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Yi/Downloads/ub/"/>
    </mc:Choice>
  </mc:AlternateContent>
  <xr:revisionPtr revIDLastSave="0" documentId="13_ncr:1_{1138584C-29C5-2647-8B82-C75C7A1D0270}" xr6:coauthVersionLast="47" xr6:coauthVersionMax="47" xr10:uidLastSave="{00000000-0000-0000-0000-000000000000}"/>
  <bookViews>
    <workbookView xWindow="0" yWindow="500" windowWidth="28800" windowHeight="15700" activeTab="1" xr2:uid="{00000000-000D-0000-FFFF-FFFF00000000}"/>
  </bookViews>
  <sheets>
    <sheet name="PL-IFC-SWRP-1X9-10PK" sheetId="1" r:id="rId1"/>
    <sheet name="PL-IFC-SWRP-1X6-12PK" sheetId="2" r:id="rId2"/>
    <sheet name="PL-IFC-SWRP-2X24-4PK" sheetId="3" r:id="rId3"/>
    <sheet name="PL-IFC-SWRP-2X18-6PK" sheetId="4" r:id="rId4"/>
    <sheet name="PL-IFC-SWRP-2X12-8PK" sheetId="5" r:id="rId5"/>
    <sheet name="PL-IFC-SWRP-MULTI-6PK" sheetId="6" r:id="rId6"/>
    <sheet name="PL-IFC-SWRP-MULTI-20PK" sheetId="7" r:id="rId7"/>
    <sheet name="PL-IFC-SWRP-MULTI-8PK" sheetId="8" r:id="rId8"/>
    <sheet name="PL-IFC-WRP-1.5X10-6PK" sheetId="9" r:id="rId9"/>
    <sheet name="PL-IFC-WRP-1X7-6PK" sheetId="10" r:id="rId10"/>
    <sheet name="PL-IFC-WRP-2X13-6PK" sheetId="11" r:id="rId11"/>
    <sheet name="PL-IFC-WRP-2X17-6PK" sheetId="12" r:id="rId12"/>
    <sheet name="PL-IFC-WRP-2X20-2PK" sheetId="13" r:id="rId13"/>
    <sheet name="PL-IFC-WRP-2X20-6PK" sheetId="14" r:id="rId14"/>
    <sheet name="PL-IFC-WRP-2X26-10PK" sheetId="15" r:id="rId15"/>
    <sheet name="PL-IFC-WRP-2X26-2PK" sheetId="16" r:id="rId16"/>
    <sheet name="PL-IFC-WRP-MULTI-6PK" sheetId="17" r:id="rId17"/>
    <sheet name="PL-IFC-WRP-MULTI-9PK" sheetId="18" r:id="rId18"/>
    <sheet name="PL-IFC-WRP-MULTI-10PK" sheetId="19" r:id="rId19"/>
    <sheet name="PL-IFC-WRP-MULTI-12PK" sheetId="20" r:id="rId20"/>
    <sheet name="PL-IFC-WRP-MULTI-15PK" sheetId="21" r:id="rId21"/>
    <sheet name="PL-IFC-ELD-WH-10PK" sheetId="22" r:id="rId22"/>
    <sheet name="PL-IFC-ELWD-WH-10PK" sheetId="23" r:id="rId23"/>
    <sheet name="PL-IFC-ELR-WH-10PK" sheetId="24" r:id="rId24"/>
    <sheet name="PL-IFC-ELWR-WH-10PK" sheetId="25" r:id="rId25"/>
    <sheet name="PL-IFC-ELP1-WH-10PK" sheetId="26" r:id="rId26"/>
    <sheet name="PL-IFC-ELWP1-WH-10PK" sheetId="27" r:id="rId27"/>
    <sheet name="PL-IFC-ELP3-WH-10PK" sheetId="28" r:id="rId28"/>
    <sheet name="PL-IFC-ELWP3-WH-10PK" sheetId="29" r:id="rId29"/>
    <sheet name="PL-IFC-ELT1-WH-10PK" sheetId="30" r:id="rId30"/>
    <sheet name="PL-IFC-ELWT1-WH-10PK" sheetId="31" r:id="rId31"/>
    <sheet name="PL-IFC-ELT3-WH-10PK" sheetId="32" r:id="rId32"/>
    <sheet name="PL-IFC-ELWT3-WH-10PK" sheetId="33" r:id="rId33"/>
    <sheet name="PL-IFC-CMB-BAMB-2PK" sheetId="34" r:id="rId34"/>
    <sheet name="PL-IFC-CMB-BAMB-LG" sheetId="35" r:id="rId35"/>
    <sheet name="PL-IFC-CMB-BKBK-LG" sheetId="36" r:id="rId36"/>
    <sheet name="PL-IFC-CMB-BKWD-LG" sheetId="37" r:id="rId37"/>
    <sheet name="PL-IFC-CMB-WTWD-LG" sheetId="38" r:id="rId38"/>
    <sheet name="PL-IFC-CMB-WTWT-LG" sheetId="39" r:id="rId39"/>
    <sheet name="PL-IFC-CMB-BKBK-2PK" sheetId="40" r:id="rId40"/>
    <sheet name="PL-IFC-CMB-BKWD-2PK" sheetId="41" r:id="rId41"/>
    <sheet name="PL-IFC-CMB-WTWD-2PK" sheetId="42" r:id="rId42"/>
    <sheet name="PL-IFC-CMB-WTWT-2PK" sheetId="43" r:id="rId43"/>
    <sheet name="PL-IFC-WPB-BK" sheetId="44" r:id="rId44"/>
    <sheet name="PL-IFC-WPB-GRY" sheetId="45" r:id="rId45"/>
    <sheet name="PL-IFC-WPB-GRN" sheetId="46" r:id="rId46"/>
    <sheet name="PL-TH-WPB-GRY" sheetId="47" r:id="rId47"/>
    <sheet name="PL-TH-WPB-GRN" sheetId="48" r:id="rId48"/>
    <sheet name="PL-IFC-WPCC-BK-2PK" sheetId="49" r:id="rId49"/>
    <sheet name="PL-IFC-WPCC-BK-3PK" sheetId="50" r:id="rId50"/>
    <sheet name="PL-IFC-WPCC-GN-2PK" sheetId="51" r:id="rId51"/>
    <sheet name="PL-IFC-WPCC-GN-3PK" sheetId="52" r:id="rId52"/>
    <sheet name="PL-IFC-JB-LR" sheetId="53" r:id="rId53"/>
    <sheet name="PL-IFC-JB-LS" sheetId="54" r:id="rId54"/>
    <sheet name="PL-IFC-JB-MR" sheetId="55" r:id="rId55"/>
    <sheet name="PL-IFC-JB-SR" sheetId="56" r:id="rId56"/>
    <sheet name="PL-IFC-JB-XLR" sheetId="57" r:id="rId57"/>
  </sheets>
  <calcPr calcId="191029"/>
</workbook>
</file>

<file path=xl/calcChain.xml><?xml version="1.0" encoding="utf-8"?>
<calcChain xmlns="http://schemas.openxmlformats.org/spreadsheetml/2006/main">
  <c r="R32" i="1" l="1"/>
  <c r="R32" i="3"/>
  <c r="R32" i="4"/>
  <c r="R32" i="5"/>
  <c r="R32" i="6"/>
  <c r="R32" i="7"/>
  <c r="R32" i="8"/>
  <c r="R32" i="9"/>
  <c r="R32" i="10"/>
  <c r="R32" i="11"/>
  <c r="R32" i="12"/>
  <c r="R32" i="13"/>
  <c r="R32" i="14"/>
  <c r="R32" i="15"/>
  <c r="R32" i="16"/>
  <c r="R32" i="17"/>
  <c r="R32" i="18"/>
  <c r="R32" i="19"/>
  <c r="R32" i="20"/>
  <c r="R32" i="21"/>
  <c r="R32" i="22"/>
  <c r="R32" i="23"/>
  <c r="R32" i="24"/>
  <c r="R32" i="25"/>
  <c r="R32" i="26"/>
  <c r="R32" i="27"/>
  <c r="R32" i="28"/>
  <c r="R32" i="29"/>
  <c r="R32" i="30"/>
  <c r="R32" i="31"/>
  <c r="R32" i="32"/>
  <c r="R32" i="33"/>
  <c r="R32" i="34"/>
  <c r="R32" i="35"/>
  <c r="R32" i="36"/>
  <c r="R32" i="37"/>
  <c r="R32" i="38"/>
  <c r="R32" i="39"/>
  <c r="R32" i="40"/>
  <c r="R32" i="41"/>
  <c r="R32" i="42"/>
  <c r="R32" i="43"/>
  <c r="R32" i="44"/>
  <c r="R32" i="45"/>
  <c r="R32" i="46"/>
  <c r="R32" i="47"/>
  <c r="R32" i="48"/>
  <c r="R32" i="49"/>
  <c r="R32" i="50"/>
  <c r="R32" i="51"/>
  <c r="R32" i="52"/>
  <c r="R32" i="53"/>
  <c r="R32" i="54"/>
  <c r="R32" i="55"/>
  <c r="R32" i="56"/>
  <c r="R32" i="57"/>
  <c r="R32" i="2"/>
  <c r="AB32" i="2"/>
  <c r="AD32" i="2" s="1"/>
  <c r="J32" i="2" s="1"/>
  <c r="Y32" i="2"/>
  <c r="X32" i="2"/>
  <c r="V32" i="2"/>
  <c r="U32" i="2"/>
  <c r="T32" i="2"/>
  <c r="O32" i="2"/>
  <c r="M32" i="2"/>
  <c r="H32" i="2"/>
  <c r="P32" i="2"/>
  <c r="Q32" i="2" s="1"/>
  <c r="C32" i="2"/>
  <c r="AB32" i="3"/>
  <c r="AD32" i="3" s="1"/>
  <c r="X32" i="3"/>
  <c r="V32" i="3"/>
  <c r="U32" i="3"/>
  <c r="T32" i="3"/>
  <c r="O32" i="3"/>
  <c r="M32" i="3"/>
  <c r="Y32" i="3"/>
  <c r="J32" i="3"/>
  <c r="P32" i="3"/>
  <c r="C32" i="3"/>
  <c r="AB32" i="4"/>
  <c r="AD32" i="4" s="1"/>
  <c r="Y32" i="4"/>
  <c r="X32" i="4"/>
  <c r="V32" i="4"/>
  <c r="U32" i="4"/>
  <c r="T32" i="4"/>
  <c r="M32" i="4"/>
  <c r="H32" i="4"/>
  <c r="J32" i="4"/>
  <c r="P32" i="4"/>
  <c r="O32" i="4"/>
  <c r="Q32" i="4" s="1"/>
  <c r="C32" i="4"/>
  <c r="AB32" i="5"/>
  <c r="AD32" i="5" s="1"/>
  <c r="X32" i="5"/>
  <c r="V32" i="5"/>
  <c r="U32" i="5"/>
  <c r="T32" i="5"/>
  <c r="O32" i="5"/>
  <c r="M32" i="5"/>
  <c r="P32" i="5"/>
  <c r="C32" i="5"/>
  <c r="AB32" i="6"/>
  <c r="AD32" i="6" s="1"/>
  <c r="Y32" i="6"/>
  <c r="X32" i="6"/>
  <c r="V32" i="6"/>
  <c r="U32" i="6"/>
  <c r="T32" i="6"/>
  <c r="O32" i="6"/>
  <c r="M32" i="6"/>
  <c r="H32" i="6"/>
  <c r="P32" i="6"/>
  <c r="C32" i="6"/>
  <c r="AB32" i="7"/>
  <c r="AD32" i="7" s="1"/>
  <c r="X32" i="7"/>
  <c r="V32" i="7"/>
  <c r="U32" i="7"/>
  <c r="T32" i="7"/>
  <c r="O32" i="7"/>
  <c r="M32" i="7"/>
  <c r="Y32" i="7"/>
  <c r="P32" i="7"/>
  <c r="C32" i="7"/>
  <c r="AB32" i="8"/>
  <c r="AD32" i="8" s="1"/>
  <c r="X32" i="8"/>
  <c r="V32" i="8"/>
  <c r="U32" i="8"/>
  <c r="T32" i="8"/>
  <c r="O32" i="8"/>
  <c r="M32" i="8"/>
  <c r="Y32" i="8"/>
  <c r="P32" i="8"/>
  <c r="C32" i="8"/>
  <c r="AB32" i="9"/>
  <c r="AD32" i="9" s="1"/>
  <c r="X32" i="9"/>
  <c r="V32" i="9"/>
  <c r="U32" i="9"/>
  <c r="T32" i="9"/>
  <c r="O32" i="9"/>
  <c r="M32" i="9"/>
  <c r="J32" i="9"/>
  <c r="P32" i="9"/>
  <c r="C32" i="9"/>
  <c r="AB32" i="10"/>
  <c r="AD32" i="10" s="1"/>
  <c r="Y32" i="10"/>
  <c r="X32" i="10"/>
  <c r="V32" i="10"/>
  <c r="U32" i="10"/>
  <c r="T32" i="10"/>
  <c r="M32" i="10"/>
  <c r="H32" i="10"/>
  <c r="P32" i="10"/>
  <c r="O32" i="10"/>
  <c r="Q32" i="10" s="1"/>
  <c r="C32" i="10"/>
  <c r="AB32" i="11"/>
  <c r="AD32" i="11" s="1"/>
  <c r="X32" i="11"/>
  <c r="V32" i="11"/>
  <c r="U32" i="11"/>
  <c r="T32" i="11"/>
  <c r="O32" i="11"/>
  <c r="Q32" i="11" s="1"/>
  <c r="M32" i="11"/>
  <c r="Y32" i="11"/>
  <c r="P32" i="11"/>
  <c r="C32" i="11"/>
  <c r="AB32" i="12"/>
  <c r="AD32" i="12" s="1"/>
  <c r="Y32" i="12"/>
  <c r="X32" i="12"/>
  <c r="V32" i="12"/>
  <c r="U32" i="12"/>
  <c r="T32" i="12"/>
  <c r="O32" i="12"/>
  <c r="M32" i="12"/>
  <c r="J32" i="12"/>
  <c r="P32" i="12"/>
  <c r="Q32" i="12" s="1"/>
  <c r="C32" i="12"/>
  <c r="AB32" i="13"/>
  <c r="AD32" i="13" s="1"/>
  <c r="X32" i="13"/>
  <c r="V32" i="13"/>
  <c r="U32" i="13"/>
  <c r="T32" i="13"/>
  <c r="O32" i="13"/>
  <c r="Q32" i="13" s="1"/>
  <c r="M32" i="13"/>
  <c r="P32" i="13"/>
  <c r="C32" i="13"/>
  <c r="AB32" i="14"/>
  <c r="AD32" i="14" s="1"/>
  <c r="Y32" i="14"/>
  <c r="X32" i="14"/>
  <c r="V32" i="14"/>
  <c r="U32" i="14"/>
  <c r="T32" i="14"/>
  <c r="O32" i="14"/>
  <c r="M32" i="14"/>
  <c r="H32" i="14"/>
  <c r="J32" i="14"/>
  <c r="P32" i="14"/>
  <c r="Q32" i="14" s="1"/>
  <c r="C32" i="14"/>
  <c r="AB32" i="15"/>
  <c r="AD32" i="15" s="1"/>
  <c r="X32" i="15"/>
  <c r="V32" i="15"/>
  <c r="U32" i="15"/>
  <c r="T32" i="15"/>
  <c r="O32" i="15"/>
  <c r="Q32" i="15" s="1"/>
  <c r="M32" i="15"/>
  <c r="Y32" i="15"/>
  <c r="P32" i="15"/>
  <c r="C32" i="15"/>
  <c r="AB32" i="16"/>
  <c r="AD32" i="16" s="1"/>
  <c r="Y32" i="16"/>
  <c r="X32" i="16"/>
  <c r="V32" i="16"/>
  <c r="U32" i="16"/>
  <c r="T32" i="16"/>
  <c r="O32" i="16"/>
  <c r="M32" i="16"/>
  <c r="J32" i="16"/>
  <c r="P32" i="16"/>
  <c r="Q32" i="16" s="1"/>
  <c r="C32" i="16"/>
  <c r="AB32" i="17"/>
  <c r="AD32" i="17" s="1"/>
  <c r="X32" i="17"/>
  <c r="V32" i="17"/>
  <c r="U32" i="17"/>
  <c r="T32" i="17"/>
  <c r="O32" i="17"/>
  <c r="Q32" i="17" s="1"/>
  <c r="M32" i="17"/>
  <c r="P32" i="17"/>
  <c r="C32" i="17"/>
  <c r="AB32" i="18"/>
  <c r="AD32" i="18" s="1"/>
  <c r="Y32" i="18"/>
  <c r="X32" i="18"/>
  <c r="V32" i="18"/>
  <c r="U32" i="18"/>
  <c r="T32" i="18"/>
  <c r="O32" i="18"/>
  <c r="M32" i="18"/>
  <c r="H32" i="18"/>
  <c r="P32" i="18"/>
  <c r="C32" i="18"/>
  <c r="AB32" i="19"/>
  <c r="AD32" i="19" s="1"/>
  <c r="X32" i="19"/>
  <c r="V32" i="19"/>
  <c r="U32" i="19"/>
  <c r="T32" i="19"/>
  <c r="O32" i="19"/>
  <c r="M32" i="19"/>
  <c r="Y32" i="19"/>
  <c r="J32" i="19"/>
  <c r="P32" i="19"/>
  <c r="C32" i="19"/>
  <c r="AB32" i="20"/>
  <c r="AD32" i="20" s="1"/>
  <c r="Y32" i="20"/>
  <c r="X32" i="20"/>
  <c r="V32" i="20"/>
  <c r="U32" i="20"/>
  <c r="T32" i="20"/>
  <c r="O32" i="20"/>
  <c r="M32" i="20"/>
  <c r="P32" i="20"/>
  <c r="C32" i="20"/>
  <c r="AB32" i="21"/>
  <c r="AD32" i="21" s="1"/>
  <c r="X32" i="21"/>
  <c r="V32" i="21"/>
  <c r="U32" i="21"/>
  <c r="T32" i="21"/>
  <c r="O32" i="21"/>
  <c r="M32" i="21"/>
  <c r="P32" i="21"/>
  <c r="C32" i="21"/>
  <c r="AB32" i="22"/>
  <c r="AD32" i="22" s="1"/>
  <c r="Y32" i="22"/>
  <c r="X32" i="22"/>
  <c r="V32" i="22"/>
  <c r="U32" i="22"/>
  <c r="T32" i="22"/>
  <c r="P32" i="22"/>
  <c r="H32" i="22"/>
  <c r="O32" i="22"/>
  <c r="AB32" i="23"/>
  <c r="AD32" i="23" s="1"/>
  <c r="X32" i="23"/>
  <c r="V32" i="23"/>
  <c r="U32" i="23"/>
  <c r="T32" i="23"/>
  <c r="P32" i="23"/>
  <c r="O32" i="23"/>
  <c r="Q32" i="23"/>
  <c r="Y32" i="23"/>
  <c r="C32" i="23"/>
  <c r="M32" i="23"/>
  <c r="AD32" i="24"/>
  <c r="AB32" i="24"/>
  <c r="Y32" i="24"/>
  <c r="V32" i="24"/>
  <c r="U32" i="24"/>
  <c r="T32" i="24"/>
  <c r="M32" i="24"/>
  <c r="C32" i="24"/>
  <c r="P32" i="24"/>
  <c r="X32" i="24"/>
  <c r="AB32" i="25"/>
  <c r="AD32" i="25" s="1"/>
  <c r="V32" i="25"/>
  <c r="U32" i="25"/>
  <c r="T32" i="25"/>
  <c r="P32" i="25"/>
  <c r="H32" i="25"/>
  <c r="Y32" i="25"/>
  <c r="J32" i="25"/>
  <c r="C32" i="25"/>
  <c r="AB32" i="26"/>
  <c r="AD32" i="26" s="1"/>
  <c r="J32" i="26" s="1"/>
  <c r="Y32" i="26"/>
  <c r="X32" i="26"/>
  <c r="V32" i="26"/>
  <c r="U32" i="26"/>
  <c r="T32" i="26"/>
  <c r="P32" i="26"/>
  <c r="H32" i="26"/>
  <c r="O32" i="26"/>
  <c r="Q32" i="26" s="1"/>
  <c r="AB32" i="27"/>
  <c r="AD32" i="27" s="1"/>
  <c r="X32" i="27"/>
  <c r="V32" i="27"/>
  <c r="U32" i="27"/>
  <c r="T32" i="27"/>
  <c r="P32" i="27"/>
  <c r="O32" i="27"/>
  <c r="Q32" i="27"/>
  <c r="Y32" i="27"/>
  <c r="C32" i="27"/>
  <c r="M32" i="27"/>
  <c r="AD32" i="28"/>
  <c r="AB32" i="28"/>
  <c r="Y32" i="28"/>
  <c r="V32" i="28"/>
  <c r="U32" i="28"/>
  <c r="T32" i="28"/>
  <c r="M32" i="28"/>
  <c r="C32" i="28"/>
  <c r="P32" i="28"/>
  <c r="X32" i="28"/>
  <c r="AB32" i="29"/>
  <c r="AD32" i="29" s="1"/>
  <c r="V32" i="29"/>
  <c r="U32" i="29"/>
  <c r="T32" i="29"/>
  <c r="P32" i="29"/>
  <c r="H32" i="29"/>
  <c r="Y32" i="29"/>
  <c r="J32" i="29"/>
  <c r="I32" i="29" s="1"/>
  <c r="C32" i="29"/>
  <c r="AD32" i="30"/>
  <c r="AB32" i="30"/>
  <c r="Y32" i="30"/>
  <c r="X32" i="30"/>
  <c r="V32" i="30"/>
  <c r="U32" i="30"/>
  <c r="T32" i="30"/>
  <c r="P32" i="30"/>
  <c r="J32" i="30"/>
  <c r="K32" i="30" s="1"/>
  <c r="H32" i="30"/>
  <c r="O32" i="30"/>
  <c r="Q32" i="30" s="1"/>
  <c r="C3" i="31"/>
  <c r="AB32" i="31"/>
  <c r="AD32" i="31" s="1"/>
  <c r="X32" i="31"/>
  <c r="V32" i="31"/>
  <c r="U32" i="31"/>
  <c r="T32" i="31"/>
  <c r="P32" i="31"/>
  <c r="O32" i="31"/>
  <c r="C32" i="31"/>
  <c r="M32" i="31"/>
  <c r="AB32" i="32"/>
  <c r="Y32" i="32"/>
  <c r="V32" i="32"/>
  <c r="U32" i="32"/>
  <c r="T32" i="32"/>
  <c r="M32" i="32"/>
  <c r="C32" i="32"/>
  <c r="P32" i="32"/>
  <c r="X32" i="32"/>
  <c r="AB32" i="33"/>
  <c r="AD32" i="33" s="1"/>
  <c r="X32" i="33"/>
  <c r="V32" i="33"/>
  <c r="U32" i="33"/>
  <c r="T32" i="33"/>
  <c r="P32" i="33"/>
  <c r="O32" i="33"/>
  <c r="M32" i="33"/>
  <c r="C32" i="33"/>
  <c r="AB32" i="34"/>
  <c r="Y32" i="34"/>
  <c r="X32" i="34"/>
  <c r="V32" i="34"/>
  <c r="U32" i="34"/>
  <c r="T32" i="34"/>
  <c r="M32" i="34"/>
  <c r="H32" i="34"/>
  <c r="P32" i="34"/>
  <c r="O32" i="34"/>
  <c r="AB32" i="35"/>
  <c r="AD32" i="35" s="1"/>
  <c r="X32" i="35"/>
  <c r="V32" i="35"/>
  <c r="U32" i="35"/>
  <c r="T32" i="35"/>
  <c r="P32" i="35"/>
  <c r="O32" i="35"/>
  <c r="M32" i="35"/>
  <c r="C32" i="35"/>
  <c r="AD32" i="36"/>
  <c r="AB32" i="36"/>
  <c r="Y32" i="36"/>
  <c r="V32" i="36"/>
  <c r="U32" i="36"/>
  <c r="T32" i="36"/>
  <c r="M32" i="36"/>
  <c r="C32" i="36"/>
  <c r="P32" i="36"/>
  <c r="X32" i="36"/>
  <c r="AB32" i="37"/>
  <c r="AD32" i="37" s="1"/>
  <c r="X32" i="37"/>
  <c r="V32" i="37"/>
  <c r="U32" i="37"/>
  <c r="T32" i="37"/>
  <c r="P32" i="37"/>
  <c r="O32" i="37"/>
  <c r="M32" i="37"/>
  <c r="C32" i="37"/>
  <c r="AD32" i="38"/>
  <c r="J32" i="38" s="1"/>
  <c r="K32" i="38" s="1"/>
  <c r="AB32" i="38"/>
  <c r="Y32" i="38"/>
  <c r="X32" i="38"/>
  <c r="V32" i="38"/>
  <c r="U32" i="38"/>
  <c r="T32" i="38"/>
  <c r="M32" i="38"/>
  <c r="H32" i="38"/>
  <c r="P32" i="38"/>
  <c r="O32" i="38"/>
  <c r="Q32" i="38" s="1"/>
  <c r="AB32" i="39"/>
  <c r="AD32" i="39" s="1"/>
  <c r="X32" i="39"/>
  <c r="V32" i="39"/>
  <c r="U32" i="39"/>
  <c r="T32" i="39"/>
  <c r="P32" i="39"/>
  <c r="O32" i="39"/>
  <c r="M32" i="39"/>
  <c r="C32" i="39"/>
  <c r="AB32" i="40"/>
  <c r="Y32" i="40"/>
  <c r="V32" i="40"/>
  <c r="U32" i="40"/>
  <c r="T32" i="40"/>
  <c r="M32" i="40"/>
  <c r="C32" i="40"/>
  <c r="P32" i="40"/>
  <c r="X32" i="40"/>
  <c r="AB32" i="41"/>
  <c r="AD32" i="41" s="1"/>
  <c r="X32" i="41"/>
  <c r="V32" i="41"/>
  <c r="U32" i="41"/>
  <c r="T32" i="41"/>
  <c r="P32" i="41"/>
  <c r="O32" i="41"/>
  <c r="M32" i="41"/>
  <c r="C32" i="41"/>
  <c r="AB32" i="42"/>
  <c r="Y32" i="42"/>
  <c r="X32" i="42"/>
  <c r="V32" i="42"/>
  <c r="U32" i="42"/>
  <c r="T32" i="42"/>
  <c r="M32" i="42"/>
  <c r="H32" i="42"/>
  <c r="P32" i="42"/>
  <c r="O32" i="42"/>
  <c r="AB32" i="43"/>
  <c r="AD32" i="43" s="1"/>
  <c r="X32" i="43"/>
  <c r="V32" i="43"/>
  <c r="U32" i="43"/>
  <c r="T32" i="43"/>
  <c r="P32" i="43"/>
  <c r="O32" i="43"/>
  <c r="M32" i="43"/>
  <c r="C32" i="43"/>
  <c r="AB32" i="44"/>
  <c r="AD32" i="44" s="1"/>
  <c r="Y32" i="44"/>
  <c r="X32" i="44"/>
  <c r="V32" i="44"/>
  <c r="U32" i="44"/>
  <c r="T32" i="44"/>
  <c r="M32" i="44"/>
  <c r="H32" i="44"/>
  <c r="C32" i="44"/>
  <c r="P32" i="44"/>
  <c r="O32" i="44"/>
  <c r="AB32" i="45"/>
  <c r="AD32" i="45" s="1"/>
  <c r="X32" i="45"/>
  <c r="V32" i="45"/>
  <c r="U32" i="45"/>
  <c r="T32" i="45"/>
  <c r="O32" i="45"/>
  <c r="Q32" i="45" s="1"/>
  <c r="M32" i="45"/>
  <c r="P32" i="45"/>
  <c r="C32" i="45"/>
  <c r="AB32" i="46"/>
  <c r="Y32" i="46"/>
  <c r="X32" i="46"/>
  <c r="V32" i="46"/>
  <c r="U32" i="46"/>
  <c r="T32" i="46"/>
  <c r="O32" i="46"/>
  <c r="M32" i="46"/>
  <c r="H32" i="46"/>
  <c r="P32" i="46"/>
  <c r="Q32" i="46" s="1"/>
  <c r="C32" i="46"/>
  <c r="C3" i="47"/>
  <c r="AB32" i="47"/>
  <c r="AD32" i="47" s="1"/>
  <c r="X32" i="47"/>
  <c r="V32" i="47"/>
  <c r="U32" i="47"/>
  <c r="T32" i="47"/>
  <c r="O32" i="47"/>
  <c r="Q32" i="47" s="1"/>
  <c r="M32" i="47"/>
  <c r="H32" i="47"/>
  <c r="P32" i="47"/>
  <c r="C32" i="47"/>
  <c r="C3" i="48"/>
  <c r="AB32" i="48"/>
  <c r="X32" i="48"/>
  <c r="V32" i="48"/>
  <c r="U32" i="48"/>
  <c r="T32" i="48"/>
  <c r="O32" i="48"/>
  <c r="M32" i="48"/>
  <c r="H32" i="48"/>
  <c r="P32" i="48"/>
  <c r="Q32" i="48" s="1"/>
  <c r="C32" i="48"/>
  <c r="AB32" i="49"/>
  <c r="X32" i="49"/>
  <c r="V32" i="49"/>
  <c r="U32" i="49"/>
  <c r="T32" i="49"/>
  <c r="O32" i="49"/>
  <c r="M32" i="49"/>
  <c r="P32" i="49"/>
  <c r="C32" i="49"/>
  <c r="AB32" i="50"/>
  <c r="Y32" i="50"/>
  <c r="X32" i="50"/>
  <c r="V32" i="50"/>
  <c r="U32" i="50"/>
  <c r="T32" i="50"/>
  <c r="O32" i="50"/>
  <c r="M32" i="50"/>
  <c r="H32" i="50"/>
  <c r="P32" i="50"/>
  <c r="C32" i="50"/>
  <c r="AB32" i="51"/>
  <c r="Y32" i="51"/>
  <c r="X32" i="51"/>
  <c r="V32" i="51"/>
  <c r="U32" i="51"/>
  <c r="T32" i="51"/>
  <c r="O32" i="51"/>
  <c r="M32" i="51"/>
  <c r="H32" i="51"/>
  <c r="P32" i="51"/>
  <c r="C32" i="51"/>
  <c r="AB32" i="52"/>
  <c r="Y32" i="52"/>
  <c r="X32" i="52"/>
  <c r="V32" i="52"/>
  <c r="U32" i="52"/>
  <c r="T32" i="52"/>
  <c r="O32" i="52"/>
  <c r="Q32" i="52" s="1"/>
  <c r="M32" i="52"/>
  <c r="H32" i="52"/>
  <c r="P32" i="52"/>
  <c r="C32" i="52"/>
  <c r="AB32" i="53"/>
  <c r="Y32" i="53"/>
  <c r="X32" i="53"/>
  <c r="V32" i="53"/>
  <c r="U32" i="53"/>
  <c r="T32" i="53"/>
  <c r="O32" i="53"/>
  <c r="M32" i="53"/>
  <c r="P32" i="53"/>
  <c r="C32" i="53"/>
  <c r="AB32" i="54"/>
  <c r="Y32" i="54"/>
  <c r="V32" i="54"/>
  <c r="U32" i="54"/>
  <c r="T32" i="54"/>
  <c r="O32" i="54"/>
  <c r="M32" i="54"/>
  <c r="H32" i="54"/>
  <c r="P32" i="54"/>
  <c r="C32" i="54"/>
  <c r="C3" i="55"/>
  <c r="AB32" i="55"/>
  <c r="Y32" i="55"/>
  <c r="X32" i="55"/>
  <c r="V32" i="55"/>
  <c r="U32" i="55"/>
  <c r="T32" i="55"/>
  <c r="O32" i="55"/>
  <c r="M32" i="55"/>
  <c r="H32" i="55"/>
  <c r="P32" i="55"/>
  <c r="Q32" i="55" s="1"/>
  <c r="C32" i="55"/>
  <c r="C3" i="56"/>
  <c r="AB32" i="56"/>
  <c r="AD32" i="56" s="1"/>
  <c r="Y32" i="56"/>
  <c r="V32" i="56"/>
  <c r="U32" i="56"/>
  <c r="T32" i="56"/>
  <c r="O32" i="56"/>
  <c r="M32" i="56"/>
  <c r="P32" i="56"/>
  <c r="C32" i="56"/>
  <c r="C3" i="57"/>
  <c r="AB32" i="57"/>
  <c r="AD32" i="57" s="1"/>
  <c r="Y32" i="57"/>
  <c r="V32" i="57"/>
  <c r="U32" i="57"/>
  <c r="T32" i="57"/>
  <c r="O32" i="57"/>
  <c r="Q32" i="57" s="1"/>
  <c r="M32" i="57"/>
  <c r="P32" i="57"/>
  <c r="C32" i="57"/>
  <c r="C3" i="1"/>
  <c r="AB32" i="1"/>
  <c r="AD32" i="1" s="1"/>
  <c r="W3" i="1"/>
  <c r="V32" i="1"/>
  <c r="U32" i="1"/>
  <c r="T32" i="1"/>
  <c r="O32" i="1"/>
  <c r="Q32" i="1" s="1"/>
  <c r="M32" i="1"/>
  <c r="P32" i="1"/>
  <c r="C32" i="1"/>
  <c r="C3" i="2"/>
  <c r="C3" i="3"/>
  <c r="C3" i="4"/>
  <c r="C3" i="5"/>
  <c r="C3" i="6"/>
  <c r="C3" i="7"/>
  <c r="C3" i="8"/>
  <c r="C3" i="9"/>
  <c r="C3" i="10"/>
  <c r="C3" i="11"/>
  <c r="C3" i="12"/>
  <c r="C3" i="13"/>
  <c r="C3" i="14"/>
  <c r="C3" i="15"/>
  <c r="C3" i="16"/>
  <c r="C3" i="17"/>
  <c r="C3" i="18"/>
  <c r="C3" i="19"/>
  <c r="C3" i="20"/>
  <c r="C3" i="21"/>
  <c r="C3" i="22"/>
  <c r="C3" i="23"/>
  <c r="C3" i="24"/>
  <c r="C3" i="25"/>
  <c r="C3" i="26"/>
  <c r="C3" i="27"/>
  <c r="C3" i="28"/>
  <c r="C3" i="29"/>
  <c r="C3" i="30"/>
  <c r="C3" i="32"/>
  <c r="C3" i="33"/>
  <c r="C3" i="34"/>
  <c r="C3" i="35"/>
  <c r="C3" i="36"/>
  <c r="C3" i="37"/>
  <c r="C3" i="38"/>
  <c r="C3" i="39"/>
  <c r="C3" i="40"/>
  <c r="C3" i="41"/>
  <c r="C3" i="42"/>
  <c r="C3" i="43"/>
  <c r="C3" i="44"/>
  <c r="C3" i="45"/>
  <c r="C3" i="46"/>
  <c r="C3" i="49"/>
  <c r="C3" i="50"/>
  <c r="C3" i="51"/>
  <c r="C3" i="52"/>
  <c r="C3" i="53"/>
  <c r="C3" i="54"/>
  <c r="AB31" i="57"/>
  <c r="AD31" i="57" s="1"/>
  <c r="J31" i="57" s="1"/>
  <c r="Y31" i="57"/>
  <c r="X31" i="57"/>
  <c r="P31" i="57"/>
  <c r="O31" i="57"/>
  <c r="M31" i="57"/>
  <c r="H31" i="57"/>
  <c r="C31" i="57"/>
  <c r="AB30" i="57"/>
  <c r="AD30" i="57" s="1"/>
  <c r="J30" i="57" s="1"/>
  <c r="Y30" i="57"/>
  <c r="X30" i="57"/>
  <c r="Q30" i="57"/>
  <c r="P30" i="57"/>
  <c r="O30" i="57"/>
  <c r="M30" i="57"/>
  <c r="H30" i="57"/>
  <c r="C30" i="57"/>
  <c r="AB29" i="57"/>
  <c r="AD29" i="57" s="1"/>
  <c r="J29" i="57" s="1"/>
  <c r="Y29" i="57"/>
  <c r="X29" i="57"/>
  <c r="P29" i="57"/>
  <c r="O29" i="57"/>
  <c r="Q29" i="57" s="1"/>
  <c r="M29" i="57"/>
  <c r="H29" i="57"/>
  <c r="C29" i="57"/>
  <c r="AB28" i="57"/>
  <c r="AD28" i="57" s="1"/>
  <c r="J28" i="57" s="1"/>
  <c r="Y28" i="57"/>
  <c r="X28" i="57"/>
  <c r="Q28" i="57"/>
  <c r="P28" i="57"/>
  <c r="O28" i="57"/>
  <c r="M28" i="57"/>
  <c r="H28" i="57"/>
  <c r="C28" i="57"/>
  <c r="AB27" i="57"/>
  <c r="AD27" i="57" s="1"/>
  <c r="J27" i="57" s="1"/>
  <c r="Y27" i="57"/>
  <c r="X27" i="57"/>
  <c r="P27" i="57"/>
  <c r="O27" i="57"/>
  <c r="M27" i="57"/>
  <c r="H27" i="57"/>
  <c r="C27" i="57"/>
  <c r="AB26" i="57"/>
  <c r="AD26" i="57" s="1"/>
  <c r="Y26" i="57"/>
  <c r="X26" i="57"/>
  <c r="P26" i="57"/>
  <c r="O26" i="57"/>
  <c r="Q26" i="57" s="1"/>
  <c r="M26" i="57"/>
  <c r="J26" i="57"/>
  <c r="H26" i="57"/>
  <c r="C26" i="57"/>
  <c r="AD25" i="57"/>
  <c r="J25" i="57" s="1"/>
  <c r="AB25" i="57"/>
  <c r="Y25" i="57"/>
  <c r="X25" i="57"/>
  <c r="P25" i="57"/>
  <c r="Q25" i="57" s="1"/>
  <c r="O25" i="57"/>
  <c r="M25" i="57"/>
  <c r="H25" i="57"/>
  <c r="C25" i="57"/>
  <c r="AB24" i="57"/>
  <c r="AD24" i="57" s="1"/>
  <c r="J24" i="57" s="1"/>
  <c r="Y24" i="57"/>
  <c r="X24" i="57"/>
  <c r="P24" i="57"/>
  <c r="O24" i="57"/>
  <c r="Q24" i="57" s="1"/>
  <c r="M24" i="57"/>
  <c r="H24" i="57"/>
  <c r="C24" i="57"/>
  <c r="AB23" i="57"/>
  <c r="AD23" i="57" s="1"/>
  <c r="J23" i="57" s="1"/>
  <c r="K23" i="57" s="1"/>
  <c r="Y23" i="57"/>
  <c r="X23" i="57"/>
  <c r="P23" i="57"/>
  <c r="O23" i="57"/>
  <c r="Q23" i="57" s="1"/>
  <c r="M23" i="57"/>
  <c r="H23" i="57"/>
  <c r="C23" i="57"/>
  <c r="AB22" i="57"/>
  <c r="AD22" i="57" s="1"/>
  <c r="J22" i="57" s="1"/>
  <c r="Y22" i="57"/>
  <c r="X22" i="57"/>
  <c r="P22" i="57"/>
  <c r="O22" i="57"/>
  <c r="M22" i="57"/>
  <c r="H22" i="57"/>
  <c r="C22" i="57"/>
  <c r="AB21" i="57"/>
  <c r="AD21" i="57" s="1"/>
  <c r="J21" i="57" s="1"/>
  <c r="Y21" i="57"/>
  <c r="X21" i="57"/>
  <c r="Q21" i="57"/>
  <c r="P21" i="57"/>
  <c r="O21" i="57"/>
  <c r="M21" i="57"/>
  <c r="H21" i="57"/>
  <c r="C21" i="57"/>
  <c r="AB20" i="57"/>
  <c r="AD20" i="57" s="1"/>
  <c r="J20" i="57" s="1"/>
  <c r="Y20" i="57"/>
  <c r="X20" i="57"/>
  <c r="P20" i="57"/>
  <c r="O20" i="57"/>
  <c r="Q20" i="57" s="1"/>
  <c r="M20" i="57"/>
  <c r="H20" i="57"/>
  <c r="C20" i="57"/>
  <c r="AB19" i="57"/>
  <c r="AD19" i="57" s="1"/>
  <c r="J19" i="57" s="1"/>
  <c r="Y19" i="57"/>
  <c r="X19" i="57"/>
  <c r="P19" i="57"/>
  <c r="O19" i="57"/>
  <c r="M19" i="57"/>
  <c r="H19" i="57"/>
  <c r="C19" i="57"/>
  <c r="AB18" i="57"/>
  <c r="AD18" i="57" s="1"/>
  <c r="J18" i="57" s="1"/>
  <c r="Y18" i="57"/>
  <c r="X18" i="57"/>
  <c r="P18" i="57"/>
  <c r="O18" i="57"/>
  <c r="M18" i="57"/>
  <c r="H18" i="57"/>
  <c r="C18" i="57"/>
  <c r="AB17" i="57"/>
  <c r="AD17" i="57" s="1"/>
  <c r="J17" i="57" s="1"/>
  <c r="Y17" i="57"/>
  <c r="X17" i="57"/>
  <c r="P17" i="57"/>
  <c r="O17" i="57"/>
  <c r="Q17" i="57" s="1"/>
  <c r="M17" i="57"/>
  <c r="H17" i="57"/>
  <c r="C17" i="57"/>
  <c r="AB16" i="57"/>
  <c r="AD16" i="57" s="1"/>
  <c r="J16" i="57" s="1"/>
  <c r="Y16" i="57"/>
  <c r="X16" i="57"/>
  <c r="Q16" i="57"/>
  <c r="P16" i="57"/>
  <c r="O16" i="57"/>
  <c r="M16" i="57"/>
  <c r="H16" i="57"/>
  <c r="C16" i="57"/>
  <c r="AB15" i="57"/>
  <c r="AD15" i="57" s="1"/>
  <c r="J15" i="57" s="1"/>
  <c r="K15" i="57" s="1"/>
  <c r="Y15" i="57"/>
  <c r="X15" i="57"/>
  <c r="P15" i="57"/>
  <c r="O15" i="57"/>
  <c r="Q15" i="57" s="1"/>
  <c r="M15" i="57"/>
  <c r="H15" i="57"/>
  <c r="C15" i="57"/>
  <c r="AB14" i="57"/>
  <c r="AD14" i="57" s="1"/>
  <c r="J14" i="57" s="1"/>
  <c r="Y14" i="57"/>
  <c r="X14" i="57"/>
  <c r="P14" i="57"/>
  <c r="O14" i="57"/>
  <c r="Q14" i="57" s="1"/>
  <c r="M14" i="57"/>
  <c r="H14" i="57"/>
  <c r="C14" i="57"/>
  <c r="AB13" i="57"/>
  <c r="AD13" i="57" s="1"/>
  <c r="J13" i="57" s="1"/>
  <c r="Y13" i="57"/>
  <c r="X13" i="57"/>
  <c r="P13" i="57"/>
  <c r="O13" i="57"/>
  <c r="Q13" i="57" s="1"/>
  <c r="M13" i="57"/>
  <c r="H13" i="57"/>
  <c r="C13" i="57"/>
  <c r="AB12" i="57"/>
  <c r="AD12" i="57" s="1"/>
  <c r="J12" i="57" s="1"/>
  <c r="Y12" i="57"/>
  <c r="X12" i="57"/>
  <c r="P12" i="57"/>
  <c r="O12" i="57"/>
  <c r="Q12" i="57" s="1"/>
  <c r="M12" i="57"/>
  <c r="H12" i="57"/>
  <c r="C12" i="57"/>
  <c r="AB11" i="57"/>
  <c r="AD11" i="57" s="1"/>
  <c r="J11" i="57" s="1"/>
  <c r="Y11" i="57"/>
  <c r="X11" i="57"/>
  <c r="P11" i="57"/>
  <c r="O11" i="57"/>
  <c r="M11" i="57"/>
  <c r="H11" i="57"/>
  <c r="C11" i="57"/>
  <c r="AB10" i="57"/>
  <c r="AD10" i="57" s="1"/>
  <c r="J10" i="57" s="1"/>
  <c r="Y10" i="57"/>
  <c r="X10" i="57"/>
  <c r="P10" i="57"/>
  <c r="O10" i="57"/>
  <c r="M10" i="57"/>
  <c r="H10" i="57"/>
  <c r="C10" i="57"/>
  <c r="AB9" i="57"/>
  <c r="AD9" i="57" s="1"/>
  <c r="J9" i="57" s="1"/>
  <c r="Y9" i="57"/>
  <c r="X9" i="57"/>
  <c r="P9" i="57"/>
  <c r="O9" i="57"/>
  <c r="Q9" i="57" s="1"/>
  <c r="M9" i="57"/>
  <c r="H9" i="57"/>
  <c r="C9" i="57"/>
  <c r="AD8" i="57"/>
  <c r="J8" i="57" s="1"/>
  <c r="AB8" i="57"/>
  <c r="Y8" i="57"/>
  <c r="X8" i="57"/>
  <c r="P8" i="57"/>
  <c r="Q8" i="57" s="1"/>
  <c r="O8" i="57"/>
  <c r="M8" i="57"/>
  <c r="H8" i="57"/>
  <c r="C8" i="57"/>
  <c r="AB7" i="57"/>
  <c r="AD7" i="57" s="1"/>
  <c r="J7" i="57" s="1"/>
  <c r="K7" i="57" s="1"/>
  <c r="Y7" i="57"/>
  <c r="X7" i="57"/>
  <c r="P7" i="57"/>
  <c r="O7" i="57"/>
  <c r="Q7" i="57" s="1"/>
  <c r="M7" i="57"/>
  <c r="H7" i="57"/>
  <c r="C7" i="57"/>
  <c r="AB6" i="57"/>
  <c r="AD6" i="57" s="1"/>
  <c r="J6" i="57" s="1"/>
  <c r="Y6" i="57"/>
  <c r="X6" i="57"/>
  <c r="P6" i="57"/>
  <c r="O6" i="57"/>
  <c r="Q6" i="57" s="1"/>
  <c r="M6" i="57"/>
  <c r="H6" i="57"/>
  <c r="C6" i="57"/>
  <c r="AB5" i="57"/>
  <c r="AD5" i="57" s="1"/>
  <c r="Y5" i="57"/>
  <c r="X5" i="57"/>
  <c r="P5" i="57"/>
  <c r="Q5" i="57" s="1"/>
  <c r="O5" i="57"/>
  <c r="M5" i="57"/>
  <c r="H5" i="57"/>
  <c r="C5" i="57"/>
  <c r="AD4" i="57"/>
  <c r="J4" i="57" s="1"/>
  <c r="AB4" i="57"/>
  <c r="Y4" i="57"/>
  <c r="X4" i="57"/>
  <c r="P4" i="57"/>
  <c r="O4" i="57"/>
  <c r="Q4" i="57" s="1"/>
  <c r="M4" i="57"/>
  <c r="H4" i="57"/>
  <c r="C4" i="57"/>
  <c r="AG3" i="57"/>
  <c r="AF3" i="57"/>
  <c r="V3" i="57"/>
  <c r="U3" i="57"/>
  <c r="T3" i="57"/>
  <c r="O3" i="57"/>
  <c r="G3" i="57"/>
  <c r="F3" i="57"/>
  <c r="D3" i="57"/>
  <c r="A2" i="57"/>
  <c r="A1" i="57"/>
  <c r="AB31" i="56"/>
  <c r="AD31" i="56" s="1"/>
  <c r="J31" i="56" s="1"/>
  <c r="I31" i="56" s="1"/>
  <c r="Y31" i="56"/>
  <c r="X31" i="56"/>
  <c r="P31" i="56"/>
  <c r="O31" i="56"/>
  <c r="Q31" i="56" s="1"/>
  <c r="M31" i="56"/>
  <c r="K31" i="56"/>
  <c r="H31" i="56"/>
  <c r="C31" i="56"/>
  <c r="AB30" i="56"/>
  <c r="AD30" i="56" s="1"/>
  <c r="J30" i="56" s="1"/>
  <c r="Y30" i="56"/>
  <c r="X30" i="56"/>
  <c r="P30" i="56"/>
  <c r="O30" i="56"/>
  <c r="Q30" i="56" s="1"/>
  <c r="M30" i="56"/>
  <c r="H30" i="56"/>
  <c r="C30" i="56"/>
  <c r="AB29" i="56"/>
  <c r="AD29" i="56" s="1"/>
  <c r="J29" i="56" s="1"/>
  <c r="Y29" i="56"/>
  <c r="X29" i="56"/>
  <c r="P29" i="56"/>
  <c r="O29" i="56"/>
  <c r="Q29" i="56" s="1"/>
  <c r="M29" i="56"/>
  <c r="H29" i="56"/>
  <c r="C29" i="56"/>
  <c r="AB28" i="56"/>
  <c r="AD28" i="56" s="1"/>
  <c r="J28" i="56" s="1"/>
  <c r="Y28" i="56"/>
  <c r="X28" i="56"/>
  <c r="P28" i="56"/>
  <c r="O28" i="56"/>
  <c r="M28" i="56"/>
  <c r="H28" i="56"/>
  <c r="C28" i="56"/>
  <c r="AD27" i="56"/>
  <c r="J27" i="56" s="1"/>
  <c r="AB27" i="56"/>
  <c r="Y27" i="56"/>
  <c r="X27" i="56"/>
  <c r="P27" i="56"/>
  <c r="Q27" i="56" s="1"/>
  <c r="O27" i="56"/>
  <c r="M27" i="56"/>
  <c r="H27" i="56"/>
  <c r="C27" i="56"/>
  <c r="AB26" i="56"/>
  <c r="AD26" i="56" s="1"/>
  <c r="J26" i="56" s="1"/>
  <c r="Y26" i="56"/>
  <c r="X26" i="56"/>
  <c r="P26" i="56"/>
  <c r="O26" i="56"/>
  <c r="M26" i="56"/>
  <c r="H26" i="56"/>
  <c r="C26" i="56"/>
  <c r="AB25" i="56"/>
  <c r="AD25" i="56" s="1"/>
  <c r="J25" i="56" s="1"/>
  <c r="K25" i="56" s="1"/>
  <c r="Y25" i="56"/>
  <c r="X25" i="56"/>
  <c r="P25" i="56"/>
  <c r="O25" i="56"/>
  <c r="Q25" i="56" s="1"/>
  <c r="M25" i="56"/>
  <c r="H25" i="56"/>
  <c r="C25" i="56"/>
  <c r="AB24" i="56"/>
  <c r="AD24" i="56" s="1"/>
  <c r="J24" i="56" s="1"/>
  <c r="Y24" i="56"/>
  <c r="X24" i="56"/>
  <c r="P24" i="56"/>
  <c r="O24" i="56"/>
  <c r="Q24" i="56" s="1"/>
  <c r="M24" i="56"/>
  <c r="H24" i="56"/>
  <c r="C24" i="56"/>
  <c r="AB23" i="56"/>
  <c r="AD23" i="56" s="1"/>
  <c r="J23" i="56" s="1"/>
  <c r="Y23" i="56"/>
  <c r="X23" i="56"/>
  <c r="Q23" i="56"/>
  <c r="P23" i="56"/>
  <c r="O23" i="56"/>
  <c r="M23" i="56"/>
  <c r="H23" i="56"/>
  <c r="C23" i="56"/>
  <c r="AB22" i="56"/>
  <c r="AD22" i="56" s="1"/>
  <c r="J22" i="56" s="1"/>
  <c r="Y22" i="56"/>
  <c r="X22" i="56"/>
  <c r="P22" i="56"/>
  <c r="O22" i="56"/>
  <c r="Q22" i="56" s="1"/>
  <c r="M22" i="56"/>
  <c r="H22" i="56"/>
  <c r="C22" i="56"/>
  <c r="AB21" i="56"/>
  <c r="AD21" i="56" s="1"/>
  <c r="J21" i="56" s="1"/>
  <c r="Y21" i="56"/>
  <c r="X21" i="56"/>
  <c r="P21" i="56"/>
  <c r="O21" i="56"/>
  <c r="Q21" i="56" s="1"/>
  <c r="M21" i="56"/>
  <c r="H21" i="56"/>
  <c r="C21" i="56"/>
  <c r="AB20" i="56"/>
  <c r="AD20" i="56" s="1"/>
  <c r="J20" i="56" s="1"/>
  <c r="Y20" i="56"/>
  <c r="X20" i="56"/>
  <c r="P20" i="56"/>
  <c r="O20" i="56"/>
  <c r="M20" i="56"/>
  <c r="H20" i="56"/>
  <c r="C20" i="56"/>
  <c r="AD19" i="56"/>
  <c r="J19" i="56" s="1"/>
  <c r="AB19" i="56"/>
  <c r="Y19" i="56"/>
  <c r="X19" i="56"/>
  <c r="Q19" i="56"/>
  <c r="P19" i="56"/>
  <c r="O19" i="56"/>
  <c r="M19" i="56"/>
  <c r="H19" i="56"/>
  <c r="C19" i="56"/>
  <c r="AB18" i="56"/>
  <c r="AD18" i="56" s="1"/>
  <c r="J18" i="56" s="1"/>
  <c r="Y18" i="56"/>
  <c r="X18" i="56"/>
  <c r="P18" i="56"/>
  <c r="O18" i="56"/>
  <c r="M18" i="56"/>
  <c r="H18" i="56"/>
  <c r="C18" i="56"/>
  <c r="AB17" i="56"/>
  <c r="AD17" i="56" s="1"/>
  <c r="J17" i="56" s="1"/>
  <c r="K17" i="56" s="1"/>
  <c r="Y17" i="56"/>
  <c r="X17" i="56"/>
  <c r="P17" i="56"/>
  <c r="O17" i="56"/>
  <c r="M17" i="56"/>
  <c r="H17" i="56"/>
  <c r="C17" i="56"/>
  <c r="AB16" i="56"/>
  <c r="AD16" i="56" s="1"/>
  <c r="J16" i="56" s="1"/>
  <c r="Y16" i="56"/>
  <c r="X16" i="56"/>
  <c r="P16" i="56"/>
  <c r="O16" i="56"/>
  <c r="M16" i="56"/>
  <c r="H16" i="56"/>
  <c r="C16" i="56"/>
  <c r="AD15" i="56"/>
  <c r="J15" i="56" s="1"/>
  <c r="I15" i="56" s="1"/>
  <c r="AB15" i="56"/>
  <c r="Y15" i="56"/>
  <c r="X15" i="56"/>
  <c r="P15" i="56"/>
  <c r="O15" i="56"/>
  <c r="Q15" i="56" s="1"/>
  <c r="M15" i="56"/>
  <c r="K15" i="56"/>
  <c r="H15" i="56"/>
  <c r="C15" i="56"/>
  <c r="AB14" i="56"/>
  <c r="AD14" i="56" s="1"/>
  <c r="J14" i="56" s="1"/>
  <c r="Y14" i="56"/>
  <c r="X14" i="56"/>
  <c r="P14" i="56"/>
  <c r="O14" i="56"/>
  <c r="Q14" i="56" s="1"/>
  <c r="M14" i="56"/>
  <c r="H14" i="56"/>
  <c r="C14" i="56"/>
  <c r="AB13" i="56"/>
  <c r="AD13" i="56" s="1"/>
  <c r="J13" i="56" s="1"/>
  <c r="Y13" i="56"/>
  <c r="X13" i="56"/>
  <c r="P13" i="56"/>
  <c r="O13" i="56"/>
  <c r="Q13" i="56" s="1"/>
  <c r="M13" i="56"/>
  <c r="H13" i="56"/>
  <c r="C13" i="56"/>
  <c r="AB12" i="56"/>
  <c r="AD12" i="56" s="1"/>
  <c r="Y12" i="56"/>
  <c r="X12" i="56"/>
  <c r="P12" i="56"/>
  <c r="O12" i="56"/>
  <c r="M12" i="56"/>
  <c r="J12" i="56"/>
  <c r="H12" i="56"/>
  <c r="C12" i="56"/>
  <c r="AB11" i="56"/>
  <c r="AD11" i="56" s="1"/>
  <c r="J11" i="56" s="1"/>
  <c r="Y11" i="56"/>
  <c r="X11" i="56"/>
  <c r="P11" i="56"/>
  <c r="O11" i="56"/>
  <c r="Q11" i="56" s="1"/>
  <c r="M11" i="56"/>
  <c r="H11" i="56"/>
  <c r="C11" i="56"/>
  <c r="AB10" i="56"/>
  <c r="AD10" i="56" s="1"/>
  <c r="J10" i="56" s="1"/>
  <c r="Y10" i="56"/>
  <c r="X10" i="56"/>
  <c r="P10" i="56"/>
  <c r="Q10" i="56" s="1"/>
  <c r="O10" i="56"/>
  <c r="M10" i="56"/>
  <c r="H10" i="56"/>
  <c r="C10" i="56"/>
  <c r="AD9" i="56"/>
  <c r="J9" i="56" s="1"/>
  <c r="K9" i="56" s="1"/>
  <c r="AB9" i="56"/>
  <c r="Y9" i="56"/>
  <c r="X9" i="56"/>
  <c r="P9" i="56"/>
  <c r="O9" i="56"/>
  <c r="M9" i="56"/>
  <c r="H9" i="56"/>
  <c r="C9" i="56"/>
  <c r="AB8" i="56"/>
  <c r="AD8" i="56" s="1"/>
  <c r="J8" i="56" s="1"/>
  <c r="Y8" i="56"/>
  <c r="X8" i="56"/>
  <c r="P8" i="56"/>
  <c r="O8" i="56"/>
  <c r="M8" i="56"/>
  <c r="H8" i="56"/>
  <c r="C8" i="56"/>
  <c r="AB7" i="56"/>
  <c r="AD7" i="56" s="1"/>
  <c r="J7" i="56" s="1"/>
  <c r="Y7" i="56"/>
  <c r="X7" i="56"/>
  <c r="P7" i="56"/>
  <c r="O7" i="56"/>
  <c r="Q7" i="56" s="1"/>
  <c r="M7" i="56"/>
  <c r="H7" i="56"/>
  <c r="C7" i="56"/>
  <c r="AB6" i="56"/>
  <c r="AD6" i="56" s="1"/>
  <c r="J6" i="56" s="1"/>
  <c r="Y6" i="56"/>
  <c r="X6" i="56"/>
  <c r="P6" i="56"/>
  <c r="Q6" i="56" s="1"/>
  <c r="O6" i="56"/>
  <c r="M6" i="56"/>
  <c r="H6" i="56"/>
  <c r="C6" i="56"/>
  <c r="AB5" i="56"/>
  <c r="AD5" i="56" s="1"/>
  <c r="J5" i="56" s="1"/>
  <c r="Y5" i="56"/>
  <c r="X5" i="56"/>
  <c r="P5" i="56"/>
  <c r="O5" i="56"/>
  <c r="M5" i="56"/>
  <c r="H5" i="56"/>
  <c r="C5" i="56"/>
  <c r="AB4" i="56"/>
  <c r="AD4" i="56" s="1"/>
  <c r="Y4" i="56"/>
  <c r="X4" i="56"/>
  <c r="P4" i="56"/>
  <c r="Q4" i="56" s="1"/>
  <c r="O4" i="56"/>
  <c r="M4" i="56"/>
  <c r="H4" i="56"/>
  <c r="C4" i="56"/>
  <c r="AG3" i="56"/>
  <c r="AF3" i="56"/>
  <c r="V3" i="56"/>
  <c r="U3" i="56"/>
  <c r="T3" i="56"/>
  <c r="O3" i="56"/>
  <c r="G3" i="56"/>
  <c r="F3" i="56"/>
  <c r="D3" i="56"/>
  <c r="A2" i="56"/>
  <c r="A1" i="56"/>
  <c r="AB31" i="55"/>
  <c r="AD31" i="55" s="1"/>
  <c r="J31" i="55" s="1"/>
  <c r="Y31" i="55"/>
  <c r="X31" i="55"/>
  <c r="P31" i="55"/>
  <c r="O31" i="55"/>
  <c r="M31" i="55"/>
  <c r="H31" i="55"/>
  <c r="C31" i="55"/>
  <c r="AB30" i="55"/>
  <c r="AD30" i="55" s="1"/>
  <c r="J30" i="55" s="1"/>
  <c r="Y30" i="55"/>
  <c r="X30" i="55"/>
  <c r="P30" i="55"/>
  <c r="Q30" i="55" s="1"/>
  <c r="O30" i="55"/>
  <c r="M30" i="55"/>
  <c r="H30" i="55"/>
  <c r="C30" i="55"/>
  <c r="AB29" i="55"/>
  <c r="AD29" i="55" s="1"/>
  <c r="J29" i="55" s="1"/>
  <c r="Y29" i="55"/>
  <c r="X29" i="55"/>
  <c r="P29" i="55"/>
  <c r="O29" i="55"/>
  <c r="Q29" i="55" s="1"/>
  <c r="M29" i="55"/>
  <c r="H29" i="55"/>
  <c r="C29" i="55"/>
  <c r="AB28" i="55"/>
  <c r="AD28" i="55" s="1"/>
  <c r="J28" i="55" s="1"/>
  <c r="Y28" i="55"/>
  <c r="X28" i="55"/>
  <c r="Q28" i="55"/>
  <c r="P28" i="55"/>
  <c r="O28" i="55"/>
  <c r="M28" i="55"/>
  <c r="H28" i="55"/>
  <c r="C28" i="55"/>
  <c r="AB27" i="55"/>
  <c r="AD27" i="55" s="1"/>
  <c r="J27" i="55" s="1"/>
  <c r="K27" i="55" s="1"/>
  <c r="Y27" i="55"/>
  <c r="X27" i="55"/>
  <c r="P27" i="55"/>
  <c r="O27" i="55"/>
  <c r="Q27" i="55" s="1"/>
  <c r="M27" i="55"/>
  <c r="H27" i="55"/>
  <c r="C27" i="55"/>
  <c r="AB26" i="55"/>
  <c r="AD26" i="55" s="1"/>
  <c r="J26" i="55" s="1"/>
  <c r="Y26" i="55"/>
  <c r="X26" i="55"/>
  <c r="P26" i="55"/>
  <c r="O26" i="55"/>
  <c r="M26" i="55"/>
  <c r="H26" i="55"/>
  <c r="C26" i="55"/>
  <c r="AB25" i="55"/>
  <c r="AD25" i="55" s="1"/>
  <c r="J25" i="55" s="1"/>
  <c r="Y25" i="55"/>
  <c r="X25" i="55"/>
  <c r="P25" i="55"/>
  <c r="O25" i="55"/>
  <c r="Q25" i="55" s="1"/>
  <c r="M25" i="55"/>
  <c r="H25" i="55"/>
  <c r="C25" i="55"/>
  <c r="AB24" i="55"/>
  <c r="AD24" i="55" s="1"/>
  <c r="J24" i="55" s="1"/>
  <c r="Y24" i="55"/>
  <c r="X24" i="55"/>
  <c r="P24" i="55"/>
  <c r="O24" i="55"/>
  <c r="M24" i="55"/>
  <c r="H24" i="55"/>
  <c r="C24" i="55"/>
  <c r="AB23" i="55"/>
  <c r="AD23" i="55" s="1"/>
  <c r="J23" i="55" s="1"/>
  <c r="Y23" i="55"/>
  <c r="X23" i="55"/>
  <c r="P23" i="55"/>
  <c r="O23" i="55"/>
  <c r="Q23" i="55" s="1"/>
  <c r="M23" i="55"/>
  <c r="H23" i="55"/>
  <c r="C23" i="55"/>
  <c r="AB22" i="55"/>
  <c r="AD22" i="55" s="1"/>
  <c r="J22" i="55" s="1"/>
  <c r="Y22" i="55"/>
  <c r="X22" i="55"/>
  <c r="P22" i="55"/>
  <c r="O22" i="55"/>
  <c r="Q22" i="55" s="1"/>
  <c r="M22" i="55"/>
  <c r="H22" i="55"/>
  <c r="C22" i="55"/>
  <c r="AB21" i="55"/>
  <c r="AD21" i="55" s="1"/>
  <c r="J21" i="55" s="1"/>
  <c r="Y21" i="55"/>
  <c r="X21" i="55"/>
  <c r="Q21" i="55"/>
  <c r="P21" i="55"/>
  <c r="O21" i="55"/>
  <c r="M21" i="55"/>
  <c r="H21" i="55"/>
  <c r="C21" i="55"/>
  <c r="AB20" i="55"/>
  <c r="AD20" i="55" s="1"/>
  <c r="J20" i="55" s="1"/>
  <c r="Y20" i="55"/>
  <c r="X20" i="55"/>
  <c r="P20" i="55"/>
  <c r="O20" i="55"/>
  <c r="Q20" i="55" s="1"/>
  <c r="M20" i="55"/>
  <c r="H20" i="55"/>
  <c r="C20" i="55"/>
  <c r="AB19" i="55"/>
  <c r="AD19" i="55" s="1"/>
  <c r="J19" i="55" s="1"/>
  <c r="Y19" i="55"/>
  <c r="X19" i="55"/>
  <c r="P19" i="55"/>
  <c r="O19" i="55"/>
  <c r="Q19" i="55" s="1"/>
  <c r="M19" i="55"/>
  <c r="H19" i="55"/>
  <c r="C19" i="55"/>
  <c r="AB18" i="55"/>
  <c r="AD18" i="55" s="1"/>
  <c r="J18" i="55" s="1"/>
  <c r="Y18" i="55"/>
  <c r="X18" i="55"/>
  <c r="P18" i="55"/>
  <c r="O18" i="55"/>
  <c r="Q18" i="55" s="1"/>
  <c r="M18" i="55"/>
  <c r="H18" i="55"/>
  <c r="C18" i="55"/>
  <c r="AB17" i="55"/>
  <c r="AD17" i="55" s="1"/>
  <c r="J17" i="55" s="1"/>
  <c r="Y17" i="55"/>
  <c r="X17" i="55"/>
  <c r="Q17" i="55"/>
  <c r="P17" i="55"/>
  <c r="O17" i="55"/>
  <c r="M17" i="55"/>
  <c r="H17" i="55"/>
  <c r="C17" i="55"/>
  <c r="AB16" i="55"/>
  <c r="AD16" i="55" s="1"/>
  <c r="J16" i="55" s="1"/>
  <c r="Y16" i="55"/>
  <c r="X16" i="55"/>
  <c r="P16" i="55"/>
  <c r="O16" i="55"/>
  <c r="M16" i="55"/>
  <c r="H16" i="55"/>
  <c r="C16" i="55"/>
  <c r="AB15" i="55"/>
  <c r="AD15" i="55" s="1"/>
  <c r="J15" i="55" s="1"/>
  <c r="Y15" i="55"/>
  <c r="X15" i="55"/>
  <c r="P15" i="55"/>
  <c r="O15" i="55"/>
  <c r="M15" i="55"/>
  <c r="H15" i="55"/>
  <c r="C15" i="55"/>
  <c r="AB14" i="55"/>
  <c r="AD14" i="55" s="1"/>
  <c r="J14" i="55" s="1"/>
  <c r="Y14" i="55"/>
  <c r="X14" i="55"/>
  <c r="P14" i="55"/>
  <c r="O14" i="55"/>
  <c r="M14" i="55"/>
  <c r="H14" i="55"/>
  <c r="C14" i="55"/>
  <c r="AD13" i="55"/>
  <c r="J13" i="55" s="1"/>
  <c r="AB13" i="55"/>
  <c r="Y13" i="55"/>
  <c r="X13" i="55"/>
  <c r="P13" i="55"/>
  <c r="O13" i="55"/>
  <c r="Q13" i="55" s="1"/>
  <c r="M13" i="55"/>
  <c r="H13" i="55"/>
  <c r="C13" i="55"/>
  <c r="AB12" i="55"/>
  <c r="AD12" i="55" s="1"/>
  <c r="J12" i="55" s="1"/>
  <c r="Y12" i="55"/>
  <c r="X12" i="55"/>
  <c r="P12" i="55"/>
  <c r="O12" i="55"/>
  <c r="Q12" i="55" s="1"/>
  <c r="M12" i="55"/>
  <c r="H12" i="55"/>
  <c r="C12" i="55"/>
  <c r="AD11" i="55"/>
  <c r="J11" i="55" s="1"/>
  <c r="K11" i="55" s="1"/>
  <c r="AB11" i="55"/>
  <c r="Y11" i="55"/>
  <c r="X11" i="55"/>
  <c r="P11" i="55"/>
  <c r="O11" i="55"/>
  <c r="Q11" i="55" s="1"/>
  <c r="M11" i="55"/>
  <c r="H11" i="55"/>
  <c r="C11" i="55"/>
  <c r="AB10" i="55"/>
  <c r="AD10" i="55" s="1"/>
  <c r="J10" i="55" s="1"/>
  <c r="Y10" i="55"/>
  <c r="X10" i="55"/>
  <c r="P10" i="55"/>
  <c r="O10" i="55"/>
  <c r="M10" i="55"/>
  <c r="H10" i="55"/>
  <c r="C10" i="55"/>
  <c r="AB9" i="55"/>
  <c r="AD9" i="55" s="1"/>
  <c r="J9" i="55" s="1"/>
  <c r="Y9" i="55"/>
  <c r="X9" i="55"/>
  <c r="P9" i="55"/>
  <c r="O9" i="55"/>
  <c r="Q9" i="55" s="1"/>
  <c r="M9" i="55"/>
  <c r="H9" i="55"/>
  <c r="C9" i="55"/>
  <c r="AD8" i="55"/>
  <c r="J8" i="55" s="1"/>
  <c r="AB8" i="55"/>
  <c r="Y8" i="55"/>
  <c r="X8" i="55"/>
  <c r="P8" i="55"/>
  <c r="O8" i="55"/>
  <c r="M8" i="55"/>
  <c r="H8" i="55"/>
  <c r="C8" i="55"/>
  <c r="AB7" i="55"/>
  <c r="AD7" i="55" s="1"/>
  <c r="J7" i="55" s="1"/>
  <c r="Y7" i="55"/>
  <c r="X7" i="55"/>
  <c r="P7" i="55"/>
  <c r="O7" i="55"/>
  <c r="Q7" i="55" s="1"/>
  <c r="M7" i="55"/>
  <c r="H7" i="55"/>
  <c r="C7" i="55"/>
  <c r="AB6" i="55"/>
  <c r="AD6" i="55" s="1"/>
  <c r="J6" i="55" s="1"/>
  <c r="Y6" i="55"/>
  <c r="X6" i="55"/>
  <c r="P6" i="55"/>
  <c r="O6" i="55"/>
  <c r="Q6" i="55" s="1"/>
  <c r="M6" i="55"/>
  <c r="H6" i="55"/>
  <c r="C6" i="55"/>
  <c r="AD5" i="55"/>
  <c r="J5" i="55" s="1"/>
  <c r="AB5" i="55"/>
  <c r="Y5" i="55"/>
  <c r="X5" i="55"/>
  <c r="P5" i="55"/>
  <c r="O5" i="55"/>
  <c r="Q5" i="55" s="1"/>
  <c r="M5" i="55"/>
  <c r="H5" i="55"/>
  <c r="C5" i="55"/>
  <c r="AB4" i="55"/>
  <c r="AD4" i="55" s="1"/>
  <c r="J4" i="55" s="1"/>
  <c r="Y4" i="55"/>
  <c r="X4" i="55"/>
  <c r="P4" i="55"/>
  <c r="Q4" i="55" s="1"/>
  <c r="O4" i="55"/>
  <c r="M4" i="55"/>
  <c r="H4" i="55"/>
  <c r="C4" i="55"/>
  <c r="AG3" i="55"/>
  <c r="AF3" i="55"/>
  <c r="W3" i="55"/>
  <c r="X3" i="55" s="1"/>
  <c r="V3" i="55"/>
  <c r="U3" i="55"/>
  <c r="T3" i="55"/>
  <c r="O3" i="55"/>
  <c r="G3" i="55"/>
  <c r="F3" i="55"/>
  <c r="D3" i="55"/>
  <c r="A2" i="55"/>
  <c r="A1" i="55"/>
  <c r="AB31" i="54"/>
  <c r="AD31" i="54" s="1"/>
  <c r="J31" i="54" s="1"/>
  <c r="Y31" i="54"/>
  <c r="X31" i="54"/>
  <c r="P31" i="54"/>
  <c r="Q31" i="54" s="1"/>
  <c r="O31" i="54"/>
  <c r="M31" i="54"/>
  <c r="H31" i="54"/>
  <c r="C31" i="54"/>
  <c r="AB30" i="54"/>
  <c r="AD30" i="54" s="1"/>
  <c r="J30" i="54" s="1"/>
  <c r="Y30" i="54"/>
  <c r="X30" i="54"/>
  <c r="Q30" i="54"/>
  <c r="P30" i="54"/>
  <c r="O30" i="54"/>
  <c r="M30" i="54"/>
  <c r="H30" i="54"/>
  <c r="C30" i="54"/>
  <c r="AB29" i="54"/>
  <c r="AD29" i="54" s="1"/>
  <c r="J29" i="54" s="1"/>
  <c r="K29" i="54" s="1"/>
  <c r="Y29" i="54"/>
  <c r="X29" i="54"/>
  <c r="P29" i="54"/>
  <c r="O29" i="54"/>
  <c r="Q29" i="54" s="1"/>
  <c r="M29" i="54"/>
  <c r="H29" i="54"/>
  <c r="C29" i="54"/>
  <c r="AB28" i="54"/>
  <c r="AD28" i="54" s="1"/>
  <c r="J28" i="54" s="1"/>
  <c r="Y28" i="54"/>
  <c r="X28" i="54"/>
  <c r="P28" i="54"/>
  <c r="O28" i="54"/>
  <c r="M28" i="54"/>
  <c r="H28" i="54"/>
  <c r="C28" i="54"/>
  <c r="AB27" i="54"/>
  <c r="AD27" i="54" s="1"/>
  <c r="J27" i="54" s="1"/>
  <c r="Y27" i="54"/>
  <c r="X27" i="54"/>
  <c r="Q27" i="54"/>
  <c r="P27" i="54"/>
  <c r="O27" i="54"/>
  <c r="M27" i="54"/>
  <c r="H27" i="54"/>
  <c r="C27" i="54"/>
  <c r="AB26" i="54"/>
  <c r="AD26" i="54" s="1"/>
  <c r="J26" i="54" s="1"/>
  <c r="Y26" i="54"/>
  <c r="X26" i="54"/>
  <c r="P26" i="54"/>
  <c r="O26" i="54"/>
  <c r="M26" i="54"/>
  <c r="H26" i="54"/>
  <c r="C26" i="54"/>
  <c r="AD25" i="54"/>
  <c r="J25" i="54" s="1"/>
  <c r="AB25" i="54"/>
  <c r="Y25" i="54"/>
  <c r="X25" i="54"/>
  <c r="P25" i="54"/>
  <c r="O25" i="54"/>
  <c r="Q25" i="54" s="1"/>
  <c r="M25" i="54"/>
  <c r="H25" i="54"/>
  <c r="C25" i="54"/>
  <c r="AB24" i="54"/>
  <c r="AD24" i="54" s="1"/>
  <c r="J24" i="54" s="1"/>
  <c r="Y24" i="54"/>
  <c r="X24" i="54"/>
  <c r="P24" i="54"/>
  <c r="O24" i="54"/>
  <c r="Q24" i="54" s="1"/>
  <c r="M24" i="54"/>
  <c r="H24" i="54"/>
  <c r="C24" i="54"/>
  <c r="AD23" i="54"/>
  <c r="J23" i="54" s="1"/>
  <c r="AB23" i="54"/>
  <c r="Y23" i="54"/>
  <c r="X23" i="54"/>
  <c r="P23" i="54"/>
  <c r="Q23" i="54" s="1"/>
  <c r="O23" i="54"/>
  <c r="M23" i="54"/>
  <c r="H23" i="54"/>
  <c r="C23" i="54"/>
  <c r="AB22" i="54"/>
  <c r="AD22" i="54" s="1"/>
  <c r="J22" i="54" s="1"/>
  <c r="Y22" i="54"/>
  <c r="X22" i="54"/>
  <c r="Q22" i="54"/>
  <c r="P22" i="54"/>
  <c r="O22" i="54"/>
  <c r="M22" i="54"/>
  <c r="H22" i="54"/>
  <c r="C22" i="54"/>
  <c r="AB21" i="54"/>
  <c r="AD21" i="54" s="1"/>
  <c r="J21" i="54" s="1"/>
  <c r="Y21" i="54"/>
  <c r="X21" i="54"/>
  <c r="P21" i="54"/>
  <c r="O21" i="54"/>
  <c r="M21" i="54"/>
  <c r="H21" i="54"/>
  <c r="C21" i="54"/>
  <c r="AB20" i="54"/>
  <c r="AD20" i="54" s="1"/>
  <c r="J20" i="54" s="1"/>
  <c r="Y20" i="54"/>
  <c r="X20" i="54"/>
  <c r="P20" i="54"/>
  <c r="O20" i="54"/>
  <c r="M20" i="54"/>
  <c r="H20" i="54"/>
  <c r="C20" i="54"/>
  <c r="AB19" i="54"/>
  <c r="AD19" i="54" s="1"/>
  <c r="J19" i="54" s="1"/>
  <c r="Y19" i="54"/>
  <c r="X19" i="54"/>
  <c r="P19" i="54"/>
  <c r="O19" i="54"/>
  <c r="Q19" i="54" s="1"/>
  <c r="M19" i="54"/>
  <c r="H19" i="54"/>
  <c r="C19" i="54"/>
  <c r="AB18" i="54"/>
  <c r="AD18" i="54" s="1"/>
  <c r="J18" i="54" s="1"/>
  <c r="Y18" i="54"/>
  <c r="X18" i="54"/>
  <c r="P18" i="54"/>
  <c r="O18" i="54"/>
  <c r="M18" i="54"/>
  <c r="H18" i="54"/>
  <c r="C18" i="54"/>
  <c r="AD17" i="54"/>
  <c r="J17" i="54" s="1"/>
  <c r="K17" i="54" s="1"/>
  <c r="AB17" i="54"/>
  <c r="Y17" i="54"/>
  <c r="X17" i="54"/>
  <c r="P17" i="54"/>
  <c r="O17" i="54"/>
  <c r="Q17" i="54" s="1"/>
  <c r="M17" i="54"/>
  <c r="H17" i="54"/>
  <c r="C17" i="54"/>
  <c r="AB16" i="54"/>
  <c r="AD16" i="54" s="1"/>
  <c r="J16" i="54" s="1"/>
  <c r="Y16" i="54"/>
  <c r="X16" i="54"/>
  <c r="P16" i="54"/>
  <c r="O16" i="54"/>
  <c r="Q16" i="54" s="1"/>
  <c r="M16" i="54"/>
  <c r="H16" i="54"/>
  <c r="C16" i="54"/>
  <c r="AB15" i="54"/>
  <c r="AD15" i="54" s="1"/>
  <c r="J15" i="54" s="1"/>
  <c r="Y15" i="54"/>
  <c r="X15" i="54"/>
  <c r="P15" i="54"/>
  <c r="O15" i="54"/>
  <c r="Q15" i="54" s="1"/>
  <c r="M15" i="54"/>
  <c r="H15" i="54"/>
  <c r="C15" i="54"/>
  <c r="AB14" i="54"/>
  <c r="AD14" i="54" s="1"/>
  <c r="J14" i="54" s="1"/>
  <c r="Y14" i="54"/>
  <c r="X14" i="54"/>
  <c r="P14" i="54"/>
  <c r="O14" i="54"/>
  <c r="Q14" i="54" s="1"/>
  <c r="M14" i="54"/>
  <c r="H14" i="54"/>
  <c r="C14" i="54"/>
  <c r="AB13" i="54"/>
  <c r="AD13" i="54" s="1"/>
  <c r="J13" i="54" s="1"/>
  <c r="K13" i="54" s="1"/>
  <c r="Y13" i="54"/>
  <c r="X13" i="54"/>
  <c r="P13" i="54"/>
  <c r="O13" i="54"/>
  <c r="Q13" i="54" s="1"/>
  <c r="M13" i="54"/>
  <c r="H13" i="54"/>
  <c r="C13" i="54"/>
  <c r="AB12" i="54"/>
  <c r="AD12" i="54" s="1"/>
  <c r="J12" i="54" s="1"/>
  <c r="Y12" i="54"/>
  <c r="X12" i="54"/>
  <c r="P12" i="54"/>
  <c r="O12" i="54"/>
  <c r="M12" i="54"/>
  <c r="H12" i="54"/>
  <c r="C12" i="54"/>
  <c r="AB11" i="54"/>
  <c r="AD11" i="54" s="1"/>
  <c r="J11" i="54" s="1"/>
  <c r="Y11" i="54"/>
  <c r="X11" i="54"/>
  <c r="Q11" i="54"/>
  <c r="P11" i="54"/>
  <c r="O11" i="54"/>
  <c r="M11" i="54"/>
  <c r="H11" i="54"/>
  <c r="C11" i="54"/>
  <c r="AB10" i="54"/>
  <c r="AD10" i="54" s="1"/>
  <c r="J10" i="54" s="1"/>
  <c r="Y10" i="54"/>
  <c r="X10" i="54"/>
  <c r="P10" i="54"/>
  <c r="Q10" i="54" s="1"/>
  <c r="O10" i="54"/>
  <c r="M10" i="54"/>
  <c r="H10" i="54"/>
  <c r="C10" i="54"/>
  <c r="AD9" i="54"/>
  <c r="J9" i="54" s="1"/>
  <c r="AB9" i="54"/>
  <c r="Y9" i="54"/>
  <c r="X9" i="54"/>
  <c r="P9" i="54"/>
  <c r="O9" i="54"/>
  <c r="Q9" i="54" s="1"/>
  <c r="M9" i="54"/>
  <c r="H9" i="54"/>
  <c r="C9" i="54"/>
  <c r="AB8" i="54"/>
  <c r="AD8" i="54" s="1"/>
  <c r="J8" i="54" s="1"/>
  <c r="Y8" i="54"/>
  <c r="X8" i="54"/>
  <c r="P8" i="54"/>
  <c r="O8" i="54"/>
  <c r="M8" i="54"/>
  <c r="H8" i="54"/>
  <c r="C8" i="54"/>
  <c r="AD7" i="54"/>
  <c r="J7" i="54" s="1"/>
  <c r="I7" i="54" s="1"/>
  <c r="AB7" i="54"/>
  <c r="Y7" i="54"/>
  <c r="X7" i="54"/>
  <c r="P7" i="54"/>
  <c r="O7" i="54"/>
  <c r="Q7" i="54" s="1"/>
  <c r="M7" i="54"/>
  <c r="K7" i="54"/>
  <c r="H7" i="54"/>
  <c r="C7" i="54"/>
  <c r="AB6" i="54"/>
  <c r="AD6" i="54" s="1"/>
  <c r="J6" i="54" s="1"/>
  <c r="Y6" i="54"/>
  <c r="X6" i="54"/>
  <c r="Q6" i="54"/>
  <c r="P6" i="54"/>
  <c r="O6" i="54"/>
  <c r="M6" i="54"/>
  <c r="H6" i="54"/>
  <c r="C6" i="54"/>
  <c r="AB5" i="54"/>
  <c r="AD5" i="54" s="1"/>
  <c r="J5" i="54" s="1"/>
  <c r="K5" i="54" s="1"/>
  <c r="Y5" i="54"/>
  <c r="X5" i="54"/>
  <c r="P5" i="54"/>
  <c r="O5" i="54"/>
  <c r="Q5" i="54" s="1"/>
  <c r="M5" i="54"/>
  <c r="H5" i="54"/>
  <c r="C5" i="54"/>
  <c r="AB4" i="54"/>
  <c r="AD4" i="54" s="1"/>
  <c r="J4" i="54" s="1"/>
  <c r="Y4" i="54"/>
  <c r="X4" i="54"/>
  <c r="P4" i="54"/>
  <c r="O4" i="54"/>
  <c r="M4" i="54"/>
  <c r="H4" i="54"/>
  <c r="C4" i="54"/>
  <c r="AG3" i="54"/>
  <c r="AF3" i="54"/>
  <c r="V3" i="54"/>
  <c r="U3" i="54"/>
  <c r="T3" i="54"/>
  <c r="O3" i="54"/>
  <c r="G3" i="54"/>
  <c r="F3" i="54"/>
  <c r="D3" i="54"/>
  <c r="A2" i="54"/>
  <c r="A1" i="54"/>
  <c r="AB31" i="53"/>
  <c r="AD31" i="53" s="1"/>
  <c r="J31" i="53" s="1"/>
  <c r="K31" i="53" s="1"/>
  <c r="Y31" i="53"/>
  <c r="X31" i="53"/>
  <c r="P31" i="53"/>
  <c r="O31" i="53"/>
  <c r="M31" i="53"/>
  <c r="I31" i="53"/>
  <c r="H31" i="53"/>
  <c r="C31" i="53"/>
  <c r="AB30" i="53"/>
  <c r="AD30" i="53" s="1"/>
  <c r="J30" i="53" s="1"/>
  <c r="Y30" i="53"/>
  <c r="X30" i="53"/>
  <c r="P30" i="53"/>
  <c r="O30" i="53"/>
  <c r="M30" i="53"/>
  <c r="H30" i="53"/>
  <c r="C30" i="53"/>
  <c r="AB29" i="53"/>
  <c r="AD29" i="53" s="1"/>
  <c r="J29" i="53" s="1"/>
  <c r="Y29" i="53"/>
  <c r="X29" i="53"/>
  <c r="P29" i="53"/>
  <c r="O29" i="53"/>
  <c r="Q29" i="53" s="1"/>
  <c r="M29" i="53"/>
  <c r="H29" i="53"/>
  <c r="C29" i="53"/>
  <c r="AB28" i="53"/>
  <c r="AD28" i="53" s="1"/>
  <c r="J28" i="53" s="1"/>
  <c r="Y28" i="53"/>
  <c r="X28" i="53"/>
  <c r="P28" i="53"/>
  <c r="O28" i="53"/>
  <c r="Q28" i="53" s="1"/>
  <c r="M28" i="53"/>
  <c r="H28" i="53"/>
  <c r="C28" i="53"/>
  <c r="AD27" i="53"/>
  <c r="J27" i="53" s="1"/>
  <c r="K27" i="53" s="1"/>
  <c r="AB27" i="53"/>
  <c r="Y27" i="53"/>
  <c r="X27" i="53"/>
  <c r="P27" i="53"/>
  <c r="O27" i="53"/>
  <c r="Q27" i="53" s="1"/>
  <c r="M27" i="53"/>
  <c r="I27" i="53"/>
  <c r="H27" i="53"/>
  <c r="C27" i="53"/>
  <c r="AB26" i="53"/>
  <c r="AD26" i="53" s="1"/>
  <c r="J26" i="53" s="1"/>
  <c r="Y26" i="53"/>
  <c r="X26" i="53"/>
  <c r="P26" i="53"/>
  <c r="O26" i="53"/>
  <c r="M26" i="53"/>
  <c r="H26" i="53"/>
  <c r="C26" i="53"/>
  <c r="AB25" i="53"/>
  <c r="AD25" i="53" s="1"/>
  <c r="J25" i="53" s="1"/>
  <c r="Y25" i="53"/>
  <c r="X25" i="53"/>
  <c r="P25" i="53"/>
  <c r="Q25" i="53" s="1"/>
  <c r="O25" i="53"/>
  <c r="M25" i="53"/>
  <c r="H25" i="53"/>
  <c r="C25" i="53"/>
  <c r="AD24" i="53"/>
  <c r="J24" i="53" s="1"/>
  <c r="I24" i="53" s="1"/>
  <c r="AB24" i="53"/>
  <c r="Y24" i="53"/>
  <c r="X24" i="53"/>
  <c r="P24" i="53"/>
  <c r="O24" i="53"/>
  <c r="M24" i="53"/>
  <c r="K24" i="53"/>
  <c r="H24" i="53"/>
  <c r="C24" i="53"/>
  <c r="AD23" i="53"/>
  <c r="AB23" i="53"/>
  <c r="Y23" i="53"/>
  <c r="X23" i="53"/>
  <c r="P23" i="53"/>
  <c r="O23" i="53"/>
  <c r="Q23" i="53" s="1"/>
  <c r="M23" i="53"/>
  <c r="K23" i="53"/>
  <c r="J23" i="53"/>
  <c r="I23" i="53" s="1"/>
  <c r="H23" i="53"/>
  <c r="C23" i="53"/>
  <c r="AB22" i="53"/>
  <c r="AD22" i="53" s="1"/>
  <c r="J22" i="53" s="1"/>
  <c r="K22" i="53" s="1"/>
  <c r="Y22" i="53"/>
  <c r="X22" i="53"/>
  <c r="Q22" i="53"/>
  <c r="P22" i="53"/>
  <c r="O22" i="53"/>
  <c r="M22" i="53"/>
  <c r="H22" i="53"/>
  <c r="C22" i="53"/>
  <c r="AD21" i="53"/>
  <c r="J21" i="53" s="1"/>
  <c r="AB21" i="53"/>
  <c r="Y21" i="53"/>
  <c r="X21" i="53"/>
  <c r="P21" i="53"/>
  <c r="O21" i="53"/>
  <c r="M21" i="53"/>
  <c r="H21" i="53"/>
  <c r="C21" i="53"/>
  <c r="AB20" i="53"/>
  <c r="AD20" i="53" s="1"/>
  <c r="Y20" i="53"/>
  <c r="X20" i="53"/>
  <c r="P20" i="53"/>
  <c r="Q20" i="53" s="1"/>
  <c r="O20" i="53"/>
  <c r="M20" i="53"/>
  <c r="J20" i="53"/>
  <c r="H20" i="53"/>
  <c r="C20" i="53"/>
  <c r="AD19" i="53"/>
  <c r="J19" i="53" s="1"/>
  <c r="I19" i="53" s="1"/>
  <c r="AB19" i="53"/>
  <c r="Y19" i="53"/>
  <c r="X19" i="53"/>
  <c r="P19" i="53"/>
  <c r="Q19" i="53" s="1"/>
  <c r="O19" i="53"/>
  <c r="M19" i="53"/>
  <c r="K19" i="53"/>
  <c r="H19" i="53"/>
  <c r="C19" i="53"/>
  <c r="AB18" i="53"/>
  <c r="AD18" i="53" s="1"/>
  <c r="J18" i="53" s="1"/>
  <c r="Y18" i="53"/>
  <c r="X18" i="53"/>
  <c r="P18" i="53"/>
  <c r="O18" i="53"/>
  <c r="M18" i="53"/>
  <c r="H18" i="53"/>
  <c r="C18" i="53"/>
  <c r="AB17" i="53"/>
  <c r="AD17" i="53" s="1"/>
  <c r="J17" i="53" s="1"/>
  <c r="Y17" i="53"/>
  <c r="X17" i="53"/>
  <c r="P17" i="53"/>
  <c r="O17" i="53"/>
  <c r="Q17" i="53" s="1"/>
  <c r="M17" i="53"/>
  <c r="H17" i="53"/>
  <c r="C17" i="53"/>
  <c r="AB16" i="53"/>
  <c r="AD16" i="53" s="1"/>
  <c r="J16" i="53" s="1"/>
  <c r="Y16" i="53"/>
  <c r="X16" i="53"/>
  <c r="P16" i="53"/>
  <c r="O16" i="53"/>
  <c r="Q16" i="53" s="1"/>
  <c r="M16" i="53"/>
  <c r="H16" i="53"/>
  <c r="C16" i="53"/>
  <c r="AD15" i="53"/>
  <c r="J15" i="53" s="1"/>
  <c r="AB15" i="53"/>
  <c r="Y15" i="53"/>
  <c r="X15" i="53"/>
  <c r="P15" i="53"/>
  <c r="O15" i="53"/>
  <c r="M15" i="53"/>
  <c r="H15" i="53"/>
  <c r="C15" i="53"/>
  <c r="AB14" i="53"/>
  <c r="AD14" i="53" s="1"/>
  <c r="J14" i="53" s="1"/>
  <c r="Y14" i="53"/>
  <c r="X14" i="53"/>
  <c r="P14" i="53"/>
  <c r="O14" i="53"/>
  <c r="M14" i="53"/>
  <c r="H14" i="53"/>
  <c r="C14" i="53"/>
  <c r="AB13" i="53"/>
  <c r="AD13" i="53" s="1"/>
  <c r="J13" i="53" s="1"/>
  <c r="Y13" i="53"/>
  <c r="X13" i="53"/>
  <c r="P13" i="53"/>
  <c r="O13" i="53"/>
  <c r="M13" i="53"/>
  <c r="H13" i="53"/>
  <c r="C13" i="53"/>
  <c r="AB12" i="53"/>
  <c r="AD12" i="53" s="1"/>
  <c r="J12" i="53" s="1"/>
  <c r="Y12" i="53"/>
  <c r="X12" i="53"/>
  <c r="Q12" i="53"/>
  <c r="P12" i="53"/>
  <c r="O12" i="53"/>
  <c r="M12" i="53"/>
  <c r="H12" i="53"/>
  <c r="C12" i="53"/>
  <c r="AB11" i="53"/>
  <c r="AD11" i="53" s="1"/>
  <c r="J11" i="53" s="1"/>
  <c r="Y11" i="53"/>
  <c r="X11" i="53"/>
  <c r="Q11" i="53"/>
  <c r="P11" i="53"/>
  <c r="O11" i="53"/>
  <c r="M11" i="53"/>
  <c r="H11" i="53"/>
  <c r="C11" i="53"/>
  <c r="AB10" i="53"/>
  <c r="AD10" i="53" s="1"/>
  <c r="J10" i="53" s="1"/>
  <c r="K10" i="53" s="1"/>
  <c r="Y10" i="53"/>
  <c r="X10" i="53"/>
  <c r="P10" i="53"/>
  <c r="O10" i="53"/>
  <c r="Q10" i="53" s="1"/>
  <c r="M10" i="53"/>
  <c r="H10" i="53"/>
  <c r="C10" i="53"/>
  <c r="AB9" i="53"/>
  <c r="AD9" i="53" s="1"/>
  <c r="J9" i="53" s="1"/>
  <c r="Y9" i="53"/>
  <c r="X9" i="53"/>
  <c r="P9" i="53"/>
  <c r="O9" i="53"/>
  <c r="Q9" i="53" s="1"/>
  <c r="M9" i="53"/>
  <c r="H9" i="53"/>
  <c r="C9" i="53"/>
  <c r="AD8" i="53"/>
  <c r="J8" i="53" s="1"/>
  <c r="I8" i="53" s="1"/>
  <c r="AB8" i="53"/>
  <c r="Y8" i="53"/>
  <c r="X8" i="53"/>
  <c r="P8" i="53"/>
  <c r="O8" i="53"/>
  <c r="M8" i="53"/>
  <c r="K8" i="53"/>
  <c r="H8" i="53"/>
  <c r="C8" i="53"/>
  <c r="AD7" i="53"/>
  <c r="J7" i="53" s="1"/>
  <c r="AB7" i="53"/>
  <c r="Y7" i="53"/>
  <c r="X7" i="53"/>
  <c r="P7" i="53"/>
  <c r="O7" i="53"/>
  <c r="M7" i="53"/>
  <c r="H7" i="53"/>
  <c r="C7" i="53"/>
  <c r="AB6" i="53"/>
  <c r="AD6" i="53" s="1"/>
  <c r="J6" i="53" s="1"/>
  <c r="Y6" i="53"/>
  <c r="X6" i="53"/>
  <c r="P6" i="53"/>
  <c r="O6" i="53"/>
  <c r="M6" i="53"/>
  <c r="H6" i="53"/>
  <c r="C6" i="53"/>
  <c r="AB5" i="53"/>
  <c r="AD5" i="53" s="1"/>
  <c r="J5" i="53" s="1"/>
  <c r="Y5" i="53"/>
  <c r="X5" i="53"/>
  <c r="P5" i="53"/>
  <c r="O5" i="53"/>
  <c r="M5" i="53"/>
  <c r="H5" i="53"/>
  <c r="C5" i="53"/>
  <c r="AB4" i="53"/>
  <c r="AD4" i="53" s="1"/>
  <c r="Y4" i="53"/>
  <c r="X4" i="53"/>
  <c r="Q4" i="53"/>
  <c r="P4" i="53"/>
  <c r="O4" i="53"/>
  <c r="M4" i="53"/>
  <c r="H4" i="53"/>
  <c r="C4" i="53"/>
  <c r="AG3" i="53"/>
  <c r="AF3" i="53"/>
  <c r="W3" i="53"/>
  <c r="V3" i="53"/>
  <c r="U3" i="53"/>
  <c r="T3" i="53"/>
  <c r="O3" i="53"/>
  <c r="G3" i="53"/>
  <c r="F3" i="53"/>
  <c r="D3" i="53"/>
  <c r="A2" i="53"/>
  <c r="A1" i="53"/>
  <c r="AB31" i="52"/>
  <c r="AD31" i="52" s="1"/>
  <c r="J31" i="52" s="1"/>
  <c r="Y31" i="52"/>
  <c r="X31" i="52"/>
  <c r="P31" i="52"/>
  <c r="O31" i="52"/>
  <c r="M31" i="52"/>
  <c r="H31" i="52"/>
  <c r="C31" i="52"/>
  <c r="AB30" i="52"/>
  <c r="AD30" i="52" s="1"/>
  <c r="J30" i="52" s="1"/>
  <c r="Y30" i="52"/>
  <c r="X30" i="52"/>
  <c r="Q30" i="52"/>
  <c r="P30" i="52"/>
  <c r="O30" i="52"/>
  <c r="M30" i="52"/>
  <c r="H30" i="52"/>
  <c r="C30" i="52"/>
  <c r="AB29" i="52"/>
  <c r="AD29" i="52" s="1"/>
  <c r="J29" i="52" s="1"/>
  <c r="Y29" i="52"/>
  <c r="X29" i="52"/>
  <c r="Q29" i="52"/>
  <c r="P29" i="52"/>
  <c r="O29" i="52"/>
  <c r="M29" i="52"/>
  <c r="H29" i="52"/>
  <c r="C29" i="52"/>
  <c r="AB28" i="52"/>
  <c r="AD28" i="52" s="1"/>
  <c r="J28" i="52" s="1"/>
  <c r="Y28" i="52"/>
  <c r="X28" i="52"/>
  <c r="P28" i="52"/>
  <c r="O28" i="52"/>
  <c r="Q28" i="52" s="1"/>
  <c r="M28" i="52"/>
  <c r="H28" i="52"/>
  <c r="C28" i="52"/>
  <c r="AB27" i="52"/>
  <c r="AD27" i="52" s="1"/>
  <c r="J27" i="52" s="1"/>
  <c r="Y27" i="52"/>
  <c r="X27" i="52"/>
  <c r="P27" i="52"/>
  <c r="O27" i="52"/>
  <c r="M27" i="52"/>
  <c r="H27" i="52"/>
  <c r="C27" i="52"/>
  <c r="AD26" i="52"/>
  <c r="J26" i="52" s="1"/>
  <c r="I26" i="52" s="1"/>
  <c r="AB26" i="52"/>
  <c r="Y26" i="52"/>
  <c r="X26" i="52"/>
  <c r="P26" i="52"/>
  <c r="O26" i="52"/>
  <c r="Q26" i="52" s="1"/>
  <c r="M26" i="52"/>
  <c r="H26" i="52"/>
  <c r="C26" i="52"/>
  <c r="AD25" i="52"/>
  <c r="J25" i="52" s="1"/>
  <c r="AB25" i="52"/>
  <c r="Y25" i="52"/>
  <c r="X25" i="52"/>
  <c r="P25" i="52"/>
  <c r="O25" i="52"/>
  <c r="M25" i="52"/>
  <c r="H25" i="52"/>
  <c r="C25" i="52"/>
  <c r="AB24" i="52"/>
  <c r="AD24" i="52" s="1"/>
  <c r="J24" i="52" s="1"/>
  <c r="Y24" i="52"/>
  <c r="X24" i="52"/>
  <c r="P24" i="52"/>
  <c r="O24" i="52"/>
  <c r="M24" i="52"/>
  <c r="H24" i="52"/>
  <c r="C24" i="52"/>
  <c r="AB23" i="52"/>
  <c r="AD23" i="52" s="1"/>
  <c r="J23" i="52" s="1"/>
  <c r="Y23" i="52"/>
  <c r="X23" i="52"/>
  <c r="P23" i="52"/>
  <c r="O23" i="52"/>
  <c r="M23" i="52"/>
  <c r="H23" i="52"/>
  <c r="C23" i="52"/>
  <c r="AB22" i="52"/>
  <c r="AD22" i="52" s="1"/>
  <c r="J22" i="52" s="1"/>
  <c r="Y22" i="52"/>
  <c r="X22" i="52"/>
  <c r="Q22" i="52"/>
  <c r="P22" i="52"/>
  <c r="O22" i="52"/>
  <c r="M22" i="52"/>
  <c r="H22" i="52"/>
  <c r="C22" i="52"/>
  <c r="AB21" i="52"/>
  <c r="AD21" i="52" s="1"/>
  <c r="J21" i="52" s="1"/>
  <c r="Y21" i="52"/>
  <c r="X21" i="52"/>
  <c r="Q21" i="52"/>
  <c r="P21" i="52"/>
  <c r="O21" i="52"/>
  <c r="M21" i="52"/>
  <c r="H21" i="52"/>
  <c r="C21" i="52"/>
  <c r="AB20" i="52"/>
  <c r="AD20" i="52" s="1"/>
  <c r="J20" i="52" s="1"/>
  <c r="K20" i="52" s="1"/>
  <c r="Y20" i="52"/>
  <c r="X20" i="52"/>
  <c r="P20" i="52"/>
  <c r="O20" i="52"/>
  <c r="Q20" i="52" s="1"/>
  <c r="M20" i="52"/>
  <c r="H20" i="52"/>
  <c r="C20" i="52"/>
  <c r="AB19" i="52"/>
  <c r="AD19" i="52" s="1"/>
  <c r="J19" i="52" s="1"/>
  <c r="Y19" i="52"/>
  <c r="X19" i="52"/>
  <c r="P19" i="52"/>
  <c r="O19" i="52"/>
  <c r="M19" i="52"/>
  <c r="H19" i="52"/>
  <c r="C19" i="52"/>
  <c r="AD18" i="52"/>
  <c r="J18" i="52" s="1"/>
  <c r="I18" i="52" s="1"/>
  <c r="AB18" i="52"/>
  <c r="Y18" i="52"/>
  <c r="X18" i="52"/>
  <c r="P18" i="52"/>
  <c r="O18" i="52"/>
  <c r="Q18" i="52" s="1"/>
  <c r="M18" i="52"/>
  <c r="K18" i="52"/>
  <c r="H18" i="52"/>
  <c r="C18" i="52"/>
  <c r="AD17" i="52"/>
  <c r="J17" i="52" s="1"/>
  <c r="AB17" i="52"/>
  <c r="Y17" i="52"/>
  <c r="X17" i="52"/>
  <c r="P17" i="52"/>
  <c r="O17" i="52"/>
  <c r="M17" i="52"/>
  <c r="H17" i="52"/>
  <c r="C17" i="52"/>
  <c r="AB16" i="52"/>
  <c r="AD16" i="52" s="1"/>
  <c r="J16" i="52" s="1"/>
  <c r="Y16" i="52"/>
  <c r="X16" i="52"/>
  <c r="P16" i="52"/>
  <c r="O16" i="52"/>
  <c r="M16" i="52"/>
  <c r="H16" i="52"/>
  <c r="C16" i="52"/>
  <c r="AB15" i="52"/>
  <c r="AD15" i="52" s="1"/>
  <c r="J15" i="52" s="1"/>
  <c r="Y15" i="52"/>
  <c r="X15" i="52"/>
  <c r="P15" i="52"/>
  <c r="O15" i="52"/>
  <c r="M15" i="52"/>
  <c r="H15" i="52"/>
  <c r="C15" i="52"/>
  <c r="AB14" i="52"/>
  <c r="AD14" i="52" s="1"/>
  <c r="J14" i="52" s="1"/>
  <c r="Y14" i="52"/>
  <c r="X14" i="52"/>
  <c r="Q14" i="52"/>
  <c r="P14" i="52"/>
  <c r="O14" i="52"/>
  <c r="M14" i="52"/>
  <c r="H14" i="52"/>
  <c r="C14" i="52"/>
  <c r="AB13" i="52"/>
  <c r="AD13" i="52" s="1"/>
  <c r="J13" i="52" s="1"/>
  <c r="Y13" i="52"/>
  <c r="X13" i="52"/>
  <c r="Q13" i="52"/>
  <c r="P13" i="52"/>
  <c r="O13" i="52"/>
  <c r="M13" i="52"/>
  <c r="H13" i="52"/>
  <c r="C13" i="52"/>
  <c r="AB12" i="52"/>
  <c r="AD12" i="52" s="1"/>
  <c r="J12" i="52" s="1"/>
  <c r="K12" i="52" s="1"/>
  <c r="Y12" i="52"/>
  <c r="X12" i="52"/>
  <c r="P12" i="52"/>
  <c r="O12" i="52"/>
  <c r="Q12" i="52" s="1"/>
  <c r="M12" i="52"/>
  <c r="H12" i="52"/>
  <c r="C12" i="52"/>
  <c r="AB11" i="52"/>
  <c r="AD11" i="52" s="1"/>
  <c r="J11" i="52" s="1"/>
  <c r="Y11" i="52"/>
  <c r="X11" i="52"/>
  <c r="P11" i="52"/>
  <c r="O11" i="52"/>
  <c r="M11" i="52"/>
  <c r="H11" i="52"/>
  <c r="C11" i="52"/>
  <c r="AD10" i="52"/>
  <c r="J10" i="52" s="1"/>
  <c r="I10" i="52" s="1"/>
  <c r="AB10" i="52"/>
  <c r="Y10" i="52"/>
  <c r="X10" i="52"/>
  <c r="P10" i="52"/>
  <c r="O10" i="52"/>
  <c r="Q10" i="52" s="1"/>
  <c r="M10" i="52"/>
  <c r="H10" i="52"/>
  <c r="C10" i="52"/>
  <c r="AD9" i="52"/>
  <c r="J9" i="52" s="1"/>
  <c r="AB9" i="52"/>
  <c r="Y9" i="52"/>
  <c r="X9" i="52"/>
  <c r="P9" i="52"/>
  <c r="O9" i="52"/>
  <c r="M9" i="52"/>
  <c r="H9" i="52"/>
  <c r="C9" i="52"/>
  <c r="AD8" i="52"/>
  <c r="J8" i="52" s="1"/>
  <c r="AB8" i="52"/>
  <c r="Y8" i="52"/>
  <c r="X8" i="52"/>
  <c r="P8" i="52"/>
  <c r="O8" i="52"/>
  <c r="Q8" i="52" s="1"/>
  <c r="M8" i="52"/>
  <c r="H8" i="52"/>
  <c r="C8" i="52"/>
  <c r="AB7" i="52"/>
  <c r="AD7" i="52" s="1"/>
  <c r="Y7" i="52"/>
  <c r="X7" i="52"/>
  <c r="P7" i="52"/>
  <c r="O7" i="52"/>
  <c r="Q7" i="52" s="1"/>
  <c r="M7" i="52"/>
  <c r="J7" i="52"/>
  <c r="H7" i="52"/>
  <c r="C7" i="52"/>
  <c r="AB6" i="52"/>
  <c r="AD6" i="52" s="1"/>
  <c r="J6" i="52" s="1"/>
  <c r="Y6" i="52"/>
  <c r="X6" i="52"/>
  <c r="Q6" i="52"/>
  <c r="P6" i="52"/>
  <c r="O6" i="52"/>
  <c r="M6" i="52"/>
  <c r="H6" i="52"/>
  <c r="C6" i="52"/>
  <c r="AB5" i="52"/>
  <c r="AD5" i="52" s="1"/>
  <c r="J5" i="52" s="1"/>
  <c r="Y5" i="52"/>
  <c r="X5" i="52"/>
  <c r="Q5" i="52"/>
  <c r="P5" i="52"/>
  <c r="O5" i="52"/>
  <c r="M5" i="52"/>
  <c r="H5" i="52"/>
  <c r="C5" i="52"/>
  <c r="AB4" i="52"/>
  <c r="AD4" i="52" s="1"/>
  <c r="Y4" i="52"/>
  <c r="X4" i="52"/>
  <c r="Q4" i="52"/>
  <c r="P4" i="52"/>
  <c r="O4" i="52"/>
  <c r="M4" i="52"/>
  <c r="H4" i="52"/>
  <c r="C4" i="52"/>
  <c r="AG3" i="52"/>
  <c r="AF3" i="52"/>
  <c r="W3" i="52"/>
  <c r="V3" i="52"/>
  <c r="U3" i="52"/>
  <c r="T3" i="52"/>
  <c r="O3" i="52"/>
  <c r="G3" i="52"/>
  <c r="F3" i="52"/>
  <c r="D3" i="52"/>
  <c r="A2" i="52"/>
  <c r="A1" i="52"/>
  <c r="AB31" i="51"/>
  <c r="AD31" i="51" s="1"/>
  <c r="J31" i="51" s="1"/>
  <c r="Y31" i="51"/>
  <c r="X31" i="51"/>
  <c r="Q31" i="51"/>
  <c r="P31" i="51"/>
  <c r="O31" i="51"/>
  <c r="M31" i="51"/>
  <c r="H31" i="51"/>
  <c r="C31" i="51"/>
  <c r="AB30" i="51"/>
  <c r="AD30" i="51" s="1"/>
  <c r="J30" i="51" s="1"/>
  <c r="K30" i="51" s="1"/>
  <c r="Y30" i="51"/>
  <c r="X30" i="51"/>
  <c r="P30" i="51"/>
  <c r="O30" i="51"/>
  <c r="Q30" i="51" s="1"/>
  <c r="M30" i="51"/>
  <c r="H30" i="51"/>
  <c r="C30" i="51"/>
  <c r="AB29" i="51"/>
  <c r="AD29" i="51" s="1"/>
  <c r="J29" i="51" s="1"/>
  <c r="Y29" i="51"/>
  <c r="X29" i="51"/>
  <c r="P29" i="51"/>
  <c r="O29" i="51"/>
  <c r="Q29" i="51" s="1"/>
  <c r="M29" i="51"/>
  <c r="H29" i="51"/>
  <c r="C29" i="51"/>
  <c r="AB28" i="51"/>
  <c r="AD28" i="51" s="1"/>
  <c r="J28" i="51" s="1"/>
  <c r="Y28" i="51"/>
  <c r="X28" i="51"/>
  <c r="P28" i="51"/>
  <c r="O28" i="51"/>
  <c r="Q28" i="51" s="1"/>
  <c r="M28" i="51"/>
  <c r="H28" i="51"/>
  <c r="C28" i="51"/>
  <c r="AB27" i="51"/>
  <c r="AD27" i="51" s="1"/>
  <c r="J27" i="51" s="1"/>
  <c r="Y27" i="51"/>
  <c r="X27" i="51"/>
  <c r="P27" i="51"/>
  <c r="Q27" i="51" s="1"/>
  <c r="O27" i="51"/>
  <c r="M27" i="51"/>
  <c r="H27" i="51"/>
  <c r="C27" i="51"/>
  <c r="AB26" i="51"/>
  <c r="AD26" i="51" s="1"/>
  <c r="J26" i="51" s="1"/>
  <c r="Y26" i="51"/>
  <c r="X26" i="51"/>
  <c r="P26" i="51"/>
  <c r="O26" i="51"/>
  <c r="Q26" i="51" s="1"/>
  <c r="M26" i="51"/>
  <c r="H26" i="51"/>
  <c r="C26" i="51"/>
  <c r="AB25" i="51"/>
  <c r="AD25" i="51" s="1"/>
  <c r="J25" i="51" s="1"/>
  <c r="Y25" i="51"/>
  <c r="X25" i="51"/>
  <c r="P25" i="51"/>
  <c r="O25" i="51"/>
  <c r="Q25" i="51" s="1"/>
  <c r="M25" i="51"/>
  <c r="H25" i="51"/>
  <c r="C25" i="51"/>
  <c r="AB24" i="51"/>
  <c r="AD24" i="51" s="1"/>
  <c r="J24" i="51" s="1"/>
  <c r="Y24" i="51"/>
  <c r="X24" i="51"/>
  <c r="Q24" i="51"/>
  <c r="P24" i="51"/>
  <c r="O24" i="51"/>
  <c r="M24" i="51"/>
  <c r="H24" i="51"/>
  <c r="C24" i="51"/>
  <c r="AB23" i="51"/>
  <c r="AD23" i="51" s="1"/>
  <c r="J23" i="51" s="1"/>
  <c r="Y23" i="51"/>
  <c r="X23" i="51"/>
  <c r="P23" i="51"/>
  <c r="O23" i="51"/>
  <c r="Q23" i="51" s="1"/>
  <c r="M23" i="51"/>
  <c r="H23" i="51"/>
  <c r="C23" i="51"/>
  <c r="AB22" i="51"/>
  <c r="AD22" i="51" s="1"/>
  <c r="J22" i="51" s="1"/>
  <c r="K22" i="51" s="1"/>
  <c r="Y22" i="51"/>
  <c r="X22" i="51"/>
  <c r="P22" i="51"/>
  <c r="O22" i="51"/>
  <c r="Q22" i="51" s="1"/>
  <c r="M22" i="51"/>
  <c r="H22" i="51"/>
  <c r="C22" i="51"/>
  <c r="AB21" i="51"/>
  <c r="AD21" i="51" s="1"/>
  <c r="J21" i="51" s="1"/>
  <c r="Y21" i="51"/>
  <c r="X21" i="51"/>
  <c r="P21" i="51"/>
  <c r="O21" i="51"/>
  <c r="M21" i="51"/>
  <c r="H21" i="51"/>
  <c r="C21" i="51"/>
  <c r="AD20" i="51"/>
  <c r="J20" i="51" s="1"/>
  <c r="I20" i="51" s="1"/>
  <c r="AB20" i="51"/>
  <c r="Y20" i="51"/>
  <c r="X20" i="51"/>
  <c r="P20" i="51"/>
  <c r="O20" i="51"/>
  <c r="Q20" i="51" s="1"/>
  <c r="M20" i="51"/>
  <c r="K20" i="51"/>
  <c r="H20" i="51"/>
  <c r="C20" i="51"/>
  <c r="AB19" i="51"/>
  <c r="AD19" i="51" s="1"/>
  <c r="J19" i="51" s="1"/>
  <c r="Y19" i="51"/>
  <c r="X19" i="51"/>
  <c r="P19" i="51"/>
  <c r="O19" i="51"/>
  <c r="M19" i="51"/>
  <c r="H19" i="51"/>
  <c r="C19" i="51"/>
  <c r="AB18" i="51"/>
  <c r="AD18" i="51" s="1"/>
  <c r="J18" i="51" s="1"/>
  <c r="Y18" i="51"/>
  <c r="X18" i="51"/>
  <c r="P18" i="51"/>
  <c r="O18" i="51"/>
  <c r="M18" i="51"/>
  <c r="H18" i="51"/>
  <c r="C18" i="51"/>
  <c r="AB17" i="51"/>
  <c r="AD17" i="51" s="1"/>
  <c r="J17" i="51" s="1"/>
  <c r="Y17" i="51"/>
  <c r="X17" i="51"/>
  <c r="P17" i="51"/>
  <c r="O17" i="51"/>
  <c r="M17" i="51"/>
  <c r="H17" i="51"/>
  <c r="C17" i="51"/>
  <c r="AD16" i="51"/>
  <c r="J16" i="51" s="1"/>
  <c r="AB16" i="51"/>
  <c r="Y16" i="51"/>
  <c r="X16" i="51"/>
  <c r="P16" i="51"/>
  <c r="O16" i="51"/>
  <c r="Q16" i="51" s="1"/>
  <c r="M16" i="51"/>
  <c r="H16" i="51"/>
  <c r="C16" i="51"/>
  <c r="AB15" i="51"/>
  <c r="AD15" i="51" s="1"/>
  <c r="J15" i="51" s="1"/>
  <c r="Y15" i="51"/>
  <c r="X15" i="51"/>
  <c r="P15" i="51"/>
  <c r="O15" i="51"/>
  <c r="Q15" i="51" s="1"/>
  <c r="M15" i="51"/>
  <c r="H15" i="51"/>
  <c r="C15" i="51"/>
  <c r="AB14" i="51"/>
  <c r="AD14" i="51" s="1"/>
  <c r="J14" i="51" s="1"/>
  <c r="K14" i="51" s="1"/>
  <c r="Y14" i="51"/>
  <c r="X14" i="51"/>
  <c r="P14" i="51"/>
  <c r="O14" i="51"/>
  <c r="Q14" i="51" s="1"/>
  <c r="M14" i="51"/>
  <c r="H14" i="51"/>
  <c r="C14" i="51"/>
  <c r="AB13" i="51"/>
  <c r="AD13" i="51" s="1"/>
  <c r="J13" i="51" s="1"/>
  <c r="K13" i="51" s="1"/>
  <c r="Y13" i="51"/>
  <c r="X13" i="51"/>
  <c r="P13" i="51"/>
  <c r="O13" i="51"/>
  <c r="Q13" i="51" s="1"/>
  <c r="M13" i="51"/>
  <c r="I13" i="51"/>
  <c r="H13" i="51"/>
  <c r="C13" i="51"/>
  <c r="AB12" i="51"/>
  <c r="AD12" i="51" s="1"/>
  <c r="J12" i="51" s="1"/>
  <c r="Y12" i="51"/>
  <c r="X12" i="51"/>
  <c r="P12" i="51"/>
  <c r="O12" i="51"/>
  <c r="M12" i="51"/>
  <c r="H12" i="51"/>
  <c r="C12" i="51"/>
  <c r="AB11" i="51"/>
  <c r="AD11" i="51" s="1"/>
  <c r="J11" i="51" s="1"/>
  <c r="I11" i="51" s="1"/>
  <c r="Y11" i="51"/>
  <c r="X11" i="51"/>
  <c r="P11" i="51"/>
  <c r="Q11" i="51" s="1"/>
  <c r="O11" i="51"/>
  <c r="M11" i="51"/>
  <c r="H11" i="51"/>
  <c r="C11" i="51"/>
  <c r="AD10" i="51"/>
  <c r="J10" i="51" s="1"/>
  <c r="AB10" i="51"/>
  <c r="Y10" i="51"/>
  <c r="X10" i="51"/>
  <c r="P10" i="51"/>
  <c r="O10" i="51"/>
  <c r="Q10" i="51" s="1"/>
  <c r="M10" i="51"/>
  <c r="H10" i="51"/>
  <c r="C10" i="51"/>
  <c r="AB9" i="51"/>
  <c r="AD9" i="51" s="1"/>
  <c r="J9" i="51" s="1"/>
  <c r="Y9" i="51"/>
  <c r="X9" i="51"/>
  <c r="P9" i="51"/>
  <c r="O9" i="51"/>
  <c r="Q9" i="51" s="1"/>
  <c r="M9" i="51"/>
  <c r="H9" i="51"/>
  <c r="C9" i="51"/>
  <c r="AB8" i="51"/>
  <c r="AD8" i="51" s="1"/>
  <c r="J8" i="51" s="1"/>
  <c r="Y8" i="51"/>
  <c r="X8" i="51"/>
  <c r="P8" i="51"/>
  <c r="O8" i="51"/>
  <c r="Q8" i="51" s="1"/>
  <c r="M8" i="51"/>
  <c r="H8" i="51"/>
  <c r="C8" i="51"/>
  <c r="AB7" i="51"/>
  <c r="AD7" i="51" s="1"/>
  <c r="Y7" i="51"/>
  <c r="X7" i="51"/>
  <c r="P7" i="51"/>
  <c r="O7" i="51"/>
  <c r="Q7" i="51" s="1"/>
  <c r="M7" i="51"/>
  <c r="J7" i="51"/>
  <c r="H7" i="51"/>
  <c r="C7" i="51"/>
  <c r="AB6" i="51"/>
  <c r="AD6" i="51" s="1"/>
  <c r="J6" i="51" s="1"/>
  <c r="K6" i="51" s="1"/>
  <c r="Y6" i="51"/>
  <c r="X6" i="51"/>
  <c r="Q6" i="51"/>
  <c r="P6" i="51"/>
  <c r="O6" i="51"/>
  <c r="M6" i="51"/>
  <c r="H6" i="51"/>
  <c r="C6" i="51"/>
  <c r="AB5" i="51"/>
  <c r="AD5" i="51" s="1"/>
  <c r="J5" i="51" s="1"/>
  <c r="K5" i="51" s="1"/>
  <c r="Y5" i="51"/>
  <c r="X5" i="51"/>
  <c r="P5" i="51"/>
  <c r="O5" i="51"/>
  <c r="M5" i="51"/>
  <c r="H5" i="51"/>
  <c r="C5" i="51"/>
  <c r="AB4" i="51"/>
  <c r="AD4" i="51" s="1"/>
  <c r="Y4" i="51"/>
  <c r="X4" i="51"/>
  <c r="P4" i="51"/>
  <c r="Q4" i="51" s="1"/>
  <c r="O4" i="51"/>
  <c r="M4" i="51"/>
  <c r="H4" i="51"/>
  <c r="C4" i="51"/>
  <c r="AG3" i="51"/>
  <c r="AF3" i="51"/>
  <c r="W3" i="51"/>
  <c r="V3" i="51"/>
  <c r="U3" i="51"/>
  <c r="T3" i="51"/>
  <c r="O3" i="51"/>
  <c r="G3" i="51"/>
  <c r="F3" i="51"/>
  <c r="D3" i="51"/>
  <c r="A2" i="51"/>
  <c r="A1" i="51"/>
  <c r="AB31" i="50"/>
  <c r="AD31" i="50" s="1"/>
  <c r="J31" i="50" s="1"/>
  <c r="Y31" i="50"/>
  <c r="X31" i="50"/>
  <c r="P31" i="50"/>
  <c r="O31" i="50"/>
  <c r="M31" i="50"/>
  <c r="H31" i="50"/>
  <c r="C31" i="50"/>
  <c r="AB30" i="50"/>
  <c r="AD30" i="50" s="1"/>
  <c r="J30" i="50" s="1"/>
  <c r="Y30" i="50"/>
  <c r="X30" i="50"/>
  <c r="P30" i="50"/>
  <c r="O30" i="50"/>
  <c r="Q30" i="50" s="1"/>
  <c r="M30" i="50"/>
  <c r="H30" i="50"/>
  <c r="C30" i="50"/>
  <c r="AD29" i="50"/>
  <c r="J29" i="50" s="1"/>
  <c r="I29" i="50" s="1"/>
  <c r="AB29" i="50"/>
  <c r="Y29" i="50"/>
  <c r="X29" i="50"/>
  <c r="P29" i="50"/>
  <c r="O29" i="50"/>
  <c r="M29" i="50"/>
  <c r="H29" i="50"/>
  <c r="C29" i="50"/>
  <c r="AB28" i="50"/>
  <c r="AD28" i="50" s="1"/>
  <c r="J28" i="50" s="1"/>
  <c r="I28" i="50" s="1"/>
  <c r="Y28" i="50"/>
  <c r="X28" i="50"/>
  <c r="P28" i="50"/>
  <c r="O28" i="50"/>
  <c r="M28" i="50"/>
  <c r="H28" i="50"/>
  <c r="C28" i="50"/>
  <c r="AB27" i="50"/>
  <c r="AD27" i="50" s="1"/>
  <c r="J27" i="50" s="1"/>
  <c r="Y27" i="50"/>
  <c r="X27" i="50"/>
  <c r="P27" i="50"/>
  <c r="O27" i="50"/>
  <c r="M27" i="50"/>
  <c r="H27" i="50"/>
  <c r="C27" i="50"/>
  <c r="AB26" i="50"/>
  <c r="AD26" i="50" s="1"/>
  <c r="J26" i="50" s="1"/>
  <c r="Y26" i="50"/>
  <c r="X26" i="50"/>
  <c r="P26" i="50"/>
  <c r="O26" i="50"/>
  <c r="Q26" i="50" s="1"/>
  <c r="M26" i="50"/>
  <c r="H26" i="50"/>
  <c r="C26" i="50"/>
  <c r="AB25" i="50"/>
  <c r="AD25" i="50" s="1"/>
  <c r="J25" i="50" s="1"/>
  <c r="Y25" i="50"/>
  <c r="X25" i="50"/>
  <c r="P25" i="50"/>
  <c r="Q25" i="50" s="1"/>
  <c r="O25" i="50"/>
  <c r="M25" i="50"/>
  <c r="H25" i="50"/>
  <c r="C25" i="50"/>
  <c r="AB24" i="50"/>
  <c r="AD24" i="50" s="1"/>
  <c r="J24" i="50" s="1"/>
  <c r="Y24" i="50"/>
  <c r="X24" i="50"/>
  <c r="P24" i="50"/>
  <c r="O24" i="50"/>
  <c r="Q24" i="50" s="1"/>
  <c r="M24" i="50"/>
  <c r="H24" i="50"/>
  <c r="C24" i="50"/>
  <c r="AB23" i="50"/>
  <c r="AD23" i="50" s="1"/>
  <c r="J23" i="50" s="1"/>
  <c r="K23" i="50" s="1"/>
  <c r="Y23" i="50"/>
  <c r="X23" i="50"/>
  <c r="P23" i="50"/>
  <c r="O23" i="50"/>
  <c r="Q23" i="50" s="1"/>
  <c r="M23" i="50"/>
  <c r="I23" i="50"/>
  <c r="H23" i="50"/>
  <c r="C23" i="50"/>
  <c r="AD22" i="50"/>
  <c r="J22" i="50" s="1"/>
  <c r="K22" i="50" s="1"/>
  <c r="AB22" i="50"/>
  <c r="Y22" i="50"/>
  <c r="X22" i="50"/>
  <c r="P22" i="50"/>
  <c r="O22" i="50"/>
  <c r="Q22" i="50" s="1"/>
  <c r="M22" i="50"/>
  <c r="I22" i="50"/>
  <c r="H22" i="50"/>
  <c r="C22" i="50"/>
  <c r="AB21" i="50"/>
  <c r="AD21" i="50" s="1"/>
  <c r="J21" i="50" s="1"/>
  <c r="I21" i="50" s="1"/>
  <c r="Y21" i="50"/>
  <c r="X21" i="50"/>
  <c r="P21" i="50"/>
  <c r="O21" i="50"/>
  <c r="M21" i="50"/>
  <c r="H21" i="50"/>
  <c r="C21" i="50"/>
  <c r="AB20" i="50"/>
  <c r="AD20" i="50" s="1"/>
  <c r="J20" i="50" s="1"/>
  <c r="I20" i="50" s="1"/>
  <c r="Y20" i="50"/>
  <c r="X20" i="50"/>
  <c r="P20" i="50"/>
  <c r="O20" i="50"/>
  <c r="M20" i="50"/>
  <c r="H20" i="50"/>
  <c r="C20" i="50"/>
  <c r="AB19" i="50"/>
  <c r="AD19" i="50" s="1"/>
  <c r="J19" i="50" s="1"/>
  <c r="Y19" i="50"/>
  <c r="X19" i="50"/>
  <c r="P19" i="50"/>
  <c r="O19" i="50"/>
  <c r="M19" i="50"/>
  <c r="H19" i="50"/>
  <c r="C19" i="50"/>
  <c r="AB18" i="50"/>
  <c r="AD18" i="50" s="1"/>
  <c r="J18" i="50" s="1"/>
  <c r="Y18" i="50"/>
  <c r="X18" i="50"/>
  <c r="P18" i="50"/>
  <c r="O18" i="50"/>
  <c r="M18" i="50"/>
  <c r="H18" i="50"/>
  <c r="C18" i="50"/>
  <c r="AB17" i="50"/>
  <c r="AD17" i="50" s="1"/>
  <c r="J17" i="50" s="1"/>
  <c r="Y17" i="50"/>
  <c r="X17" i="50"/>
  <c r="P17" i="50"/>
  <c r="O17" i="50"/>
  <c r="Q17" i="50" s="1"/>
  <c r="M17" i="50"/>
  <c r="H17" i="50"/>
  <c r="C17" i="50"/>
  <c r="AB16" i="50"/>
  <c r="AD16" i="50" s="1"/>
  <c r="J16" i="50" s="1"/>
  <c r="Y16" i="50"/>
  <c r="X16" i="50"/>
  <c r="P16" i="50"/>
  <c r="O16" i="50"/>
  <c r="Q16" i="50" s="1"/>
  <c r="M16" i="50"/>
  <c r="H16" i="50"/>
  <c r="C16" i="50"/>
  <c r="AB15" i="50"/>
  <c r="AD15" i="50" s="1"/>
  <c r="J15" i="50" s="1"/>
  <c r="K15" i="50" s="1"/>
  <c r="Y15" i="50"/>
  <c r="X15" i="50"/>
  <c r="P15" i="50"/>
  <c r="O15" i="50"/>
  <c r="Q15" i="50" s="1"/>
  <c r="M15" i="50"/>
  <c r="I15" i="50"/>
  <c r="H15" i="50"/>
  <c r="C15" i="50"/>
  <c r="AB14" i="50"/>
  <c r="AD14" i="50" s="1"/>
  <c r="J14" i="50" s="1"/>
  <c r="Y14" i="50"/>
  <c r="X14" i="50"/>
  <c r="P14" i="50"/>
  <c r="O14" i="50"/>
  <c r="Q14" i="50" s="1"/>
  <c r="M14" i="50"/>
  <c r="H14" i="50"/>
  <c r="C14" i="50"/>
  <c r="AB13" i="50"/>
  <c r="AD13" i="50" s="1"/>
  <c r="J13" i="50" s="1"/>
  <c r="I13" i="50" s="1"/>
  <c r="Y13" i="50"/>
  <c r="X13" i="50"/>
  <c r="P13" i="50"/>
  <c r="Q13" i="50" s="1"/>
  <c r="O13" i="50"/>
  <c r="M13" i="50"/>
  <c r="H13" i="50"/>
  <c r="C13" i="50"/>
  <c r="AD12" i="50"/>
  <c r="J12" i="50" s="1"/>
  <c r="I12" i="50" s="1"/>
  <c r="AB12" i="50"/>
  <c r="Y12" i="50"/>
  <c r="X12" i="50"/>
  <c r="P12" i="50"/>
  <c r="O12" i="50"/>
  <c r="Q12" i="50" s="1"/>
  <c r="M12" i="50"/>
  <c r="H12" i="50"/>
  <c r="C12" i="50"/>
  <c r="AB11" i="50"/>
  <c r="AD11" i="50" s="1"/>
  <c r="Y11" i="50"/>
  <c r="X11" i="50"/>
  <c r="P11" i="50"/>
  <c r="O11" i="50"/>
  <c r="Q11" i="50" s="1"/>
  <c r="M11" i="50"/>
  <c r="J11" i="50"/>
  <c r="H11" i="50"/>
  <c r="C11" i="50"/>
  <c r="AB10" i="50"/>
  <c r="AD10" i="50" s="1"/>
  <c r="J10" i="50" s="1"/>
  <c r="Y10" i="50"/>
  <c r="X10" i="50"/>
  <c r="P10" i="50"/>
  <c r="O10" i="50"/>
  <c r="Q10" i="50" s="1"/>
  <c r="M10" i="50"/>
  <c r="H10" i="50"/>
  <c r="C10" i="50"/>
  <c r="AB9" i="50"/>
  <c r="AD9" i="50" s="1"/>
  <c r="J9" i="50" s="1"/>
  <c r="Y9" i="50"/>
  <c r="X9" i="50"/>
  <c r="P9" i="50"/>
  <c r="O9" i="50"/>
  <c r="Q9" i="50" s="1"/>
  <c r="M9" i="50"/>
  <c r="H9" i="50"/>
  <c r="C9" i="50"/>
  <c r="AD8" i="50"/>
  <c r="J8" i="50" s="1"/>
  <c r="K8" i="50" s="1"/>
  <c r="AB8" i="50"/>
  <c r="Y8" i="50"/>
  <c r="X8" i="50"/>
  <c r="P8" i="50"/>
  <c r="Q8" i="50" s="1"/>
  <c r="O8" i="50"/>
  <c r="M8" i="50"/>
  <c r="I8" i="50"/>
  <c r="H8" i="50"/>
  <c r="C8" i="50"/>
  <c r="AB7" i="50"/>
  <c r="AD7" i="50" s="1"/>
  <c r="J7" i="50" s="1"/>
  <c r="K7" i="50" s="1"/>
  <c r="Y7" i="50"/>
  <c r="X7" i="50"/>
  <c r="P7" i="50"/>
  <c r="O7" i="50"/>
  <c r="Q7" i="50" s="1"/>
  <c r="M7" i="50"/>
  <c r="H7" i="50"/>
  <c r="C7" i="50"/>
  <c r="AB6" i="50"/>
  <c r="AD6" i="50" s="1"/>
  <c r="J6" i="50" s="1"/>
  <c r="K6" i="50" s="1"/>
  <c r="Y6" i="50"/>
  <c r="X6" i="50"/>
  <c r="P6" i="50"/>
  <c r="O6" i="50"/>
  <c r="M6" i="50"/>
  <c r="H6" i="50"/>
  <c r="C6" i="50"/>
  <c r="AB5" i="50"/>
  <c r="AD5" i="50" s="1"/>
  <c r="J5" i="50" s="1"/>
  <c r="I5" i="50" s="1"/>
  <c r="Y5" i="50"/>
  <c r="X5" i="50"/>
  <c r="P5" i="50"/>
  <c r="O5" i="50"/>
  <c r="Q5" i="50" s="1"/>
  <c r="M5" i="50"/>
  <c r="H5" i="50"/>
  <c r="C5" i="50"/>
  <c r="AB4" i="50"/>
  <c r="AD4" i="50" s="1"/>
  <c r="J4" i="50" s="1"/>
  <c r="Y4" i="50"/>
  <c r="X4" i="50"/>
  <c r="P4" i="50"/>
  <c r="O4" i="50"/>
  <c r="M4" i="50"/>
  <c r="H4" i="50"/>
  <c r="C4" i="50"/>
  <c r="AG3" i="50"/>
  <c r="AF3" i="50"/>
  <c r="W3" i="50"/>
  <c r="V3" i="50"/>
  <c r="U3" i="50"/>
  <c r="T3" i="50"/>
  <c r="O3" i="50"/>
  <c r="G3" i="50"/>
  <c r="F3" i="50"/>
  <c r="D3" i="50"/>
  <c r="A2" i="50"/>
  <c r="A1" i="50"/>
  <c r="AD31" i="49"/>
  <c r="J31" i="49" s="1"/>
  <c r="AB31" i="49"/>
  <c r="Y31" i="49"/>
  <c r="X31" i="49"/>
  <c r="P31" i="49"/>
  <c r="Q31" i="49" s="1"/>
  <c r="O31" i="49"/>
  <c r="M31" i="49"/>
  <c r="H31" i="49"/>
  <c r="C31" i="49"/>
  <c r="AB30" i="49"/>
  <c r="AD30" i="49" s="1"/>
  <c r="J30" i="49" s="1"/>
  <c r="Y30" i="49"/>
  <c r="X30" i="49"/>
  <c r="P30" i="49"/>
  <c r="O30" i="49"/>
  <c r="Q30" i="49" s="1"/>
  <c r="M30" i="49"/>
  <c r="H30" i="49"/>
  <c r="C30" i="49"/>
  <c r="AB29" i="49"/>
  <c r="AD29" i="49" s="1"/>
  <c r="J29" i="49" s="1"/>
  <c r="Y29" i="49"/>
  <c r="X29" i="49"/>
  <c r="P29" i="49"/>
  <c r="O29" i="49"/>
  <c r="M29" i="49"/>
  <c r="H29" i="49"/>
  <c r="C29" i="49"/>
  <c r="AB28" i="49"/>
  <c r="AD28" i="49" s="1"/>
  <c r="J28" i="49" s="1"/>
  <c r="Y28" i="49"/>
  <c r="X28" i="49"/>
  <c r="P28" i="49"/>
  <c r="O28" i="49"/>
  <c r="Q28" i="49" s="1"/>
  <c r="M28" i="49"/>
  <c r="H28" i="49"/>
  <c r="C28" i="49"/>
  <c r="AB27" i="49"/>
  <c r="AD27" i="49" s="1"/>
  <c r="J27" i="49" s="1"/>
  <c r="Y27" i="49"/>
  <c r="X27" i="49"/>
  <c r="P27" i="49"/>
  <c r="O27" i="49"/>
  <c r="Q27" i="49" s="1"/>
  <c r="M27" i="49"/>
  <c r="H27" i="49"/>
  <c r="C27" i="49"/>
  <c r="AD26" i="49"/>
  <c r="J26" i="49" s="1"/>
  <c r="K26" i="49" s="1"/>
  <c r="AB26" i="49"/>
  <c r="Y26" i="49"/>
  <c r="X26" i="49"/>
  <c r="P26" i="49"/>
  <c r="O26" i="49"/>
  <c r="Q26" i="49" s="1"/>
  <c r="M26" i="49"/>
  <c r="I26" i="49"/>
  <c r="H26" i="49"/>
  <c r="C26" i="49"/>
  <c r="AB25" i="49"/>
  <c r="AD25" i="49" s="1"/>
  <c r="J25" i="49" s="1"/>
  <c r="Y25" i="49"/>
  <c r="X25" i="49"/>
  <c r="P25" i="49"/>
  <c r="O25" i="49"/>
  <c r="M25" i="49"/>
  <c r="H25" i="49"/>
  <c r="C25" i="49"/>
  <c r="AB24" i="49"/>
  <c r="AD24" i="49" s="1"/>
  <c r="J24" i="49" s="1"/>
  <c r="K24" i="49" s="1"/>
  <c r="Y24" i="49"/>
  <c r="X24" i="49"/>
  <c r="P24" i="49"/>
  <c r="O24" i="49"/>
  <c r="M24" i="49"/>
  <c r="H24" i="49"/>
  <c r="C24" i="49"/>
  <c r="AD23" i="49"/>
  <c r="J23" i="49" s="1"/>
  <c r="AB23" i="49"/>
  <c r="Y23" i="49"/>
  <c r="X23" i="49"/>
  <c r="P23" i="49"/>
  <c r="Q23" i="49" s="1"/>
  <c r="O23" i="49"/>
  <c r="M23" i="49"/>
  <c r="H23" i="49"/>
  <c r="C23" i="49"/>
  <c r="AB22" i="49"/>
  <c r="AD22" i="49" s="1"/>
  <c r="J22" i="49" s="1"/>
  <c r="Y22" i="49"/>
  <c r="X22" i="49"/>
  <c r="P22" i="49"/>
  <c r="O22" i="49"/>
  <c r="Q22" i="49" s="1"/>
  <c r="M22" i="49"/>
  <c r="H22" i="49"/>
  <c r="C22" i="49"/>
  <c r="AB21" i="49"/>
  <c r="AD21" i="49" s="1"/>
  <c r="J21" i="49" s="1"/>
  <c r="Y21" i="49"/>
  <c r="X21" i="49"/>
  <c r="P21" i="49"/>
  <c r="O21" i="49"/>
  <c r="M21" i="49"/>
  <c r="H21" i="49"/>
  <c r="C21" i="49"/>
  <c r="AD20" i="49"/>
  <c r="J20" i="49" s="1"/>
  <c r="AB20" i="49"/>
  <c r="Y20" i="49"/>
  <c r="X20" i="49"/>
  <c r="P20" i="49"/>
  <c r="O20" i="49"/>
  <c r="Q20" i="49" s="1"/>
  <c r="M20" i="49"/>
  <c r="H20" i="49"/>
  <c r="C20" i="49"/>
  <c r="AD19" i="49"/>
  <c r="J19" i="49" s="1"/>
  <c r="AB19" i="49"/>
  <c r="Y19" i="49"/>
  <c r="X19" i="49"/>
  <c r="P19" i="49"/>
  <c r="O19" i="49"/>
  <c r="M19" i="49"/>
  <c r="H19" i="49"/>
  <c r="C19" i="49"/>
  <c r="AB18" i="49"/>
  <c r="AD18" i="49" s="1"/>
  <c r="J18" i="49" s="1"/>
  <c r="Y18" i="49"/>
  <c r="X18" i="49"/>
  <c r="P18" i="49"/>
  <c r="O18" i="49"/>
  <c r="Q18" i="49" s="1"/>
  <c r="M18" i="49"/>
  <c r="H18" i="49"/>
  <c r="C18" i="49"/>
  <c r="AB17" i="49"/>
  <c r="AD17" i="49" s="1"/>
  <c r="Y17" i="49"/>
  <c r="X17" i="49"/>
  <c r="P17" i="49"/>
  <c r="O17" i="49"/>
  <c r="Q17" i="49" s="1"/>
  <c r="M17" i="49"/>
  <c r="J17" i="49"/>
  <c r="K17" i="49" s="1"/>
  <c r="H17" i="49"/>
  <c r="C17" i="49"/>
  <c r="AB16" i="49"/>
  <c r="AD16" i="49" s="1"/>
  <c r="J16" i="49" s="1"/>
  <c r="Y16" i="49"/>
  <c r="X16" i="49"/>
  <c r="Q16" i="49"/>
  <c r="P16" i="49"/>
  <c r="O16" i="49"/>
  <c r="M16" i="49"/>
  <c r="H16" i="49"/>
  <c r="C16" i="49"/>
  <c r="AD15" i="49"/>
  <c r="J15" i="49" s="1"/>
  <c r="AB15" i="49"/>
  <c r="Y15" i="49"/>
  <c r="X15" i="49"/>
  <c r="P15" i="49"/>
  <c r="Q15" i="49" s="1"/>
  <c r="O15" i="49"/>
  <c r="M15" i="49"/>
  <c r="H15" i="49"/>
  <c r="C15" i="49"/>
  <c r="AB14" i="49"/>
  <c r="AD14" i="49" s="1"/>
  <c r="J14" i="49" s="1"/>
  <c r="Y14" i="49"/>
  <c r="X14" i="49"/>
  <c r="P14" i="49"/>
  <c r="O14" i="49"/>
  <c r="M14" i="49"/>
  <c r="H14" i="49"/>
  <c r="C14" i="49"/>
  <c r="AB13" i="49"/>
  <c r="AD13" i="49" s="1"/>
  <c r="J13" i="49" s="1"/>
  <c r="K13" i="49" s="1"/>
  <c r="Y13" i="49"/>
  <c r="X13" i="49"/>
  <c r="P13" i="49"/>
  <c r="O13" i="49"/>
  <c r="M13" i="49"/>
  <c r="H13" i="49"/>
  <c r="C13" i="49"/>
  <c r="AD12" i="49"/>
  <c r="J12" i="49" s="1"/>
  <c r="AB12" i="49"/>
  <c r="Y12" i="49"/>
  <c r="X12" i="49"/>
  <c r="P12" i="49"/>
  <c r="O12" i="49"/>
  <c r="M12" i="49"/>
  <c r="H12" i="49"/>
  <c r="C12" i="49"/>
  <c r="AD11" i="49"/>
  <c r="J11" i="49" s="1"/>
  <c r="I11" i="49" s="1"/>
  <c r="AB11" i="49"/>
  <c r="Y11" i="49"/>
  <c r="X11" i="49"/>
  <c r="P11" i="49"/>
  <c r="O11" i="49"/>
  <c r="Q11" i="49" s="1"/>
  <c r="M11" i="49"/>
  <c r="H11" i="49"/>
  <c r="C11" i="49"/>
  <c r="AB10" i="49"/>
  <c r="AD10" i="49" s="1"/>
  <c r="J10" i="49" s="1"/>
  <c r="Y10" i="49"/>
  <c r="X10" i="49"/>
  <c r="P10" i="49"/>
  <c r="O10" i="49"/>
  <c r="M10" i="49"/>
  <c r="H10" i="49"/>
  <c r="C10" i="49"/>
  <c r="AB9" i="49"/>
  <c r="AD9" i="49" s="1"/>
  <c r="J9" i="49" s="1"/>
  <c r="Y9" i="49"/>
  <c r="X9" i="49"/>
  <c r="P9" i="49"/>
  <c r="O9" i="49"/>
  <c r="M9" i="49"/>
  <c r="H9" i="49"/>
  <c r="C9" i="49"/>
  <c r="AB8" i="49"/>
  <c r="AD8" i="49" s="1"/>
  <c r="J8" i="49" s="1"/>
  <c r="Y8" i="49"/>
  <c r="X8" i="49"/>
  <c r="P8" i="49"/>
  <c r="O8" i="49"/>
  <c r="M8" i="49"/>
  <c r="H8" i="49"/>
  <c r="C8" i="49"/>
  <c r="AB7" i="49"/>
  <c r="AD7" i="49" s="1"/>
  <c r="J7" i="49" s="1"/>
  <c r="Y7" i="49"/>
  <c r="X7" i="49"/>
  <c r="P7" i="49"/>
  <c r="Q7" i="49" s="1"/>
  <c r="O7" i="49"/>
  <c r="M7" i="49"/>
  <c r="H7" i="49"/>
  <c r="C7" i="49"/>
  <c r="AB6" i="49"/>
  <c r="AD6" i="49" s="1"/>
  <c r="Y6" i="49"/>
  <c r="X6" i="49"/>
  <c r="Q6" i="49"/>
  <c r="P6" i="49"/>
  <c r="O6" i="49"/>
  <c r="M6" i="49"/>
  <c r="H6" i="49"/>
  <c r="C6" i="49"/>
  <c r="AD5" i="49"/>
  <c r="J5" i="49" s="1"/>
  <c r="K5" i="49" s="1"/>
  <c r="AB5" i="49"/>
  <c r="Y5" i="49"/>
  <c r="X5" i="49"/>
  <c r="P5" i="49"/>
  <c r="O5" i="49"/>
  <c r="M5" i="49"/>
  <c r="H5" i="49"/>
  <c r="C5" i="49"/>
  <c r="AB4" i="49"/>
  <c r="AD4" i="49" s="1"/>
  <c r="J4" i="49" s="1"/>
  <c r="Y4" i="49"/>
  <c r="X4" i="49"/>
  <c r="P4" i="49"/>
  <c r="O4" i="49"/>
  <c r="M4" i="49"/>
  <c r="H4" i="49"/>
  <c r="C4" i="49"/>
  <c r="AG3" i="49"/>
  <c r="AF3" i="49"/>
  <c r="W3" i="49"/>
  <c r="V3" i="49"/>
  <c r="U3" i="49"/>
  <c r="T3" i="49"/>
  <c r="O3" i="49"/>
  <c r="G3" i="49"/>
  <c r="F3" i="49"/>
  <c r="D3" i="49"/>
  <c r="A2" i="49"/>
  <c r="A1" i="49"/>
  <c r="AB31" i="48"/>
  <c r="AD31" i="48" s="1"/>
  <c r="J31" i="48" s="1"/>
  <c r="Y31" i="48"/>
  <c r="X31" i="48"/>
  <c r="P31" i="48"/>
  <c r="O31" i="48"/>
  <c r="Q31" i="48" s="1"/>
  <c r="M31" i="48"/>
  <c r="H31" i="48"/>
  <c r="C31" i="48"/>
  <c r="AB30" i="48"/>
  <c r="AD30" i="48" s="1"/>
  <c r="J30" i="48" s="1"/>
  <c r="Y30" i="48"/>
  <c r="X30" i="48"/>
  <c r="P30" i="48"/>
  <c r="O30" i="48"/>
  <c r="Q30" i="48" s="1"/>
  <c r="M30" i="48"/>
  <c r="H30" i="48"/>
  <c r="C30" i="48"/>
  <c r="AB29" i="48"/>
  <c r="AD29" i="48" s="1"/>
  <c r="J29" i="48" s="1"/>
  <c r="Y29" i="48"/>
  <c r="X29" i="48"/>
  <c r="P29" i="48"/>
  <c r="O29" i="48"/>
  <c r="Q29" i="48" s="1"/>
  <c r="M29" i="48"/>
  <c r="H29" i="48"/>
  <c r="C29" i="48"/>
  <c r="AD28" i="48"/>
  <c r="J28" i="48" s="1"/>
  <c r="AB28" i="48"/>
  <c r="Y28" i="48"/>
  <c r="X28" i="48"/>
  <c r="Q28" i="48"/>
  <c r="P28" i="48"/>
  <c r="O28" i="48"/>
  <c r="M28" i="48"/>
  <c r="H28" i="48"/>
  <c r="C28" i="48"/>
  <c r="AD27" i="48"/>
  <c r="J27" i="48" s="1"/>
  <c r="AB27" i="48"/>
  <c r="Y27" i="48"/>
  <c r="X27" i="48"/>
  <c r="P27" i="48"/>
  <c r="O27" i="48"/>
  <c r="Q27" i="48" s="1"/>
  <c r="M27" i="48"/>
  <c r="H27" i="48"/>
  <c r="C27" i="48"/>
  <c r="AB26" i="48"/>
  <c r="AD26" i="48" s="1"/>
  <c r="J26" i="48" s="1"/>
  <c r="Y26" i="48"/>
  <c r="X26" i="48"/>
  <c r="P26" i="48"/>
  <c r="O26" i="48"/>
  <c r="Q26" i="48" s="1"/>
  <c r="M26" i="48"/>
  <c r="H26" i="48"/>
  <c r="C26" i="48"/>
  <c r="AB25" i="48"/>
  <c r="AD25" i="48" s="1"/>
  <c r="J25" i="48" s="1"/>
  <c r="Y25" i="48"/>
  <c r="X25" i="48"/>
  <c r="P25" i="48"/>
  <c r="O25" i="48"/>
  <c r="M25" i="48"/>
  <c r="H25" i="48"/>
  <c r="C25" i="48"/>
  <c r="AD24" i="48"/>
  <c r="J24" i="48" s="1"/>
  <c r="I24" i="48" s="1"/>
  <c r="AB24" i="48"/>
  <c r="Y24" i="48"/>
  <c r="X24" i="48"/>
  <c r="P24" i="48"/>
  <c r="O24" i="48"/>
  <c r="Q24" i="48" s="1"/>
  <c r="M24" i="48"/>
  <c r="K24" i="48"/>
  <c r="H24" i="48"/>
  <c r="C24" i="48"/>
  <c r="AB23" i="48"/>
  <c r="AD23" i="48" s="1"/>
  <c r="J23" i="48" s="1"/>
  <c r="Y23" i="48"/>
  <c r="X23" i="48"/>
  <c r="P23" i="48"/>
  <c r="Q23" i="48" s="1"/>
  <c r="O23" i="48"/>
  <c r="M23" i="48"/>
  <c r="H23" i="48"/>
  <c r="C23" i="48"/>
  <c r="AD22" i="48"/>
  <c r="J22" i="48" s="1"/>
  <c r="AB22" i="48"/>
  <c r="Y22" i="48"/>
  <c r="X22" i="48"/>
  <c r="P22" i="48"/>
  <c r="O22" i="48"/>
  <c r="Q22" i="48" s="1"/>
  <c r="M22" i="48"/>
  <c r="H22" i="48"/>
  <c r="C22" i="48"/>
  <c r="AB21" i="48"/>
  <c r="AD21" i="48" s="1"/>
  <c r="J21" i="48" s="1"/>
  <c r="Y21" i="48"/>
  <c r="X21" i="48"/>
  <c r="P21" i="48"/>
  <c r="O21" i="48"/>
  <c r="Q21" i="48" s="1"/>
  <c r="M21" i="48"/>
  <c r="H21" i="48"/>
  <c r="C21" i="48"/>
  <c r="AB20" i="48"/>
  <c r="AD20" i="48" s="1"/>
  <c r="J20" i="48" s="1"/>
  <c r="Y20" i="48"/>
  <c r="X20" i="48"/>
  <c r="P20" i="48"/>
  <c r="O20" i="48"/>
  <c r="Q20" i="48" s="1"/>
  <c r="M20" i="48"/>
  <c r="H20" i="48"/>
  <c r="C20" i="48"/>
  <c r="AD19" i="48"/>
  <c r="J19" i="48" s="1"/>
  <c r="AB19" i="48"/>
  <c r="Y19" i="48"/>
  <c r="X19" i="48"/>
  <c r="P19" i="48"/>
  <c r="O19" i="48"/>
  <c r="Q19" i="48" s="1"/>
  <c r="M19" i="48"/>
  <c r="H19" i="48"/>
  <c r="C19" i="48"/>
  <c r="AB18" i="48"/>
  <c r="AD18" i="48" s="1"/>
  <c r="Y18" i="48"/>
  <c r="X18" i="48"/>
  <c r="P18" i="48"/>
  <c r="O18" i="48"/>
  <c r="Q18" i="48" s="1"/>
  <c r="M18" i="48"/>
  <c r="J18" i="48"/>
  <c r="H18" i="48"/>
  <c r="C18" i="48"/>
  <c r="AB17" i="48"/>
  <c r="AD17" i="48" s="1"/>
  <c r="J17" i="48" s="1"/>
  <c r="Y17" i="48"/>
  <c r="X17" i="48"/>
  <c r="P17" i="48"/>
  <c r="Q17" i="48" s="1"/>
  <c r="O17" i="48"/>
  <c r="M17" i="48"/>
  <c r="H17" i="48"/>
  <c r="C17" i="48"/>
  <c r="AB16" i="48"/>
  <c r="AD16" i="48" s="1"/>
  <c r="J16" i="48" s="1"/>
  <c r="Y16" i="48"/>
  <c r="X16" i="48"/>
  <c r="P16" i="48"/>
  <c r="Q16" i="48" s="1"/>
  <c r="O16" i="48"/>
  <c r="M16" i="48"/>
  <c r="H16" i="48"/>
  <c r="C16" i="48"/>
  <c r="AD15" i="48"/>
  <c r="J15" i="48" s="1"/>
  <c r="K15" i="48" s="1"/>
  <c r="AB15" i="48"/>
  <c r="Y15" i="48"/>
  <c r="X15" i="48"/>
  <c r="P15" i="48"/>
  <c r="O15" i="48"/>
  <c r="Q15" i="48" s="1"/>
  <c r="M15" i="48"/>
  <c r="H15" i="48"/>
  <c r="C15" i="48"/>
  <c r="AB14" i="48"/>
  <c r="AD14" i="48" s="1"/>
  <c r="J14" i="48" s="1"/>
  <c r="Y14" i="48"/>
  <c r="X14" i="48"/>
  <c r="P14" i="48"/>
  <c r="O14" i="48"/>
  <c r="Q14" i="48" s="1"/>
  <c r="M14" i="48"/>
  <c r="H14" i="48"/>
  <c r="C14" i="48"/>
  <c r="AB13" i="48"/>
  <c r="AD13" i="48" s="1"/>
  <c r="J13" i="48" s="1"/>
  <c r="Y13" i="48"/>
  <c r="X13" i="48"/>
  <c r="P13" i="48"/>
  <c r="O13" i="48"/>
  <c r="Q13" i="48" s="1"/>
  <c r="M13" i="48"/>
  <c r="H13" i="48"/>
  <c r="C13" i="48"/>
  <c r="AB12" i="48"/>
  <c r="AD12" i="48" s="1"/>
  <c r="J12" i="48" s="1"/>
  <c r="Y12" i="48"/>
  <c r="X12" i="48"/>
  <c r="Q12" i="48"/>
  <c r="P12" i="48"/>
  <c r="O12" i="48"/>
  <c r="M12" i="48"/>
  <c r="H12" i="48"/>
  <c r="C12" i="48"/>
  <c r="AD11" i="48"/>
  <c r="J11" i="48" s="1"/>
  <c r="AB11" i="48"/>
  <c r="Y11" i="48"/>
  <c r="X11" i="48"/>
  <c r="P11" i="48"/>
  <c r="O11" i="48"/>
  <c r="M11" i="48"/>
  <c r="H11" i="48"/>
  <c r="C11" i="48"/>
  <c r="AB10" i="48"/>
  <c r="AD10" i="48" s="1"/>
  <c r="J10" i="48" s="1"/>
  <c r="Y10" i="48"/>
  <c r="X10" i="48"/>
  <c r="P10" i="48"/>
  <c r="O10" i="48"/>
  <c r="M10" i="48"/>
  <c r="H10" i="48"/>
  <c r="C10" i="48"/>
  <c r="AB9" i="48"/>
  <c r="AD9" i="48" s="1"/>
  <c r="J9" i="48" s="1"/>
  <c r="Y9" i="48"/>
  <c r="X9" i="48"/>
  <c r="P9" i="48"/>
  <c r="O9" i="48"/>
  <c r="M9" i="48"/>
  <c r="H9" i="48"/>
  <c r="C9" i="48"/>
  <c r="AD8" i="48"/>
  <c r="J8" i="48" s="1"/>
  <c r="I8" i="48" s="1"/>
  <c r="AB8" i="48"/>
  <c r="Y8" i="48"/>
  <c r="X8" i="48"/>
  <c r="P8" i="48"/>
  <c r="O8" i="48"/>
  <c r="Q8" i="48" s="1"/>
  <c r="M8" i="48"/>
  <c r="K8" i="48"/>
  <c r="H8" i="48"/>
  <c r="C8" i="48"/>
  <c r="AB7" i="48"/>
  <c r="AD7" i="48" s="1"/>
  <c r="J7" i="48" s="1"/>
  <c r="Y7" i="48"/>
  <c r="X7" i="48"/>
  <c r="P7" i="48"/>
  <c r="O7" i="48"/>
  <c r="Q7" i="48" s="1"/>
  <c r="M7" i="48"/>
  <c r="H7" i="48"/>
  <c r="C7" i="48"/>
  <c r="AB6" i="48"/>
  <c r="AD6" i="48" s="1"/>
  <c r="J6" i="48" s="1"/>
  <c r="Y6" i="48"/>
  <c r="X6" i="48"/>
  <c r="P6" i="48"/>
  <c r="O6" i="48"/>
  <c r="M6" i="48"/>
  <c r="H6" i="48"/>
  <c r="C6" i="48"/>
  <c r="AB5" i="48"/>
  <c r="AD5" i="48" s="1"/>
  <c r="J5" i="48" s="1"/>
  <c r="Y5" i="48"/>
  <c r="X5" i="48"/>
  <c r="P5" i="48"/>
  <c r="O5" i="48"/>
  <c r="M5" i="48"/>
  <c r="H5" i="48"/>
  <c r="C5" i="48"/>
  <c r="AB4" i="48"/>
  <c r="AD4" i="48" s="1"/>
  <c r="J4" i="48" s="1"/>
  <c r="Y4" i="48"/>
  <c r="X4" i="48"/>
  <c r="P4" i="48"/>
  <c r="Q4" i="48" s="1"/>
  <c r="O4" i="48"/>
  <c r="M4" i="48"/>
  <c r="H4" i="48"/>
  <c r="C4" i="48"/>
  <c r="AG3" i="48"/>
  <c r="AF3" i="48"/>
  <c r="W3" i="48"/>
  <c r="V3" i="48"/>
  <c r="U3" i="48"/>
  <c r="T3" i="48"/>
  <c r="O3" i="48"/>
  <c r="G3" i="48"/>
  <c r="F3" i="48"/>
  <c r="D3" i="48"/>
  <c r="A2" i="48"/>
  <c r="A1" i="48"/>
  <c r="AB31" i="47"/>
  <c r="AD31" i="47" s="1"/>
  <c r="J31" i="47" s="1"/>
  <c r="Y31" i="47"/>
  <c r="X31" i="47"/>
  <c r="P31" i="47"/>
  <c r="O31" i="47"/>
  <c r="M31" i="47"/>
  <c r="H31" i="47"/>
  <c r="C31" i="47"/>
  <c r="AD30" i="47"/>
  <c r="J30" i="47" s="1"/>
  <c r="AB30" i="47"/>
  <c r="Y30" i="47"/>
  <c r="X30" i="47"/>
  <c r="P30" i="47"/>
  <c r="O30" i="47"/>
  <c r="Q30" i="47" s="1"/>
  <c r="M30" i="47"/>
  <c r="H30" i="47"/>
  <c r="C30" i="47"/>
  <c r="AD29" i="47"/>
  <c r="J29" i="47" s="1"/>
  <c r="AB29" i="47"/>
  <c r="Y29" i="47"/>
  <c r="X29" i="47"/>
  <c r="P29" i="47"/>
  <c r="O29" i="47"/>
  <c r="Q29" i="47" s="1"/>
  <c r="M29" i="47"/>
  <c r="H29" i="47"/>
  <c r="C29" i="47"/>
  <c r="AB28" i="47"/>
  <c r="AD28" i="47" s="1"/>
  <c r="J28" i="47" s="1"/>
  <c r="Y28" i="47"/>
  <c r="X28" i="47"/>
  <c r="P28" i="47"/>
  <c r="O28" i="47"/>
  <c r="Q28" i="47" s="1"/>
  <c r="M28" i="47"/>
  <c r="H28" i="47"/>
  <c r="C28" i="47"/>
  <c r="AB27" i="47"/>
  <c r="AD27" i="47" s="1"/>
  <c r="J27" i="47" s="1"/>
  <c r="Y27" i="47"/>
  <c r="X27" i="47"/>
  <c r="P27" i="47"/>
  <c r="O27" i="47"/>
  <c r="M27" i="47"/>
  <c r="H27" i="47"/>
  <c r="C27" i="47"/>
  <c r="AD26" i="47"/>
  <c r="J26" i="47" s="1"/>
  <c r="I26" i="47" s="1"/>
  <c r="AB26" i="47"/>
  <c r="Y26" i="47"/>
  <c r="X26" i="47"/>
  <c r="P26" i="47"/>
  <c r="O26" i="47"/>
  <c r="Q26" i="47" s="1"/>
  <c r="M26" i="47"/>
  <c r="K26" i="47"/>
  <c r="H26" i="47"/>
  <c r="C26" i="47"/>
  <c r="AB25" i="47"/>
  <c r="AD25" i="47" s="1"/>
  <c r="J25" i="47" s="1"/>
  <c r="K25" i="47" s="1"/>
  <c r="Y25" i="47"/>
  <c r="X25" i="47"/>
  <c r="Q25" i="47"/>
  <c r="P25" i="47"/>
  <c r="O25" i="47"/>
  <c r="M25" i="47"/>
  <c r="H25" i="47"/>
  <c r="C25" i="47"/>
  <c r="AB24" i="47"/>
  <c r="AD24" i="47" s="1"/>
  <c r="J24" i="47" s="1"/>
  <c r="Y24" i="47"/>
  <c r="X24" i="47"/>
  <c r="P24" i="47"/>
  <c r="O24" i="47"/>
  <c r="M24" i="47"/>
  <c r="H24" i="47"/>
  <c r="C24" i="47"/>
  <c r="AB23" i="47"/>
  <c r="AD23" i="47" s="1"/>
  <c r="J23" i="47" s="1"/>
  <c r="Y23" i="47"/>
  <c r="X23" i="47"/>
  <c r="P23" i="47"/>
  <c r="O23" i="47"/>
  <c r="M23" i="47"/>
  <c r="H23" i="47"/>
  <c r="C23" i="47"/>
  <c r="AD22" i="47"/>
  <c r="J22" i="47" s="1"/>
  <c r="AB22" i="47"/>
  <c r="Y22" i="47"/>
  <c r="X22" i="47"/>
  <c r="P22" i="47"/>
  <c r="O22" i="47"/>
  <c r="Q22" i="47" s="1"/>
  <c r="M22" i="47"/>
  <c r="H22" i="47"/>
  <c r="C22" i="47"/>
  <c r="AD21" i="47"/>
  <c r="J21" i="47" s="1"/>
  <c r="AB21" i="47"/>
  <c r="Y21" i="47"/>
  <c r="X21" i="47"/>
  <c r="P21" i="47"/>
  <c r="O21" i="47"/>
  <c r="Q21" i="47" s="1"/>
  <c r="M21" i="47"/>
  <c r="H21" i="47"/>
  <c r="C21" i="47"/>
  <c r="AB20" i="47"/>
  <c r="AD20" i="47" s="1"/>
  <c r="J20" i="47" s="1"/>
  <c r="Y20" i="47"/>
  <c r="X20" i="47"/>
  <c r="P20" i="47"/>
  <c r="O20" i="47"/>
  <c r="Q20" i="47" s="1"/>
  <c r="M20" i="47"/>
  <c r="H20" i="47"/>
  <c r="C20" i="47"/>
  <c r="AB19" i="47"/>
  <c r="AD19" i="47" s="1"/>
  <c r="J19" i="47" s="1"/>
  <c r="Y19" i="47"/>
  <c r="X19" i="47"/>
  <c r="P19" i="47"/>
  <c r="O19" i="47"/>
  <c r="Q19" i="47" s="1"/>
  <c r="M19" i="47"/>
  <c r="H19" i="47"/>
  <c r="C19" i="47"/>
  <c r="AB18" i="47"/>
  <c r="AD18" i="47" s="1"/>
  <c r="J18" i="47" s="1"/>
  <c r="I18" i="47" s="1"/>
  <c r="Y18" i="47"/>
  <c r="X18" i="47"/>
  <c r="P18" i="47"/>
  <c r="O18" i="47"/>
  <c r="M18" i="47"/>
  <c r="H18" i="47"/>
  <c r="C18" i="47"/>
  <c r="AB17" i="47"/>
  <c r="AD17" i="47" s="1"/>
  <c r="J17" i="47" s="1"/>
  <c r="K17" i="47" s="1"/>
  <c r="Y17" i="47"/>
  <c r="X17" i="47"/>
  <c r="Q17" i="47"/>
  <c r="P17" i="47"/>
  <c r="O17" i="47"/>
  <c r="M17" i="47"/>
  <c r="H17" i="47"/>
  <c r="C17" i="47"/>
  <c r="AB16" i="47"/>
  <c r="AD16" i="47" s="1"/>
  <c r="J16" i="47" s="1"/>
  <c r="Y16" i="47"/>
  <c r="X16" i="47"/>
  <c r="P16" i="47"/>
  <c r="O16" i="47"/>
  <c r="M16" i="47"/>
  <c r="H16" i="47"/>
  <c r="C16" i="47"/>
  <c r="AB15" i="47"/>
  <c r="AD15" i="47" s="1"/>
  <c r="J15" i="47" s="1"/>
  <c r="Y15" i="47"/>
  <c r="X15" i="47"/>
  <c r="P15" i="47"/>
  <c r="O15" i="47"/>
  <c r="M15" i="47"/>
  <c r="H15" i="47"/>
  <c r="C15" i="47"/>
  <c r="AD14" i="47"/>
  <c r="J14" i="47" s="1"/>
  <c r="AB14" i="47"/>
  <c r="Y14" i="47"/>
  <c r="X14" i="47"/>
  <c r="P14" i="47"/>
  <c r="O14" i="47"/>
  <c r="Q14" i="47" s="1"/>
  <c r="M14" i="47"/>
  <c r="H14" i="47"/>
  <c r="C14" i="47"/>
  <c r="AD13" i="47"/>
  <c r="J13" i="47" s="1"/>
  <c r="AB13" i="47"/>
  <c r="Y13" i="47"/>
  <c r="X13" i="47"/>
  <c r="P13" i="47"/>
  <c r="O13" i="47"/>
  <c r="Q13" i="47" s="1"/>
  <c r="M13" i="47"/>
  <c r="H13" i="47"/>
  <c r="C13" i="47"/>
  <c r="AB12" i="47"/>
  <c r="AD12" i="47" s="1"/>
  <c r="Y12" i="47"/>
  <c r="X12" i="47"/>
  <c r="P12" i="47"/>
  <c r="O12" i="47"/>
  <c r="Q12" i="47" s="1"/>
  <c r="M12" i="47"/>
  <c r="J12" i="47"/>
  <c r="H12" i="47"/>
  <c r="C12" i="47"/>
  <c r="AB11" i="47"/>
  <c r="AD11" i="47" s="1"/>
  <c r="J11" i="47" s="1"/>
  <c r="Y11" i="47"/>
  <c r="X11" i="47"/>
  <c r="P11" i="47"/>
  <c r="Q11" i="47" s="1"/>
  <c r="O11" i="47"/>
  <c r="M11" i="47"/>
  <c r="H11" i="47"/>
  <c r="C11" i="47"/>
  <c r="AB10" i="47"/>
  <c r="AD10" i="47" s="1"/>
  <c r="J10" i="47" s="1"/>
  <c r="I10" i="47" s="1"/>
  <c r="Y10" i="47"/>
  <c r="X10" i="47"/>
  <c r="P10" i="47"/>
  <c r="O10" i="47"/>
  <c r="M10" i="47"/>
  <c r="H10" i="47"/>
  <c r="C10" i="47"/>
  <c r="AB9" i="47"/>
  <c r="AD9" i="47" s="1"/>
  <c r="J9" i="47" s="1"/>
  <c r="K9" i="47" s="1"/>
  <c r="Y9" i="47"/>
  <c r="X9" i="47"/>
  <c r="Q9" i="47"/>
  <c r="P9" i="47"/>
  <c r="O9" i="47"/>
  <c r="M9" i="47"/>
  <c r="H9" i="47"/>
  <c r="C9" i="47"/>
  <c r="AB8" i="47"/>
  <c r="AD8" i="47" s="1"/>
  <c r="J8" i="47" s="1"/>
  <c r="Y8" i="47"/>
  <c r="X8" i="47"/>
  <c r="P8" i="47"/>
  <c r="O8" i="47"/>
  <c r="M8" i="47"/>
  <c r="H8" i="47"/>
  <c r="C8" i="47"/>
  <c r="AD7" i="47"/>
  <c r="J7" i="47" s="1"/>
  <c r="AB7" i="47"/>
  <c r="Y7" i="47"/>
  <c r="X7" i="47"/>
  <c r="P7" i="47"/>
  <c r="O7" i="47"/>
  <c r="M7" i="47"/>
  <c r="H7" i="47"/>
  <c r="C7" i="47"/>
  <c r="AD6" i="47"/>
  <c r="J6" i="47" s="1"/>
  <c r="AB6" i="47"/>
  <c r="Y6" i="47"/>
  <c r="X6" i="47"/>
  <c r="P6" i="47"/>
  <c r="O6" i="47"/>
  <c r="Q6" i="47" s="1"/>
  <c r="M6" i="47"/>
  <c r="H6" i="47"/>
  <c r="C6" i="47"/>
  <c r="AB5" i="47"/>
  <c r="AD5" i="47" s="1"/>
  <c r="J5" i="47" s="1"/>
  <c r="Y5" i="47"/>
  <c r="X5" i="47"/>
  <c r="P5" i="47"/>
  <c r="O5" i="47"/>
  <c r="M5" i="47"/>
  <c r="H5" i="47"/>
  <c r="C5" i="47"/>
  <c r="AB4" i="47"/>
  <c r="AD4" i="47" s="1"/>
  <c r="Y4" i="47"/>
  <c r="X4" i="47"/>
  <c r="P4" i="47"/>
  <c r="O4" i="47"/>
  <c r="M4" i="47"/>
  <c r="H4" i="47"/>
  <c r="C4" i="47"/>
  <c r="AG3" i="47"/>
  <c r="AF3" i="47"/>
  <c r="W3" i="47"/>
  <c r="V3" i="47"/>
  <c r="U3" i="47"/>
  <c r="T3" i="47"/>
  <c r="O3" i="47"/>
  <c r="G3" i="47"/>
  <c r="F3" i="47"/>
  <c r="D3" i="47"/>
  <c r="A2" i="47"/>
  <c r="A1" i="47"/>
  <c r="AB31" i="46"/>
  <c r="AD31" i="46" s="1"/>
  <c r="J31" i="46" s="1"/>
  <c r="I31" i="46" s="1"/>
  <c r="Y31" i="46"/>
  <c r="X31" i="46"/>
  <c r="P31" i="46"/>
  <c r="O31" i="46"/>
  <c r="M31" i="46"/>
  <c r="H31" i="46"/>
  <c r="C31" i="46"/>
  <c r="AB30" i="46"/>
  <c r="AD30" i="46" s="1"/>
  <c r="J30" i="46" s="1"/>
  <c r="Y30" i="46"/>
  <c r="X30" i="46"/>
  <c r="P30" i="46"/>
  <c r="O30" i="46"/>
  <c r="M30" i="46"/>
  <c r="H30" i="46"/>
  <c r="C30" i="46"/>
  <c r="AB29" i="46"/>
  <c r="AD29" i="46" s="1"/>
  <c r="J29" i="46" s="1"/>
  <c r="Y29" i="46"/>
  <c r="X29" i="46"/>
  <c r="P29" i="46"/>
  <c r="O29" i="46"/>
  <c r="M29" i="46"/>
  <c r="H29" i="46"/>
  <c r="C29" i="46"/>
  <c r="AB28" i="46"/>
  <c r="AD28" i="46" s="1"/>
  <c r="J28" i="46" s="1"/>
  <c r="Y28" i="46"/>
  <c r="X28" i="46"/>
  <c r="P28" i="46"/>
  <c r="Q28" i="46" s="1"/>
  <c r="O28" i="46"/>
  <c r="M28" i="46"/>
  <c r="H28" i="46"/>
  <c r="C28" i="46"/>
  <c r="AB27" i="46"/>
  <c r="AD27" i="46" s="1"/>
  <c r="J27" i="46" s="1"/>
  <c r="Y27" i="46"/>
  <c r="X27" i="46"/>
  <c r="Q27" i="46"/>
  <c r="P27" i="46"/>
  <c r="O27" i="46"/>
  <c r="M27" i="46"/>
  <c r="H27" i="46"/>
  <c r="C27" i="46"/>
  <c r="AD26" i="46"/>
  <c r="J26" i="46" s="1"/>
  <c r="K26" i="46" s="1"/>
  <c r="AB26" i="46"/>
  <c r="Y26" i="46"/>
  <c r="X26" i="46"/>
  <c r="P26" i="46"/>
  <c r="O26" i="46"/>
  <c r="Q26" i="46" s="1"/>
  <c r="M26" i="46"/>
  <c r="H26" i="46"/>
  <c r="C26" i="46"/>
  <c r="AB25" i="46"/>
  <c r="AD25" i="46" s="1"/>
  <c r="J25" i="46" s="1"/>
  <c r="Y25" i="46"/>
  <c r="X25" i="46"/>
  <c r="P25" i="46"/>
  <c r="O25" i="46"/>
  <c r="Q25" i="46" s="1"/>
  <c r="M25" i="46"/>
  <c r="H25" i="46"/>
  <c r="C25" i="46"/>
  <c r="AB24" i="46"/>
  <c r="AD24" i="46" s="1"/>
  <c r="J24" i="46" s="1"/>
  <c r="I24" i="46" s="1"/>
  <c r="Y24" i="46"/>
  <c r="X24" i="46"/>
  <c r="P24" i="46"/>
  <c r="O24" i="46"/>
  <c r="M24" i="46"/>
  <c r="H24" i="46"/>
  <c r="C24" i="46"/>
  <c r="AB23" i="46"/>
  <c r="AD23" i="46" s="1"/>
  <c r="J23" i="46" s="1"/>
  <c r="Y23" i="46"/>
  <c r="X23" i="46"/>
  <c r="P23" i="46"/>
  <c r="O23" i="46"/>
  <c r="M23" i="46"/>
  <c r="H23" i="46"/>
  <c r="C23" i="46"/>
  <c r="AB22" i="46"/>
  <c r="AD22" i="46" s="1"/>
  <c r="J22" i="46" s="1"/>
  <c r="Y22" i="46"/>
  <c r="X22" i="46"/>
  <c r="P22" i="46"/>
  <c r="O22" i="46"/>
  <c r="Q22" i="46" s="1"/>
  <c r="M22" i="46"/>
  <c r="H22" i="46"/>
  <c r="C22" i="46"/>
  <c r="AB21" i="46"/>
  <c r="AD21" i="46" s="1"/>
  <c r="J21" i="46" s="1"/>
  <c r="Y21" i="46"/>
  <c r="X21" i="46"/>
  <c r="P21" i="46"/>
  <c r="O21" i="46"/>
  <c r="Q21" i="46" s="1"/>
  <c r="M21" i="46"/>
  <c r="H21" i="46"/>
  <c r="C21" i="46"/>
  <c r="AB20" i="46"/>
  <c r="AD20" i="46" s="1"/>
  <c r="J20" i="46" s="1"/>
  <c r="Y20" i="46"/>
  <c r="X20" i="46"/>
  <c r="Q20" i="46"/>
  <c r="P20" i="46"/>
  <c r="O20" i="46"/>
  <c r="M20" i="46"/>
  <c r="H20" i="46"/>
  <c r="C20" i="46"/>
  <c r="AB19" i="46"/>
  <c r="AD19" i="46" s="1"/>
  <c r="J19" i="46" s="1"/>
  <c r="Y19" i="46"/>
  <c r="X19" i="46"/>
  <c r="P19" i="46"/>
  <c r="O19" i="46"/>
  <c r="Q19" i="46" s="1"/>
  <c r="M19" i="46"/>
  <c r="H19" i="46"/>
  <c r="C19" i="46"/>
  <c r="AB18" i="46"/>
  <c r="AD18" i="46" s="1"/>
  <c r="J18" i="46" s="1"/>
  <c r="K18" i="46" s="1"/>
  <c r="Y18" i="46"/>
  <c r="X18" i="46"/>
  <c r="P18" i="46"/>
  <c r="O18" i="46"/>
  <c r="Q18" i="46" s="1"/>
  <c r="M18" i="46"/>
  <c r="I18" i="46"/>
  <c r="H18" i="46"/>
  <c r="C18" i="46"/>
  <c r="AB17" i="46"/>
  <c r="AD17" i="46" s="1"/>
  <c r="J17" i="46" s="1"/>
  <c r="Y17" i="46"/>
  <c r="X17" i="46"/>
  <c r="P17" i="46"/>
  <c r="O17" i="46"/>
  <c r="M17" i="46"/>
  <c r="H17" i="46"/>
  <c r="C17" i="46"/>
  <c r="AD16" i="46"/>
  <c r="J16" i="46" s="1"/>
  <c r="I16" i="46" s="1"/>
  <c r="AB16" i="46"/>
  <c r="Y16" i="46"/>
  <c r="X16" i="46"/>
  <c r="P16" i="46"/>
  <c r="O16" i="46"/>
  <c r="M16" i="46"/>
  <c r="K16" i="46"/>
  <c r="H16" i="46"/>
  <c r="C16" i="46"/>
  <c r="AB15" i="46"/>
  <c r="AD15" i="46" s="1"/>
  <c r="J15" i="46" s="1"/>
  <c r="I15" i="46" s="1"/>
  <c r="Y15" i="46"/>
  <c r="X15" i="46"/>
  <c r="P15" i="46"/>
  <c r="O15" i="46"/>
  <c r="M15" i="46"/>
  <c r="H15" i="46"/>
  <c r="C15" i="46"/>
  <c r="AD14" i="46"/>
  <c r="J14" i="46" s="1"/>
  <c r="I14" i="46" s="1"/>
  <c r="AB14" i="46"/>
  <c r="Y14" i="46"/>
  <c r="X14" i="46"/>
  <c r="P14" i="46"/>
  <c r="O14" i="46"/>
  <c r="M14" i="46"/>
  <c r="H14" i="46"/>
  <c r="C14" i="46"/>
  <c r="AB13" i="46"/>
  <c r="AD13" i="46" s="1"/>
  <c r="J13" i="46" s="1"/>
  <c r="Y13" i="46"/>
  <c r="X13" i="46"/>
  <c r="Q13" i="46"/>
  <c r="P13" i="46"/>
  <c r="O13" i="46"/>
  <c r="M13" i="46"/>
  <c r="H13" i="46"/>
  <c r="C13" i="46"/>
  <c r="AB12" i="46"/>
  <c r="AD12" i="46" s="1"/>
  <c r="J12" i="46" s="1"/>
  <c r="I12" i="46" s="1"/>
  <c r="Y12" i="46"/>
  <c r="X12" i="46"/>
  <c r="P12" i="46"/>
  <c r="O12" i="46"/>
  <c r="Q12" i="46" s="1"/>
  <c r="M12" i="46"/>
  <c r="K12" i="46"/>
  <c r="H12" i="46"/>
  <c r="C12" i="46"/>
  <c r="AB11" i="46"/>
  <c r="AD11" i="46" s="1"/>
  <c r="J11" i="46" s="1"/>
  <c r="Y11" i="46"/>
  <c r="X11" i="46"/>
  <c r="P11" i="46"/>
  <c r="O11" i="46"/>
  <c r="Q11" i="46" s="1"/>
  <c r="M11" i="46"/>
  <c r="H11" i="46"/>
  <c r="C11" i="46"/>
  <c r="AB10" i="46"/>
  <c r="AD10" i="46" s="1"/>
  <c r="J10" i="46" s="1"/>
  <c r="Y10" i="46"/>
  <c r="X10" i="46"/>
  <c r="P10" i="46"/>
  <c r="O10" i="46"/>
  <c r="M10" i="46"/>
  <c r="H10" i="46"/>
  <c r="C10" i="46"/>
  <c r="AB9" i="46"/>
  <c r="AD9" i="46" s="1"/>
  <c r="J9" i="46" s="1"/>
  <c r="Y9" i="46"/>
  <c r="X9" i="46"/>
  <c r="P9" i="46"/>
  <c r="O9" i="46"/>
  <c r="M9" i="46"/>
  <c r="H9" i="46"/>
  <c r="C9" i="46"/>
  <c r="AB8" i="46"/>
  <c r="AD8" i="46" s="1"/>
  <c r="J8" i="46" s="1"/>
  <c r="Y8" i="46"/>
  <c r="X8" i="46"/>
  <c r="P8" i="46"/>
  <c r="O8" i="46"/>
  <c r="M8" i="46"/>
  <c r="H8" i="46"/>
  <c r="C8" i="46"/>
  <c r="AB7" i="46"/>
  <c r="AD7" i="46" s="1"/>
  <c r="J7" i="46" s="1"/>
  <c r="Y7" i="46"/>
  <c r="X7" i="46"/>
  <c r="P7" i="46"/>
  <c r="O7" i="46"/>
  <c r="M7" i="46"/>
  <c r="H7" i="46"/>
  <c r="C7" i="46"/>
  <c r="AB6" i="46"/>
  <c r="AD6" i="46" s="1"/>
  <c r="J6" i="46" s="1"/>
  <c r="Y6" i="46"/>
  <c r="X6" i="46"/>
  <c r="Q6" i="46"/>
  <c r="P6" i="46"/>
  <c r="O6" i="46"/>
  <c r="M6" i="46"/>
  <c r="H6" i="46"/>
  <c r="C6" i="46"/>
  <c r="AB5" i="46"/>
  <c r="AD5" i="46" s="1"/>
  <c r="J5" i="46" s="1"/>
  <c r="Y5" i="46"/>
  <c r="X5" i="46"/>
  <c r="P5" i="46"/>
  <c r="O5" i="46"/>
  <c r="M5" i="46"/>
  <c r="H5" i="46"/>
  <c r="C5" i="46"/>
  <c r="AB4" i="46"/>
  <c r="AD4" i="46" s="1"/>
  <c r="Y4" i="46"/>
  <c r="X4" i="46"/>
  <c r="P4" i="46"/>
  <c r="O4" i="46"/>
  <c r="M4" i="46"/>
  <c r="H4" i="46"/>
  <c r="C4" i="46"/>
  <c r="AG3" i="46"/>
  <c r="AF3" i="46"/>
  <c r="W3" i="46"/>
  <c r="X3" i="46" s="1"/>
  <c r="V3" i="46"/>
  <c r="U3" i="46"/>
  <c r="T3" i="46"/>
  <c r="O3" i="46"/>
  <c r="G3" i="46"/>
  <c r="F3" i="46"/>
  <c r="D3" i="46"/>
  <c r="A2" i="46"/>
  <c r="A1" i="46"/>
  <c r="AB31" i="45"/>
  <c r="AD31" i="45" s="1"/>
  <c r="J31" i="45" s="1"/>
  <c r="Y31" i="45"/>
  <c r="X31" i="45"/>
  <c r="P31" i="45"/>
  <c r="O31" i="45"/>
  <c r="M31" i="45"/>
  <c r="H31" i="45"/>
  <c r="C31" i="45"/>
  <c r="AD30" i="45"/>
  <c r="J30" i="45" s="1"/>
  <c r="AB30" i="45"/>
  <c r="Y30" i="45"/>
  <c r="X30" i="45"/>
  <c r="P30" i="45"/>
  <c r="O30" i="45"/>
  <c r="Q30" i="45" s="1"/>
  <c r="M30" i="45"/>
  <c r="H30" i="45"/>
  <c r="C30" i="45"/>
  <c r="AB29" i="45"/>
  <c r="AD29" i="45" s="1"/>
  <c r="J29" i="45" s="1"/>
  <c r="Y29" i="45"/>
  <c r="X29" i="45"/>
  <c r="P29" i="45"/>
  <c r="O29" i="45"/>
  <c r="Q29" i="45" s="1"/>
  <c r="M29" i="45"/>
  <c r="H29" i="45"/>
  <c r="C29" i="45"/>
  <c r="AB28" i="45"/>
  <c r="AD28" i="45" s="1"/>
  <c r="J28" i="45" s="1"/>
  <c r="Y28" i="45"/>
  <c r="X28" i="45"/>
  <c r="P28" i="45"/>
  <c r="O28" i="45"/>
  <c r="Q28" i="45" s="1"/>
  <c r="M28" i="45"/>
  <c r="H28" i="45"/>
  <c r="C28" i="45"/>
  <c r="AD27" i="45"/>
  <c r="J27" i="45" s="1"/>
  <c r="AB27" i="45"/>
  <c r="Y27" i="45"/>
  <c r="X27" i="45"/>
  <c r="P27" i="45"/>
  <c r="O27" i="45"/>
  <c r="M27" i="45"/>
  <c r="H27" i="45"/>
  <c r="C27" i="45"/>
  <c r="AB26" i="45"/>
  <c r="AD26" i="45" s="1"/>
  <c r="J26" i="45" s="1"/>
  <c r="K26" i="45" s="1"/>
  <c r="Y26" i="45"/>
  <c r="X26" i="45"/>
  <c r="P26" i="45"/>
  <c r="O26" i="45"/>
  <c r="M26" i="45"/>
  <c r="I26" i="45"/>
  <c r="H26" i="45"/>
  <c r="C26" i="45"/>
  <c r="AB25" i="45"/>
  <c r="AD25" i="45" s="1"/>
  <c r="J25" i="45" s="1"/>
  <c r="Y25" i="45"/>
  <c r="X25" i="45"/>
  <c r="P25" i="45"/>
  <c r="O25" i="45"/>
  <c r="M25" i="45"/>
  <c r="H25" i="45"/>
  <c r="C25" i="45"/>
  <c r="AB24" i="45"/>
  <c r="AD24" i="45" s="1"/>
  <c r="J24" i="45" s="1"/>
  <c r="I24" i="45" s="1"/>
  <c r="Y24" i="45"/>
  <c r="X24" i="45"/>
  <c r="P24" i="45"/>
  <c r="O24" i="45"/>
  <c r="Q24" i="45" s="1"/>
  <c r="M24" i="45"/>
  <c r="H24" i="45"/>
  <c r="C24" i="45"/>
  <c r="AB23" i="45"/>
  <c r="AD23" i="45" s="1"/>
  <c r="J23" i="45" s="1"/>
  <c r="Y23" i="45"/>
  <c r="X23" i="45"/>
  <c r="P23" i="45"/>
  <c r="O23" i="45"/>
  <c r="Q23" i="45" s="1"/>
  <c r="M23" i="45"/>
  <c r="H23" i="45"/>
  <c r="C23" i="45"/>
  <c r="AD22" i="45"/>
  <c r="J22" i="45" s="1"/>
  <c r="AB22" i="45"/>
  <c r="Y22" i="45"/>
  <c r="X22" i="45"/>
  <c r="P22" i="45"/>
  <c r="O22" i="45"/>
  <c r="M22" i="45"/>
  <c r="H22" i="45"/>
  <c r="C22" i="45"/>
  <c r="AB21" i="45"/>
  <c r="AD21" i="45" s="1"/>
  <c r="J21" i="45" s="1"/>
  <c r="Y21" i="45"/>
  <c r="X21" i="45"/>
  <c r="P21" i="45"/>
  <c r="O21" i="45"/>
  <c r="M21" i="45"/>
  <c r="H21" i="45"/>
  <c r="C21" i="45"/>
  <c r="AB20" i="45"/>
  <c r="AD20" i="45" s="1"/>
  <c r="J20" i="45" s="1"/>
  <c r="Y20" i="45"/>
  <c r="X20" i="45"/>
  <c r="Q20" i="45"/>
  <c r="P20" i="45"/>
  <c r="O20" i="45"/>
  <c r="M20" i="45"/>
  <c r="H20" i="45"/>
  <c r="C20" i="45"/>
  <c r="AB19" i="45"/>
  <c r="AD19" i="45" s="1"/>
  <c r="J19" i="45" s="1"/>
  <c r="Y19" i="45"/>
  <c r="X19" i="45"/>
  <c r="P19" i="45"/>
  <c r="O19" i="45"/>
  <c r="Q19" i="45" s="1"/>
  <c r="M19" i="45"/>
  <c r="H19" i="45"/>
  <c r="C19" i="45"/>
  <c r="AB18" i="45"/>
  <c r="AD18" i="45" s="1"/>
  <c r="J18" i="45" s="1"/>
  <c r="K18" i="45" s="1"/>
  <c r="Y18" i="45"/>
  <c r="X18" i="45"/>
  <c r="P18" i="45"/>
  <c r="O18" i="45"/>
  <c r="Q18" i="45" s="1"/>
  <c r="M18" i="45"/>
  <c r="I18" i="45"/>
  <c r="H18" i="45"/>
  <c r="C18" i="45"/>
  <c r="AB17" i="45"/>
  <c r="AD17" i="45" s="1"/>
  <c r="J17" i="45" s="1"/>
  <c r="Y17" i="45"/>
  <c r="X17" i="45"/>
  <c r="P17" i="45"/>
  <c r="O17" i="45"/>
  <c r="M17" i="45"/>
  <c r="H17" i="45"/>
  <c r="C17" i="45"/>
  <c r="AD16" i="45"/>
  <c r="J16" i="45" s="1"/>
  <c r="I16" i="45" s="1"/>
  <c r="AB16" i="45"/>
  <c r="Y16" i="45"/>
  <c r="X16" i="45"/>
  <c r="P16" i="45"/>
  <c r="O16" i="45"/>
  <c r="M16" i="45"/>
  <c r="H16" i="45"/>
  <c r="C16" i="45"/>
  <c r="AB15" i="45"/>
  <c r="AD15" i="45" s="1"/>
  <c r="J15" i="45" s="1"/>
  <c r="Y15" i="45"/>
  <c r="X15" i="45"/>
  <c r="Q15" i="45"/>
  <c r="P15" i="45"/>
  <c r="O15" i="45"/>
  <c r="M15" i="45"/>
  <c r="H15" i="45"/>
  <c r="C15" i="45"/>
  <c r="AB14" i="45"/>
  <c r="AD14" i="45" s="1"/>
  <c r="J14" i="45" s="1"/>
  <c r="Y14" i="45"/>
  <c r="X14" i="45"/>
  <c r="P14" i="45"/>
  <c r="O14" i="45"/>
  <c r="M14" i="45"/>
  <c r="H14" i="45"/>
  <c r="C14" i="45"/>
  <c r="AB13" i="45"/>
  <c r="AD13" i="45" s="1"/>
  <c r="J13" i="45" s="1"/>
  <c r="Y13" i="45"/>
  <c r="X13" i="45"/>
  <c r="P13" i="45"/>
  <c r="O13" i="45"/>
  <c r="M13" i="45"/>
  <c r="H13" i="45"/>
  <c r="C13" i="45"/>
  <c r="AB12" i="45"/>
  <c r="AD12" i="45" s="1"/>
  <c r="J12" i="45" s="1"/>
  <c r="Y12" i="45"/>
  <c r="X12" i="45"/>
  <c r="Q12" i="45"/>
  <c r="P12" i="45"/>
  <c r="O12" i="45"/>
  <c r="M12" i="45"/>
  <c r="H12" i="45"/>
  <c r="C12" i="45"/>
  <c r="AD11" i="45"/>
  <c r="J11" i="45" s="1"/>
  <c r="AB11" i="45"/>
  <c r="Y11" i="45"/>
  <c r="X11" i="45"/>
  <c r="P11" i="45"/>
  <c r="O11" i="45"/>
  <c r="Q11" i="45" s="1"/>
  <c r="M11" i="45"/>
  <c r="H11" i="45"/>
  <c r="C11" i="45"/>
  <c r="AB10" i="45"/>
  <c r="AD10" i="45" s="1"/>
  <c r="J10" i="45" s="1"/>
  <c r="Y10" i="45"/>
  <c r="X10" i="45"/>
  <c r="P10" i="45"/>
  <c r="Q10" i="45" s="1"/>
  <c r="O10" i="45"/>
  <c r="M10" i="45"/>
  <c r="H10" i="45"/>
  <c r="C10" i="45"/>
  <c r="AB9" i="45"/>
  <c r="AD9" i="45" s="1"/>
  <c r="J9" i="45" s="1"/>
  <c r="Y9" i="45"/>
  <c r="X9" i="45"/>
  <c r="Q9" i="45"/>
  <c r="P9" i="45"/>
  <c r="O9" i="45"/>
  <c r="M9" i="45"/>
  <c r="H9" i="45"/>
  <c r="C9" i="45"/>
  <c r="AB8" i="45"/>
  <c r="AD8" i="45" s="1"/>
  <c r="J8" i="45" s="1"/>
  <c r="Y8" i="45"/>
  <c r="X8" i="45"/>
  <c r="P8" i="45"/>
  <c r="O8" i="45"/>
  <c r="Q8" i="45" s="1"/>
  <c r="M8" i="45"/>
  <c r="H8" i="45"/>
  <c r="C8" i="45"/>
  <c r="AB7" i="45"/>
  <c r="AD7" i="45" s="1"/>
  <c r="J7" i="45" s="1"/>
  <c r="Y7" i="45"/>
  <c r="X7" i="45"/>
  <c r="P7" i="45"/>
  <c r="Q7" i="45" s="1"/>
  <c r="O7" i="45"/>
  <c r="M7" i="45"/>
  <c r="H7" i="45"/>
  <c r="C7" i="45"/>
  <c r="AB6" i="45"/>
  <c r="AD6" i="45" s="1"/>
  <c r="J6" i="45" s="1"/>
  <c r="Y6" i="45"/>
  <c r="X6" i="45"/>
  <c r="P6" i="45"/>
  <c r="O6" i="45"/>
  <c r="M6" i="45"/>
  <c r="H6" i="45"/>
  <c r="C6" i="45"/>
  <c r="AD5" i="45"/>
  <c r="J5" i="45" s="1"/>
  <c r="I5" i="45" s="1"/>
  <c r="AB5" i="45"/>
  <c r="Y5" i="45"/>
  <c r="X5" i="45"/>
  <c r="P5" i="45"/>
  <c r="O5" i="45"/>
  <c r="M5" i="45"/>
  <c r="H5" i="45"/>
  <c r="C5" i="45"/>
  <c r="AB4" i="45"/>
  <c r="AD4" i="45" s="1"/>
  <c r="Y4" i="45"/>
  <c r="X4" i="45"/>
  <c r="Q4" i="45"/>
  <c r="P4" i="45"/>
  <c r="O4" i="45"/>
  <c r="M4" i="45"/>
  <c r="H4" i="45"/>
  <c r="C4" i="45"/>
  <c r="AG3" i="45"/>
  <c r="AF3" i="45"/>
  <c r="W3" i="45"/>
  <c r="V3" i="45"/>
  <c r="U3" i="45"/>
  <c r="T3" i="45"/>
  <c r="O3" i="45"/>
  <c r="G3" i="45"/>
  <c r="F3" i="45"/>
  <c r="D3" i="45"/>
  <c r="A2" i="45"/>
  <c r="A1" i="45"/>
  <c r="AB31" i="44"/>
  <c r="AD31" i="44" s="1"/>
  <c r="J31" i="44" s="1"/>
  <c r="Y31" i="44"/>
  <c r="X31" i="44"/>
  <c r="P31" i="44"/>
  <c r="O31" i="44"/>
  <c r="M31" i="44"/>
  <c r="H31" i="44"/>
  <c r="C31" i="44"/>
  <c r="AB30" i="44"/>
  <c r="AD30" i="44" s="1"/>
  <c r="J30" i="44" s="1"/>
  <c r="Y30" i="44"/>
  <c r="X30" i="44"/>
  <c r="Q30" i="44"/>
  <c r="P30" i="44"/>
  <c r="O30" i="44"/>
  <c r="M30" i="44"/>
  <c r="H30" i="44"/>
  <c r="C30" i="44"/>
  <c r="AD29" i="44"/>
  <c r="J29" i="44" s="1"/>
  <c r="AB29" i="44"/>
  <c r="Y29" i="44"/>
  <c r="X29" i="44"/>
  <c r="P29" i="44"/>
  <c r="O29" i="44"/>
  <c r="Q29" i="44" s="1"/>
  <c r="M29" i="44"/>
  <c r="H29" i="44"/>
  <c r="C29" i="44"/>
  <c r="AB28" i="44"/>
  <c r="AD28" i="44" s="1"/>
  <c r="J28" i="44" s="1"/>
  <c r="Y28" i="44"/>
  <c r="X28" i="44"/>
  <c r="P28" i="44"/>
  <c r="O28" i="44"/>
  <c r="Q28" i="44" s="1"/>
  <c r="M28" i="44"/>
  <c r="H28" i="44"/>
  <c r="C28" i="44"/>
  <c r="AB27" i="44"/>
  <c r="AD27" i="44" s="1"/>
  <c r="J27" i="44" s="1"/>
  <c r="Y27" i="44"/>
  <c r="X27" i="44"/>
  <c r="P27" i="44"/>
  <c r="O27" i="44"/>
  <c r="M27" i="44"/>
  <c r="H27" i="44"/>
  <c r="C27" i="44"/>
  <c r="AD26" i="44"/>
  <c r="J26" i="44" s="1"/>
  <c r="I26" i="44" s="1"/>
  <c r="AB26" i="44"/>
  <c r="Y26" i="44"/>
  <c r="X26" i="44"/>
  <c r="P26" i="44"/>
  <c r="O26" i="44"/>
  <c r="M26" i="44"/>
  <c r="H26" i="44"/>
  <c r="C26" i="44"/>
  <c r="AD25" i="44"/>
  <c r="J25" i="44" s="1"/>
  <c r="K25" i="44" s="1"/>
  <c r="AB25" i="44"/>
  <c r="Y25" i="44"/>
  <c r="X25" i="44"/>
  <c r="P25" i="44"/>
  <c r="O25" i="44"/>
  <c r="Q25" i="44" s="1"/>
  <c r="M25" i="44"/>
  <c r="I25" i="44"/>
  <c r="H25" i="44"/>
  <c r="C25" i="44"/>
  <c r="AD24" i="44"/>
  <c r="J24" i="44" s="1"/>
  <c r="AB24" i="44"/>
  <c r="Y24" i="44"/>
  <c r="X24" i="44"/>
  <c r="P24" i="44"/>
  <c r="O24" i="44"/>
  <c r="M24" i="44"/>
  <c r="H24" i="44"/>
  <c r="C24" i="44"/>
  <c r="AD23" i="44"/>
  <c r="AB23" i="44"/>
  <c r="Y23" i="44"/>
  <c r="X23" i="44"/>
  <c r="P23" i="44"/>
  <c r="O23" i="44"/>
  <c r="M23" i="44"/>
  <c r="J23" i="44"/>
  <c r="I23" i="44" s="1"/>
  <c r="H23" i="44"/>
  <c r="C23" i="44"/>
  <c r="AB22" i="44"/>
  <c r="AD22" i="44" s="1"/>
  <c r="J22" i="44" s="1"/>
  <c r="Y22" i="44"/>
  <c r="X22" i="44"/>
  <c r="P22" i="44"/>
  <c r="O22" i="44"/>
  <c r="Q22" i="44" s="1"/>
  <c r="M22" i="44"/>
  <c r="H22" i="44"/>
  <c r="C22" i="44"/>
  <c r="AB21" i="44"/>
  <c r="AD21" i="44" s="1"/>
  <c r="J21" i="44" s="1"/>
  <c r="Y21" i="44"/>
  <c r="X21" i="44"/>
  <c r="P21" i="44"/>
  <c r="O21" i="44"/>
  <c r="Q21" i="44" s="1"/>
  <c r="M21" i="44"/>
  <c r="H21" i="44"/>
  <c r="C21" i="44"/>
  <c r="AB20" i="44"/>
  <c r="AD20" i="44" s="1"/>
  <c r="J20" i="44" s="1"/>
  <c r="Y20" i="44"/>
  <c r="X20" i="44"/>
  <c r="Q20" i="44"/>
  <c r="P20" i="44"/>
  <c r="O20" i="44"/>
  <c r="M20" i="44"/>
  <c r="H20" i="44"/>
  <c r="C20" i="44"/>
  <c r="AB19" i="44"/>
  <c r="AD19" i="44" s="1"/>
  <c r="J19" i="44" s="1"/>
  <c r="Y19" i="44"/>
  <c r="X19" i="44"/>
  <c r="P19" i="44"/>
  <c r="O19" i="44"/>
  <c r="M19" i="44"/>
  <c r="H19" i="44"/>
  <c r="C19" i="44"/>
  <c r="AB18" i="44"/>
  <c r="AD18" i="44" s="1"/>
  <c r="J18" i="44" s="1"/>
  <c r="Y18" i="44"/>
  <c r="X18" i="44"/>
  <c r="P18" i="44"/>
  <c r="O18" i="44"/>
  <c r="M18" i="44"/>
  <c r="H18" i="44"/>
  <c r="C18" i="44"/>
  <c r="AB17" i="44"/>
  <c r="AD17" i="44" s="1"/>
  <c r="J17" i="44" s="1"/>
  <c r="Y17" i="44"/>
  <c r="X17" i="44"/>
  <c r="P17" i="44"/>
  <c r="O17" i="44"/>
  <c r="Q17" i="44" s="1"/>
  <c r="M17" i="44"/>
  <c r="H17" i="44"/>
  <c r="C17" i="44"/>
  <c r="AD16" i="44"/>
  <c r="J16" i="44" s="1"/>
  <c r="AB16" i="44"/>
  <c r="Y16" i="44"/>
  <c r="X16" i="44"/>
  <c r="P16" i="44"/>
  <c r="O16" i="44"/>
  <c r="Q16" i="44" s="1"/>
  <c r="M16" i="44"/>
  <c r="H16" i="44"/>
  <c r="C16" i="44"/>
  <c r="AB15" i="44"/>
  <c r="AD15" i="44" s="1"/>
  <c r="J15" i="44" s="1"/>
  <c r="Y15" i="44"/>
  <c r="X15" i="44"/>
  <c r="P15" i="44"/>
  <c r="O15" i="44"/>
  <c r="Q15" i="44" s="1"/>
  <c r="M15" i="44"/>
  <c r="H15" i="44"/>
  <c r="C15" i="44"/>
  <c r="AB14" i="44"/>
  <c r="AD14" i="44" s="1"/>
  <c r="J14" i="44" s="1"/>
  <c r="Y14" i="44"/>
  <c r="X14" i="44"/>
  <c r="P14" i="44"/>
  <c r="O14" i="44"/>
  <c r="M14" i="44"/>
  <c r="H14" i="44"/>
  <c r="C14" i="44"/>
  <c r="AB13" i="44"/>
  <c r="AD13" i="44" s="1"/>
  <c r="J13" i="44" s="1"/>
  <c r="I13" i="44" s="1"/>
  <c r="Y13" i="44"/>
  <c r="X13" i="44"/>
  <c r="P13" i="44"/>
  <c r="O13" i="44"/>
  <c r="Q13" i="44" s="1"/>
  <c r="M13" i="44"/>
  <c r="H13" i="44"/>
  <c r="C13" i="44"/>
  <c r="AB12" i="44"/>
  <c r="AD12" i="44" s="1"/>
  <c r="J12" i="44" s="1"/>
  <c r="Y12" i="44"/>
  <c r="X12" i="44"/>
  <c r="P12" i="44"/>
  <c r="O12" i="44"/>
  <c r="Q12" i="44" s="1"/>
  <c r="M12" i="44"/>
  <c r="H12" i="44"/>
  <c r="C12" i="44"/>
  <c r="AB11" i="44"/>
  <c r="AD11" i="44" s="1"/>
  <c r="J11" i="44" s="1"/>
  <c r="Y11" i="44"/>
  <c r="X11" i="44"/>
  <c r="P11" i="44"/>
  <c r="Q11" i="44" s="1"/>
  <c r="O11" i="44"/>
  <c r="M11" i="44"/>
  <c r="H11" i="44"/>
  <c r="C11" i="44"/>
  <c r="AB10" i="44"/>
  <c r="AD10" i="44" s="1"/>
  <c r="J10" i="44" s="1"/>
  <c r="I10" i="44" s="1"/>
  <c r="Y10" i="44"/>
  <c r="X10" i="44"/>
  <c r="P10" i="44"/>
  <c r="O10" i="44"/>
  <c r="M10" i="44"/>
  <c r="K10" i="44"/>
  <c r="H10" i="44"/>
  <c r="C10" i="44"/>
  <c r="AB9" i="44"/>
  <c r="AD9" i="44" s="1"/>
  <c r="J9" i="44" s="1"/>
  <c r="Y9" i="44"/>
  <c r="X9" i="44"/>
  <c r="P9" i="44"/>
  <c r="O9" i="44"/>
  <c r="Q9" i="44" s="1"/>
  <c r="M9" i="44"/>
  <c r="H9" i="44"/>
  <c r="C9" i="44"/>
  <c r="AB8" i="44"/>
  <c r="AD8" i="44" s="1"/>
  <c r="J8" i="44" s="1"/>
  <c r="Y8" i="44"/>
  <c r="X8" i="44"/>
  <c r="P8" i="44"/>
  <c r="O8" i="44"/>
  <c r="M8" i="44"/>
  <c r="H8" i="44"/>
  <c r="C8" i="44"/>
  <c r="AB7" i="44"/>
  <c r="AD7" i="44" s="1"/>
  <c r="J7" i="44" s="1"/>
  <c r="Y7" i="44"/>
  <c r="X7" i="44"/>
  <c r="P7" i="44"/>
  <c r="O7" i="44"/>
  <c r="Q7" i="44" s="1"/>
  <c r="M7" i="44"/>
  <c r="H7" i="44"/>
  <c r="C7" i="44"/>
  <c r="AB6" i="44"/>
  <c r="AD6" i="44" s="1"/>
  <c r="J6" i="44" s="1"/>
  <c r="Y6" i="44"/>
  <c r="X6" i="44"/>
  <c r="P6" i="44"/>
  <c r="O6" i="44"/>
  <c r="M6" i="44"/>
  <c r="H6" i="44"/>
  <c r="C6" i="44"/>
  <c r="AD5" i="44"/>
  <c r="J5" i="44" s="1"/>
  <c r="I5" i="44" s="1"/>
  <c r="AB5" i="44"/>
  <c r="Y5" i="44"/>
  <c r="X5" i="44"/>
  <c r="P5" i="44"/>
  <c r="O5" i="44"/>
  <c r="Q5" i="44" s="1"/>
  <c r="M5" i="44"/>
  <c r="H5" i="44"/>
  <c r="C5" i="44"/>
  <c r="AB4" i="44"/>
  <c r="AD4" i="44" s="1"/>
  <c r="Y4" i="44"/>
  <c r="X4" i="44"/>
  <c r="P4" i="44"/>
  <c r="Q4" i="44" s="1"/>
  <c r="O4" i="44"/>
  <c r="M4" i="44"/>
  <c r="H4" i="44"/>
  <c r="C4" i="44"/>
  <c r="AG3" i="44"/>
  <c r="AF3" i="44"/>
  <c r="W3" i="44"/>
  <c r="V3" i="44"/>
  <c r="U3" i="44"/>
  <c r="T3" i="44"/>
  <c r="O3" i="44"/>
  <c r="G3" i="44"/>
  <c r="F3" i="44"/>
  <c r="D3" i="44"/>
  <c r="A2" i="44"/>
  <c r="A1" i="44"/>
  <c r="AB31" i="43"/>
  <c r="AD31" i="43" s="1"/>
  <c r="J31" i="43" s="1"/>
  <c r="Y31" i="43"/>
  <c r="X31" i="43"/>
  <c r="P31" i="43"/>
  <c r="O31" i="43"/>
  <c r="Q31" i="43" s="1"/>
  <c r="M31" i="43"/>
  <c r="H31" i="43"/>
  <c r="C31" i="43"/>
  <c r="AB30" i="43"/>
  <c r="AD30" i="43" s="1"/>
  <c r="J30" i="43" s="1"/>
  <c r="K30" i="43" s="1"/>
  <c r="Y30" i="43"/>
  <c r="X30" i="43"/>
  <c r="P30" i="43"/>
  <c r="Q30" i="43" s="1"/>
  <c r="O30" i="43"/>
  <c r="M30" i="43"/>
  <c r="H30" i="43"/>
  <c r="C30" i="43"/>
  <c r="AB29" i="43"/>
  <c r="AD29" i="43" s="1"/>
  <c r="J29" i="43" s="1"/>
  <c r="K29" i="43" s="1"/>
  <c r="Y29" i="43"/>
  <c r="X29" i="43"/>
  <c r="P29" i="43"/>
  <c r="O29" i="43"/>
  <c r="M29" i="43"/>
  <c r="H29" i="43"/>
  <c r="C29" i="43"/>
  <c r="AB28" i="43"/>
  <c r="AD28" i="43" s="1"/>
  <c r="J28" i="43" s="1"/>
  <c r="I28" i="43" s="1"/>
  <c r="Y28" i="43"/>
  <c r="X28" i="43"/>
  <c r="P28" i="43"/>
  <c r="O28" i="43"/>
  <c r="M28" i="43"/>
  <c r="K28" i="43"/>
  <c r="H28" i="43"/>
  <c r="C28" i="43"/>
  <c r="AB27" i="43"/>
  <c r="AD27" i="43" s="1"/>
  <c r="J27" i="43" s="1"/>
  <c r="Y27" i="43"/>
  <c r="X27" i="43"/>
  <c r="Q27" i="43"/>
  <c r="P27" i="43"/>
  <c r="O27" i="43"/>
  <c r="M27" i="43"/>
  <c r="H27" i="43"/>
  <c r="C27" i="43"/>
  <c r="AB26" i="43"/>
  <c r="AD26" i="43" s="1"/>
  <c r="J26" i="43" s="1"/>
  <c r="Y26" i="43"/>
  <c r="X26" i="43"/>
  <c r="P26" i="43"/>
  <c r="O26" i="43"/>
  <c r="M26" i="43"/>
  <c r="H26" i="43"/>
  <c r="C26" i="43"/>
  <c r="AB25" i="43"/>
  <c r="AD25" i="43" s="1"/>
  <c r="J25" i="43" s="1"/>
  <c r="Y25" i="43"/>
  <c r="X25" i="43"/>
  <c r="P25" i="43"/>
  <c r="O25" i="43"/>
  <c r="Q25" i="43" s="1"/>
  <c r="M25" i="43"/>
  <c r="H25" i="43"/>
  <c r="C25" i="43"/>
  <c r="AB24" i="43"/>
  <c r="AD24" i="43" s="1"/>
  <c r="J24" i="43" s="1"/>
  <c r="Y24" i="43"/>
  <c r="X24" i="43"/>
  <c r="P24" i="43"/>
  <c r="Q24" i="43" s="1"/>
  <c r="O24" i="43"/>
  <c r="M24" i="43"/>
  <c r="H24" i="43"/>
  <c r="C24" i="43"/>
  <c r="AB23" i="43"/>
  <c r="AD23" i="43" s="1"/>
  <c r="J23" i="43" s="1"/>
  <c r="Y23" i="43"/>
  <c r="X23" i="43"/>
  <c r="P23" i="43"/>
  <c r="O23" i="43"/>
  <c r="Q23" i="43" s="1"/>
  <c r="M23" i="43"/>
  <c r="H23" i="43"/>
  <c r="C23" i="43"/>
  <c r="AB22" i="43"/>
  <c r="AD22" i="43" s="1"/>
  <c r="Y22" i="43"/>
  <c r="X22" i="43"/>
  <c r="Q22" i="43"/>
  <c r="P22" i="43"/>
  <c r="O22" i="43"/>
  <c r="M22" i="43"/>
  <c r="J22" i="43"/>
  <c r="K22" i="43" s="1"/>
  <c r="H22" i="43"/>
  <c r="C22" i="43"/>
  <c r="AB21" i="43"/>
  <c r="AD21" i="43" s="1"/>
  <c r="J21" i="43" s="1"/>
  <c r="Y21" i="43"/>
  <c r="X21" i="43"/>
  <c r="P21" i="43"/>
  <c r="O21" i="43"/>
  <c r="Q21" i="43" s="1"/>
  <c r="M21" i="43"/>
  <c r="H21" i="43"/>
  <c r="C21" i="43"/>
  <c r="AD20" i="43"/>
  <c r="AB20" i="43"/>
  <c r="Y20" i="43"/>
  <c r="X20" i="43"/>
  <c r="P20" i="43"/>
  <c r="O20" i="43"/>
  <c r="M20" i="43"/>
  <c r="J20" i="43"/>
  <c r="H20" i="43"/>
  <c r="C20" i="43"/>
  <c r="AB19" i="43"/>
  <c r="AD19" i="43" s="1"/>
  <c r="J19" i="43" s="1"/>
  <c r="Y19" i="43"/>
  <c r="X19" i="43"/>
  <c r="P19" i="43"/>
  <c r="Q19" i="43" s="1"/>
  <c r="O19" i="43"/>
  <c r="M19" i="43"/>
  <c r="H19" i="43"/>
  <c r="C19" i="43"/>
  <c r="AD18" i="43"/>
  <c r="J18" i="43" s="1"/>
  <c r="AB18" i="43"/>
  <c r="Y18" i="43"/>
  <c r="X18" i="43"/>
  <c r="Q18" i="43"/>
  <c r="P18" i="43"/>
  <c r="O18" i="43"/>
  <c r="M18" i="43"/>
  <c r="H18" i="43"/>
  <c r="C18" i="43"/>
  <c r="AB17" i="43"/>
  <c r="AD17" i="43" s="1"/>
  <c r="J17" i="43" s="1"/>
  <c r="Y17" i="43"/>
  <c r="X17" i="43"/>
  <c r="P17" i="43"/>
  <c r="O17" i="43"/>
  <c r="Q17" i="43" s="1"/>
  <c r="M17" i="43"/>
  <c r="H17" i="43"/>
  <c r="C17" i="43"/>
  <c r="AB16" i="43"/>
  <c r="AD16" i="43" s="1"/>
  <c r="J16" i="43" s="1"/>
  <c r="K16" i="43" s="1"/>
  <c r="Y16" i="43"/>
  <c r="X16" i="43"/>
  <c r="P16" i="43"/>
  <c r="O16" i="43"/>
  <c r="M16" i="43"/>
  <c r="H16" i="43"/>
  <c r="C16" i="43"/>
  <c r="AD15" i="43"/>
  <c r="J15" i="43" s="1"/>
  <c r="I15" i="43" s="1"/>
  <c r="AB15" i="43"/>
  <c r="Y15" i="43"/>
  <c r="X15" i="43"/>
  <c r="P15" i="43"/>
  <c r="O15" i="43"/>
  <c r="M15" i="43"/>
  <c r="H15" i="43"/>
  <c r="C15" i="43"/>
  <c r="AB14" i="43"/>
  <c r="AD14" i="43" s="1"/>
  <c r="J14" i="43" s="1"/>
  <c r="Y14" i="43"/>
  <c r="X14" i="43"/>
  <c r="P14" i="43"/>
  <c r="O14" i="43"/>
  <c r="M14" i="43"/>
  <c r="H14" i="43"/>
  <c r="C14" i="43"/>
  <c r="AB13" i="43"/>
  <c r="AD13" i="43" s="1"/>
  <c r="J13" i="43" s="1"/>
  <c r="K13" i="43" s="1"/>
  <c r="Y13" i="43"/>
  <c r="X13" i="43"/>
  <c r="Q13" i="43"/>
  <c r="P13" i="43"/>
  <c r="O13" i="43"/>
  <c r="M13" i="43"/>
  <c r="H13" i="43"/>
  <c r="C13" i="43"/>
  <c r="AB12" i="43"/>
  <c r="AD12" i="43" s="1"/>
  <c r="J12" i="43" s="1"/>
  <c r="K12" i="43" s="1"/>
  <c r="Y12" i="43"/>
  <c r="X12" i="43"/>
  <c r="P12" i="43"/>
  <c r="O12" i="43"/>
  <c r="Q12" i="43" s="1"/>
  <c r="M12" i="43"/>
  <c r="H12" i="43"/>
  <c r="C12" i="43"/>
  <c r="AB11" i="43"/>
  <c r="AD11" i="43" s="1"/>
  <c r="J11" i="43" s="1"/>
  <c r="Y11" i="43"/>
  <c r="X11" i="43"/>
  <c r="P11" i="43"/>
  <c r="Q11" i="43" s="1"/>
  <c r="O11" i="43"/>
  <c r="M11" i="43"/>
  <c r="H11" i="43"/>
  <c r="C11" i="43"/>
  <c r="AD10" i="43"/>
  <c r="J10" i="43" s="1"/>
  <c r="I10" i="43" s="1"/>
  <c r="AB10" i="43"/>
  <c r="Y10" i="43"/>
  <c r="X10" i="43"/>
  <c r="P10" i="43"/>
  <c r="O10" i="43"/>
  <c r="Q10" i="43" s="1"/>
  <c r="M10" i="43"/>
  <c r="K10" i="43"/>
  <c r="H10" i="43"/>
  <c r="C10" i="43"/>
  <c r="AB9" i="43"/>
  <c r="AD9" i="43" s="1"/>
  <c r="J9" i="43" s="1"/>
  <c r="K9" i="43" s="1"/>
  <c r="Y9" i="43"/>
  <c r="X9" i="43"/>
  <c r="P9" i="43"/>
  <c r="O9" i="43"/>
  <c r="Q9" i="43" s="1"/>
  <c r="M9" i="43"/>
  <c r="H9" i="43"/>
  <c r="C9" i="43"/>
  <c r="AB8" i="43"/>
  <c r="AD8" i="43" s="1"/>
  <c r="J8" i="43" s="1"/>
  <c r="Y8" i="43"/>
  <c r="X8" i="43"/>
  <c r="P8" i="43"/>
  <c r="O8" i="43"/>
  <c r="Q8" i="43" s="1"/>
  <c r="M8" i="43"/>
  <c r="H8" i="43"/>
  <c r="C8" i="43"/>
  <c r="AB7" i="43"/>
  <c r="AD7" i="43" s="1"/>
  <c r="J7" i="43" s="1"/>
  <c r="Y7" i="43"/>
  <c r="X7" i="43"/>
  <c r="P7" i="43"/>
  <c r="O7" i="43"/>
  <c r="Q7" i="43" s="1"/>
  <c r="M7" i="43"/>
  <c r="H7" i="43"/>
  <c r="C7" i="43"/>
  <c r="AB6" i="43"/>
  <c r="AD6" i="43" s="1"/>
  <c r="J6" i="43" s="1"/>
  <c r="Y6" i="43"/>
  <c r="X6" i="43"/>
  <c r="P6" i="43"/>
  <c r="Q6" i="43" s="1"/>
  <c r="O6" i="43"/>
  <c r="M6" i="43"/>
  <c r="H6" i="43"/>
  <c r="C6" i="43"/>
  <c r="AB5" i="43"/>
  <c r="AD5" i="43" s="1"/>
  <c r="J5" i="43" s="1"/>
  <c r="K5" i="43" s="1"/>
  <c r="Y5" i="43"/>
  <c r="X5" i="43"/>
  <c r="P5" i="43"/>
  <c r="O5" i="43"/>
  <c r="M5" i="43"/>
  <c r="H5" i="43"/>
  <c r="C5" i="43"/>
  <c r="AB4" i="43"/>
  <c r="AD4" i="43" s="1"/>
  <c r="Y4" i="43"/>
  <c r="X4" i="43"/>
  <c r="P4" i="43"/>
  <c r="O4" i="43"/>
  <c r="M4" i="43"/>
  <c r="H4" i="43"/>
  <c r="C4" i="43"/>
  <c r="AG3" i="43"/>
  <c r="AF3" i="43"/>
  <c r="W3" i="43"/>
  <c r="V3" i="43"/>
  <c r="U3" i="43"/>
  <c r="T3" i="43"/>
  <c r="O3" i="43"/>
  <c r="F3" i="43"/>
  <c r="D3" i="43"/>
  <c r="A2" i="43"/>
  <c r="A1" i="43"/>
  <c r="AB31" i="42"/>
  <c r="AD31" i="42" s="1"/>
  <c r="J31" i="42" s="1"/>
  <c r="Y31" i="42"/>
  <c r="X31" i="42"/>
  <c r="P31" i="42"/>
  <c r="Q31" i="42" s="1"/>
  <c r="O31" i="42"/>
  <c r="M31" i="42"/>
  <c r="H31" i="42"/>
  <c r="C31" i="42"/>
  <c r="AB30" i="42"/>
  <c r="AD30" i="42" s="1"/>
  <c r="J30" i="42" s="1"/>
  <c r="Y30" i="42"/>
  <c r="X30" i="42"/>
  <c r="P30" i="42"/>
  <c r="O30" i="42"/>
  <c r="Q30" i="42" s="1"/>
  <c r="M30" i="42"/>
  <c r="H30" i="42"/>
  <c r="C30" i="42"/>
  <c r="AD29" i="42"/>
  <c r="J29" i="42" s="1"/>
  <c r="AB29" i="42"/>
  <c r="Y29" i="42"/>
  <c r="X29" i="42"/>
  <c r="P29" i="42"/>
  <c r="O29" i="42"/>
  <c r="M29" i="42"/>
  <c r="H29" i="42"/>
  <c r="C29" i="42"/>
  <c r="AB28" i="42"/>
  <c r="AD28" i="42" s="1"/>
  <c r="J28" i="42" s="1"/>
  <c r="Y28" i="42"/>
  <c r="X28" i="42"/>
  <c r="P28" i="42"/>
  <c r="O28" i="42"/>
  <c r="M28" i="42"/>
  <c r="H28" i="42"/>
  <c r="C28" i="42"/>
  <c r="AB27" i="42"/>
  <c r="AD27" i="42" s="1"/>
  <c r="Y27" i="42"/>
  <c r="X27" i="42"/>
  <c r="P27" i="42"/>
  <c r="O27" i="42"/>
  <c r="Q27" i="42" s="1"/>
  <c r="M27" i="42"/>
  <c r="J27" i="42"/>
  <c r="H27" i="42"/>
  <c r="C27" i="42"/>
  <c r="AD26" i="42"/>
  <c r="J26" i="42" s="1"/>
  <c r="AB26" i="42"/>
  <c r="Y26" i="42"/>
  <c r="X26" i="42"/>
  <c r="Q26" i="42"/>
  <c r="P26" i="42"/>
  <c r="O26" i="42"/>
  <c r="M26" i="42"/>
  <c r="H26" i="42"/>
  <c r="C26" i="42"/>
  <c r="AB25" i="42"/>
  <c r="AD25" i="42" s="1"/>
  <c r="J25" i="42" s="1"/>
  <c r="Y25" i="42"/>
  <c r="X25" i="42"/>
  <c r="P25" i="42"/>
  <c r="O25" i="42"/>
  <c r="M25" i="42"/>
  <c r="H25" i="42"/>
  <c r="C25" i="42"/>
  <c r="AB24" i="42"/>
  <c r="AD24" i="42" s="1"/>
  <c r="J24" i="42" s="1"/>
  <c r="K24" i="42" s="1"/>
  <c r="Y24" i="42"/>
  <c r="X24" i="42"/>
  <c r="P24" i="42"/>
  <c r="O24" i="42"/>
  <c r="M24" i="42"/>
  <c r="H24" i="42"/>
  <c r="C24" i="42"/>
  <c r="AB23" i="42"/>
  <c r="AD23" i="42" s="1"/>
  <c r="J23" i="42" s="1"/>
  <c r="Y23" i="42"/>
  <c r="X23" i="42"/>
  <c r="P23" i="42"/>
  <c r="O23" i="42"/>
  <c r="M23" i="42"/>
  <c r="H23" i="42"/>
  <c r="C23" i="42"/>
  <c r="AD22" i="42"/>
  <c r="J22" i="42" s="1"/>
  <c r="I22" i="42" s="1"/>
  <c r="AB22" i="42"/>
  <c r="Y22" i="42"/>
  <c r="X22" i="42"/>
  <c r="P22" i="42"/>
  <c r="Q22" i="42" s="1"/>
  <c r="O22" i="42"/>
  <c r="M22" i="42"/>
  <c r="K22" i="42"/>
  <c r="H22" i="42"/>
  <c r="C22" i="42"/>
  <c r="AB21" i="42"/>
  <c r="AD21" i="42" s="1"/>
  <c r="J21" i="42" s="1"/>
  <c r="Y21" i="42"/>
  <c r="X21" i="42"/>
  <c r="P21" i="42"/>
  <c r="O21" i="42"/>
  <c r="Q21" i="42" s="1"/>
  <c r="M21" i="42"/>
  <c r="H21" i="42"/>
  <c r="C21" i="42"/>
  <c r="AB20" i="42"/>
  <c r="AD20" i="42" s="1"/>
  <c r="J20" i="42" s="1"/>
  <c r="Y20" i="42"/>
  <c r="X20" i="42"/>
  <c r="P20" i="42"/>
  <c r="O20" i="42"/>
  <c r="Q20" i="42" s="1"/>
  <c r="M20" i="42"/>
  <c r="H20" i="42"/>
  <c r="C20" i="42"/>
  <c r="AB19" i="42"/>
  <c r="AD19" i="42" s="1"/>
  <c r="J19" i="42" s="1"/>
  <c r="Y19" i="42"/>
  <c r="X19" i="42"/>
  <c r="P19" i="42"/>
  <c r="O19" i="42"/>
  <c r="Q19" i="42" s="1"/>
  <c r="M19" i="42"/>
  <c r="H19" i="42"/>
  <c r="C19" i="42"/>
  <c r="AD18" i="42"/>
  <c r="J18" i="42" s="1"/>
  <c r="AB18" i="42"/>
  <c r="Y18" i="42"/>
  <c r="X18" i="42"/>
  <c r="Q18" i="42"/>
  <c r="P18" i="42"/>
  <c r="O18" i="42"/>
  <c r="M18" i="42"/>
  <c r="H18" i="42"/>
  <c r="C18" i="42"/>
  <c r="AB17" i="42"/>
  <c r="AD17" i="42" s="1"/>
  <c r="J17" i="42" s="1"/>
  <c r="Y17" i="42"/>
  <c r="X17" i="42"/>
  <c r="P17" i="42"/>
  <c r="O17" i="42"/>
  <c r="Q17" i="42" s="1"/>
  <c r="M17" i="42"/>
  <c r="H17" i="42"/>
  <c r="C17" i="42"/>
  <c r="AB16" i="42"/>
  <c r="AD16" i="42" s="1"/>
  <c r="J16" i="42" s="1"/>
  <c r="Y16" i="42"/>
  <c r="X16" i="42"/>
  <c r="P16" i="42"/>
  <c r="O16" i="42"/>
  <c r="Q16" i="42" s="1"/>
  <c r="M16" i="42"/>
  <c r="H16" i="42"/>
  <c r="C16" i="42"/>
  <c r="AD15" i="42"/>
  <c r="J15" i="42" s="1"/>
  <c r="AB15" i="42"/>
  <c r="Y15" i="42"/>
  <c r="X15" i="42"/>
  <c r="P15" i="42"/>
  <c r="Q15" i="42" s="1"/>
  <c r="O15" i="42"/>
  <c r="M15" i="42"/>
  <c r="H15" i="42"/>
  <c r="C15" i="42"/>
  <c r="AD14" i="42"/>
  <c r="J14" i="42" s="1"/>
  <c r="I14" i="42" s="1"/>
  <c r="AB14" i="42"/>
  <c r="Y14" i="42"/>
  <c r="X14" i="42"/>
  <c r="P14" i="42"/>
  <c r="O14" i="42"/>
  <c r="Q14" i="42" s="1"/>
  <c r="M14" i="42"/>
  <c r="K14" i="42"/>
  <c r="H14" i="42"/>
  <c r="C14" i="42"/>
  <c r="AD13" i="42"/>
  <c r="J13" i="42" s="1"/>
  <c r="AB13" i="42"/>
  <c r="Y13" i="42"/>
  <c r="X13" i="42"/>
  <c r="P13" i="42"/>
  <c r="O13" i="42"/>
  <c r="M13" i="42"/>
  <c r="H13" i="42"/>
  <c r="C13" i="42"/>
  <c r="AB12" i="42"/>
  <c r="AD12" i="42" s="1"/>
  <c r="J12" i="42" s="1"/>
  <c r="Y12" i="42"/>
  <c r="X12" i="42"/>
  <c r="P12" i="42"/>
  <c r="O12" i="42"/>
  <c r="M12" i="42"/>
  <c r="H12" i="42"/>
  <c r="C12" i="42"/>
  <c r="AB11" i="42"/>
  <c r="AD11" i="42" s="1"/>
  <c r="J11" i="42" s="1"/>
  <c r="Y11" i="42"/>
  <c r="X11" i="42"/>
  <c r="Q11" i="42"/>
  <c r="P11" i="42"/>
  <c r="O11" i="42"/>
  <c r="M11" i="42"/>
  <c r="H11" i="42"/>
  <c r="C11" i="42"/>
  <c r="AB10" i="42"/>
  <c r="AD10" i="42" s="1"/>
  <c r="J10" i="42" s="1"/>
  <c r="Y10" i="42"/>
  <c r="X10" i="42"/>
  <c r="P10" i="42"/>
  <c r="O10" i="42"/>
  <c r="Q10" i="42" s="1"/>
  <c r="M10" i="42"/>
  <c r="H10" i="42"/>
  <c r="C10" i="42"/>
  <c r="AB9" i="42"/>
  <c r="AD9" i="42" s="1"/>
  <c r="J9" i="42" s="1"/>
  <c r="Y9" i="42"/>
  <c r="X9" i="42"/>
  <c r="P9" i="42"/>
  <c r="Q9" i="42" s="1"/>
  <c r="O9" i="42"/>
  <c r="M9" i="42"/>
  <c r="H9" i="42"/>
  <c r="C9" i="42"/>
  <c r="AB8" i="42"/>
  <c r="AD8" i="42" s="1"/>
  <c r="J8" i="42" s="1"/>
  <c r="K8" i="42" s="1"/>
  <c r="Y8" i="42"/>
  <c r="X8" i="42"/>
  <c r="P8" i="42"/>
  <c r="O8" i="42"/>
  <c r="M8" i="42"/>
  <c r="I8" i="42"/>
  <c r="H8" i="42"/>
  <c r="C8" i="42"/>
  <c r="AB7" i="42"/>
  <c r="AD7" i="42" s="1"/>
  <c r="J7" i="42" s="1"/>
  <c r="Y7" i="42"/>
  <c r="X7" i="42"/>
  <c r="P7" i="42"/>
  <c r="O7" i="42"/>
  <c r="M7" i="42"/>
  <c r="H7" i="42"/>
  <c r="C7" i="42"/>
  <c r="AB6" i="42"/>
  <c r="AD6" i="42" s="1"/>
  <c r="J6" i="42" s="1"/>
  <c r="Y6" i="42"/>
  <c r="X6" i="42"/>
  <c r="P6" i="42"/>
  <c r="Q6" i="42" s="1"/>
  <c r="O6" i="42"/>
  <c r="M6" i="42"/>
  <c r="H6" i="42"/>
  <c r="C6" i="42"/>
  <c r="AB5" i="42"/>
  <c r="AD5" i="42" s="1"/>
  <c r="J5" i="42" s="1"/>
  <c r="Y5" i="42"/>
  <c r="X5" i="42"/>
  <c r="P5" i="42"/>
  <c r="O5" i="42"/>
  <c r="Q5" i="42" s="1"/>
  <c r="M5" i="42"/>
  <c r="H5" i="42"/>
  <c r="C5" i="42"/>
  <c r="AB4" i="42"/>
  <c r="AD4" i="42" s="1"/>
  <c r="Y4" i="42"/>
  <c r="X4" i="42"/>
  <c r="P4" i="42"/>
  <c r="O4" i="42"/>
  <c r="Q4" i="42" s="1"/>
  <c r="M4" i="42"/>
  <c r="H4" i="42"/>
  <c r="C4" i="42"/>
  <c r="AG3" i="42"/>
  <c r="AF3" i="42"/>
  <c r="W3" i="42"/>
  <c r="V3" i="42"/>
  <c r="U3" i="42"/>
  <c r="T3" i="42"/>
  <c r="O3" i="42"/>
  <c r="G3" i="42"/>
  <c r="F3" i="42"/>
  <c r="D3" i="42"/>
  <c r="A2" i="42"/>
  <c r="A1" i="42"/>
  <c r="AB31" i="41"/>
  <c r="AD31" i="41" s="1"/>
  <c r="J31" i="41" s="1"/>
  <c r="Y31" i="41"/>
  <c r="X31" i="41"/>
  <c r="P31" i="41"/>
  <c r="O31" i="41"/>
  <c r="Q31" i="41" s="1"/>
  <c r="M31" i="41"/>
  <c r="H31" i="41"/>
  <c r="C31" i="41"/>
  <c r="AB30" i="41"/>
  <c r="AD30" i="41" s="1"/>
  <c r="J30" i="41" s="1"/>
  <c r="Y30" i="41"/>
  <c r="X30" i="41"/>
  <c r="P30" i="41"/>
  <c r="O30" i="41"/>
  <c r="Q30" i="41" s="1"/>
  <c r="M30" i="41"/>
  <c r="H30" i="41"/>
  <c r="C30" i="41"/>
  <c r="AB29" i="41"/>
  <c r="AD29" i="41" s="1"/>
  <c r="J29" i="41" s="1"/>
  <c r="Y29" i="41"/>
  <c r="X29" i="41"/>
  <c r="P29" i="41"/>
  <c r="O29" i="41"/>
  <c r="Q29" i="41" s="1"/>
  <c r="M29" i="41"/>
  <c r="H29" i="41"/>
  <c r="C29" i="41"/>
  <c r="AD28" i="41"/>
  <c r="J28" i="41" s="1"/>
  <c r="AB28" i="41"/>
  <c r="Y28" i="41"/>
  <c r="X28" i="41"/>
  <c r="P28" i="41"/>
  <c r="O28" i="41"/>
  <c r="Q28" i="41" s="1"/>
  <c r="M28" i="41"/>
  <c r="H28" i="41"/>
  <c r="C28" i="41"/>
  <c r="AB27" i="41"/>
  <c r="AD27" i="41" s="1"/>
  <c r="J27" i="41" s="1"/>
  <c r="Y27" i="41"/>
  <c r="X27" i="41"/>
  <c r="P27" i="41"/>
  <c r="O27" i="41"/>
  <c r="Q27" i="41" s="1"/>
  <c r="M27" i="41"/>
  <c r="H27" i="41"/>
  <c r="C27" i="41"/>
  <c r="AB26" i="41"/>
  <c r="AD26" i="41" s="1"/>
  <c r="J26" i="41" s="1"/>
  <c r="K26" i="41" s="1"/>
  <c r="Y26" i="41"/>
  <c r="X26" i="41"/>
  <c r="P26" i="41"/>
  <c r="O26" i="41"/>
  <c r="Q26" i="41" s="1"/>
  <c r="M26" i="41"/>
  <c r="H26" i="41"/>
  <c r="C26" i="41"/>
  <c r="AB25" i="41"/>
  <c r="AD25" i="41" s="1"/>
  <c r="J25" i="41" s="1"/>
  <c r="Y25" i="41"/>
  <c r="X25" i="41"/>
  <c r="P25" i="41"/>
  <c r="O25" i="41"/>
  <c r="M25" i="41"/>
  <c r="H25" i="41"/>
  <c r="C25" i="41"/>
  <c r="AD24" i="41"/>
  <c r="J24" i="41" s="1"/>
  <c r="I24" i="41" s="1"/>
  <c r="AB24" i="41"/>
  <c r="Y24" i="41"/>
  <c r="X24" i="41"/>
  <c r="Q24" i="41"/>
  <c r="P24" i="41"/>
  <c r="O24" i="41"/>
  <c r="M24" i="41"/>
  <c r="K24" i="41"/>
  <c r="H24" i="41"/>
  <c r="C24" i="41"/>
  <c r="AB23" i="41"/>
  <c r="AD23" i="41" s="1"/>
  <c r="J23" i="41" s="1"/>
  <c r="Y23" i="41"/>
  <c r="X23" i="41"/>
  <c r="P23" i="41"/>
  <c r="O23" i="41"/>
  <c r="Q23" i="41" s="1"/>
  <c r="M23" i="41"/>
  <c r="H23" i="41"/>
  <c r="C23" i="41"/>
  <c r="AB22" i="41"/>
  <c r="AD22" i="41" s="1"/>
  <c r="J22" i="41" s="1"/>
  <c r="Y22" i="41"/>
  <c r="X22" i="41"/>
  <c r="P22" i="41"/>
  <c r="O22" i="41"/>
  <c r="Q22" i="41" s="1"/>
  <c r="M22" i="41"/>
  <c r="H22" i="41"/>
  <c r="C22" i="41"/>
  <c r="AB21" i="41"/>
  <c r="AD21" i="41" s="1"/>
  <c r="J21" i="41" s="1"/>
  <c r="Y21" i="41"/>
  <c r="X21" i="41"/>
  <c r="P21" i="41"/>
  <c r="Q21" i="41" s="1"/>
  <c r="O21" i="41"/>
  <c r="M21" i="41"/>
  <c r="H21" i="41"/>
  <c r="C21" i="41"/>
  <c r="AD20" i="41"/>
  <c r="J20" i="41" s="1"/>
  <c r="AB20" i="41"/>
  <c r="Y20" i="41"/>
  <c r="X20" i="41"/>
  <c r="P20" i="41"/>
  <c r="O20" i="41"/>
  <c r="Q20" i="41" s="1"/>
  <c r="M20" i="41"/>
  <c r="H20" i="41"/>
  <c r="C20" i="41"/>
  <c r="AB19" i="41"/>
  <c r="AD19" i="41" s="1"/>
  <c r="J19" i="41" s="1"/>
  <c r="Y19" i="41"/>
  <c r="X19" i="41"/>
  <c r="P19" i="41"/>
  <c r="O19" i="41"/>
  <c r="M19" i="41"/>
  <c r="H19" i="41"/>
  <c r="C19" i="41"/>
  <c r="AB18" i="41"/>
  <c r="AD18" i="41" s="1"/>
  <c r="J18" i="41" s="1"/>
  <c r="K18" i="41" s="1"/>
  <c r="Y18" i="41"/>
  <c r="X18" i="41"/>
  <c r="P18" i="41"/>
  <c r="O18" i="41"/>
  <c r="M18" i="41"/>
  <c r="H18" i="41"/>
  <c r="C18" i="41"/>
  <c r="AD17" i="41"/>
  <c r="J17" i="41" s="1"/>
  <c r="AB17" i="41"/>
  <c r="Y17" i="41"/>
  <c r="X17" i="41"/>
  <c r="P17" i="41"/>
  <c r="Q17" i="41" s="1"/>
  <c r="O17" i="41"/>
  <c r="M17" i="41"/>
  <c r="H17" i="41"/>
  <c r="C17" i="41"/>
  <c r="AB16" i="41"/>
  <c r="AD16" i="41" s="1"/>
  <c r="J16" i="41" s="1"/>
  <c r="Y16" i="41"/>
  <c r="X16" i="41"/>
  <c r="P16" i="41"/>
  <c r="O16" i="41"/>
  <c r="Q16" i="41" s="1"/>
  <c r="M16" i="41"/>
  <c r="H16" i="41"/>
  <c r="C16" i="41"/>
  <c r="AD15" i="41"/>
  <c r="J15" i="41" s="1"/>
  <c r="AB15" i="41"/>
  <c r="Y15" i="41"/>
  <c r="X15" i="41"/>
  <c r="P15" i="41"/>
  <c r="O15" i="41"/>
  <c r="M15" i="41"/>
  <c r="H15" i="41"/>
  <c r="C15" i="41"/>
  <c r="AB14" i="41"/>
  <c r="AD14" i="41" s="1"/>
  <c r="J14" i="41" s="1"/>
  <c r="Y14" i="41"/>
  <c r="X14" i="41"/>
  <c r="P14" i="41"/>
  <c r="O14" i="41"/>
  <c r="M14" i="41"/>
  <c r="H14" i="41"/>
  <c r="C14" i="41"/>
  <c r="AB13" i="41"/>
  <c r="AD13" i="41" s="1"/>
  <c r="J13" i="41" s="1"/>
  <c r="Y13" i="41"/>
  <c r="X13" i="41"/>
  <c r="P13" i="41"/>
  <c r="O13" i="41"/>
  <c r="Q13" i="41" s="1"/>
  <c r="M13" i="41"/>
  <c r="H13" i="41"/>
  <c r="C13" i="41"/>
  <c r="AB12" i="41"/>
  <c r="AD12" i="41" s="1"/>
  <c r="J12" i="41" s="1"/>
  <c r="Y12" i="41"/>
  <c r="X12" i="41"/>
  <c r="P12" i="41"/>
  <c r="Q12" i="41" s="1"/>
  <c r="O12" i="41"/>
  <c r="M12" i="41"/>
  <c r="H12" i="41"/>
  <c r="C12" i="41"/>
  <c r="AB11" i="41"/>
  <c r="AD11" i="41" s="1"/>
  <c r="J11" i="41" s="1"/>
  <c r="Y11" i="41"/>
  <c r="X11" i="41"/>
  <c r="Q11" i="41"/>
  <c r="P11" i="41"/>
  <c r="O11" i="41"/>
  <c r="M11" i="41"/>
  <c r="H11" i="41"/>
  <c r="C11" i="41"/>
  <c r="AB10" i="41"/>
  <c r="AD10" i="41" s="1"/>
  <c r="J10" i="41" s="1"/>
  <c r="K10" i="41" s="1"/>
  <c r="Y10" i="41"/>
  <c r="X10" i="41"/>
  <c r="P10" i="41"/>
  <c r="O10" i="41"/>
  <c r="M10" i="41"/>
  <c r="H10" i="41"/>
  <c r="C10" i="41"/>
  <c r="AB9" i="41"/>
  <c r="AD9" i="41" s="1"/>
  <c r="J9" i="41" s="1"/>
  <c r="Y9" i="41"/>
  <c r="X9" i="41"/>
  <c r="P9" i="41"/>
  <c r="O9" i="41"/>
  <c r="M9" i="41"/>
  <c r="H9" i="41"/>
  <c r="C9" i="41"/>
  <c r="AD8" i="41"/>
  <c r="J8" i="41" s="1"/>
  <c r="I8" i="41" s="1"/>
  <c r="AB8" i="41"/>
  <c r="Y8" i="41"/>
  <c r="X8" i="41"/>
  <c r="P8" i="41"/>
  <c r="Q8" i="41" s="1"/>
  <c r="O8" i="41"/>
  <c r="M8" i="41"/>
  <c r="K8" i="41"/>
  <c r="H8" i="41"/>
  <c r="C8" i="41"/>
  <c r="AB7" i="41"/>
  <c r="AD7" i="41" s="1"/>
  <c r="J7" i="41" s="1"/>
  <c r="Y7" i="41"/>
  <c r="X7" i="41"/>
  <c r="P7" i="41"/>
  <c r="O7" i="41"/>
  <c r="Q7" i="41" s="1"/>
  <c r="M7" i="41"/>
  <c r="H7" i="41"/>
  <c r="C7" i="41"/>
  <c r="AB6" i="41"/>
  <c r="AD6" i="41" s="1"/>
  <c r="J6" i="41" s="1"/>
  <c r="Y6" i="41"/>
  <c r="X6" i="41"/>
  <c r="P6" i="41"/>
  <c r="O6" i="41"/>
  <c r="Q6" i="41" s="1"/>
  <c r="M6" i="41"/>
  <c r="H6" i="41"/>
  <c r="C6" i="41"/>
  <c r="AB5" i="41"/>
  <c r="AD5" i="41" s="1"/>
  <c r="J5" i="41" s="1"/>
  <c r="Y5" i="41"/>
  <c r="X5" i="41"/>
  <c r="P5" i="41"/>
  <c r="O5" i="41"/>
  <c r="Q5" i="41" s="1"/>
  <c r="M5" i="41"/>
  <c r="H5" i="41"/>
  <c r="C5" i="41"/>
  <c r="AD4" i="41"/>
  <c r="J4" i="41" s="1"/>
  <c r="AB4" i="41"/>
  <c r="Y4" i="41"/>
  <c r="X4" i="41"/>
  <c r="Q4" i="41"/>
  <c r="P4" i="41"/>
  <c r="O4" i="41"/>
  <c r="M4" i="41"/>
  <c r="H4" i="41"/>
  <c r="C4" i="41"/>
  <c r="AG3" i="41"/>
  <c r="AF3" i="41"/>
  <c r="W3" i="41"/>
  <c r="V3" i="41"/>
  <c r="U3" i="41"/>
  <c r="T3" i="41"/>
  <c r="O3" i="41"/>
  <c r="G3" i="41"/>
  <c r="F3" i="41"/>
  <c r="D3" i="41"/>
  <c r="X3" i="41" s="1"/>
  <c r="A2" i="41"/>
  <c r="A1" i="41"/>
  <c r="AD31" i="40"/>
  <c r="AB31" i="40"/>
  <c r="Y31" i="40"/>
  <c r="X31" i="40"/>
  <c r="P31" i="40"/>
  <c r="Q31" i="40" s="1"/>
  <c r="O31" i="40"/>
  <c r="M31" i="40"/>
  <c r="J31" i="40"/>
  <c r="H31" i="40"/>
  <c r="C31" i="40"/>
  <c r="AB30" i="40"/>
  <c r="AD30" i="40" s="1"/>
  <c r="J30" i="40" s="1"/>
  <c r="Y30" i="40"/>
  <c r="X30" i="40"/>
  <c r="P30" i="40"/>
  <c r="O30" i="40"/>
  <c r="M30" i="40"/>
  <c r="H30" i="40"/>
  <c r="C30" i="40"/>
  <c r="AB29" i="40"/>
  <c r="AD29" i="40" s="1"/>
  <c r="J29" i="40" s="1"/>
  <c r="Y29" i="40"/>
  <c r="X29" i="40"/>
  <c r="Q29" i="40"/>
  <c r="P29" i="40"/>
  <c r="O29" i="40"/>
  <c r="M29" i="40"/>
  <c r="H29" i="40"/>
  <c r="C29" i="40"/>
  <c r="AB28" i="40"/>
  <c r="AD28" i="40" s="1"/>
  <c r="J28" i="40" s="1"/>
  <c r="K28" i="40" s="1"/>
  <c r="Y28" i="40"/>
  <c r="X28" i="40"/>
  <c r="P28" i="40"/>
  <c r="O28" i="40"/>
  <c r="M28" i="40"/>
  <c r="H28" i="40"/>
  <c r="C28" i="40"/>
  <c r="AD27" i="40"/>
  <c r="J27" i="40" s="1"/>
  <c r="AB27" i="40"/>
  <c r="Y27" i="40"/>
  <c r="X27" i="40"/>
  <c r="P27" i="40"/>
  <c r="Q27" i="40" s="1"/>
  <c r="O27" i="40"/>
  <c r="M27" i="40"/>
  <c r="H27" i="40"/>
  <c r="C27" i="40"/>
  <c r="AB26" i="40"/>
  <c r="AD26" i="40" s="1"/>
  <c r="J26" i="40" s="1"/>
  <c r="Y26" i="40"/>
  <c r="X26" i="40"/>
  <c r="P26" i="40"/>
  <c r="O26" i="40"/>
  <c r="Q26" i="40" s="1"/>
  <c r="M26" i="40"/>
  <c r="H26" i="40"/>
  <c r="C26" i="40"/>
  <c r="AD25" i="40"/>
  <c r="J25" i="40" s="1"/>
  <c r="AB25" i="40"/>
  <c r="Y25" i="40"/>
  <c r="X25" i="40"/>
  <c r="P25" i="40"/>
  <c r="O25" i="40"/>
  <c r="M25" i="40"/>
  <c r="H25" i="40"/>
  <c r="C25" i="40"/>
  <c r="AB24" i="40"/>
  <c r="AD24" i="40" s="1"/>
  <c r="J24" i="40" s="1"/>
  <c r="Y24" i="40"/>
  <c r="X24" i="40"/>
  <c r="P24" i="40"/>
  <c r="O24" i="40"/>
  <c r="M24" i="40"/>
  <c r="H24" i="40"/>
  <c r="C24" i="40"/>
  <c r="AB23" i="40"/>
  <c r="AD23" i="40" s="1"/>
  <c r="J23" i="40" s="1"/>
  <c r="Y23" i="40"/>
  <c r="X23" i="40"/>
  <c r="P23" i="40"/>
  <c r="O23" i="40"/>
  <c r="Q23" i="40" s="1"/>
  <c r="M23" i="40"/>
  <c r="H23" i="40"/>
  <c r="C23" i="40"/>
  <c r="AB22" i="40"/>
  <c r="AD22" i="40" s="1"/>
  <c r="J22" i="40" s="1"/>
  <c r="Y22" i="40"/>
  <c r="X22" i="40"/>
  <c r="P22" i="40"/>
  <c r="Q22" i="40" s="1"/>
  <c r="O22" i="40"/>
  <c r="M22" i="40"/>
  <c r="H22" i="40"/>
  <c r="C22" i="40"/>
  <c r="AB21" i="40"/>
  <c r="AD21" i="40" s="1"/>
  <c r="J21" i="40" s="1"/>
  <c r="Y21" i="40"/>
  <c r="X21" i="40"/>
  <c r="Q21" i="40"/>
  <c r="P21" i="40"/>
  <c r="O21" i="40"/>
  <c r="M21" i="40"/>
  <c r="H21" i="40"/>
  <c r="C21" i="40"/>
  <c r="AB20" i="40"/>
  <c r="AD20" i="40" s="1"/>
  <c r="J20" i="40" s="1"/>
  <c r="K20" i="40" s="1"/>
  <c r="Y20" i="40"/>
  <c r="X20" i="40"/>
  <c r="P20" i="40"/>
  <c r="O20" i="40"/>
  <c r="M20" i="40"/>
  <c r="I20" i="40"/>
  <c r="H20" i="40"/>
  <c r="C20" i="40"/>
  <c r="AB19" i="40"/>
  <c r="AD19" i="40" s="1"/>
  <c r="J19" i="40" s="1"/>
  <c r="Y19" i="40"/>
  <c r="X19" i="40"/>
  <c r="P19" i="40"/>
  <c r="O19" i="40"/>
  <c r="M19" i="40"/>
  <c r="H19" i="40"/>
  <c r="C19" i="40"/>
  <c r="AD18" i="40"/>
  <c r="J18" i="40" s="1"/>
  <c r="I18" i="40" s="1"/>
  <c r="AB18" i="40"/>
  <c r="Y18" i="40"/>
  <c r="X18" i="40"/>
  <c r="Q18" i="40"/>
  <c r="P18" i="40"/>
  <c r="O18" i="40"/>
  <c r="M18" i="40"/>
  <c r="K18" i="40"/>
  <c r="H18" i="40"/>
  <c r="C18" i="40"/>
  <c r="AB17" i="40"/>
  <c r="AD17" i="40" s="1"/>
  <c r="J17" i="40" s="1"/>
  <c r="Y17" i="40"/>
  <c r="X17" i="40"/>
  <c r="P17" i="40"/>
  <c r="O17" i="40"/>
  <c r="Q17" i="40" s="1"/>
  <c r="M17" i="40"/>
  <c r="H17" i="40"/>
  <c r="C17" i="40"/>
  <c r="AB16" i="40"/>
  <c r="AD16" i="40" s="1"/>
  <c r="J16" i="40" s="1"/>
  <c r="Y16" i="40"/>
  <c r="X16" i="40"/>
  <c r="P16" i="40"/>
  <c r="O16" i="40"/>
  <c r="Q16" i="40" s="1"/>
  <c r="M16" i="40"/>
  <c r="H16" i="40"/>
  <c r="C16" i="40"/>
  <c r="AB15" i="40"/>
  <c r="AD15" i="40" s="1"/>
  <c r="J15" i="40" s="1"/>
  <c r="Y15" i="40"/>
  <c r="X15" i="40"/>
  <c r="P15" i="40"/>
  <c r="Q15" i="40" s="1"/>
  <c r="O15" i="40"/>
  <c r="M15" i="40"/>
  <c r="H15" i="40"/>
  <c r="C15" i="40"/>
  <c r="AD14" i="40"/>
  <c r="J14" i="40" s="1"/>
  <c r="AB14" i="40"/>
  <c r="Y14" i="40"/>
  <c r="X14" i="40"/>
  <c r="Q14" i="40"/>
  <c r="P14" i="40"/>
  <c r="O14" i="40"/>
  <c r="M14" i="40"/>
  <c r="H14" i="40"/>
  <c r="C14" i="40"/>
  <c r="AB13" i="40"/>
  <c r="AD13" i="40" s="1"/>
  <c r="J13" i="40" s="1"/>
  <c r="Y13" i="40"/>
  <c r="X13" i="40"/>
  <c r="P13" i="40"/>
  <c r="O13" i="40"/>
  <c r="Q13" i="40" s="1"/>
  <c r="M13" i="40"/>
  <c r="H13" i="40"/>
  <c r="C13" i="40"/>
  <c r="AB12" i="40"/>
  <c r="AD12" i="40" s="1"/>
  <c r="J12" i="40" s="1"/>
  <c r="K12" i="40" s="1"/>
  <c r="Y12" i="40"/>
  <c r="X12" i="40"/>
  <c r="P12" i="40"/>
  <c r="O12" i="40"/>
  <c r="M12" i="40"/>
  <c r="H12" i="40"/>
  <c r="C12" i="40"/>
  <c r="AB11" i="40"/>
  <c r="AD11" i="40" s="1"/>
  <c r="J11" i="40" s="1"/>
  <c r="K11" i="40" s="1"/>
  <c r="Y11" i="40"/>
  <c r="X11" i="40"/>
  <c r="P11" i="40"/>
  <c r="Q11" i="40" s="1"/>
  <c r="O11" i="40"/>
  <c r="M11" i="40"/>
  <c r="H11" i="40"/>
  <c r="C11" i="40"/>
  <c r="AD10" i="40"/>
  <c r="J10" i="40" s="1"/>
  <c r="I10" i="40" s="1"/>
  <c r="AB10" i="40"/>
  <c r="Y10" i="40"/>
  <c r="X10" i="40"/>
  <c r="P10" i="40"/>
  <c r="Q10" i="40" s="1"/>
  <c r="O10" i="40"/>
  <c r="M10" i="40"/>
  <c r="K10" i="40"/>
  <c r="H10" i="40"/>
  <c r="C10" i="40"/>
  <c r="AB9" i="40"/>
  <c r="AD9" i="40" s="1"/>
  <c r="J9" i="40" s="1"/>
  <c r="I9" i="40" s="1"/>
  <c r="Y9" i="40"/>
  <c r="X9" i="40"/>
  <c r="P9" i="40"/>
  <c r="O9" i="40"/>
  <c r="M9" i="40"/>
  <c r="H9" i="40"/>
  <c r="C9" i="40"/>
  <c r="AB8" i="40"/>
  <c r="AD8" i="40" s="1"/>
  <c r="J8" i="40" s="1"/>
  <c r="Y8" i="40"/>
  <c r="X8" i="40"/>
  <c r="P8" i="40"/>
  <c r="O8" i="40"/>
  <c r="M8" i="40"/>
  <c r="H8" i="40"/>
  <c r="C8" i="40"/>
  <c r="AB7" i="40"/>
  <c r="AD7" i="40" s="1"/>
  <c r="J7" i="40" s="1"/>
  <c r="Y7" i="40"/>
  <c r="X7" i="40"/>
  <c r="P7" i="40"/>
  <c r="O7" i="40"/>
  <c r="M7" i="40"/>
  <c r="H7" i="40"/>
  <c r="C7" i="40"/>
  <c r="AB6" i="40"/>
  <c r="AD6" i="40" s="1"/>
  <c r="J6" i="40" s="1"/>
  <c r="Y6" i="40"/>
  <c r="X6" i="40"/>
  <c r="Q6" i="40"/>
  <c r="P6" i="40"/>
  <c r="O6" i="40"/>
  <c r="M6" i="40"/>
  <c r="H6" i="40"/>
  <c r="C6" i="40"/>
  <c r="AB5" i="40"/>
  <c r="AD5" i="40" s="1"/>
  <c r="Y5" i="40"/>
  <c r="X5" i="40"/>
  <c r="P5" i="40"/>
  <c r="O5" i="40"/>
  <c r="M5" i="40"/>
  <c r="H5" i="40"/>
  <c r="C5" i="40"/>
  <c r="AB4" i="40"/>
  <c r="AD4" i="40" s="1"/>
  <c r="Y4" i="40"/>
  <c r="X4" i="40"/>
  <c r="P4" i="40"/>
  <c r="O4" i="40"/>
  <c r="M4" i="40"/>
  <c r="J4" i="40"/>
  <c r="H4" i="40"/>
  <c r="C4" i="40"/>
  <c r="AG3" i="40"/>
  <c r="AF3" i="40"/>
  <c r="W3" i="40"/>
  <c r="V3" i="40"/>
  <c r="U3" i="40"/>
  <c r="T3" i="40"/>
  <c r="O3" i="40"/>
  <c r="G3" i="40"/>
  <c r="F3" i="40"/>
  <c r="D3" i="40"/>
  <c r="A2" i="40"/>
  <c r="A1" i="40"/>
  <c r="AB31" i="39"/>
  <c r="AD31" i="39" s="1"/>
  <c r="J31" i="39" s="1"/>
  <c r="K31" i="39" s="1"/>
  <c r="Y31" i="39"/>
  <c r="X31" i="39"/>
  <c r="P31" i="39"/>
  <c r="O31" i="39"/>
  <c r="M31" i="39"/>
  <c r="I31" i="39"/>
  <c r="H31" i="39"/>
  <c r="C31" i="39"/>
  <c r="AB30" i="39"/>
  <c r="AD30" i="39" s="1"/>
  <c r="Y30" i="39"/>
  <c r="X30" i="39"/>
  <c r="P30" i="39"/>
  <c r="O30" i="39"/>
  <c r="M30" i="39"/>
  <c r="J30" i="39"/>
  <c r="H30" i="39"/>
  <c r="C30" i="39"/>
  <c r="AB29" i="39"/>
  <c r="AD29" i="39" s="1"/>
  <c r="J29" i="39" s="1"/>
  <c r="Y29" i="39"/>
  <c r="X29" i="39"/>
  <c r="P29" i="39"/>
  <c r="O29" i="39"/>
  <c r="Q29" i="39" s="1"/>
  <c r="M29" i="39"/>
  <c r="H29" i="39"/>
  <c r="C29" i="39"/>
  <c r="AD28" i="39"/>
  <c r="J28" i="39" s="1"/>
  <c r="K28" i="39" s="1"/>
  <c r="AB28" i="39"/>
  <c r="Y28" i="39"/>
  <c r="X28" i="39"/>
  <c r="P28" i="39"/>
  <c r="Q28" i="39" s="1"/>
  <c r="O28" i="39"/>
  <c r="M28" i="39"/>
  <c r="I28" i="39"/>
  <c r="H28" i="39"/>
  <c r="C28" i="39"/>
  <c r="AB27" i="39"/>
  <c r="AD27" i="39" s="1"/>
  <c r="J27" i="39" s="1"/>
  <c r="Y27" i="39"/>
  <c r="X27" i="39"/>
  <c r="P27" i="39"/>
  <c r="O27" i="39"/>
  <c r="Q27" i="39" s="1"/>
  <c r="M27" i="39"/>
  <c r="H27" i="39"/>
  <c r="C27" i="39"/>
  <c r="AB26" i="39"/>
  <c r="AD26" i="39" s="1"/>
  <c r="J26" i="39" s="1"/>
  <c r="Y26" i="39"/>
  <c r="X26" i="39"/>
  <c r="P26" i="39"/>
  <c r="O26" i="39"/>
  <c r="M26" i="39"/>
  <c r="H26" i="39"/>
  <c r="C26" i="39"/>
  <c r="AB25" i="39"/>
  <c r="AD25" i="39" s="1"/>
  <c r="J25" i="39" s="1"/>
  <c r="Y25" i="39"/>
  <c r="X25" i="39"/>
  <c r="P25" i="39"/>
  <c r="O25" i="39"/>
  <c r="Q25" i="39" s="1"/>
  <c r="M25" i="39"/>
  <c r="H25" i="39"/>
  <c r="C25" i="39"/>
  <c r="AB24" i="39"/>
  <c r="AD24" i="39" s="1"/>
  <c r="J24" i="39" s="1"/>
  <c r="Y24" i="39"/>
  <c r="X24" i="39"/>
  <c r="P24" i="39"/>
  <c r="O24" i="39"/>
  <c r="Q24" i="39" s="1"/>
  <c r="M24" i="39"/>
  <c r="H24" i="39"/>
  <c r="C24" i="39"/>
  <c r="AB23" i="39"/>
  <c r="AD23" i="39" s="1"/>
  <c r="J23" i="39" s="1"/>
  <c r="Y23" i="39"/>
  <c r="X23" i="39"/>
  <c r="P23" i="39"/>
  <c r="Q23" i="39" s="1"/>
  <c r="O23" i="39"/>
  <c r="M23" i="39"/>
  <c r="H23" i="39"/>
  <c r="C23" i="39"/>
  <c r="AB22" i="39"/>
  <c r="AD22" i="39" s="1"/>
  <c r="J22" i="39" s="1"/>
  <c r="Y22" i="39"/>
  <c r="X22" i="39"/>
  <c r="P22" i="39"/>
  <c r="O22" i="39"/>
  <c r="M22" i="39"/>
  <c r="H22" i="39"/>
  <c r="C22" i="39"/>
  <c r="AB21" i="39"/>
  <c r="AD21" i="39" s="1"/>
  <c r="J21" i="39" s="1"/>
  <c r="Y21" i="39"/>
  <c r="X21" i="39"/>
  <c r="P21" i="39"/>
  <c r="Q21" i="39" s="1"/>
  <c r="O21" i="39"/>
  <c r="M21" i="39"/>
  <c r="H21" i="39"/>
  <c r="C21" i="39"/>
  <c r="AD20" i="39"/>
  <c r="J20" i="39" s="1"/>
  <c r="AB20" i="39"/>
  <c r="Y20" i="39"/>
  <c r="X20" i="39"/>
  <c r="P20" i="39"/>
  <c r="O20" i="39"/>
  <c r="Q20" i="39" s="1"/>
  <c r="M20" i="39"/>
  <c r="H20" i="39"/>
  <c r="C20" i="39"/>
  <c r="AB19" i="39"/>
  <c r="AD19" i="39" s="1"/>
  <c r="Y19" i="39"/>
  <c r="X19" i="39"/>
  <c r="P19" i="39"/>
  <c r="O19" i="39"/>
  <c r="Q19" i="39" s="1"/>
  <c r="M19" i="39"/>
  <c r="J19" i="39"/>
  <c r="H19" i="39"/>
  <c r="C19" i="39"/>
  <c r="AB18" i="39"/>
  <c r="AD18" i="39" s="1"/>
  <c r="J18" i="39" s="1"/>
  <c r="Y18" i="39"/>
  <c r="X18" i="39"/>
  <c r="P18" i="39"/>
  <c r="O18" i="39"/>
  <c r="M18" i="39"/>
  <c r="H18" i="39"/>
  <c r="C18" i="39"/>
  <c r="AB17" i="39"/>
  <c r="AD17" i="39" s="1"/>
  <c r="J17" i="39" s="1"/>
  <c r="Y17" i="39"/>
  <c r="X17" i="39"/>
  <c r="P17" i="39"/>
  <c r="O17" i="39"/>
  <c r="M17" i="39"/>
  <c r="H17" i="39"/>
  <c r="C17" i="39"/>
  <c r="AB16" i="39"/>
  <c r="AD16" i="39" s="1"/>
  <c r="J16" i="39" s="1"/>
  <c r="K16" i="39" s="1"/>
  <c r="Y16" i="39"/>
  <c r="X16" i="39"/>
  <c r="Q16" i="39"/>
  <c r="P16" i="39"/>
  <c r="O16" i="39"/>
  <c r="M16" i="39"/>
  <c r="H16" i="39"/>
  <c r="C16" i="39"/>
  <c r="AB15" i="39"/>
  <c r="AD15" i="39" s="1"/>
  <c r="J15" i="39" s="1"/>
  <c r="Y15" i="39"/>
  <c r="X15" i="39"/>
  <c r="P15" i="39"/>
  <c r="Q15" i="39" s="1"/>
  <c r="O15" i="39"/>
  <c r="M15" i="39"/>
  <c r="H15" i="39"/>
  <c r="C15" i="39"/>
  <c r="AB14" i="39"/>
  <c r="AD14" i="39" s="1"/>
  <c r="J14" i="39" s="1"/>
  <c r="I14" i="39" s="1"/>
  <c r="Y14" i="39"/>
  <c r="X14" i="39"/>
  <c r="P14" i="39"/>
  <c r="O14" i="39"/>
  <c r="Q14" i="39" s="1"/>
  <c r="M14" i="39"/>
  <c r="H14" i="39"/>
  <c r="C14" i="39"/>
  <c r="AB13" i="39"/>
  <c r="AD13" i="39" s="1"/>
  <c r="J13" i="39" s="1"/>
  <c r="Y13" i="39"/>
  <c r="X13" i="39"/>
  <c r="P13" i="39"/>
  <c r="O13" i="39"/>
  <c r="M13" i="39"/>
  <c r="H13" i="39"/>
  <c r="C13" i="39"/>
  <c r="AB12" i="39"/>
  <c r="AD12" i="39" s="1"/>
  <c r="J12" i="39" s="1"/>
  <c r="Y12" i="39"/>
  <c r="X12" i="39"/>
  <c r="P12" i="39"/>
  <c r="O12" i="39"/>
  <c r="Q12" i="39" s="1"/>
  <c r="M12" i="39"/>
  <c r="H12" i="39"/>
  <c r="C12" i="39"/>
  <c r="AB11" i="39"/>
  <c r="AD11" i="39" s="1"/>
  <c r="J11" i="39" s="1"/>
  <c r="Y11" i="39"/>
  <c r="X11" i="39"/>
  <c r="P11" i="39"/>
  <c r="O11" i="39"/>
  <c r="Q11" i="39" s="1"/>
  <c r="M11" i="39"/>
  <c r="H11" i="39"/>
  <c r="C11" i="39"/>
  <c r="AB10" i="39"/>
  <c r="AD10" i="39" s="1"/>
  <c r="J10" i="39" s="1"/>
  <c r="Y10" i="39"/>
  <c r="X10" i="39"/>
  <c r="P10" i="39"/>
  <c r="Q10" i="39" s="1"/>
  <c r="O10" i="39"/>
  <c r="M10" i="39"/>
  <c r="H10" i="39"/>
  <c r="C10" i="39"/>
  <c r="AB9" i="39"/>
  <c r="AD9" i="39" s="1"/>
  <c r="J9" i="39" s="1"/>
  <c r="Y9" i="39"/>
  <c r="X9" i="39"/>
  <c r="P9" i="39"/>
  <c r="O9" i="39"/>
  <c r="M9" i="39"/>
  <c r="H9" i="39"/>
  <c r="C9" i="39"/>
  <c r="AB8" i="39"/>
  <c r="AD8" i="39" s="1"/>
  <c r="J8" i="39" s="1"/>
  <c r="K8" i="39" s="1"/>
  <c r="Y8" i="39"/>
  <c r="X8" i="39"/>
  <c r="Q8" i="39"/>
  <c r="P8" i="39"/>
  <c r="O8" i="39"/>
  <c r="M8" i="39"/>
  <c r="H8" i="39"/>
  <c r="C8" i="39"/>
  <c r="AB7" i="39"/>
  <c r="AD7" i="39" s="1"/>
  <c r="J7" i="39" s="1"/>
  <c r="Y7" i="39"/>
  <c r="X7" i="39"/>
  <c r="P7" i="39"/>
  <c r="O7" i="39"/>
  <c r="M7" i="39"/>
  <c r="H7" i="39"/>
  <c r="C7" i="39"/>
  <c r="AB6" i="39"/>
  <c r="AD6" i="39" s="1"/>
  <c r="J6" i="39" s="1"/>
  <c r="I6" i="39" s="1"/>
  <c r="Y6" i="39"/>
  <c r="X6" i="39"/>
  <c r="P6" i="39"/>
  <c r="O6" i="39"/>
  <c r="Q6" i="39" s="1"/>
  <c r="M6" i="39"/>
  <c r="H6" i="39"/>
  <c r="C6" i="39"/>
  <c r="AB5" i="39"/>
  <c r="AD5" i="39" s="1"/>
  <c r="J5" i="39" s="1"/>
  <c r="Y5" i="39"/>
  <c r="X5" i="39"/>
  <c r="P5" i="39"/>
  <c r="O5" i="39"/>
  <c r="M5" i="39"/>
  <c r="H5" i="39"/>
  <c r="C5" i="39"/>
  <c r="AD4" i="39"/>
  <c r="AB4" i="39"/>
  <c r="Y4" i="39"/>
  <c r="X4" i="39"/>
  <c r="P4" i="39"/>
  <c r="O4" i="39"/>
  <c r="M4" i="39"/>
  <c r="H4" i="39"/>
  <c r="C4" i="39"/>
  <c r="AG3" i="39"/>
  <c r="AF3" i="39"/>
  <c r="W3" i="39"/>
  <c r="V3" i="39"/>
  <c r="U3" i="39"/>
  <c r="T3" i="39"/>
  <c r="O3" i="39"/>
  <c r="G3" i="39"/>
  <c r="F3" i="39"/>
  <c r="D3" i="39"/>
  <c r="A2" i="39"/>
  <c r="A1" i="39"/>
  <c r="AD31" i="38"/>
  <c r="J31" i="38" s="1"/>
  <c r="AB31" i="38"/>
  <c r="Y31" i="38"/>
  <c r="X31" i="38"/>
  <c r="P31" i="38"/>
  <c r="O31" i="38"/>
  <c r="M31" i="38"/>
  <c r="H31" i="38"/>
  <c r="C31" i="38"/>
  <c r="AB30" i="38"/>
  <c r="AD30" i="38" s="1"/>
  <c r="J30" i="38" s="1"/>
  <c r="Y30" i="38"/>
  <c r="X30" i="38"/>
  <c r="P30" i="38"/>
  <c r="O30" i="38"/>
  <c r="Q30" i="38" s="1"/>
  <c r="M30" i="38"/>
  <c r="H30" i="38"/>
  <c r="C30" i="38"/>
  <c r="AB29" i="38"/>
  <c r="AD29" i="38" s="1"/>
  <c r="J29" i="38" s="1"/>
  <c r="Y29" i="38"/>
  <c r="X29" i="38"/>
  <c r="P29" i="38"/>
  <c r="O29" i="38"/>
  <c r="Q29" i="38" s="1"/>
  <c r="M29" i="38"/>
  <c r="H29" i="38"/>
  <c r="C29" i="38"/>
  <c r="AB28" i="38"/>
  <c r="AD28" i="38" s="1"/>
  <c r="J28" i="38" s="1"/>
  <c r="Y28" i="38"/>
  <c r="X28" i="38"/>
  <c r="Q28" i="38"/>
  <c r="P28" i="38"/>
  <c r="O28" i="38"/>
  <c r="M28" i="38"/>
  <c r="H28" i="38"/>
  <c r="C28" i="38"/>
  <c r="AB27" i="38"/>
  <c r="AD27" i="38" s="1"/>
  <c r="J27" i="38" s="1"/>
  <c r="Y27" i="38"/>
  <c r="X27" i="38"/>
  <c r="P27" i="38"/>
  <c r="O27" i="38"/>
  <c r="M27" i="38"/>
  <c r="H27" i="38"/>
  <c r="C27" i="38"/>
  <c r="AB26" i="38"/>
  <c r="AD26" i="38" s="1"/>
  <c r="J26" i="38" s="1"/>
  <c r="K26" i="38" s="1"/>
  <c r="Y26" i="38"/>
  <c r="X26" i="38"/>
  <c r="P26" i="38"/>
  <c r="O26" i="38"/>
  <c r="Q26" i="38" s="1"/>
  <c r="M26" i="38"/>
  <c r="H26" i="38"/>
  <c r="C26" i="38"/>
  <c r="AB25" i="38"/>
  <c r="AD25" i="38" s="1"/>
  <c r="J25" i="38" s="1"/>
  <c r="Y25" i="38"/>
  <c r="X25" i="38"/>
  <c r="P25" i="38"/>
  <c r="O25" i="38"/>
  <c r="M25" i="38"/>
  <c r="H25" i="38"/>
  <c r="C25" i="38"/>
  <c r="AB24" i="38"/>
  <c r="AD24" i="38" s="1"/>
  <c r="J24" i="38" s="1"/>
  <c r="Y24" i="38"/>
  <c r="X24" i="38"/>
  <c r="P24" i="38"/>
  <c r="O24" i="38"/>
  <c r="Q24" i="38" s="1"/>
  <c r="M24" i="38"/>
  <c r="H24" i="38"/>
  <c r="C24" i="38"/>
  <c r="AB23" i="38"/>
  <c r="AD23" i="38" s="1"/>
  <c r="J23" i="38" s="1"/>
  <c r="Y23" i="38"/>
  <c r="X23" i="38"/>
  <c r="P23" i="38"/>
  <c r="O23" i="38"/>
  <c r="M23" i="38"/>
  <c r="H23" i="38"/>
  <c r="C23" i="38"/>
  <c r="AD22" i="38"/>
  <c r="J22" i="38" s="1"/>
  <c r="AB22" i="38"/>
  <c r="Y22" i="38"/>
  <c r="X22" i="38"/>
  <c r="P22" i="38"/>
  <c r="O22" i="38"/>
  <c r="M22" i="38"/>
  <c r="H22" i="38"/>
  <c r="C22" i="38"/>
  <c r="AB21" i="38"/>
  <c r="AD21" i="38" s="1"/>
  <c r="J21" i="38" s="1"/>
  <c r="Y21" i="38"/>
  <c r="X21" i="38"/>
  <c r="P21" i="38"/>
  <c r="O21" i="38"/>
  <c r="M21" i="38"/>
  <c r="H21" i="38"/>
  <c r="C21" i="38"/>
  <c r="AB20" i="38"/>
  <c r="AD20" i="38" s="1"/>
  <c r="J20" i="38" s="1"/>
  <c r="Y20" i="38"/>
  <c r="X20" i="38"/>
  <c r="Q20" i="38"/>
  <c r="P20" i="38"/>
  <c r="O20" i="38"/>
  <c r="M20" i="38"/>
  <c r="H20" i="38"/>
  <c r="C20" i="38"/>
  <c r="AB19" i="38"/>
  <c r="AD19" i="38" s="1"/>
  <c r="J19" i="38" s="1"/>
  <c r="Y19" i="38"/>
  <c r="X19" i="38"/>
  <c r="P19" i="38"/>
  <c r="O19" i="38"/>
  <c r="M19" i="38"/>
  <c r="H19" i="38"/>
  <c r="C19" i="38"/>
  <c r="AB18" i="38"/>
  <c r="AD18" i="38" s="1"/>
  <c r="J18" i="38" s="1"/>
  <c r="K18" i="38" s="1"/>
  <c r="Y18" i="38"/>
  <c r="X18" i="38"/>
  <c r="Q18" i="38"/>
  <c r="P18" i="38"/>
  <c r="O18" i="38"/>
  <c r="M18" i="38"/>
  <c r="I18" i="38"/>
  <c r="H18" i="38"/>
  <c r="C18" i="38"/>
  <c r="AB17" i="38"/>
  <c r="AD17" i="38" s="1"/>
  <c r="J17" i="38" s="1"/>
  <c r="Y17" i="38"/>
  <c r="X17" i="38"/>
  <c r="P17" i="38"/>
  <c r="O17" i="38"/>
  <c r="M17" i="38"/>
  <c r="H17" i="38"/>
  <c r="C17" i="38"/>
  <c r="AD16" i="38"/>
  <c r="J16" i="38" s="1"/>
  <c r="I16" i="38" s="1"/>
  <c r="AB16" i="38"/>
  <c r="Y16" i="38"/>
  <c r="X16" i="38"/>
  <c r="P16" i="38"/>
  <c r="O16" i="38"/>
  <c r="M16" i="38"/>
  <c r="H16" i="38"/>
  <c r="C16" i="38"/>
  <c r="AB15" i="38"/>
  <c r="AD15" i="38" s="1"/>
  <c r="J15" i="38" s="1"/>
  <c r="Y15" i="38"/>
  <c r="X15" i="38"/>
  <c r="P15" i="38"/>
  <c r="Q15" i="38" s="1"/>
  <c r="O15" i="38"/>
  <c r="M15" i="38"/>
  <c r="H15" i="38"/>
  <c r="C15" i="38"/>
  <c r="AD14" i="38"/>
  <c r="J14" i="38" s="1"/>
  <c r="AB14" i="38"/>
  <c r="Y14" i="38"/>
  <c r="X14" i="38"/>
  <c r="P14" i="38"/>
  <c r="O14" i="38"/>
  <c r="M14" i="38"/>
  <c r="H14" i="38"/>
  <c r="C14" i="38"/>
  <c r="AB13" i="38"/>
  <c r="AD13" i="38" s="1"/>
  <c r="Y13" i="38"/>
  <c r="X13" i="38"/>
  <c r="P13" i="38"/>
  <c r="O13" i="38"/>
  <c r="M13" i="38"/>
  <c r="J13" i="38"/>
  <c r="H13" i="38"/>
  <c r="C13" i="38"/>
  <c r="AB12" i="38"/>
  <c r="AD12" i="38" s="1"/>
  <c r="J12" i="38" s="1"/>
  <c r="Y12" i="38"/>
  <c r="X12" i="38"/>
  <c r="P12" i="38"/>
  <c r="O12" i="38"/>
  <c r="Q12" i="38" s="1"/>
  <c r="M12" i="38"/>
  <c r="H12" i="38"/>
  <c r="C12" i="38"/>
  <c r="AB11" i="38"/>
  <c r="AD11" i="38" s="1"/>
  <c r="J11" i="38" s="1"/>
  <c r="Y11" i="38"/>
  <c r="X11" i="38"/>
  <c r="P11" i="38"/>
  <c r="O11" i="38"/>
  <c r="Q11" i="38" s="1"/>
  <c r="M11" i="38"/>
  <c r="H11" i="38"/>
  <c r="C11" i="38"/>
  <c r="AB10" i="38"/>
  <c r="AD10" i="38" s="1"/>
  <c r="J10" i="38" s="1"/>
  <c r="K10" i="38" s="1"/>
  <c r="Y10" i="38"/>
  <c r="X10" i="38"/>
  <c r="P10" i="38"/>
  <c r="O10" i="38"/>
  <c r="Q10" i="38" s="1"/>
  <c r="M10" i="38"/>
  <c r="H10" i="38"/>
  <c r="C10" i="38"/>
  <c r="AB9" i="38"/>
  <c r="AD9" i="38" s="1"/>
  <c r="J9" i="38" s="1"/>
  <c r="Y9" i="38"/>
  <c r="X9" i="38"/>
  <c r="P9" i="38"/>
  <c r="O9" i="38"/>
  <c r="M9" i="38"/>
  <c r="H9" i="38"/>
  <c r="C9" i="38"/>
  <c r="AD8" i="38"/>
  <c r="J8" i="38" s="1"/>
  <c r="I8" i="38" s="1"/>
  <c r="AB8" i="38"/>
  <c r="Y8" i="38"/>
  <c r="X8" i="38"/>
  <c r="P8" i="38"/>
  <c r="O8" i="38"/>
  <c r="Q8" i="38" s="1"/>
  <c r="M8" i="38"/>
  <c r="H8" i="38"/>
  <c r="C8" i="38"/>
  <c r="AB7" i="38"/>
  <c r="AD7" i="38" s="1"/>
  <c r="J7" i="38" s="1"/>
  <c r="Y7" i="38"/>
  <c r="X7" i="38"/>
  <c r="P7" i="38"/>
  <c r="O7" i="38"/>
  <c r="Q7" i="38" s="1"/>
  <c r="M7" i="38"/>
  <c r="H7" i="38"/>
  <c r="C7" i="38"/>
  <c r="AD6" i="38"/>
  <c r="J6" i="38" s="1"/>
  <c r="AB6" i="38"/>
  <c r="Y6" i="38"/>
  <c r="X6" i="38"/>
  <c r="P6" i="38"/>
  <c r="O6" i="38"/>
  <c r="M6" i="38"/>
  <c r="H6" i="38"/>
  <c r="C6" i="38"/>
  <c r="AB5" i="38"/>
  <c r="AD5" i="38" s="1"/>
  <c r="J5" i="38" s="1"/>
  <c r="Y5" i="38"/>
  <c r="X5" i="38"/>
  <c r="Q5" i="38"/>
  <c r="P5" i="38"/>
  <c r="O5" i="38"/>
  <c r="M5" i="38"/>
  <c r="H5" i="38"/>
  <c r="C5" i="38"/>
  <c r="AB4" i="38"/>
  <c r="AD4" i="38" s="1"/>
  <c r="Y4" i="38"/>
  <c r="X4" i="38"/>
  <c r="P4" i="38"/>
  <c r="O4" i="38"/>
  <c r="Q4" i="38" s="1"/>
  <c r="M4" i="38"/>
  <c r="H4" i="38"/>
  <c r="C4" i="38"/>
  <c r="AG3" i="38"/>
  <c r="AF3" i="38"/>
  <c r="W3" i="38"/>
  <c r="V3" i="38"/>
  <c r="U3" i="38"/>
  <c r="T3" i="38"/>
  <c r="O3" i="38"/>
  <c r="G3" i="38"/>
  <c r="F3" i="38"/>
  <c r="D3" i="38"/>
  <c r="A2" i="38"/>
  <c r="A1" i="38"/>
  <c r="AB31" i="37"/>
  <c r="AD31" i="37" s="1"/>
  <c r="J31" i="37" s="1"/>
  <c r="Y31" i="37"/>
  <c r="X31" i="37"/>
  <c r="P31" i="37"/>
  <c r="O31" i="37"/>
  <c r="M31" i="37"/>
  <c r="H31" i="37"/>
  <c r="C31" i="37"/>
  <c r="AB30" i="37"/>
  <c r="AD30" i="37" s="1"/>
  <c r="J30" i="37" s="1"/>
  <c r="Y30" i="37"/>
  <c r="X30" i="37"/>
  <c r="P30" i="37"/>
  <c r="O30" i="37"/>
  <c r="Q30" i="37" s="1"/>
  <c r="M30" i="37"/>
  <c r="H30" i="37"/>
  <c r="C30" i="37"/>
  <c r="AB29" i="37"/>
  <c r="AD29" i="37" s="1"/>
  <c r="J29" i="37" s="1"/>
  <c r="Y29" i="37"/>
  <c r="X29" i="37"/>
  <c r="P29" i="37"/>
  <c r="O29" i="37"/>
  <c r="Q29" i="37" s="1"/>
  <c r="M29" i="37"/>
  <c r="H29" i="37"/>
  <c r="C29" i="37"/>
  <c r="AB28" i="37"/>
  <c r="AD28" i="37" s="1"/>
  <c r="J28" i="37" s="1"/>
  <c r="K28" i="37" s="1"/>
  <c r="Y28" i="37"/>
  <c r="X28" i="37"/>
  <c r="P28" i="37"/>
  <c r="O28" i="37"/>
  <c r="M28" i="37"/>
  <c r="H28" i="37"/>
  <c r="C28" i="37"/>
  <c r="AD27" i="37"/>
  <c r="J27" i="37" s="1"/>
  <c r="AB27" i="37"/>
  <c r="Y27" i="37"/>
  <c r="X27" i="37"/>
  <c r="P27" i="37"/>
  <c r="O27" i="37"/>
  <c r="M27" i="37"/>
  <c r="H27" i="37"/>
  <c r="C27" i="37"/>
  <c r="AB26" i="37"/>
  <c r="AD26" i="37" s="1"/>
  <c r="J26" i="37" s="1"/>
  <c r="I26" i="37" s="1"/>
  <c r="Y26" i="37"/>
  <c r="X26" i="37"/>
  <c r="P26" i="37"/>
  <c r="O26" i="37"/>
  <c r="Q26" i="37" s="1"/>
  <c r="M26" i="37"/>
  <c r="H26" i="37"/>
  <c r="C26" i="37"/>
  <c r="AB25" i="37"/>
  <c r="AD25" i="37" s="1"/>
  <c r="J25" i="37" s="1"/>
  <c r="Y25" i="37"/>
  <c r="X25" i="37"/>
  <c r="P25" i="37"/>
  <c r="O25" i="37"/>
  <c r="M25" i="37"/>
  <c r="H25" i="37"/>
  <c r="C25" i="37"/>
  <c r="AD24" i="37"/>
  <c r="J24" i="37" s="1"/>
  <c r="AB24" i="37"/>
  <c r="Y24" i="37"/>
  <c r="X24" i="37"/>
  <c r="P24" i="37"/>
  <c r="O24" i="37"/>
  <c r="M24" i="37"/>
  <c r="H24" i="37"/>
  <c r="C24" i="37"/>
  <c r="AB23" i="37"/>
  <c r="AD23" i="37" s="1"/>
  <c r="J23" i="37" s="1"/>
  <c r="Y23" i="37"/>
  <c r="X23" i="37"/>
  <c r="P23" i="37"/>
  <c r="O23" i="37"/>
  <c r="M23" i="37"/>
  <c r="H23" i="37"/>
  <c r="C23" i="37"/>
  <c r="AB22" i="37"/>
  <c r="AD22" i="37" s="1"/>
  <c r="J22" i="37" s="1"/>
  <c r="Y22" i="37"/>
  <c r="X22" i="37"/>
  <c r="Q22" i="37"/>
  <c r="P22" i="37"/>
  <c r="O22" i="37"/>
  <c r="M22" i="37"/>
  <c r="H22" i="37"/>
  <c r="C22" i="37"/>
  <c r="AB21" i="37"/>
  <c r="AD21" i="37" s="1"/>
  <c r="J21" i="37" s="1"/>
  <c r="Y21" i="37"/>
  <c r="X21" i="37"/>
  <c r="P21" i="37"/>
  <c r="O21" i="37"/>
  <c r="M21" i="37"/>
  <c r="H21" i="37"/>
  <c r="C21" i="37"/>
  <c r="AB20" i="37"/>
  <c r="AD20" i="37" s="1"/>
  <c r="J20" i="37" s="1"/>
  <c r="K20" i="37" s="1"/>
  <c r="Y20" i="37"/>
  <c r="X20" i="37"/>
  <c r="P20" i="37"/>
  <c r="O20" i="37"/>
  <c r="Q20" i="37" s="1"/>
  <c r="M20" i="37"/>
  <c r="I20" i="37"/>
  <c r="H20" i="37"/>
  <c r="C20" i="37"/>
  <c r="AB19" i="37"/>
  <c r="AD19" i="37" s="1"/>
  <c r="J19" i="37" s="1"/>
  <c r="Y19" i="37"/>
  <c r="X19" i="37"/>
  <c r="P19" i="37"/>
  <c r="O19" i="37"/>
  <c r="M19" i="37"/>
  <c r="H19" i="37"/>
  <c r="C19" i="37"/>
  <c r="AD18" i="37"/>
  <c r="J18" i="37" s="1"/>
  <c r="I18" i="37" s="1"/>
  <c r="AB18" i="37"/>
  <c r="Y18" i="37"/>
  <c r="X18" i="37"/>
  <c r="P18" i="37"/>
  <c r="O18" i="37"/>
  <c r="Q18" i="37" s="1"/>
  <c r="M18" i="37"/>
  <c r="H18" i="37"/>
  <c r="C18" i="37"/>
  <c r="AB17" i="37"/>
  <c r="AD17" i="37" s="1"/>
  <c r="J17" i="37" s="1"/>
  <c r="Y17" i="37"/>
  <c r="X17" i="37"/>
  <c r="P17" i="37"/>
  <c r="Q17" i="37" s="1"/>
  <c r="O17" i="37"/>
  <c r="M17" i="37"/>
  <c r="H17" i="37"/>
  <c r="C17" i="37"/>
  <c r="AB16" i="37"/>
  <c r="AD16" i="37" s="1"/>
  <c r="J16" i="37" s="1"/>
  <c r="Y16" i="37"/>
  <c r="X16" i="37"/>
  <c r="P16" i="37"/>
  <c r="O16" i="37"/>
  <c r="Q16" i="37" s="1"/>
  <c r="M16" i="37"/>
  <c r="H16" i="37"/>
  <c r="C16" i="37"/>
  <c r="AB15" i="37"/>
  <c r="AD15" i="37" s="1"/>
  <c r="J15" i="37" s="1"/>
  <c r="Y15" i="37"/>
  <c r="X15" i="37"/>
  <c r="P15" i="37"/>
  <c r="O15" i="37"/>
  <c r="Q15" i="37" s="1"/>
  <c r="M15" i="37"/>
  <c r="H15" i="37"/>
  <c r="C15" i="37"/>
  <c r="AB14" i="37"/>
  <c r="AD14" i="37" s="1"/>
  <c r="J14" i="37" s="1"/>
  <c r="Y14" i="37"/>
  <c r="X14" i="37"/>
  <c r="P14" i="37"/>
  <c r="O14" i="37"/>
  <c r="Q14" i="37" s="1"/>
  <c r="M14" i="37"/>
  <c r="H14" i="37"/>
  <c r="C14" i="37"/>
  <c r="AB13" i="37"/>
  <c r="AD13" i="37" s="1"/>
  <c r="J13" i="37" s="1"/>
  <c r="Y13" i="37"/>
  <c r="X13" i="37"/>
  <c r="P13" i="37"/>
  <c r="O13" i="37"/>
  <c r="Q13" i="37" s="1"/>
  <c r="M13" i="37"/>
  <c r="H13" i="37"/>
  <c r="C13" i="37"/>
  <c r="AB12" i="37"/>
  <c r="AD12" i="37" s="1"/>
  <c r="J12" i="37" s="1"/>
  <c r="Y12" i="37"/>
  <c r="X12" i="37"/>
  <c r="P12" i="37"/>
  <c r="O12" i="37"/>
  <c r="Q12" i="37" s="1"/>
  <c r="M12" i="37"/>
  <c r="H12" i="37"/>
  <c r="C12" i="37"/>
  <c r="AB11" i="37"/>
  <c r="AD11" i="37" s="1"/>
  <c r="J11" i="37" s="1"/>
  <c r="Y11" i="37"/>
  <c r="X11" i="37"/>
  <c r="P11" i="37"/>
  <c r="Q11" i="37" s="1"/>
  <c r="O11" i="37"/>
  <c r="M11" i="37"/>
  <c r="H11" i="37"/>
  <c r="C11" i="37"/>
  <c r="AD10" i="37"/>
  <c r="J10" i="37" s="1"/>
  <c r="I10" i="37" s="1"/>
  <c r="AB10" i="37"/>
  <c r="Y10" i="37"/>
  <c r="X10" i="37"/>
  <c r="P10" i="37"/>
  <c r="O10" i="37"/>
  <c r="M10" i="37"/>
  <c r="H10" i="37"/>
  <c r="C10" i="37"/>
  <c r="AB9" i="37"/>
  <c r="AD9" i="37" s="1"/>
  <c r="J9" i="37" s="1"/>
  <c r="Y9" i="37"/>
  <c r="X9" i="37"/>
  <c r="P9" i="37"/>
  <c r="Q9" i="37" s="1"/>
  <c r="O9" i="37"/>
  <c r="M9" i="37"/>
  <c r="H9" i="37"/>
  <c r="C9" i="37"/>
  <c r="AB8" i="37"/>
  <c r="AD8" i="37" s="1"/>
  <c r="J8" i="37" s="1"/>
  <c r="Y8" i="37"/>
  <c r="X8" i="37"/>
  <c r="P8" i="37"/>
  <c r="O8" i="37"/>
  <c r="Q8" i="37" s="1"/>
  <c r="M8" i="37"/>
  <c r="H8" i="37"/>
  <c r="C8" i="37"/>
  <c r="AB7" i="37"/>
  <c r="AD7" i="37" s="1"/>
  <c r="Y7" i="37"/>
  <c r="X7" i="37"/>
  <c r="P7" i="37"/>
  <c r="O7" i="37"/>
  <c r="Q7" i="37" s="1"/>
  <c r="M7" i="37"/>
  <c r="J7" i="37"/>
  <c r="H7" i="37"/>
  <c r="C7" i="37"/>
  <c r="AB6" i="37"/>
  <c r="AD6" i="37" s="1"/>
  <c r="J6" i="37" s="1"/>
  <c r="Y6" i="37"/>
  <c r="X6" i="37"/>
  <c r="P6" i="37"/>
  <c r="O6" i="37"/>
  <c r="Q6" i="37" s="1"/>
  <c r="M6" i="37"/>
  <c r="H6" i="37"/>
  <c r="C6" i="37"/>
  <c r="AB5" i="37"/>
  <c r="AD5" i="37" s="1"/>
  <c r="J5" i="37" s="1"/>
  <c r="Y5" i="37"/>
  <c r="X5" i="37"/>
  <c r="P5" i="37"/>
  <c r="O5" i="37"/>
  <c r="Q5" i="37" s="1"/>
  <c r="M5" i="37"/>
  <c r="H5" i="37"/>
  <c r="C5" i="37"/>
  <c r="AB4" i="37"/>
  <c r="AD4" i="37" s="1"/>
  <c r="Y4" i="37"/>
  <c r="X4" i="37"/>
  <c r="P4" i="37"/>
  <c r="Q4" i="37" s="1"/>
  <c r="O4" i="37"/>
  <c r="M4" i="37"/>
  <c r="H4" i="37"/>
  <c r="C4" i="37"/>
  <c r="AG3" i="37"/>
  <c r="AF3" i="37"/>
  <c r="W3" i="37"/>
  <c r="V3" i="37"/>
  <c r="U3" i="37"/>
  <c r="T3" i="37"/>
  <c r="O3" i="37"/>
  <c r="G3" i="37"/>
  <c r="F3" i="37"/>
  <c r="D3" i="37"/>
  <c r="A2" i="37"/>
  <c r="A1" i="37"/>
  <c r="AB31" i="36"/>
  <c r="AD31" i="36" s="1"/>
  <c r="J31" i="36" s="1"/>
  <c r="Y31" i="36"/>
  <c r="X31" i="36"/>
  <c r="P31" i="36"/>
  <c r="O31" i="36"/>
  <c r="Q31" i="36" s="1"/>
  <c r="M31" i="36"/>
  <c r="H31" i="36"/>
  <c r="C31" i="36"/>
  <c r="AB30" i="36"/>
  <c r="AD30" i="36" s="1"/>
  <c r="J30" i="36" s="1"/>
  <c r="K30" i="36" s="1"/>
  <c r="Y30" i="36"/>
  <c r="X30" i="36"/>
  <c r="P30" i="36"/>
  <c r="Q30" i="36" s="1"/>
  <c r="O30" i="36"/>
  <c r="M30" i="36"/>
  <c r="I30" i="36"/>
  <c r="H30" i="36"/>
  <c r="C30" i="36"/>
  <c r="AD29" i="36"/>
  <c r="J29" i="36" s="1"/>
  <c r="K29" i="36" s="1"/>
  <c r="AB29" i="36"/>
  <c r="Y29" i="36"/>
  <c r="X29" i="36"/>
  <c r="P29" i="36"/>
  <c r="O29" i="36"/>
  <c r="M29" i="36"/>
  <c r="I29" i="36"/>
  <c r="H29" i="36"/>
  <c r="C29" i="36"/>
  <c r="AB28" i="36"/>
  <c r="AD28" i="36" s="1"/>
  <c r="J28" i="36" s="1"/>
  <c r="I28" i="36" s="1"/>
  <c r="Y28" i="36"/>
  <c r="X28" i="36"/>
  <c r="P28" i="36"/>
  <c r="O28" i="36"/>
  <c r="Q28" i="36" s="1"/>
  <c r="M28" i="36"/>
  <c r="H28" i="36"/>
  <c r="C28" i="36"/>
  <c r="AB27" i="36"/>
  <c r="AD27" i="36" s="1"/>
  <c r="J27" i="36" s="1"/>
  <c r="Y27" i="36"/>
  <c r="X27" i="36"/>
  <c r="P27" i="36"/>
  <c r="O27" i="36"/>
  <c r="M27" i="36"/>
  <c r="H27" i="36"/>
  <c r="C27" i="36"/>
  <c r="AB26" i="36"/>
  <c r="AD26" i="36" s="1"/>
  <c r="J26" i="36" s="1"/>
  <c r="Y26" i="36"/>
  <c r="X26" i="36"/>
  <c r="P26" i="36"/>
  <c r="O26" i="36"/>
  <c r="Q26" i="36" s="1"/>
  <c r="M26" i="36"/>
  <c r="H26" i="36"/>
  <c r="C26" i="36"/>
  <c r="AB25" i="36"/>
  <c r="AD25" i="36" s="1"/>
  <c r="J25" i="36" s="1"/>
  <c r="Y25" i="36"/>
  <c r="X25" i="36"/>
  <c r="P25" i="36"/>
  <c r="O25" i="36"/>
  <c r="Q25" i="36" s="1"/>
  <c r="M25" i="36"/>
  <c r="H25" i="36"/>
  <c r="C25" i="36"/>
  <c r="AB24" i="36"/>
  <c r="AD24" i="36" s="1"/>
  <c r="J24" i="36" s="1"/>
  <c r="Y24" i="36"/>
  <c r="X24" i="36"/>
  <c r="P24" i="36"/>
  <c r="Q24" i="36" s="1"/>
  <c r="O24" i="36"/>
  <c r="M24" i="36"/>
  <c r="H24" i="36"/>
  <c r="C24" i="36"/>
  <c r="AB23" i="36"/>
  <c r="AD23" i="36" s="1"/>
  <c r="J23" i="36" s="1"/>
  <c r="Y23" i="36"/>
  <c r="X23" i="36"/>
  <c r="P23" i="36"/>
  <c r="O23" i="36"/>
  <c r="M23" i="36"/>
  <c r="H23" i="36"/>
  <c r="C23" i="36"/>
  <c r="AB22" i="36"/>
  <c r="AD22" i="36" s="1"/>
  <c r="J22" i="36" s="1"/>
  <c r="K22" i="36" s="1"/>
  <c r="Y22" i="36"/>
  <c r="X22" i="36"/>
  <c r="Q22" i="36"/>
  <c r="P22" i="36"/>
  <c r="O22" i="36"/>
  <c r="M22" i="36"/>
  <c r="I22" i="36"/>
  <c r="H22" i="36"/>
  <c r="C22" i="36"/>
  <c r="AB21" i="36"/>
  <c r="AD21" i="36" s="1"/>
  <c r="J21" i="36" s="1"/>
  <c r="Y21" i="36"/>
  <c r="X21" i="36"/>
  <c r="P21" i="36"/>
  <c r="O21" i="36"/>
  <c r="M21" i="36"/>
  <c r="H21" i="36"/>
  <c r="C21" i="36"/>
  <c r="AB20" i="36"/>
  <c r="AD20" i="36" s="1"/>
  <c r="J20" i="36" s="1"/>
  <c r="Y20" i="36"/>
  <c r="X20" i="36"/>
  <c r="P20" i="36"/>
  <c r="O20" i="36"/>
  <c r="M20" i="36"/>
  <c r="H20" i="36"/>
  <c r="C20" i="36"/>
  <c r="AB19" i="36"/>
  <c r="AD19" i="36" s="1"/>
  <c r="J19" i="36" s="1"/>
  <c r="Y19" i="36"/>
  <c r="X19" i="36"/>
  <c r="P19" i="36"/>
  <c r="Q19" i="36" s="1"/>
  <c r="O19" i="36"/>
  <c r="M19" i="36"/>
  <c r="H19" i="36"/>
  <c r="C19" i="36"/>
  <c r="AB18" i="36"/>
  <c r="AD18" i="36" s="1"/>
  <c r="J18" i="36" s="1"/>
  <c r="Y18" i="36"/>
  <c r="X18" i="36"/>
  <c r="P18" i="36"/>
  <c r="O18" i="36"/>
  <c r="Q18" i="36" s="1"/>
  <c r="M18" i="36"/>
  <c r="H18" i="36"/>
  <c r="C18" i="36"/>
  <c r="AB17" i="36"/>
  <c r="AD17" i="36" s="1"/>
  <c r="J17" i="36" s="1"/>
  <c r="Y17" i="36"/>
  <c r="X17" i="36"/>
  <c r="P17" i="36"/>
  <c r="O17" i="36"/>
  <c r="Q17" i="36" s="1"/>
  <c r="M17" i="36"/>
  <c r="H17" i="36"/>
  <c r="C17" i="36"/>
  <c r="AB16" i="36"/>
  <c r="AD16" i="36" s="1"/>
  <c r="J16" i="36" s="1"/>
  <c r="Y16" i="36"/>
  <c r="X16" i="36"/>
  <c r="P16" i="36"/>
  <c r="O16" i="36"/>
  <c r="Q16" i="36" s="1"/>
  <c r="M16" i="36"/>
  <c r="H16" i="36"/>
  <c r="C16" i="36"/>
  <c r="AB15" i="36"/>
  <c r="AD15" i="36" s="1"/>
  <c r="J15" i="36" s="1"/>
  <c r="Y15" i="36"/>
  <c r="X15" i="36"/>
  <c r="P15" i="36"/>
  <c r="O15" i="36"/>
  <c r="Q15" i="36" s="1"/>
  <c r="M15" i="36"/>
  <c r="H15" i="36"/>
  <c r="C15" i="36"/>
  <c r="AB14" i="36"/>
  <c r="AD14" i="36" s="1"/>
  <c r="J14" i="36" s="1"/>
  <c r="K14" i="36" s="1"/>
  <c r="Y14" i="36"/>
  <c r="X14" i="36"/>
  <c r="P14" i="36"/>
  <c r="O14" i="36"/>
  <c r="Q14" i="36" s="1"/>
  <c r="M14" i="36"/>
  <c r="H14" i="36"/>
  <c r="C14" i="36"/>
  <c r="AB13" i="36"/>
  <c r="AD13" i="36" s="1"/>
  <c r="J13" i="36" s="1"/>
  <c r="Y13" i="36"/>
  <c r="X13" i="36"/>
  <c r="P13" i="36"/>
  <c r="Q13" i="36" s="1"/>
  <c r="O13" i="36"/>
  <c r="M13" i="36"/>
  <c r="H13" i="36"/>
  <c r="C13" i="36"/>
  <c r="AD12" i="36"/>
  <c r="J12" i="36" s="1"/>
  <c r="I12" i="36" s="1"/>
  <c r="AB12" i="36"/>
  <c r="Y12" i="36"/>
  <c r="X12" i="36"/>
  <c r="P12" i="36"/>
  <c r="O12" i="36"/>
  <c r="M12" i="36"/>
  <c r="H12" i="36"/>
  <c r="C12" i="36"/>
  <c r="AB11" i="36"/>
  <c r="AD11" i="36" s="1"/>
  <c r="J11" i="36" s="1"/>
  <c r="K11" i="36" s="1"/>
  <c r="Y11" i="36"/>
  <c r="X11" i="36"/>
  <c r="P11" i="36"/>
  <c r="Q11" i="36" s="1"/>
  <c r="O11" i="36"/>
  <c r="M11" i="36"/>
  <c r="H11" i="36"/>
  <c r="C11" i="36"/>
  <c r="AB10" i="36"/>
  <c r="AD10" i="36" s="1"/>
  <c r="J10" i="36" s="1"/>
  <c r="Y10" i="36"/>
  <c r="X10" i="36"/>
  <c r="P10" i="36"/>
  <c r="O10" i="36"/>
  <c r="Q10" i="36" s="1"/>
  <c r="M10" i="36"/>
  <c r="H10" i="36"/>
  <c r="C10" i="36"/>
  <c r="AB9" i="36"/>
  <c r="AD9" i="36" s="1"/>
  <c r="J9" i="36" s="1"/>
  <c r="Y9" i="36"/>
  <c r="X9" i="36"/>
  <c r="P9" i="36"/>
  <c r="O9" i="36"/>
  <c r="Q9" i="36" s="1"/>
  <c r="M9" i="36"/>
  <c r="H9" i="36"/>
  <c r="C9" i="36"/>
  <c r="AB8" i="36"/>
  <c r="AD8" i="36" s="1"/>
  <c r="J8" i="36" s="1"/>
  <c r="K8" i="36" s="1"/>
  <c r="Y8" i="36"/>
  <c r="X8" i="36"/>
  <c r="P8" i="36"/>
  <c r="O8" i="36"/>
  <c r="Q8" i="36" s="1"/>
  <c r="M8" i="36"/>
  <c r="H8" i="36"/>
  <c r="C8" i="36"/>
  <c r="AB7" i="36"/>
  <c r="AD7" i="36" s="1"/>
  <c r="J7" i="36" s="1"/>
  <c r="Y7" i="36"/>
  <c r="X7" i="36"/>
  <c r="P7" i="36"/>
  <c r="O7" i="36"/>
  <c r="M7" i="36"/>
  <c r="H7" i="36"/>
  <c r="C7" i="36"/>
  <c r="AB6" i="36"/>
  <c r="AD6" i="36" s="1"/>
  <c r="Y6" i="36"/>
  <c r="X6" i="36"/>
  <c r="P6" i="36"/>
  <c r="O6" i="36"/>
  <c r="Q6" i="36" s="1"/>
  <c r="M6" i="36"/>
  <c r="H6" i="36"/>
  <c r="C6" i="36"/>
  <c r="AB5" i="36"/>
  <c r="AD5" i="36" s="1"/>
  <c r="J5" i="36" s="1"/>
  <c r="Y5" i="36"/>
  <c r="X5" i="36"/>
  <c r="P5" i="36"/>
  <c r="O5" i="36"/>
  <c r="M5" i="36"/>
  <c r="H5" i="36"/>
  <c r="C5" i="36"/>
  <c r="AB4" i="36"/>
  <c r="AD4" i="36" s="1"/>
  <c r="J4" i="36" s="1"/>
  <c r="Y4" i="36"/>
  <c r="X4" i="36"/>
  <c r="P4" i="36"/>
  <c r="O4" i="36"/>
  <c r="Q4" i="36" s="1"/>
  <c r="M4" i="36"/>
  <c r="H4" i="36"/>
  <c r="C4" i="36"/>
  <c r="AG3" i="36"/>
  <c r="AF3" i="36"/>
  <c r="W3" i="36"/>
  <c r="V3" i="36"/>
  <c r="U3" i="36"/>
  <c r="T3" i="36"/>
  <c r="O3" i="36"/>
  <c r="G3" i="36"/>
  <c r="F3" i="36"/>
  <c r="D3" i="36"/>
  <c r="A2" i="36"/>
  <c r="A1" i="36"/>
  <c r="AB31" i="35"/>
  <c r="AD31" i="35" s="1"/>
  <c r="J31" i="35" s="1"/>
  <c r="Y31" i="35"/>
  <c r="X31" i="35"/>
  <c r="Q31" i="35"/>
  <c r="P31" i="35"/>
  <c r="O31" i="35"/>
  <c r="M31" i="35"/>
  <c r="H31" i="35"/>
  <c r="C31" i="35"/>
  <c r="AD30" i="35"/>
  <c r="J30" i="35" s="1"/>
  <c r="K30" i="35" s="1"/>
  <c r="AB30" i="35"/>
  <c r="Y30" i="35"/>
  <c r="X30" i="35"/>
  <c r="P30" i="35"/>
  <c r="O30" i="35"/>
  <c r="M30" i="35"/>
  <c r="H30" i="35"/>
  <c r="C30" i="35"/>
  <c r="AD29" i="35"/>
  <c r="J29" i="35" s="1"/>
  <c r="I29" i="35" s="1"/>
  <c r="AB29" i="35"/>
  <c r="Y29" i="35"/>
  <c r="X29" i="35"/>
  <c r="P29" i="35"/>
  <c r="O29" i="35"/>
  <c r="M29" i="35"/>
  <c r="K29" i="35"/>
  <c r="H29" i="35"/>
  <c r="C29" i="35"/>
  <c r="AB28" i="35"/>
  <c r="AD28" i="35" s="1"/>
  <c r="J28" i="35" s="1"/>
  <c r="Y28" i="35"/>
  <c r="X28" i="35"/>
  <c r="P28" i="35"/>
  <c r="O28" i="35"/>
  <c r="Q28" i="35" s="1"/>
  <c r="M28" i="35"/>
  <c r="H28" i="35"/>
  <c r="C28" i="35"/>
  <c r="AB27" i="35"/>
  <c r="AD27" i="35" s="1"/>
  <c r="J27" i="35" s="1"/>
  <c r="Y27" i="35"/>
  <c r="X27" i="35"/>
  <c r="P27" i="35"/>
  <c r="O27" i="35"/>
  <c r="Q27" i="35" s="1"/>
  <c r="M27" i="35"/>
  <c r="H27" i="35"/>
  <c r="C27" i="35"/>
  <c r="AB26" i="35"/>
  <c r="AD26" i="35" s="1"/>
  <c r="J26" i="35" s="1"/>
  <c r="Y26" i="35"/>
  <c r="X26" i="35"/>
  <c r="P26" i="35"/>
  <c r="O26" i="35"/>
  <c r="M26" i="35"/>
  <c r="H26" i="35"/>
  <c r="C26" i="35"/>
  <c r="AB25" i="35"/>
  <c r="AD25" i="35" s="1"/>
  <c r="J25" i="35" s="1"/>
  <c r="Y25" i="35"/>
  <c r="X25" i="35"/>
  <c r="P25" i="35"/>
  <c r="Q25" i="35" s="1"/>
  <c r="O25" i="35"/>
  <c r="M25" i="35"/>
  <c r="H25" i="35"/>
  <c r="C25" i="35"/>
  <c r="AB24" i="35"/>
  <c r="AD24" i="35" s="1"/>
  <c r="J24" i="35" s="1"/>
  <c r="Y24" i="35"/>
  <c r="X24" i="35"/>
  <c r="P24" i="35"/>
  <c r="O24" i="35"/>
  <c r="M24" i="35"/>
  <c r="H24" i="35"/>
  <c r="C24" i="35"/>
  <c r="AB23" i="35"/>
  <c r="AD23" i="35" s="1"/>
  <c r="J23" i="35" s="1"/>
  <c r="Y23" i="35"/>
  <c r="X23" i="35"/>
  <c r="P23" i="35"/>
  <c r="O23" i="35"/>
  <c r="Q23" i="35" s="1"/>
  <c r="M23" i="35"/>
  <c r="H23" i="35"/>
  <c r="C23" i="35"/>
  <c r="AB22" i="35"/>
  <c r="AD22" i="35" s="1"/>
  <c r="J22" i="35" s="1"/>
  <c r="Y22" i="35"/>
  <c r="X22" i="35"/>
  <c r="P22" i="35"/>
  <c r="O22" i="35"/>
  <c r="M22" i="35"/>
  <c r="H22" i="35"/>
  <c r="C22" i="35"/>
  <c r="AD21" i="35"/>
  <c r="J21" i="35" s="1"/>
  <c r="I21" i="35" s="1"/>
  <c r="AB21" i="35"/>
  <c r="Y21" i="35"/>
  <c r="X21" i="35"/>
  <c r="P21" i="35"/>
  <c r="O21" i="35"/>
  <c r="M21" i="35"/>
  <c r="H21" i="35"/>
  <c r="C21" i="35"/>
  <c r="AB20" i="35"/>
  <c r="AD20" i="35" s="1"/>
  <c r="J20" i="35" s="1"/>
  <c r="Y20" i="35"/>
  <c r="X20" i="35"/>
  <c r="P20" i="35"/>
  <c r="O20" i="35"/>
  <c r="M20" i="35"/>
  <c r="H20" i="35"/>
  <c r="C20" i="35"/>
  <c r="AB19" i="35"/>
  <c r="AD19" i="35" s="1"/>
  <c r="J19" i="35" s="1"/>
  <c r="Y19" i="35"/>
  <c r="X19" i="35"/>
  <c r="P19" i="35"/>
  <c r="O19" i="35"/>
  <c r="Q19" i="35" s="1"/>
  <c r="M19" i="35"/>
  <c r="H19" i="35"/>
  <c r="C19" i="35"/>
  <c r="AB18" i="35"/>
  <c r="AD18" i="35" s="1"/>
  <c r="Y18" i="35"/>
  <c r="X18" i="35"/>
  <c r="P18" i="35"/>
  <c r="O18" i="35"/>
  <c r="M18" i="35"/>
  <c r="J18" i="35"/>
  <c r="H18" i="35"/>
  <c r="C18" i="35"/>
  <c r="AB17" i="35"/>
  <c r="AD17" i="35" s="1"/>
  <c r="J17" i="35" s="1"/>
  <c r="Y17" i="35"/>
  <c r="X17" i="35"/>
  <c r="P17" i="35"/>
  <c r="Q17" i="35" s="1"/>
  <c r="O17" i="35"/>
  <c r="M17" i="35"/>
  <c r="H17" i="35"/>
  <c r="C17" i="35"/>
  <c r="AB16" i="35"/>
  <c r="AD16" i="35" s="1"/>
  <c r="J16" i="35" s="1"/>
  <c r="Y16" i="35"/>
  <c r="X16" i="35"/>
  <c r="P16" i="35"/>
  <c r="O16" i="35"/>
  <c r="M16" i="35"/>
  <c r="H16" i="35"/>
  <c r="C16" i="35"/>
  <c r="AB15" i="35"/>
  <c r="AD15" i="35" s="1"/>
  <c r="J15" i="35" s="1"/>
  <c r="Y15" i="35"/>
  <c r="X15" i="35"/>
  <c r="P15" i="35"/>
  <c r="O15" i="35"/>
  <c r="Q15" i="35" s="1"/>
  <c r="M15" i="35"/>
  <c r="H15" i="35"/>
  <c r="C15" i="35"/>
  <c r="AB14" i="35"/>
  <c r="AD14" i="35" s="1"/>
  <c r="J14" i="35" s="1"/>
  <c r="Y14" i="35"/>
  <c r="X14" i="35"/>
  <c r="P14" i="35"/>
  <c r="O14" i="35"/>
  <c r="M14" i="35"/>
  <c r="H14" i="35"/>
  <c r="C14" i="35"/>
  <c r="AD13" i="35"/>
  <c r="J13" i="35" s="1"/>
  <c r="AB13" i="35"/>
  <c r="Y13" i="35"/>
  <c r="X13" i="35"/>
  <c r="P13" i="35"/>
  <c r="O13" i="35"/>
  <c r="M13" i="35"/>
  <c r="H13" i="35"/>
  <c r="C13" i="35"/>
  <c r="AB12" i="35"/>
  <c r="AD12" i="35" s="1"/>
  <c r="J12" i="35" s="1"/>
  <c r="Y12" i="35"/>
  <c r="X12" i="35"/>
  <c r="P12" i="35"/>
  <c r="O12" i="35"/>
  <c r="M12" i="35"/>
  <c r="H12" i="35"/>
  <c r="C12" i="35"/>
  <c r="AB11" i="35"/>
  <c r="AD11" i="35" s="1"/>
  <c r="J11" i="35" s="1"/>
  <c r="Y11" i="35"/>
  <c r="X11" i="35"/>
  <c r="P11" i="35"/>
  <c r="O11" i="35"/>
  <c r="Q11" i="35" s="1"/>
  <c r="M11" i="35"/>
  <c r="H11" i="35"/>
  <c r="C11" i="35"/>
  <c r="AB10" i="35"/>
  <c r="AD10" i="35" s="1"/>
  <c r="Y10" i="35"/>
  <c r="X10" i="35"/>
  <c r="P10" i="35"/>
  <c r="O10" i="35"/>
  <c r="M10" i="35"/>
  <c r="J10" i="35"/>
  <c r="H10" i="35"/>
  <c r="C10" i="35"/>
  <c r="AB9" i="35"/>
  <c r="AD9" i="35" s="1"/>
  <c r="J9" i="35" s="1"/>
  <c r="Y9" i="35"/>
  <c r="X9" i="35"/>
  <c r="Q9" i="35"/>
  <c r="P9" i="35"/>
  <c r="O9" i="35"/>
  <c r="M9" i="35"/>
  <c r="H9" i="35"/>
  <c r="C9" i="35"/>
  <c r="AB8" i="35"/>
  <c r="AD8" i="35" s="1"/>
  <c r="J8" i="35" s="1"/>
  <c r="Y8" i="35"/>
  <c r="X8" i="35"/>
  <c r="P8" i="35"/>
  <c r="O8" i="35"/>
  <c r="M8" i="35"/>
  <c r="H8" i="35"/>
  <c r="C8" i="35"/>
  <c r="AB7" i="35"/>
  <c r="AD7" i="35" s="1"/>
  <c r="J7" i="35" s="1"/>
  <c r="Y7" i="35"/>
  <c r="X7" i="35"/>
  <c r="P7" i="35"/>
  <c r="Q7" i="35" s="1"/>
  <c r="O7" i="35"/>
  <c r="M7" i="35"/>
  <c r="H7" i="35"/>
  <c r="C7" i="35"/>
  <c r="AB6" i="35"/>
  <c r="AD6" i="35" s="1"/>
  <c r="J6" i="35" s="1"/>
  <c r="Y6" i="35"/>
  <c r="X6" i="35"/>
  <c r="P6" i="35"/>
  <c r="O6" i="35"/>
  <c r="M6" i="35"/>
  <c r="H6" i="35"/>
  <c r="C6" i="35"/>
  <c r="AD5" i="35"/>
  <c r="J5" i="35" s="1"/>
  <c r="I5" i="35" s="1"/>
  <c r="AB5" i="35"/>
  <c r="Y5" i="35"/>
  <c r="X5" i="35"/>
  <c r="P5" i="35"/>
  <c r="O5" i="35"/>
  <c r="Q5" i="35" s="1"/>
  <c r="M5" i="35"/>
  <c r="H5" i="35"/>
  <c r="C5" i="35"/>
  <c r="AB4" i="35"/>
  <c r="AD4" i="35" s="1"/>
  <c r="Y4" i="35"/>
  <c r="X4" i="35"/>
  <c r="P4" i="35"/>
  <c r="O4" i="35"/>
  <c r="Q4" i="35" s="1"/>
  <c r="M4" i="35"/>
  <c r="H4" i="35"/>
  <c r="C4" i="35"/>
  <c r="AG3" i="35"/>
  <c r="AF3" i="35"/>
  <c r="W3" i="35"/>
  <c r="V3" i="35"/>
  <c r="U3" i="35"/>
  <c r="T3" i="35"/>
  <c r="O3" i="35"/>
  <c r="G3" i="35"/>
  <c r="F3" i="35"/>
  <c r="D3" i="35"/>
  <c r="A2" i="35"/>
  <c r="A1" i="35"/>
  <c r="AB31" i="34"/>
  <c r="AD31" i="34" s="1"/>
  <c r="J31" i="34" s="1"/>
  <c r="I31" i="34" s="1"/>
  <c r="Y31" i="34"/>
  <c r="X31" i="34"/>
  <c r="P31" i="34"/>
  <c r="O31" i="34"/>
  <c r="M31" i="34"/>
  <c r="K31" i="34"/>
  <c r="H31" i="34"/>
  <c r="C31" i="34"/>
  <c r="AB30" i="34"/>
  <c r="AD30" i="34" s="1"/>
  <c r="J30" i="34" s="1"/>
  <c r="Y30" i="34"/>
  <c r="X30" i="34"/>
  <c r="P30" i="34"/>
  <c r="O30" i="34"/>
  <c r="M30" i="34"/>
  <c r="H30" i="34"/>
  <c r="C30" i="34"/>
  <c r="AD29" i="34"/>
  <c r="J29" i="34" s="1"/>
  <c r="AB29" i="34"/>
  <c r="Y29" i="34"/>
  <c r="X29" i="34"/>
  <c r="P29" i="34"/>
  <c r="O29" i="34"/>
  <c r="Q29" i="34" s="1"/>
  <c r="M29" i="34"/>
  <c r="H29" i="34"/>
  <c r="C29" i="34"/>
  <c r="AB28" i="34"/>
  <c r="AD28" i="34" s="1"/>
  <c r="Y28" i="34"/>
  <c r="X28" i="34"/>
  <c r="P28" i="34"/>
  <c r="O28" i="34"/>
  <c r="M28" i="34"/>
  <c r="J28" i="34"/>
  <c r="H28" i="34"/>
  <c r="C28" i="34"/>
  <c r="AD27" i="34"/>
  <c r="J27" i="34" s="1"/>
  <c r="AB27" i="34"/>
  <c r="Y27" i="34"/>
  <c r="X27" i="34"/>
  <c r="P27" i="34"/>
  <c r="Q27" i="34" s="1"/>
  <c r="O27" i="34"/>
  <c r="M27" i="34"/>
  <c r="H27" i="34"/>
  <c r="C27" i="34"/>
  <c r="AB26" i="34"/>
  <c r="AD26" i="34" s="1"/>
  <c r="J26" i="34" s="1"/>
  <c r="Y26" i="34"/>
  <c r="X26" i="34"/>
  <c r="P26" i="34"/>
  <c r="O26" i="34"/>
  <c r="M26" i="34"/>
  <c r="H26" i="34"/>
  <c r="C26" i="34"/>
  <c r="AB25" i="34"/>
  <c r="AD25" i="34" s="1"/>
  <c r="J25" i="34" s="1"/>
  <c r="Y25" i="34"/>
  <c r="X25" i="34"/>
  <c r="Q25" i="34"/>
  <c r="P25" i="34"/>
  <c r="O25" i="34"/>
  <c r="M25" i="34"/>
  <c r="H25" i="34"/>
  <c r="C25" i="34"/>
  <c r="AB24" i="34"/>
  <c r="AD24" i="34" s="1"/>
  <c r="J24" i="34" s="1"/>
  <c r="Y24" i="34"/>
  <c r="X24" i="34"/>
  <c r="P24" i="34"/>
  <c r="Q24" i="34" s="1"/>
  <c r="O24" i="34"/>
  <c r="M24" i="34"/>
  <c r="H24" i="34"/>
  <c r="C24" i="34"/>
  <c r="AD23" i="34"/>
  <c r="J23" i="34" s="1"/>
  <c r="I23" i="34" s="1"/>
  <c r="AB23" i="34"/>
  <c r="Y23" i="34"/>
  <c r="X23" i="34"/>
  <c r="P23" i="34"/>
  <c r="O23" i="34"/>
  <c r="Q23" i="34" s="1"/>
  <c r="M23" i="34"/>
  <c r="H23" i="34"/>
  <c r="C23" i="34"/>
  <c r="AB22" i="34"/>
  <c r="AD22" i="34" s="1"/>
  <c r="J22" i="34" s="1"/>
  <c r="Y22" i="34"/>
  <c r="X22" i="34"/>
  <c r="P22" i="34"/>
  <c r="O22" i="34"/>
  <c r="M22" i="34"/>
  <c r="H22" i="34"/>
  <c r="C22" i="34"/>
  <c r="AD21" i="34"/>
  <c r="J21" i="34" s="1"/>
  <c r="AB21" i="34"/>
  <c r="Y21" i="34"/>
  <c r="X21" i="34"/>
  <c r="P21" i="34"/>
  <c r="O21" i="34"/>
  <c r="Q21" i="34" s="1"/>
  <c r="M21" i="34"/>
  <c r="H21" i="34"/>
  <c r="C21" i="34"/>
  <c r="AB20" i="34"/>
  <c r="AD20" i="34" s="1"/>
  <c r="J20" i="34" s="1"/>
  <c r="Y20" i="34"/>
  <c r="X20" i="34"/>
  <c r="P20" i="34"/>
  <c r="O20" i="34"/>
  <c r="M20" i="34"/>
  <c r="H20" i="34"/>
  <c r="C20" i="34"/>
  <c r="AD19" i="34"/>
  <c r="J19" i="34" s="1"/>
  <c r="AB19" i="34"/>
  <c r="Y19" i="34"/>
  <c r="X19" i="34"/>
  <c r="P19" i="34"/>
  <c r="O19" i="34"/>
  <c r="Q19" i="34" s="1"/>
  <c r="M19" i="34"/>
  <c r="H19" i="34"/>
  <c r="C19" i="34"/>
  <c r="AB18" i="34"/>
  <c r="AD18" i="34" s="1"/>
  <c r="J18" i="34" s="1"/>
  <c r="Y18" i="34"/>
  <c r="X18" i="34"/>
  <c r="P18" i="34"/>
  <c r="O18" i="34"/>
  <c r="Q18" i="34" s="1"/>
  <c r="M18" i="34"/>
  <c r="H18" i="34"/>
  <c r="C18" i="34"/>
  <c r="AB17" i="34"/>
  <c r="AD17" i="34" s="1"/>
  <c r="J17" i="34" s="1"/>
  <c r="Y17" i="34"/>
  <c r="X17" i="34"/>
  <c r="Q17" i="34"/>
  <c r="P17" i="34"/>
  <c r="O17" i="34"/>
  <c r="M17" i="34"/>
  <c r="H17" i="34"/>
  <c r="C17" i="34"/>
  <c r="AB16" i="34"/>
  <c r="AD16" i="34" s="1"/>
  <c r="J16" i="34" s="1"/>
  <c r="Y16" i="34"/>
  <c r="X16" i="34"/>
  <c r="P16" i="34"/>
  <c r="Q16" i="34" s="1"/>
  <c r="O16" i="34"/>
  <c r="M16" i="34"/>
  <c r="H16" i="34"/>
  <c r="C16" i="34"/>
  <c r="AB15" i="34"/>
  <c r="AD15" i="34" s="1"/>
  <c r="J15" i="34" s="1"/>
  <c r="Y15" i="34"/>
  <c r="X15" i="34"/>
  <c r="P15" i="34"/>
  <c r="O15" i="34"/>
  <c r="M15" i="34"/>
  <c r="H15" i="34"/>
  <c r="C15" i="34"/>
  <c r="AB14" i="34"/>
  <c r="AD14" i="34" s="1"/>
  <c r="J14" i="34" s="1"/>
  <c r="Y14" i="34"/>
  <c r="X14" i="34"/>
  <c r="P14" i="34"/>
  <c r="O14" i="34"/>
  <c r="Q14" i="34" s="1"/>
  <c r="M14" i="34"/>
  <c r="H14" i="34"/>
  <c r="C14" i="34"/>
  <c r="AD13" i="34"/>
  <c r="J13" i="34" s="1"/>
  <c r="AB13" i="34"/>
  <c r="Y13" i="34"/>
  <c r="X13" i="34"/>
  <c r="P13" i="34"/>
  <c r="O13" i="34"/>
  <c r="Q13" i="34" s="1"/>
  <c r="M13" i="34"/>
  <c r="H13" i="34"/>
  <c r="C13" i="34"/>
  <c r="AB12" i="34"/>
  <c r="AD12" i="34" s="1"/>
  <c r="J12" i="34" s="1"/>
  <c r="Y12" i="34"/>
  <c r="X12" i="34"/>
  <c r="P12" i="34"/>
  <c r="O12" i="34"/>
  <c r="M12" i="34"/>
  <c r="H12" i="34"/>
  <c r="C12" i="34"/>
  <c r="AB11" i="34"/>
  <c r="AD11" i="34" s="1"/>
  <c r="J11" i="34" s="1"/>
  <c r="Y11" i="34"/>
  <c r="X11" i="34"/>
  <c r="P11" i="34"/>
  <c r="O11" i="34"/>
  <c r="M11" i="34"/>
  <c r="H11" i="34"/>
  <c r="C11" i="34"/>
  <c r="AB10" i="34"/>
  <c r="AD10" i="34" s="1"/>
  <c r="J10" i="34" s="1"/>
  <c r="Y10" i="34"/>
  <c r="X10" i="34"/>
  <c r="P10" i="34"/>
  <c r="O10" i="34"/>
  <c r="M10" i="34"/>
  <c r="H10" i="34"/>
  <c r="C10" i="34"/>
  <c r="AB9" i="34"/>
  <c r="AD9" i="34" s="1"/>
  <c r="J9" i="34" s="1"/>
  <c r="K9" i="34" s="1"/>
  <c r="Y9" i="34"/>
  <c r="X9" i="34"/>
  <c r="Q9" i="34"/>
  <c r="P9" i="34"/>
  <c r="O9" i="34"/>
  <c r="M9" i="34"/>
  <c r="I9" i="34"/>
  <c r="H9" i="34"/>
  <c r="C9" i="34"/>
  <c r="AB8" i="34"/>
  <c r="AD8" i="34" s="1"/>
  <c r="J8" i="34" s="1"/>
  <c r="Y8" i="34"/>
  <c r="X8" i="34"/>
  <c r="P8" i="34"/>
  <c r="Q8" i="34" s="1"/>
  <c r="O8" i="34"/>
  <c r="M8" i="34"/>
  <c r="H8" i="34"/>
  <c r="C8" i="34"/>
  <c r="AB7" i="34"/>
  <c r="AD7" i="34" s="1"/>
  <c r="J7" i="34" s="1"/>
  <c r="I7" i="34" s="1"/>
  <c r="Y7" i="34"/>
  <c r="X7" i="34"/>
  <c r="P7" i="34"/>
  <c r="O7" i="34"/>
  <c r="M7" i="34"/>
  <c r="H7" i="34"/>
  <c r="C7" i="34"/>
  <c r="AB6" i="34"/>
  <c r="AD6" i="34" s="1"/>
  <c r="J6" i="34" s="1"/>
  <c r="Y6" i="34"/>
  <c r="X6" i="34"/>
  <c r="P6" i="34"/>
  <c r="Q6" i="34" s="1"/>
  <c r="O6" i="34"/>
  <c r="M6" i="34"/>
  <c r="H6" i="34"/>
  <c r="C6" i="34"/>
  <c r="AB5" i="34"/>
  <c r="AD5" i="34" s="1"/>
  <c r="J5" i="34" s="1"/>
  <c r="Y5" i="34"/>
  <c r="X5" i="34"/>
  <c r="P5" i="34"/>
  <c r="O5" i="34"/>
  <c r="M5" i="34"/>
  <c r="H5" i="34"/>
  <c r="C5" i="34"/>
  <c r="AB4" i="34"/>
  <c r="AD4" i="34" s="1"/>
  <c r="Y4" i="34"/>
  <c r="X4" i="34"/>
  <c r="P4" i="34"/>
  <c r="O4" i="34"/>
  <c r="M4" i="34"/>
  <c r="H4" i="34"/>
  <c r="C4" i="34"/>
  <c r="AG3" i="34"/>
  <c r="AF3" i="34"/>
  <c r="W3" i="34"/>
  <c r="V3" i="34"/>
  <c r="U3" i="34"/>
  <c r="T3" i="34"/>
  <c r="O3" i="34"/>
  <c r="G3" i="34"/>
  <c r="F3" i="34"/>
  <c r="D3" i="34"/>
  <c r="A2" i="34"/>
  <c r="A1" i="34"/>
  <c r="AB31" i="33"/>
  <c r="AD31" i="33" s="1"/>
  <c r="J31" i="33" s="1"/>
  <c r="Y31" i="33"/>
  <c r="X31" i="33"/>
  <c r="P31" i="33"/>
  <c r="O31" i="33"/>
  <c r="M31" i="33"/>
  <c r="H31" i="33"/>
  <c r="C31" i="33"/>
  <c r="AB30" i="33"/>
  <c r="AD30" i="33" s="1"/>
  <c r="J30" i="33" s="1"/>
  <c r="Y30" i="33"/>
  <c r="X30" i="33"/>
  <c r="P30" i="33"/>
  <c r="Q30" i="33" s="1"/>
  <c r="O30" i="33"/>
  <c r="M30" i="33"/>
  <c r="H30" i="33"/>
  <c r="C30" i="33"/>
  <c r="AD29" i="33"/>
  <c r="J29" i="33" s="1"/>
  <c r="AB29" i="33"/>
  <c r="Y29" i="33"/>
  <c r="X29" i="33"/>
  <c r="P29" i="33"/>
  <c r="O29" i="33"/>
  <c r="Q29" i="33" s="1"/>
  <c r="M29" i="33"/>
  <c r="H29" i="33"/>
  <c r="C29" i="33"/>
  <c r="AB28" i="33"/>
  <c r="AD28" i="33" s="1"/>
  <c r="J28" i="33" s="1"/>
  <c r="Y28" i="33"/>
  <c r="X28" i="33"/>
  <c r="P28" i="33"/>
  <c r="O28" i="33"/>
  <c r="Q28" i="33" s="1"/>
  <c r="M28" i="33"/>
  <c r="H28" i="33"/>
  <c r="C28" i="33"/>
  <c r="AD27" i="33"/>
  <c r="J27" i="33" s="1"/>
  <c r="K27" i="33" s="1"/>
  <c r="AB27" i="33"/>
  <c r="Y27" i="33"/>
  <c r="X27" i="33"/>
  <c r="P27" i="33"/>
  <c r="O27" i="33"/>
  <c r="M27" i="33"/>
  <c r="I27" i="33"/>
  <c r="H27" i="33"/>
  <c r="C27" i="33"/>
  <c r="AB26" i="33"/>
  <c r="AD26" i="33" s="1"/>
  <c r="J26" i="33" s="1"/>
  <c r="Y26" i="33"/>
  <c r="X26" i="33"/>
  <c r="P26" i="33"/>
  <c r="O26" i="33"/>
  <c r="M26" i="33"/>
  <c r="H26" i="33"/>
  <c r="C26" i="33"/>
  <c r="AB25" i="33"/>
  <c r="AD25" i="33" s="1"/>
  <c r="J25" i="33" s="1"/>
  <c r="I25" i="33" s="1"/>
  <c r="Y25" i="33"/>
  <c r="X25" i="33"/>
  <c r="P25" i="33"/>
  <c r="O25" i="33"/>
  <c r="Q25" i="33" s="1"/>
  <c r="M25" i="33"/>
  <c r="H25" i="33"/>
  <c r="C25" i="33"/>
  <c r="AB24" i="33"/>
  <c r="AD24" i="33" s="1"/>
  <c r="J24" i="33" s="1"/>
  <c r="Y24" i="33"/>
  <c r="X24" i="33"/>
  <c r="P24" i="33"/>
  <c r="O24" i="33"/>
  <c r="Q24" i="33" s="1"/>
  <c r="M24" i="33"/>
  <c r="H24" i="33"/>
  <c r="C24" i="33"/>
  <c r="AB23" i="33"/>
  <c r="AD23" i="33" s="1"/>
  <c r="J23" i="33" s="1"/>
  <c r="Y23" i="33"/>
  <c r="X23" i="33"/>
  <c r="P23" i="33"/>
  <c r="O23" i="33"/>
  <c r="M23" i="33"/>
  <c r="H23" i="33"/>
  <c r="C23" i="33"/>
  <c r="AB22" i="33"/>
  <c r="AD22" i="33" s="1"/>
  <c r="J22" i="33" s="1"/>
  <c r="Y22" i="33"/>
  <c r="X22" i="33"/>
  <c r="P22" i="33"/>
  <c r="Q22" i="33" s="1"/>
  <c r="O22" i="33"/>
  <c r="M22" i="33"/>
  <c r="H22" i="33"/>
  <c r="C22" i="33"/>
  <c r="AB21" i="33"/>
  <c r="AD21" i="33" s="1"/>
  <c r="J21" i="33" s="1"/>
  <c r="Y21" i="33"/>
  <c r="X21" i="33"/>
  <c r="Q21" i="33"/>
  <c r="P21" i="33"/>
  <c r="O21" i="33"/>
  <c r="M21" i="33"/>
  <c r="H21" i="33"/>
  <c r="C21" i="33"/>
  <c r="AB20" i="33"/>
  <c r="AD20" i="33" s="1"/>
  <c r="J20" i="33" s="1"/>
  <c r="Y20" i="33"/>
  <c r="X20" i="33"/>
  <c r="P20" i="33"/>
  <c r="O20" i="33"/>
  <c r="M20" i="33"/>
  <c r="H20" i="33"/>
  <c r="C20" i="33"/>
  <c r="AB19" i="33"/>
  <c r="AD19" i="33" s="1"/>
  <c r="J19" i="33" s="1"/>
  <c r="Y19" i="33"/>
  <c r="X19" i="33"/>
  <c r="P19" i="33"/>
  <c r="O19" i="33"/>
  <c r="Q19" i="33" s="1"/>
  <c r="M19" i="33"/>
  <c r="H19" i="33"/>
  <c r="C19" i="33"/>
  <c r="AB18" i="33"/>
  <c r="AD18" i="33" s="1"/>
  <c r="J18" i="33" s="1"/>
  <c r="Y18" i="33"/>
  <c r="X18" i="33"/>
  <c r="P18" i="33"/>
  <c r="Q18" i="33" s="1"/>
  <c r="O18" i="33"/>
  <c r="M18" i="33"/>
  <c r="H18" i="33"/>
  <c r="C18" i="33"/>
  <c r="AD17" i="33"/>
  <c r="J17" i="33" s="1"/>
  <c r="I17" i="33" s="1"/>
  <c r="AB17" i="33"/>
  <c r="Y17" i="33"/>
  <c r="X17" i="33"/>
  <c r="P17" i="33"/>
  <c r="O17" i="33"/>
  <c r="Q17" i="33" s="1"/>
  <c r="M17" i="33"/>
  <c r="H17" i="33"/>
  <c r="C17" i="33"/>
  <c r="AB16" i="33"/>
  <c r="AD16" i="33" s="1"/>
  <c r="J16" i="33" s="1"/>
  <c r="Y16" i="33"/>
  <c r="X16" i="33"/>
  <c r="P16" i="33"/>
  <c r="O16" i="33"/>
  <c r="Q16" i="33" s="1"/>
  <c r="M16" i="33"/>
  <c r="H16" i="33"/>
  <c r="C16" i="33"/>
  <c r="AD15" i="33"/>
  <c r="J15" i="33" s="1"/>
  <c r="AB15" i="33"/>
  <c r="Y15" i="33"/>
  <c r="X15" i="33"/>
  <c r="P15" i="33"/>
  <c r="O15" i="33"/>
  <c r="Q15" i="33" s="1"/>
  <c r="M15" i="33"/>
  <c r="H15" i="33"/>
  <c r="C15" i="33"/>
  <c r="AB14" i="33"/>
  <c r="AD14" i="33" s="1"/>
  <c r="J14" i="33" s="1"/>
  <c r="Y14" i="33"/>
  <c r="X14" i="33"/>
  <c r="P14" i="33"/>
  <c r="O14" i="33"/>
  <c r="M14" i="33"/>
  <c r="H14" i="33"/>
  <c r="C14" i="33"/>
  <c r="AB13" i="33"/>
  <c r="AD13" i="33" s="1"/>
  <c r="J13" i="33" s="1"/>
  <c r="Y13" i="33"/>
  <c r="X13" i="33"/>
  <c r="P13" i="33"/>
  <c r="Q13" i="33" s="1"/>
  <c r="O13" i="33"/>
  <c r="M13" i="33"/>
  <c r="H13" i="33"/>
  <c r="C13" i="33"/>
  <c r="AB12" i="33"/>
  <c r="AD12" i="33" s="1"/>
  <c r="J12" i="33" s="1"/>
  <c r="Y12" i="33"/>
  <c r="X12" i="33"/>
  <c r="P12" i="33"/>
  <c r="O12" i="33"/>
  <c r="M12" i="33"/>
  <c r="H12" i="33"/>
  <c r="C12" i="33"/>
  <c r="AB11" i="33"/>
  <c r="AD11" i="33" s="1"/>
  <c r="J11" i="33" s="1"/>
  <c r="K11" i="33" s="1"/>
  <c r="Y11" i="33"/>
  <c r="X11" i="33"/>
  <c r="Q11" i="33"/>
  <c r="P11" i="33"/>
  <c r="O11" i="33"/>
  <c r="M11" i="33"/>
  <c r="I11" i="33"/>
  <c r="H11" i="33"/>
  <c r="C11" i="33"/>
  <c r="AB10" i="33"/>
  <c r="AD10" i="33" s="1"/>
  <c r="J10" i="33" s="1"/>
  <c r="Y10" i="33"/>
  <c r="X10" i="33"/>
  <c r="P10" i="33"/>
  <c r="Q10" i="33" s="1"/>
  <c r="O10" i="33"/>
  <c r="M10" i="33"/>
  <c r="H10" i="33"/>
  <c r="C10" i="33"/>
  <c r="AB9" i="33"/>
  <c r="AD9" i="33" s="1"/>
  <c r="J9" i="33" s="1"/>
  <c r="I9" i="33" s="1"/>
  <c r="Y9" i="33"/>
  <c r="X9" i="33"/>
  <c r="P9" i="33"/>
  <c r="O9" i="33"/>
  <c r="Q9" i="33" s="1"/>
  <c r="M9" i="33"/>
  <c r="H9" i="33"/>
  <c r="C9" i="33"/>
  <c r="AB8" i="33"/>
  <c r="AD8" i="33" s="1"/>
  <c r="J8" i="33" s="1"/>
  <c r="Y8" i="33"/>
  <c r="X8" i="33"/>
  <c r="P8" i="33"/>
  <c r="O8" i="33"/>
  <c r="Q8" i="33" s="1"/>
  <c r="M8" i="33"/>
  <c r="H8" i="33"/>
  <c r="C8" i="33"/>
  <c r="AD7" i="33"/>
  <c r="J7" i="33" s="1"/>
  <c r="AB7" i="33"/>
  <c r="Y7" i="33"/>
  <c r="X7" i="33"/>
  <c r="P7" i="33"/>
  <c r="O7" i="33"/>
  <c r="M7" i="33"/>
  <c r="H7" i="33"/>
  <c r="C7" i="33"/>
  <c r="AB6" i="33"/>
  <c r="AD6" i="33" s="1"/>
  <c r="Y6" i="33"/>
  <c r="X6" i="33"/>
  <c r="P6" i="33"/>
  <c r="Q6" i="33" s="1"/>
  <c r="O6" i="33"/>
  <c r="M6" i="33"/>
  <c r="H6" i="33"/>
  <c r="C6" i="33"/>
  <c r="AD5" i="33"/>
  <c r="J5" i="33" s="1"/>
  <c r="AB5" i="33"/>
  <c r="Y5" i="33"/>
  <c r="X5" i="33"/>
  <c r="Q5" i="33"/>
  <c r="P5" i="33"/>
  <c r="O5" i="33"/>
  <c r="M5" i="33"/>
  <c r="H5" i="33"/>
  <c r="C5" i="33"/>
  <c r="AB4" i="33"/>
  <c r="AD4" i="33" s="1"/>
  <c r="J4" i="33" s="1"/>
  <c r="Y4" i="33"/>
  <c r="X4" i="33"/>
  <c r="P4" i="33"/>
  <c r="O4" i="33"/>
  <c r="Q4" i="33" s="1"/>
  <c r="M4" i="33"/>
  <c r="H4" i="33"/>
  <c r="C4" i="33"/>
  <c r="AG3" i="33"/>
  <c r="AF3" i="33"/>
  <c r="W3" i="33"/>
  <c r="V3" i="33"/>
  <c r="U3" i="33"/>
  <c r="T3" i="33"/>
  <c r="O3" i="33"/>
  <c r="G3" i="33"/>
  <c r="F3" i="33"/>
  <c r="D3" i="33"/>
  <c r="A2" i="33"/>
  <c r="A1" i="33"/>
  <c r="AB31" i="32"/>
  <c r="AD31" i="32" s="1"/>
  <c r="J31" i="32" s="1"/>
  <c r="Y31" i="32"/>
  <c r="X31" i="32"/>
  <c r="Q31" i="32"/>
  <c r="P31" i="32"/>
  <c r="O31" i="32"/>
  <c r="M31" i="32"/>
  <c r="H31" i="32"/>
  <c r="C31" i="32"/>
  <c r="AB30" i="32"/>
  <c r="AD30" i="32" s="1"/>
  <c r="J30" i="32" s="1"/>
  <c r="Y30" i="32"/>
  <c r="X30" i="32"/>
  <c r="P30" i="32"/>
  <c r="O30" i="32"/>
  <c r="Q30" i="32" s="1"/>
  <c r="M30" i="32"/>
  <c r="H30" i="32"/>
  <c r="C30" i="32"/>
  <c r="AB29" i="32"/>
  <c r="AD29" i="32" s="1"/>
  <c r="J29" i="32" s="1"/>
  <c r="Y29" i="32"/>
  <c r="X29" i="32"/>
  <c r="Q29" i="32"/>
  <c r="P29" i="32"/>
  <c r="O29" i="32"/>
  <c r="M29" i="32"/>
  <c r="H29" i="32"/>
  <c r="C29" i="32"/>
  <c r="AB28" i="32"/>
  <c r="AD28" i="32" s="1"/>
  <c r="J28" i="32" s="1"/>
  <c r="Y28" i="32"/>
  <c r="X28" i="32"/>
  <c r="P28" i="32"/>
  <c r="O28" i="32"/>
  <c r="M28" i="32"/>
  <c r="H28" i="32"/>
  <c r="C28" i="32"/>
  <c r="AB27" i="32"/>
  <c r="AD27" i="32" s="1"/>
  <c r="J27" i="32" s="1"/>
  <c r="I27" i="32" s="1"/>
  <c r="Y27" i="32"/>
  <c r="X27" i="32"/>
  <c r="P27" i="32"/>
  <c r="O27" i="32"/>
  <c r="Q27" i="32" s="1"/>
  <c r="M27" i="32"/>
  <c r="H27" i="32"/>
  <c r="C27" i="32"/>
  <c r="AB26" i="32"/>
  <c r="AD26" i="32" s="1"/>
  <c r="J26" i="32" s="1"/>
  <c r="Y26" i="32"/>
  <c r="X26" i="32"/>
  <c r="P26" i="32"/>
  <c r="O26" i="32"/>
  <c r="Q26" i="32" s="1"/>
  <c r="M26" i="32"/>
  <c r="H26" i="32"/>
  <c r="C26" i="32"/>
  <c r="AB25" i="32"/>
  <c r="AD25" i="32" s="1"/>
  <c r="J25" i="32" s="1"/>
  <c r="Y25" i="32"/>
  <c r="X25" i="32"/>
  <c r="P25" i="32"/>
  <c r="O25" i="32"/>
  <c r="Q25" i="32" s="1"/>
  <c r="M25" i="32"/>
  <c r="H25" i="32"/>
  <c r="C25" i="32"/>
  <c r="AB24" i="32"/>
  <c r="AD24" i="32" s="1"/>
  <c r="J24" i="32" s="1"/>
  <c r="Y24" i="32"/>
  <c r="X24" i="32"/>
  <c r="P24" i="32"/>
  <c r="O24" i="32"/>
  <c r="M24" i="32"/>
  <c r="H24" i="32"/>
  <c r="C24" i="32"/>
  <c r="AD23" i="32"/>
  <c r="J23" i="32" s="1"/>
  <c r="AB23" i="32"/>
  <c r="Y23" i="32"/>
  <c r="X23" i="32"/>
  <c r="Q23" i="32"/>
  <c r="P23" i="32"/>
  <c r="O23" i="32"/>
  <c r="M23" i="32"/>
  <c r="H23" i="32"/>
  <c r="C23" i="32"/>
  <c r="AB22" i="32"/>
  <c r="AD22" i="32" s="1"/>
  <c r="J22" i="32" s="1"/>
  <c r="Y22" i="32"/>
  <c r="X22" i="32"/>
  <c r="P22" i="32"/>
  <c r="O22" i="32"/>
  <c r="M22" i="32"/>
  <c r="H22" i="32"/>
  <c r="C22" i="32"/>
  <c r="AB21" i="32"/>
  <c r="AD21" i="32" s="1"/>
  <c r="J21" i="32" s="1"/>
  <c r="Y21" i="32"/>
  <c r="X21" i="32"/>
  <c r="P21" i="32"/>
  <c r="O21" i="32"/>
  <c r="Q21" i="32" s="1"/>
  <c r="M21" i="32"/>
  <c r="H21" i="32"/>
  <c r="C21" i="32"/>
  <c r="AB20" i="32"/>
  <c r="AD20" i="32" s="1"/>
  <c r="J20" i="32" s="1"/>
  <c r="Y20" i="32"/>
  <c r="X20" i="32"/>
  <c r="P20" i="32"/>
  <c r="Q20" i="32" s="1"/>
  <c r="O20" i="32"/>
  <c r="M20" i="32"/>
  <c r="H20" i="32"/>
  <c r="C20" i="32"/>
  <c r="AD19" i="32"/>
  <c r="J19" i="32" s="1"/>
  <c r="I19" i="32" s="1"/>
  <c r="AB19" i="32"/>
  <c r="Y19" i="32"/>
  <c r="X19" i="32"/>
  <c r="P19" i="32"/>
  <c r="O19" i="32"/>
  <c r="Q19" i="32" s="1"/>
  <c r="M19" i="32"/>
  <c r="K19" i="32"/>
  <c r="H19" i="32"/>
  <c r="C19" i="32"/>
  <c r="AB18" i="32"/>
  <c r="AD18" i="32" s="1"/>
  <c r="J18" i="32" s="1"/>
  <c r="Y18" i="32"/>
  <c r="X18" i="32"/>
  <c r="P18" i="32"/>
  <c r="O18" i="32"/>
  <c r="Q18" i="32" s="1"/>
  <c r="M18" i="32"/>
  <c r="H18" i="32"/>
  <c r="C18" i="32"/>
  <c r="AB17" i="32"/>
  <c r="AD17" i="32" s="1"/>
  <c r="J17" i="32" s="1"/>
  <c r="Y17" i="32"/>
  <c r="X17" i="32"/>
  <c r="P17" i="32"/>
  <c r="O17" i="32"/>
  <c r="Q17" i="32" s="1"/>
  <c r="M17" i="32"/>
  <c r="H17" i="32"/>
  <c r="C17" i="32"/>
  <c r="AB16" i="32"/>
  <c r="AD16" i="32" s="1"/>
  <c r="J16" i="32" s="1"/>
  <c r="Y16" i="32"/>
  <c r="X16" i="32"/>
  <c r="P16" i="32"/>
  <c r="Q16" i="32" s="1"/>
  <c r="O16" i="32"/>
  <c r="M16" i="32"/>
  <c r="H16" i="32"/>
  <c r="C16" i="32"/>
  <c r="AB15" i="32"/>
  <c r="AD15" i="32" s="1"/>
  <c r="J15" i="32" s="1"/>
  <c r="Y15" i="32"/>
  <c r="X15" i="32"/>
  <c r="P15" i="32"/>
  <c r="O15" i="32"/>
  <c r="Q15" i="32" s="1"/>
  <c r="M15" i="32"/>
  <c r="H15" i="32"/>
  <c r="C15" i="32"/>
  <c r="AB14" i="32"/>
  <c r="AD14" i="32" s="1"/>
  <c r="J14" i="32" s="1"/>
  <c r="Y14" i="32"/>
  <c r="X14" i="32"/>
  <c r="P14" i="32"/>
  <c r="O14" i="32"/>
  <c r="Q14" i="32" s="1"/>
  <c r="M14" i="32"/>
  <c r="H14" i="32"/>
  <c r="C14" i="32"/>
  <c r="AB13" i="32"/>
  <c r="AD13" i="32" s="1"/>
  <c r="J13" i="32" s="1"/>
  <c r="K13" i="32" s="1"/>
  <c r="Y13" i="32"/>
  <c r="X13" i="32"/>
  <c r="P13" i="32"/>
  <c r="O13" i="32"/>
  <c r="Q13" i="32" s="1"/>
  <c r="M13" i="32"/>
  <c r="H13" i="32"/>
  <c r="C13" i="32"/>
  <c r="AB12" i="32"/>
  <c r="AD12" i="32" s="1"/>
  <c r="J12" i="32" s="1"/>
  <c r="Y12" i="32"/>
  <c r="X12" i="32"/>
  <c r="P12" i="32"/>
  <c r="O12" i="32"/>
  <c r="M12" i="32"/>
  <c r="H12" i="32"/>
  <c r="C12" i="32"/>
  <c r="AD11" i="32"/>
  <c r="J11" i="32" s="1"/>
  <c r="I11" i="32" s="1"/>
  <c r="AB11" i="32"/>
  <c r="Y11" i="32"/>
  <c r="X11" i="32"/>
  <c r="P11" i="32"/>
  <c r="O11" i="32"/>
  <c r="M11" i="32"/>
  <c r="H11" i="32"/>
  <c r="C11" i="32"/>
  <c r="AB10" i="32"/>
  <c r="AD10" i="32" s="1"/>
  <c r="J10" i="32" s="1"/>
  <c r="Y10" i="32"/>
  <c r="X10" i="32"/>
  <c r="P10" i="32"/>
  <c r="O10" i="32"/>
  <c r="M10" i="32"/>
  <c r="H10" i="32"/>
  <c r="C10" i="32"/>
  <c r="AB9" i="32"/>
  <c r="AD9" i="32" s="1"/>
  <c r="J9" i="32" s="1"/>
  <c r="Y9" i="32"/>
  <c r="X9" i="32"/>
  <c r="P9" i="32"/>
  <c r="O9" i="32"/>
  <c r="Q9" i="32" s="1"/>
  <c r="M9" i="32"/>
  <c r="H9" i="32"/>
  <c r="C9" i="32"/>
  <c r="AB8" i="32"/>
  <c r="AD8" i="32" s="1"/>
  <c r="J8" i="32" s="1"/>
  <c r="Y8" i="32"/>
  <c r="X8" i="32"/>
  <c r="P8" i="32"/>
  <c r="O8" i="32"/>
  <c r="Q8" i="32" s="1"/>
  <c r="M8" i="32"/>
  <c r="H8" i="32"/>
  <c r="C8" i="32"/>
  <c r="AB7" i="32"/>
  <c r="AD7" i="32" s="1"/>
  <c r="J7" i="32" s="1"/>
  <c r="Y7" i="32"/>
  <c r="X7" i="32"/>
  <c r="Q7" i="32"/>
  <c r="P7" i="32"/>
  <c r="O7" i="32"/>
  <c r="M7" i="32"/>
  <c r="H7" i="32"/>
  <c r="C7" i="32"/>
  <c r="AB6" i="32"/>
  <c r="AD6" i="32" s="1"/>
  <c r="J6" i="32" s="1"/>
  <c r="Y6" i="32"/>
  <c r="X6" i="32"/>
  <c r="P6" i="32"/>
  <c r="O6" i="32"/>
  <c r="M6" i="32"/>
  <c r="H6" i="32"/>
  <c r="C6" i="32"/>
  <c r="AB5" i="32"/>
  <c r="AD5" i="32" s="1"/>
  <c r="J5" i="32" s="1"/>
  <c r="K5" i="32" s="1"/>
  <c r="Y5" i="32"/>
  <c r="X5" i="32"/>
  <c r="Q5" i="32"/>
  <c r="P5" i="32"/>
  <c r="O5" i="32"/>
  <c r="M5" i="32"/>
  <c r="I5" i="32"/>
  <c r="H5" i="32"/>
  <c r="C5" i="32"/>
  <c r="AB4" i="32"/>
  <c r="AD4" i="32" s="1"/>
  <c r="Y4" i="32"/>
  <c r="X4" i="32"/>
  <c r="P4" i="32"/>
  <c r="O4" i="32"/>
  <c r="M4" i="32"/>
  <c r="H4" i="32"/>
  <c r="C4" i="32"/>
  <c r="AG3" i="32"/>
  <c r="AF3" i="32"/>
  <c r="W3" i="32"/>
  <c r="V3" i="32"/>
  <c r="U3" i="32"/>
  <c r="T3" i="32"/>
  <c r="O3" i="32"/>
  <c r="G3" i="32"/>
  <c r="F3" i="32"/>
  <c r="D3" i="32"/>
  <c r="A2" i="32"/>
  <c r="A1" i="32"/>
  <c r="AB31" i="31"/>
  <c r="AD31" i="31" s="1"/>
  <c r="J31" i="31" s="1"/>
  <c r="K31" i="31" s="1"/>
  <c r="Y31" i="31"/>
  <c r="X31" i="31"/>
  <c r="P31" i="31"/>
  <c r="O31" i="31"/>
  <c r="Q31" i="31" s="1"/>
  <c r="M31" i="31"/>
  <c r="H31" i="31"/>
  <c r="C31" i="31"/>
  <c r="AB30" i="31"/>
  <c r="AD30" i="31" s="1"/>
  <c r="J30" i="31" s="1"/>
  <c r="Y30" i="31"/>
  <c r="X30" i="31"/>
  <c r="P30" i="31"/>
  <c r="O30" i="31"/>
  <c r="Q30" i="31" s="1"/>
  <c r="M30" i="31"/>
  <c r="H30" i="31"/>
  <c r="C30" i="31"/>
  <c r="AD29" i="31"/>
  <c r="AB29" i="31"/>
  <c r="Y29" i="31"/>
  <c r="X29" i="31"/>
  <c r="P29" i="31"/>
  <c r="O29" i="31"/>
  <c r="M29" i="31"/>
  <c r="K29" i="31"/>
  <c r="J29" i="31"/>
  <c r="I29" i="31" s="1"/>
  <c r="H29" i="31"/>
  <c r="C29" i="31"/>
  <c r="AB28" i="31"/>
  <c r="AD28" i="31" s="1"/>
  <c r="J28" i="31" s="1"/>
  <c r="Y28" i="31"/>
  <c r="X28" i="31"/>
  <c r="P28" i="31"/>
  <c r="Q28" i="31" s="1"/>
  <c r="O28" i="31"/>
  <c r="M28" i="31"/>
  <c r="H28" i="31"/>
  <c r="C28" i="31"/>
  <c r="AD27" i="31"/>
  <c r="J27" i="31" s="1"/>
  <c r="AB27" i="31"/>
  <c r="Y27" i="31"/>
  <c r="X27" i="31"/>
  <c r="P27" i="31"/>
  <c r="O27" i="31"/>
  <c r="M27" i="31"/>
  <c r="H27" i="31"/>
  <c r="C27" i="31"/>
  <c r="AB26" i="31"/>
  <c r="AD26" i="31" s="1"/>
  <c r="J26" i="31" s="1"/>
  <c r="Y26" i="31"/>
  <c r="X26" i="31"/>
  <c r="P26" i="31"/>
  <c r="O26" i="31"/>
  <c r="M26" i="31"/>
  <c r="H26" i="31"/>
  <c r="C26" i="31"/>
  <c r="AB25" i="31"/>
  <c r="AD25" i="31" s="1"/>
  <c r="J25" i="31" s="1"/>
  <c r="Y25" i="31"/>
  <c r="X25" i="31"/>
  <c r="P25" i="31"/>
  <c r="O25" i="31"/>
  <c r="M25" i="31"/>
  <c r="H25" i="31"/>
  <c r="C25" i="31"/>
  <c r="AB24" i="31"/>
  <c r="AD24" i="31" s="1"/>
  <c r="J24" i="31" s="1"/>
  <c r="Y24" i="31"/>
  <c r="X24" i="31"/>
  <c r="P24" i="31"/>
  <c r="O24" i="31"/>
  <c r="Q24" i="31" s="1"/>
  <c r="M24" i="31"/>
  <c r="H24" i="31"/>
  <c r="C24" i="31"/>
  <c r="AB23" i="31"/>
  <c r="AD23" i="31" s="1"/>
  <c r="J23" i="31" s="1"/>
  <c r="K23" i="31" s="1"/>
  <c r="Y23" i="31"/>
  <c r="X23" i="31"/>
  <c r="P23" i="31"/>
  <c r="Q23" i="31" s="1"/>
  <c r="O23" i="31"/>
  <c r="M23" i="31"/>
  <c r="I23" i="31"/>
  <c r="H23" i="31"/>
  <c r="C23" i="31"/>
  <c r="AB22" i="31"/>
  <c r="AD22" i="31" s="1"/>
  <c r="J22" i="31" s="1"/>
  <c r="Y22" i="31"/>
  <c r="X22" i="31"/>
  <c r="P22" i="31"/>
  <c r="O22" i="31"/>
  <c r="M22" i="31"/>
  <c r="H22" i="31"/>
  <c r="C22" i="31"/>
  <c r="AB21" i="31"/>
  <c r="AD21" i="31" s="1"/>
  <c r="J21" i="31" s="1"/>
  <c r="I21" i="31" s="1"/>
  <c r="Y21" i="31"/>
  <c r="X21" i="31"/>
  <c r="P21" i="31"/>
  <c r="O21" i="31"/>
  <c r="Q21" i="31" s="1"/>
  <c r="M21" i="31"/>
  <c r="H21" i="31"/>
  <c r="C21" i="31"/>
  <c r="AB20" i="31"/>
  <c r="AD20" i="31" s="1"/>
  <c r="J20" i="31" s="1"/>
  <c r="Y20" i="31"/>
  <c r="X20" i="31"/>
  <c r="Q20" i="31"/>
  <c r="P20" i="31"/>
  <c r="O20" i="31"/>
  <c r="M20" i="31"/>
  <c r="H20" i="31"/>
  <c r="C20" i="31"/>
  <c r="AB19" i="31"/>
  <c r="AD19" i="31" s="1"/>
  <c r="J19" i="31" s="1"/>
  <c r="Y19" i="31"/>
  <c r="X19" i="31"/>
  <c r="P19" i="31"/>
  <c r="O19" i="31"/>
  <c r="Q19" i="31" s="1"/>
  <c r="M19" i="31"/>
  <c r="H19" i="31"/>
  <c r="C19" i="31"/>
  <c r="AB18" i="31"/>
  <c r="AD18" i="31" s="1"/>
  <c r="Y18" i="31"/>
  <c r="X18" i="31"/>
  <c r="P18" i="31"/>
  <c r="O18" i="31"/>
  <c r="Q18" i="31" s="1"/>
  <c r="M18" i="31"/>
  <c r="J18" i="31"/>
  <c r="H18" i="31"/>
  <c r="C18" i="31"/>
  <c r="AD17" i="31"/>
  <c r="J17" i="31" s="1"/>
  <c r="AB17" i="31"/>
  <c r="Y17" i="31"/>
  <c r="X17" i="31"/>
  <c r="P17" i="31"/>
  <c r="Q17" i="31" s="1"/>
  <c r="O17" i="31"/>
  <c r="M17" i="31"/>
  <c r="H17" i="31"/>
  <c r="C17" i="31"/>
  <c r="AB16" i="31"/>
  <c r="AD16" i="31" s="1"/>
  <c r="J16" i="31" s="1"/>
  <c r="Y16" i="31"/>
  <c r="X16" i="31"/>
  <c r="P16" i="31"/>
  <c r="O16" i="31"/>
  <c r="Q16" i="31" s="1"/>
  <c r="M16" i="31"/>
  <c r="H16" i="31"/>
  <c r="C16" i="31"/>
  <c r="AB15" i="31"/>
  <c r="AD15" i="31" s="1"/>
  <c r="J15" i="31" s="1"/>
  <c r="K15" i="31" s="1"/>
  <c r="Y15" i="31"/>
  <c r="X15" i="31"/>
  <c r="P15" i="31"/>
  <c r="Q15" i="31" s="1"/>
  <c r="O15" i="31"/>
  <c r="M15" i="31"/>
  <c r="H15" i="31"/>
  <c r="C15" i="31"/>
  <c r="AB14" i="31"/>
  <c r="AD14" i="31" s="1"/>
  <c r="J14" i="31" s="1"/>
  <c r="Y14" i="31"/>
  <c r="X14" i="31"/>
  <c r="P14" i="31"/>
  <c r="O14" i="31"/>
  <c r="M14" i="31"/>
  <c r="H14" i="31"/>
  <c r="C14" i="31"/>
  <c r="AD13" i="31"/>
  <c r="J13" i="31" s="1"/>
  <c r="I13" i="31" s="1"/>
  <c r="AB13" i="31"/>
  <c r="Y13" i="31"/>
  <c r="X13" i="31"/>
  <c r="P13" i="31"/>
  <c r="O13" i="31"/>
  <c r="M13" i="31"/>
  <c r="H13" i="31"/>
  <c r="C13" i="31"/>
  <c r="AB12" i="31"/>
  <c r="AD12" i="31" s="1"/>
  <c r="J12" i="31" s="1"/>
  <c r="Y12" i="31"/>
  <c r="X12" i="31"/>
  <c r="P12" i="31"/>
  <c r="O12" i="31"/>
  <c r="Q12" i="31" s="1"/>
  <c r="M12" i="31"/>
  <c r="H12" i="31"/>
  <c r="C12" i="31"/>
  <c r="AD11" i="31"/>
  <c r="J11" i="31" s="1"/>
  <c r="AB11" i="31"/>
  <c r="Y11" i="31"/>
  <c r="X11" i="31"/>
  <c r="P11" i="31"/>
  <c r="O11" i="31"/>
  <c r="Q11" i="31" s="1"/>
  <c r="M11" i="31"/>
  <c r="H11" i="31"/>
  <c r="C11" i="31"/>
  <c r="AB10" i="31"/>
  <c r="AD10" i="31" s="1"/>
  <c r="J10" i="31" s="1"/>
  <c r="Y10" i="31"/>
  <c r="X10" i="31"/>
  <c r="P10" i="31"/>
  <c r="O10" i="31"/>
  <c r="Q10" i="31" s="1"/>
  <c r="M10" i="31"/>
  <c r="H10" i="31"/>
  <c r="C10" i="31"/>
  <c r="AD9" i="31"/>
  <c r="J9" i="31" s="1"/>
  <c r="AB9" i="31"/>
  <c r="Y9" i="31"/>
  <c r="X9" i="31"/>
  <c r="Q9" i="31"/>
  <c r="P9" i="31"/>
  <c r="O9" i="31"/>
  <c r="M9" i="31"/>
  <c r="H9" i="31"/>
  <c r="C9" i="31"/>
  <c r="AB8" i="31"/>
  <c r="AD8" i="31" s="1"/>
  <c r="J8" i="31" s="1"/>
  <c r="Y8" i="31"/>
  <c r="X8" i="31"/>
  <c r="P8" i="31"/>
  <c r="O8" i="31"/>
  <c r="Q8" i="31" s="1"/>
  <c r="M8" i="31"/>
  <c r="H8" i="31"/>
  <c r="C8" i="31"/>
  <c r="AB7" i="31"/>
  <c r="AD7" i="31" s="1"/>
  <c r="J7" i="31" s="1"/>
  <c r="K7" i="31" s="1"/>
  <c r="Y7" i="31"/>
  <c r="X7" i="31"/>
  <c r="Q7" i="31"/>
  <c r="P7" i="31"/>
  <c r="O7" i="31"/>
  <c r="M7" i="31"/>
  <c r="H7" i="31"/>
  <c r="C7" i="31"/>
  <c r="AB6" i="31"/>
  <c r="AD6" i="31" s="1"/>
  <c r="J6" i="31" s="1"/>
  <c r="Y6" i="31"/>
  <c r="X6" i="31"/>
  <c r="P6" i="31"/>
  <c r="O6" i="31"/>
  <c r="M6" i="31"/>
  <c r="H6" i="31"/>
  <c r="C6" i="31"/>
  <c r="AB5" i="31"/>
  <c r="AD5" i="31" s="1"/>
  <c r="J5" i="31" s="1"/>
  <c r="Y5" i="31"/>
  <c r="X5" i="31"/>
  <c r="P5" i="31"/>
  <c r="O5" i="31"/>
  <c r="M5" i="31"/>
  <c r="H5" i="31"/>
  <c r="C5" i="31"/>
  <c r="AB4" i="31"/>
  <c r="AD4" i="31" s="1"/>
  <c r="Y4" i="31"/>
  <c r="X4" i="31"/>
  <c r="Q4" i="31"/>
  <c r="P4" i="31"/>
  <c r="O4" i="31"/>
  <c r="M4" i="31"/>
  <c r="H4" i="31"/>
  <c r="C4" i="31"/>
  <c r="AG3" i="31"/>
  <c r="AF3" i="31"/>
  <c r="W3" i="31"/>
  <c r="V3" i="31"/>
  <c r="U3" i="31"/>
  <c r="T3" i="31"/>
  <c r="O3" i="31"/>
  <c r="G3" i="31"/>
  <c r="F3" i="31"/>
  <c r="D3" i="31"/>
  <c r="A2" i="31"/>
  <c r="A1" i="31"/>
  <c r="AB31" i="30"/>
  <c r="AD31" i="30" s="1"/>
  <c r="J31" i="30" s="1"/>
  <c r="Y31" i="30"/>
  <c r="X31" i="30"/>
  <c r="P31" i="30"/>
  <c r="O31" i="30"/>
  <c r="M31" i="30"/>
  <c r="H31" i="30"/>
  <c r="C31" i="30"/>
  <c r="AB30" i="30"/>
  <c r="AD30" i="30" s="1"/>
  <c r="J30" i="30" s="1"/>
  <c r="Y30" i="30"/>
  <c r="X30" i="30"/>
  <c r="Q30" i="30"/>
  <c r="P30" i="30"/>
  <c r="O30" i="30"/>
  <c r="M30" i="30"/>
  <c r="H30" i="30"/>
  <c r="C30" i="30"/>
  <c r="AB29" i="30"/>
  <c r="AD29" i="30" s="1"/>
  <c r="J29" i="30" s="1"/>
  <c r="Y29" i="30"/>
  <c r="X29" i="30"/>
  <c r="P29" i="30"/>
  <c r="O29" i="30"/>
  <c r="Q29" i="30" s="1"/>
  <c r="M29" i="30"/>
  <c r="H29" i="30"/>
  <c r="C29" i="30"/>
  <c r="AB28" i="30"/>
  <c r="AD28" i="30" s="1"/>
  <c r="J28" i="30" s="1"/>
  <c r="Y28" i="30"/>
  <c r="X28" i="30"/>
  <c r="P28" i="30"/>
  <c r="O28" i="30"/>
  <c r="M28" i="30"/>
  <c r="H28" i="30"/>
  <c r="C28" i="30"/>
  <c r="AD27" i="30"/>
  <c r="J27" i="30" s="1"/>
  <c r="AB27" i="30"/>
  <c r="Y27" i="30"/>
  <c r="X27" i="30"/>
  <c r="P27" i="30"/>
  <c r="Q27" i="30" s="1"/>
  <c r="O27" i="30"/>
  <c r="M27" i="30"/>
  <c r="H27" i="30"/>
  <c r="C27" i="30"/>
  <c r="AB26" i="30"/>
  <c r="AD26" i="30" s="1"/>
  <c r="J26" i="30" s="1"/>
  <c r="Y26" i="30"/>
  <c r="X26" i="30"/>
  <c r="P26" i="30"/>
  <c r="O26" i="30"/>
  <c r="Q26" i="30" s="1"/>
  <c r="M26" i="30"/>
  <c r="H26" i="30"/>
  <c r="C26" i="30"/>
  <c r="AB25" i="30"/>
  <c r="AD25" i="30" s="1"/>
  <c r="J25" i="30" s="1"/>
  <c r="Y25" i="30"/>
  <c r="X25" i="30"/>
  <c r="Q25" i="30"/>
  <c r="P25" i="30"/>
  <c r="O25" i="30"/>
  <c r="M25" i="30"/>
  <c r="H25" i="30"/>
  <c r="C25" i="30"/>
  <c r="AB24" i="30"/>
  <c r="AD24" i="30" s="1"/>
  <c r="J24" i="30" s="1"/>
  <c r="Y24" i="30"/>
  <c r="X24" i="30"/>
  <c r="P24" i="30"/>
  <c r="O24" i="30"/>
  <c r="Q24" i="30" s="1"/>
  <c r="M24" i="30"/>
  <c r="H24" i="30"/>
  <c r="C24" i="30"/>
  <c r="AB23" i="30"/>
  <c r="AD23" i="30" s="1"/>
  <c r="J23" i="30" s="1"/>
  <c r="Y23" i="30"/>
  <c r="X23" i="30"/>
  <c r="P23" i="30"/>
  <c r="O23" i="30"/>
  <c r="Q23" i="30" s="1"/>
  <c r="M23" i="30"/>
  <c r="H23" i="30"/>
  <c r="C23" i="30"/>
  <c r="AB22" i="30"/>
  <c r="AD22" i="30" s="1"/>
  <c r="J22" i="30" s="1"/>
  <c r="Y22" i="30"/>
  <c r="X22" i="30"/>
  <c r="Q22" i="30"/>
  <c r="P22" i="30"/>
  <c r="O22" i="30"/>
  <c r="M22" i="30"/>
  <c r="H22" i="30"/>
  <c r="C22" i="30"/>
  <c r="AB21" i="30"/>
  <c r="AD21" i="30" s="1"/>
  <c r="J21" i="30" s="1"/>
  <c r="Y21" i="30"/>
  <c r="X21" i="30"/>
  <c r="P21" i="30"/>
  <c r="O21" i="30"/>
  <c r="Q21" i="30" s="1"/>
  <c r="M21" i="30"/>
  <c r="H21" i="30"/>
  <c r="C21" i="30"/>
  <c r="AB20" i="30"/>
  <c r="AD20" i="30" s="1"/>
  <c r="J20" i="30" s="1"/>
  <c r="Y20" i="30"/>
  <c r="X20" i="30"/>
  <c r="P20" i="30"/>
  <c r="O20" i="30"/>
  <c r="Q20" i="30" s="1"/>
  <c r="M20" i="30"/>
  <c r="H20" i="30"/>
  <c r="C20" i="30"/>
  <c r="AB19" i="30"/>
  <c r="AD19" i="30" s="1"/>
  <c r="J19" i="30" s="1"/>
  <c r="Y19" i="30"/>
  <c r="X19" i="30"/>
  <c r="P19" i="30"/>
  <c r="Q19" i="30" s="1"/>
  <c r="O19" i="30"/>
  <c r="M19" i="30"/>
  <c r="H19" i="30"/>
  <c r="C19" i="30"/>
  <c r="AD18" i="30"/>
  <c r="J18" i="30" s="1"/>
  <c r="AB18" i="30"/>
  <c r="Y18" i="30"/>
  <c r="X18" i="30"/>
  <c r="P18" i="30"/>
  <c r="O18" i="30"/>
  <c r="M18" i="30"/>
  <c r="H18" i="30"/>
  <c r="C18" i="30"/>
  <c r="AB17" i="30"/>
  <c r="AD17" i="30" s="1"/>
  <c r="J17" i="30" s="1"/>
  <c r="K17" i="30" s="1"/>
  <c r="Y17" i="30"/>
  <c r="X17" i="30"/>
  <c r="P17" i="30"/>
  <c r="O17" i="30"/>
  <c r="Q17" i="30" s="1"/>
  <c r="M17" i="30"/>
  <c r="H17" i="30"/>
  <c r="C17" i="30"/>
  <c r="AB16" i="30"/>
  <c r="AD16" i="30" s="1"/>
  <c r="J16" i="30" s="1"/>
  <c r="Y16" i="30"/>
  <c r="X16" i="30"/>
  <c r="P16" i="30"/>
  <c r="O16" i="30"/>
  <c r="Q16" i="30" s="1"/>
  <c r="M16" i="30"/>
  <c r="H16" i="30"/>
  <c r="C16" i="30"/>
  <c r="AB15" i="30"/>
  <c r="AD15" i="30" s="1"/>
  <c r="J15" i="30" s="1"/>
  <c r="Y15" i="30"/>
  <c r="X15" i="30"/>
  <c r="P15" i="30"/>
  <c r="O15" i="30"/>
  <c r="Q15" i="30" s="1"/>
  <c r="M15" i="30"/>
  <c r="H15" i="30"/>
  <c r="C15" i="30"/>
  <c r="AB14" i="30"/>
  <c r="AD14" i="30" s="1"/>
  <c r="J14" i="30" s="1"/>
  <c r="Y14" i="30"/>
  <c r="X14" i="30"/>
  <c r="P14" i="30"/>
  <c r="O14" i="30"/>
  <c r="Q14" i="30" s="1"/>
  <c r="M14" i="30"/>
  <c r="H14" i="30"/>
  <c r="C14" i="30"/>
  <c r="AD13" i="30"/>
  <c r="J13" i="30" s="1"/>
  <c r="AB13" i="30"/>
  <c r="Y13" i="30"/>
  <c r="X13" i="30"/>
  <c r="P13" i="30"/>
  <c r="O13" i="30"/>
  <c r="M13" i="30"/>
  <c r="H13" i="30"/>
  <c r="C13" i="30"/>
  <c r="AB12" i="30"/>
  <c r="AD12" i="30" s="1"/>
  <c r="Y12" i="30"/>
  <c r="X12" i="30"/>
  <c r="P12" i="30"/>
  <c r="O12" i="30"/>
  <c r="M12" i="30"/>
  <c r="J12" i="30"/>
  <c r="K12" i="30" s="1"/>
  <c r="H12" i="30"/>
  <c r="C12" i="30"/>
  <c r="AB11" i="30"/>
  <c r="AD11" i="30" s="1"/>
  <c r="J11" i="30" s="1"/>
  <c r="Y11" i="30"/>
  <c r="X11" i="30"/>
  <c r="P11" i="30"/>
  <c r="O11" i="30"/>
  <c r="M11" i="30"/>
  <c r="H11" i="30"/>
  <c r="C11" i="30"/>
  <c r="AB10" i="30"/>
  <c r="AD10" i="30" s="1"/>
  <c r="J10" i="30" s="1"/>
  <c r="I10" i="30" s="1"/>
  <c r="Y10" i="30"/>
  <c r="X10" i="30"/>
  <c r="P10" i="30"/>
  <c r="O10" i="30"/>
  <c r="M10" i="30"/>
  <c r="H10" i="30"/>
  <c r="C10" i="30"/>
  <c r="AB9" i="30"/>
  <c r="AD9" i="30" s="1"/>
  <c r="J9" i="30" s="1"/>
  <c r="Y9" i="30"/>
  <c r="X9" i="30"/>
  <c r="Q9" i="30"/>
  <c r="P9" i="30"/>
  <c r="O9" i="30"/>
  <c r="M9" i="30"/>
  <c r="H9" i="30"/>
  <c r="C9" i="30"/>
  <c r="AB8" i="30"/>
  <c r="AD8" i="30" s="1"/>
  <c r="J8" i="30" s="1"/>
  <c r="Y8" i="30"/>
  <c r="X8" i="30"/>
  <c r="P8" i="30"/>
  <c r="O8" i="30"/>
  <c r="Q8" i="30" s="1"/>
  <c r="M8" i="30"/>
  <c r="H8" i="30"/>
  <c r="C8" i="30"/>
  <c r="AB7" i="30"/>
  <c r="AD7" i="30" s="1"/>
  <c r="J7" i="30" s="1"/>
  <c r="Y7" i="30"/>
  <c r="X7" i="30"/>
  <c r="P7" i="30"/>
  <c r="O7" i="30"/>
  <c r="Q7" i="30" s="1"/>
  <c r="M7" i="30"/>
  <c r="H7" i="30"/>
  <c r="C7" i="30"/>
  <c r="AB6" i="30"/>
  <c r="AD6" i="30" s="1"/>
  <c r="J6" i="30" s="1"/>
  <c r="Y6" i="30"/>
  <c r="X6" i="30"/>
  <c r="Q6" i="30"/>
  <c r="P6" i="30"/>
  <c r="O6" i="30"/>
  <c r="M6" i="30"/>
  <c r="H6" i="30"/>
  <c r="C6" i="30"/>
  <c r="AB5" i="30"/>
  <c r="AD5" i="30" s="1"/>
  <c r="J5" i="30" s="1"/>
  <c r="Y5" i="30"/>
  <c r="X5" i="30"/>
  <c r="P5" i="30"/>
  <c r="O5" i="30"/>
  <c r="Q5" i="30" s="1"/>
  <c r="M5" i="30"/>
  <c r="H5" i="30"/>
  <c r="C5" i="30"/>
  <c r="AB4" i="30"/>
  <c r="AD4" i="30" s="1"/>
  <c r="Y4" i="30"/>
  <c r="X4" i="30"/>
  <c r="P4" i="30"/>
  <c r="O4" i="30"/>
  <c r="Q4" i="30" s="1"/>
  <c r="M4" i="30"/>
  <c r="H4" i="30"/>
  <c r="C4" i="30"/>
  <c r="AG3" i="30"/>
  <c r="AF3" i="30"/>
  <c r="W3" i="30"/>
  <c r="V3" i="30"/>
  <c r="U3" i="30"/>
  <c r="T3" i="30"/>
  <c r="O3" i="30"/>
  <c r="G3" i="30"/>
  <c r="F3" i="30"/>
  <c r="D3" i="30"/>
  <c r="A2" i="30"/>
  <c r="A1" i="30"/>
  <c r="AB31" i="29"/>
  <c r="AD31" i="29" s="1"/>
  <c r="J31" i="29" s="1"/>
  <c r="Y31" i="29"/>
  <c r="X31" i="29"/>
  <c r="P31" i="29"/>
  <c r="O31" i="29"/>
  <c r="Q31" i="29" s="1"/>
  <c r="M31" i="29"/>
  <c r="H31" i="29"/>
  <c r="C31" i="29"/>
  <c r="AB30" i="29"/>
  <c r="AD30" i="29" s="1"/>
  <c r="J30" i="29" s="1"/>
  <c r="Y30" i="29"/>
  <c r="X30" i="29"/>
  <c r="P30" i="29"/>
  <c r="O30" i="29"/>
  <c r="M30" i="29"/>
  <c r="H30" i="29"/>
  <c r="C30" i="29"/>
  <c r="AB29" i="29"/>
  <c r="AD29" i="29" s="1"/>
  <c r="J29" i="29" s="1"/>
  <c r="Y29" i="29"/>
  <c r="X29" i="29"/>
  <c r="P29" i="29"/>
  <c r="O29" i="29"/>
  <c r="M29" i="29"/>
  <c r="H29" i="29"/>
  <c r="C29" i="29"/>
  <c r="AB28" i="29"/>
  <c r="AD28" i="29" s="1"/>
  <c r="J28" i="29" s="1"/>
  <c r="I28" i="29" s="1"/>
  <c r="Y28" i="29"/>
  <c r="X28" i="29"/>
  <c r="P28" i="29"/>
  <c r="O28" i="29"/>
  <c r="M28" i="29"/>
  <c r="H28" i="29"/>
  <c r="C28" i="29"/>
  <c r="AD27" i="29"/>
  <c r="J27" i="29" s="1"/>
  <c r="K27" i="29" s="1"/>
  <c r="AB27" i="29"/>
  <c r="Y27" i="29"/>
  <c r="X27" i="29"/>
  <c r="Q27" i="29"/>
  <c r="P27" i="29"/>
  <c r="O27" i="29"/>
  <c r="M27" i="29"/>
  <c r="I27" i="29"/>
  <c r="H27" i="29"/>
  <c r="C27" i="29"/>
  <c r="AB26" i="29"/>
  <c r="AD26" i="29" s="1"/>
  <c r="J26" i="29" s="1"/>
  <c r="Y26" i="29"/>
  <c r="X26" i="29"/>
  <c r="P26" i="29"/>
  <c r="O26" i="29"/>
  <c r="Q26" i="29" s="1"/>
  <c r="M26" i="29"/>
  <c r="H26" i="29"/>
  <c r="C26" i="29"/>
  <c r="AB25" i="29"/>
  <c r="AD25" i="29" s="1"/>
  <c r="J25" i="29" s="1"/>
  <c r="I25" i="29" s="1"/>
  <c r="Y25" i="29"/>
  <c r="X25" i="29"/>
  <c r="P25" i="29"/>
  <c r="O25" i="29"/>
  <c r="Q25" i="29" s="1"/>
  <c r="M25" i="29"/>
  <c r="H25" i="29"/>
  <c r="C25" i="29"/>
  <c r="AB24" i="29"/>
  <c r="AD24" i="29" s="1"/>
  <c r="J24" i="29" s="1"/>
  <c r="Y24" i="29"/>
  <c r="X24" i="29"/>
  <c r="P24" i="29"/>
  <c r="O24" i="29"/>
  <c r="Q24" i="29" s="1"/>
  <c r="M24" i="29"/>
  <c r="H24" i="29"/>
  <c r="C24" i="29"/>
  <c r="AD23" i="29"/>
  <c r="J23" i="29" s="1"/>
  <c r="AB23" i="29"/>
  <c r="Y23" i="29"/>
  <c r="X23" i="29"/>
  <c r="P23" i="29"/>
  <c r="O23" i="29"/>
  <c r="M23" i="29"/>
  <c r="H23" i="29"/>
  <c r="C23" i="29"/>
  <c r="AB22" i="29"/>
  <c r="AD22" i="29" s="1"/>
  <c r="J22" i="29" s="1"/>
  <c r="Y22" i="29"/>
  <c r="X22" i="29"/>
  <c r="P22" i="29"/>
  <c r="Q22" i="29" s="1"/>
  <c r="O22" i="29"/>
  <c r="M22" i="29"/>
  <c r="H22" i="29"/>
  <c r="C22" i="29"/>
  <c r="AB21" i="29"/>
  <c r="AD21" i="29" s="1"/>
  <c r="J21" i="29" s="1"/>
  <c r="Y21" i="29"/>
  <c r="X21" i="29"/>
  <c r="P21" i="29"/>
  <c r="O21" i="29"/>
  <c r="M21" i="29"/>
  <c r="H21" i="29"/>
  <c r="C21" i="29"/>
  <c r="AB20" i="29"/>
  <c r="AD20" i="29" s="1"/>
  <c r="J20" i="29" s="1"/>
  <c r="I20" i="29" s="1"/>
  <c r="Y20" i="29"/>
  <c r="X20" i="29"/>
  <c r="P20" i="29"/>
  <c r="O20" i="29"/>
  <c r="Q20" i="29" s="1"/>
  <c r="M20" i="29"/>
  <c r="H20" i="29"/>
  <c r="C20" i="29"/>
  <c r="AB19" i="29"/>
  <c r="AD19" i="29" s="1"/>
  <c r="J19" i="29" s="1"/>
  <c r="Y19" i="29"/>
  <c r="X19" i="29"/>
  <c r="Q19" i="29"/>
  <c r="P19" i="29"/>
  <c r="O19" i="29"/>
  <c r="M19" i="29"/>
  <c r="H19" i="29"/>
  <c r="C19" i="29"/>
  <c r="AB18" i="29"/>
  <c r="AD18" i="29" s="1"/>
  <c r="J18" i="29" s="1"/>
  <c r="Y18" i="29"/>
  <c r="X18" i="29"/>
  <c r="P18" i="29"/>
  <c r="O18" i="29"/>
  <c r="M18" i="29"/>
  <c r="H18" i="29"/>
  <c r="C18" i="29"/>
  <c r="AB17" i="29"/>
  <c r="AD17" i="29" s="1"/>
  <c r="J17" i="29" s="1"/>
  <c r="Y17" i="29"/>
  <c r="X17" i="29"/>
  <c r="P17" i="29"/>
  <c r="O17" i="29"/>
  <c r="Q17" i="29" s="1"/>
  <c r="M17" i="29"/>
  <c r="H17" i="29"/>
  <c r="C17" i="29"/>
  <c r="AB16" i="29"/>
  <c r="AD16" i="29" s="1"/>
  <c r="J16" i="29" s="1"/>
  <c r="Y16" i="29"/>
  <c r="X16" i="29"/>
  <c r="P16" i="29"/>
  <c r="O16" i="29"/>
  <c r="Q16" i="29" s="1"/>
  <c r="M16" i="29"/>
  <c r="H16" i="29"/>
  <c r="C16" i="29"/>
  <c r="AD15" i="29"/>
  <c r="J15" i="29" s="1"/>
  <c r="AB15" i="29"/>
  <c r="Y15" i="29"/>
  <c r="X15" i="29"/>
  <c r="P15" i="29"/>
  <c r="O15" i="29"/>
  <c r="Q15" i="29" s="1"/>
  <c r="M15" i="29"/>
  <c r="H15" i="29"/>
  <c r="C15" i="29"/>
  <c r="AB14" i="29"/>
  <c r="AD14" i="29" s="1"/>
  <c r="Y14" i="29"/>
  <c r="X14" i="29"/>
  <c r="P14" i="29"/>
  <c r="O14" i="29"/>
  <c r="M14" i="29"/>
  <c r="J14" i="29"/>
  <c r="K14" i="29" s="1"/>
  <c r="H14" i="29"/>
  <c r="C14" i="29"/>
  <c r="AB13" i="29"/>
  <c r="AD13" i="29" s="1"/>
  <c r="J13" i="29" s="1"/>
  <c r="Y13" i="29"/>
  <c r="X13" i="29"/>
  <c r="P13" i="29"/>
  <c r="O13" i="29"/>
  <c r="Q13" i="29" s="1"/>
  <c r="M13" i="29"/>
  <c r="H13" i="29"/>
  <c r="C13" i="29"/>
  <c r="AB12" i="29"/>
  <c r="AD12" i="29" s="1"/>
  <c r="J12" i="29" s="1"/>
  <c r="I12" i="29" s="1"/>
  <c r="Y12" i="29"/>
  <c r="X12" i="29"/>
  <c r="P12" i="29"/>
  <c r="O12" i="29"/>
  <c r="M12" i="29"/>
  <c r="H12" i="29"/>
  <c r="C12" i="29"/>
  <c r="AD11" i="29"/>
  <c r="J11" i="29" s="1"/>
  <c r="K11" i="29" s="1"/>
  <c r="AB11" i="29"/>
  <c r="Y11" i="29"/>
  <c r="X11" i="29"/>
  <c r="Q11" i="29"/>
  <c r="P11" i="29"/>
  <c r="O11" i="29"/>
  <c r="M11" i="29"/>
  <c r="H11" i="29"/>
  <c r="C11" i="29"/>
  <c r="AB10" i="29"/>
  <c r="AD10" i="29" s="1"/>
  <c r="J10" i="29" s="1"/>
  <c r="Y10" i="29"/>
  <c r="X10" i="29"/>
  <c r="P10" i="29"/>
  <c r="O10" i="29"/>
  <c r="M10" i="29"/>
  <c r="H10" i="29"/>
  <c r="C10" i="29"/>
  <c r="AD9" i="29"/>
  <c r="J9" i="29" s="1"/>
  <c r="I9" i="29" s="1"/>
  <c r="AB9" i="29"/>
  <c r="Y9" i="29"/>
  <c r="X9" i="29"/>
  <c r="P9" i="29"/>
  <c r="O9" i="29"/>
  <c r="Q9" i="29" s="1"/>
  <c r="M9" i="29"/>
  <c r="H9" i="29"/>
  <c r="C9" i="29"/>
  <c r="AB8" i="29"/>
  <c r="AD8" i="29" s="1"/>
  <c r="Y8" i="29"/>
  <c r="X8" i="29"/>
  <c r="Q8" i="29"/>
  <c r="P8" i="29"/>
  <c r="O8" i="29"/>
  <c r="M8" i="29"/>
  <c r="H8" i="29"/>
  <c r="C8" i="29"/>
  <c r="AB7" i="29"/>
  <c r="AD7" i="29" s="1"/>
  <c r="J7" i="29" s="1"/>
  <c r="Y7" i="29"/>
  <c r="X7" i="29"/>
  <c r="P7" i="29"/>
  <c r="O7" i="29"/>
  <c r="Q7" i="29" s="1"/>
  <c r="M7" i="29"/>
  <c r="H7" i="29"/>
  <c r="C7" i="29"/>
  <c r="AB6" i="29"/>
  <c r="AD6" i="29" s="1"/>
  <c r="J6" i="29" s="1"/>
  <c r="Y6" i="29"/>
  <c r="X6" i="29"/>
  <c r="P6" i="29"/>
  <c r="O6" i="29"/>
  <c r="M6" i="29"/>
  <c r="H6" i="29"/>
  <c r="C6" i="29"/>
  <c r="AD5" i="29"/>
  <c r="J5" i="29" s="1"/>
  <c r="AB5" i="29"/>
  <c r="Y5" i="29"/>
  <c r="X5" i="29"/>
  <c r="Q5" i="29"/>
  <c r="P5" i="29"/>
  <c r="O5" i="29"/>
  <c r="M5" i="29"/>
  <c r="H5" i="29"/>
  <c r="C5" i="29"/>
  <c r="AB4" i="29"/>
  <c r="AD4" i="29" s="1"/>
  <c r="J4" i="29" s="1"/>
  <c r="Y4" i="29"/>
  <c r="X4" i="29"/>
  <c r="P4" i="29"/>
  <c r="O4" i="29"/>
  <c r="Q4" i="29" s="1"/>
  <c r="M4" i="29"/>
  <c r="H4" i="29"/>
  <c r="C4" i="29"/>
  <c r="AG3" i="29"/>
  <c r="AF3" i="29"/>
  <c r="W3" i="29"/>
  <c r="V3" i="29"/>
  <c r="U3" i="29"/>
  <c r="T3" i="29"/>
  <c r="O3" i="29"/>
  <c r="G3" i="29"/>
  <c r="F3" i="29"/>
  <c r="D3" i="29"/>
  <c r="A2" i="29"/>
  <c r="A1" i="29"/>
  <c r="AB31" i="28"/>
  <c r="AD31" i="28" s="1"/>
  <c r="J31" i="28" s="1"/>
  <c r="Y31" i="28"/>
  <c r="X31" i="28"/>
  <c r="P31" i="28"/>
  <c r="O31" i="28"/>
  <c r="M31" i="28"/>
  <c r="H31" i="28"/>
  <c r="C31" i="28"/>
  <c r="AB30" i="28"/>
  <c r="AD30" i="28" s="1"/>
  <c r="J30" i="28" s="1"/>
  <c r="Y30" i="28"/>
  <c r="X30" i="28"/>
  <c r="P30" i="28"/>
  <c r="O30" i="28"/>
  <c r="Q30" i="28" s="1"/>
  <c r="M30" i="28"/>
  <c r="H30" i="28"/>
  <c r="C30" i="28"/>
  <c r="AB29" i="28"/>
  <c r="AD29" i="28" s="1"/>
  <c r="J29" i="28" s="1"/>
  <c r="Y29" i="28"/>
  <c r="X29" i="28"/>
  <c r="Q29" i="28"/>
  <c r="P29" i="28"/>
  <c r="O29" i="28"/>
  <c r="M29" i="28"/>
  <c r="H29" i="28"/>
  <c r="C29" i="28"/>
  <c r="AB28" i="28"/>
  <c r="AD28" i="28" s="1"/>
  <c r="J28" i="28" s="1"/>
  <c r="Y28" i="28"/>
  <c r="X28" i="28"/>
  <c r="P28" i="28"/>
  <c r="O28" i="28"/>
  <c r="Q28" i="28" s="1"/>
  <c r="M28" i="28"/>
  <c r="H28" i="28"/>
  <c r="C28" i="28"/>
  <c r="AB27" i="28"/>
  <c r="AD27" i="28" s="1"/>
  <c r="J27" i="28" s="1"/>
  <c r="Y27" i="28"/>
  <c r="X27" i="28"/>
  <c r="P27" i="28"/>
  <c r="O27" i="28"/>
  <c r="Q27" i="28" s="1"/>
  <c r="M27" i="28"/>
  <c r="H27" i="28"/>
  <c r="C27" i="28"/>
  <c r="AB26" i="28"/>
  <c r="AD26" i="28" s="1"/>
  <c r="J26" i="28" s="1"/>
  <c r="Y26" i="28"/>
  <c r="X26" i="28"/>
  <c r="P26" i="28"/>
  <c r="O26" i="28"/>
  <c r="Q26" i="28" s="1"/>
  <c r="M26" i="28"/>
  <c r="H26" i="28"/>
  <c r="C26" i="28"/>
  <c r="AD25" i="28"/>
  <c r="J25" i="28" s="1"/>
  <c r="AB25" i="28"/>
  <c r="Y25" i="28"/>
  <c r="X25" i="28"/>
  <c r="P25" i="28"/>
  <c r="O25" i="28"/>
  <c r="Q25" i="28" s="1"/>
  <c r="M25" i="28"/>
  <c r="H25" i="28"/>
  <c r="C25" i="28"/>
  <c r="AB24" i="28"/>
  <c r="AD24" i="28" s="1"/>
  <c r="Y24" i="28"/>
  <c r="X24" i="28"/>
  <c r="P24" i="28"/>
  <c r="O24" i="28"/>
  <c r="M24" i="28"/>
  <c r="J24" i="28"/>
  <c r="K24" i="28" s="1"/>
  <c r="H24" i="28"/>
  <c r="C24" i="28"/>
  <c r="AB23" i="28"/>
  <c r="AD23" i="28" s="1"/>
  <c r="J23" i="28" s="1"/>
  <c r="Y23" i="28"/>
  <c r="X23" i="28"/>
  <c r="P23" i="28"/>
  <c r="O23" i="28"/>
  <c r="Q23" i="28" s="1"/>
  <c r="M23" i="28"/>
  <c r="H23" i="28"/>
  <c r="C23" i="28"/>
  <c r="AB22" i="28"/>
  <c r="AD22" i="28" s="1"/>
  <c r="J22" i="28" s="1"/>
  <c r="I22" i="28" s="1"/>
  <c r="Y22" i="28"/>
  <c r="X22" i="28"/>
  <c r="P22" i="28"/>
  <c r="O22" i="28"/>
  <c r="M22" i="28"/>
  <c r="H22" i="28"/>
  <c r="C22" i="28"/>
  <c r="AD21" i="28"/>
  <c r="J21" i="28" s="1"/>
  <c r="K21" i="28" s="1"/>
  <c r="AB21" i="28"/>
  <c r="Y21" i="28"/>
  <c r="X21" i="28"/>
  <c r="Q21" i="28"/>
  <c r="P21" i="28"/>
  <c r="O21" i="28"/>
  <c r="M21" i="28"/>
  <c r="I21" i="28"/>
  <c r="H21" i="28"/>
  <c r="C21" i="28"/>
  <c r="AB20" i="28"/>
  <c r="AD20" i="28" s="1"/>
  <c r="J20" i="28" s="1"/>
  <c r="Y20" i="28"/>
  <c r="X20" i="28"/>
  <c r="P20" i="28"/>
  <c r="O20" i="28"/>
  <c r="M20" i="28"/>
  <c r="H20" i="28"/>
  <c r="C20" i="28"/>
  <c r="AD19" i="28"/>
  <c r="J19" i="28" s="1"/>
  <c r="K19" i="28" s="1"/>
  <c r="AB19" i="28"/>
  <c r="Y19" i="28"/>
  <c r="X19" i="28"/>
  <c r="P19" i="28"/>
  <c r="O19" i="28"/>
  <c r="Q19" i="28" s="1"/>
  <c r="M19" i="28"/>
  <c r="H19" i="28"/>
  <c r="C19" i="28"/>
  <c r="AB18" i="28"/>
  <c r="AD18" i="28" s="1"/>
  <c r="J18" i="28" s="1"/>
  <c r="Y18" i="28"/>
  <c r="X18" i="28"/>
  <c r="P18" i="28"/>
  <c r="Q18" i="28" s="1"/>
  <c r="O18" i="28"/>
  <c r="M18" i="28"/>
  <c r="H18" i="28"/>
  <c r="C18" i="28"/>
  <c r="AB17" i="28"/>
  <c r="AD17" i="28" s="1"/>
  <c r="J17" i="28" s="1"/>
  <c r="Y17" i="28"/>
  <c r="X17" i="28"/>
  <c r="P17" i="28"/>
  <c r="O17" i="28"/>
  <c r="Q17" i="28" s="1"/>
  <c r="M17" i="28"/>
  <c r="H17" i="28"/>
  <c r="C17" i="28"/>
  <c r="AB16" i="28"/>
  <c r="AD16" i="28" s="1"/>
  <c r="Y16" i="28"/>
  <c r="X16" i="28"/>
  <c r="P16" i="28"/>
  <c r="O16" i="28"/>
  <c r="M16" i="28"/>
  <c r="J16" i="28"/>
  <c r="K16" i="28" s="1"/>
  <c r="H16" i="28"/>
  <c r="C16" i="28"/>
  <c r="AD15" i="28"/>
  <c r="J15" i="28" s="1"/>
  <c r="AB15" i="28"/>
  <c r="Y15" i="28"/>
  <c r="X15" i="28"/>
  <c r="P15" i="28"/>
  <c r="Q15" i="28" s="1"/>
  <c r="O15" i="28"/>
  <c r="M15" i="28"/>
  <c r="H15" i="28"/>
  <c r="C15" i="28"/>
  <c r="AB14" i="28"/>
  <c r="AD14" i="28" s="1"/>
  <c r="J14" i="28" s="1"/>
  <c r="I14" i="28" s="1"/>
  <c r="Y14" i="28"/>
  <c r="X14" i="28"/>
  <c r="P14" i="28"/>
  <c r="O14" i="28"/>
  <c r="Q14" i="28" s="1"/>
  <c r="M14" i="28"/>
  <c r="H14" i="28"/>
  <c r="C14" i="28"/>
  <c r="AD13" i="28"/>
  <c r="J13" i="28" s="1"/>
  <c r="K13" i="28" s="1"/>
  <c r="AB13" i="28"/>
  <c r="Y13" i="28"/>
  <c r="X13" i="28"/>
  <c r="P13" i="28"/>
  <c r="Q13" i="28" s="1"/>
  <c r="O13" i="28"/>
  <c r="M13" i="28"/>
  <c r="I13" i="28"/>
  <c r="H13" i="28"/>
  <c r="C13" i="28"/>
  <c r="AB12" i="28"/>
  <c r="AD12" i="28" s="1"/>
  <c r="J12" i="28" s="1"/>
  <c r="Y12" i="28"/>
  <c r="X12" i="28"/>
  <c r="P12" i="28"/>
  <c r="O12" i="28"/>
  <c r="Q12" i="28" s="1"/>
  <c r="M12" i="28"/>
  <c r="H12" i="28"/>
  <c r="C12" i="28"/>
  <c r="AB11" i="28"/>
  <c r="AD11" i="28" s="1"/>
  <c r="J11" i="28" s="1"/>
  <c r="Y11" i="28"/>
  <c r="X11" i="28"/>
  <c r="P11" i="28"/>
  <c r="O11" i="28"/>
  <c r="Q11" i="28" s="1"/>
  <c r="M11" i="28"/>
  <c r="H11" i="28"/>
  <c r="C11" i="28"/>
  <c r="AB10" i="28"/>
  <c r="AD10" i="28" s="1"/>
  <c r="J10" i="28" s="1"/>
  <c r="Y10" i="28"/>
  <c r="X10" i="28"/>
  <c r="P10" i="28"/>
  <c r="O10" i="28"/>
  <c r="Q10" i="28" s="1"/>
  <c r="M10" i="28"/>
  <c r="H10" i="28"/>
  <c r="C10" i="28"/>
  <c r="AB9" i="28"/>
  <c r="AD9" i="28" s="1"/>
  <c r="J9" i="28" s="1"/>
  <c r="Y9" i="28"/>
  <c r="X9" i="28"/>
  <c r="P9" i="28"/>
  <c r="O9" i="28"/>
  <c r="M9" i="28"/>
  <c r="H9" i="28"/>
  <c r="C9" i="28"/>
  <c r="AB8" i="28"/>
  <c r="AD8" i="28" s="1"/>
  <c r="Y8" i="28"/>
  <c r="X8" i="28"/>
  <c r="P8" i="28"/>
  <c r="Q8" i="28" s="1"/>
  <c r="O8" i="28"/>
  <c r="M8" i="28"/>
  <c r="J8" i="28"/>
  <c r="H8" i="28"/>
  <c r="C8" i="28"/>
  <c r="AB7" i="28"/>
  <c r="AD7" i="28" s="1"/>
  <c r="J7" i="28" s="1"/>
  <c r="Y7" i="28"/>
  <c r="X7" i="28"/>
  <c r="P7" i="28"/>
  <c r="O7" i="28"/>
  <c r="Q7" i="28" s="1"/>
  <c r="M7" i="28"/>
  <c r="H7" i="28"/>
  <c r="C7" i="28"/>
  <c r="AB6" i="28"/>
  <c r="AD6" i="28" s="1"/>
  <c r="J6" i="28" s="1"/>
  <c r="Y6" i="28"/>
  <c r="X6" i="28"/>
  <c r="P6" i="28"/>
  <c r="O6" i="28"/>
  <c r="Q6" i="28" s="1"/>
  <c r="M6" i="28"/>
  <c r="H6" i="28"/>
  <c r="C6" i="28"/>
  <c r="AD5" i="28"/>
  <c r="J5" i="28" s="1"/>
  <c r="K5" i="28" s="1"/>
  <c r="AB5" i="28"/>
  <c r="Y5" i="28"/>
  <c r="X5" i="28"/>
  <c r="Q5" i="28"/>
  <c r="P5" i="28"/>
  <c r="O5" i="28"/>
  <c r="M5" i="28"/>
  <c r="I5" i="28"/>
  <c r="H5" i="28"/>
  <c r="C5" i="28"/>
  <c r="AB4" i="28"/>
  <c r="AD4" i="28" s="1"/>
  <c r="J4" i="28" s="1"/>
  <c r="Y4" i="28"/>
  <c r="X4" i="28"/>
  <c r="P4" i="28"/>
  <c r="O4" i="28"/>
  <c r="Q4" i="28" s="1"/>
  <c r="M4" i="28"/>
  <c r="H4" i="28"/>
  <c r="C4" i="28"/>
  <c r="AG3" i="28"/>
  <c r="AF3" i="28"/>
  <c r="W3" i="28"/>
  <c r="V3" i="28"/>
  <c r="U3" i="28"/>
  <c r="T3" i="28"/>
  <c r="O3" i="28"/>
  <c r="G3" i="28"/>
  <c r="F3" i="28"/>
  <c r="D3" i="28"/>
  <c r="A2" i="28"/>
  <c r="A1" i="28"/>
  <c r="AB31" i="27"/>
  <c r="AD31" i="27" s="1"/>
  <c r="J31" i="27" s="1"/>
  <c r="K31" i="27" s="1"/>
  <c r="Y31" i="27"/>
  <c r="X31" i="27"/>
  <c r="P31" i="27"/>
  <c r="O31" i="27"/>
  <c r="Q31" i="27" s="1"/>
  <c r="M31" i="27"/>
  <c r="H31" i="27"/>
  <c r="C31" i="27"/>
  <c r="AB30" i="27"/>
  <c r="AD30" i="27" s="1"/>
  <c r="J30" i="27" s="1"/>
  <c r="Y30" i="27"/>
  <c r="X30" i="27"/>
  <c r="P30" i="27"/>
  <c r="O30" i="27"/>
  <c r="Q30" i="27" s="1"/>
  <c r="M30" i="27"/>
  <c r="H30" i="27"/>
  <c r="C30" i="27"/>
  <c r="AB29" i="27"/>
  <c r="AD29" i="27" s="1"/>
  <c r="J29" i="27" s="1"/>
  <c r="I29" i="27" s="1"/>
  <c r="Y29" i="27"/>
  <c r="X29" i="27"/>
  <c r="P29" i="27"/>
  <c r="O29" i="27"/>
  <c r="Q29" i="27" s="1"/>
  <c r="M29" i="27"/>
  <c r="H29" i="27"/>
  <c r="C29" i="27"/>
  <c r="AB28" i="27"/>
  <c r="AD28" i="27" s="1"/>
  <c r="J28" i="27" s="1"/>
  <c r="Y28" i="27"/>
  <c r="X28" i="27"/>
  <c r="Q28" i="27"/>
  <c r="P28" i="27"/>
  <c r="O28" i="27"/>
  <c r="M28" i="27"/>
  <c r="H28" i="27"/>
  <c r="C28" i="27"/>
  <c r="AB27" i="27"/>
  <c r="AD27" i="27" s="1"/>
  <c r="J27" i="27" s="1"/>
  <c r="I27" i="27" s="1"/>
  <c r="Y27" i="27"/>
  <c r="X27" i="27"/>
  <c r="P27" i="27"/>
  <c r="O27" i="27"/>
  <c r="Q27" i="27" s="1"/>
  <c r="M27" i="27"/>
  <c r="K27" i="27"/>
  <c r="H27" i="27"/>
  <c r="C27" i="27"/>
  <c r="AB26" i="27"/>
  <c r="AD26" i="27" s="1"/>
  <c r="J26" i="27" s="1"/>
  <c r="K26" i="27" s="1"/>
  <c r="Y26" i="27"/>
  <c r="X26" i="27"/>
  <c r="P26" i="27"/>
  <c r="O26" i="27"/>
  <c r="Q26" i="27" s="1"/>
  <c r="M26" i="27"/>
  <c r="H26" i="27"/>
  <c r="C26" i="27"/>
  <c r="AB25" i="27"/>
  <c r="AD25" i="27" s="1"/>
  <c r="J25" i="27" s="1"/>
  <c r="Y25" i="27"/>
  <c r="X25" i="27"/>
  <c r="P25" i="27"/>
  <c r="O25" i="27"/>
  <c r="Q25" i="27" s="1"/>
  <c r="M25" i="27"/>
  <c r="H25" i="27"/>
  <c r="C25" i="27"/>
  <c r="AB24" i="27"/>
  <c r="AD24" i="27" s="1"/>
  <c r="J24" i="27" s="1"/>
  <c r="Y24" i="27"/>
  <c r="X24" i="27"/>
  <c r="P24" i="27"/>
  <c r="O24" i="27"/>
  <c r="Q24" i="27" s="1"/>
  <c r="M24" i="27"/>
  <c r="H24" i="27"/>
  <c r="C24" i="27"/>
  <c r="AD23" i="27"/>
  <c r="J23" i="27" s="1"/>
  <c r="K23" i="27" s="1"/>
  <c r="AB23" i="27"/>
  <c r="Y23" i="27"/>
  <c r="X23" i="27"/>
  <c r="P23" i="27"/>
  <c r="Q23" i="27" s="1"/>
  <c r="O23" i="27"/>
  <c r="M23" i="27"/>
  <c r="I23" i="27"/>
  <c r="H23" i="27"/>
  <c r="C23" i="27"/>
  <c r="AB22" i="27"/>
  <c r="AD22" i="27" s="1"/>
  <c r="J22" i="27" s="1"/>
  <c r="Y22" i="27"/>
  <c r="X22" i="27"/>
  <c r="P22" i="27"/>
  <c r="O22" i="27"/>
  <c r="Q22" i="27" s="1"/>
  <c r="M22" i="27"/>
  <c r="H22" i="27"/>
  <c r="C22" i="27"/>
  <c r="AB21" i="27"/>
  <c r="AD21" i="27" s="1"/>
  <c r="J21" i="27" s="1"/>
  <c r="I21" i="27" s="1"/>
  <c r="Y21" i="27"/>
  <c r="X21" i="27"/>
  <c r="P21" i="27"/>
  <c r="O21" i="27"/>
  <c r="Q21" i="27" s="1"/>
  <c r="M21" i="27"/>
  <c r="K21" i="27"/>
  <c r="H21" i="27"/>
  <c r="C21" i="27"/>
  <c r="AB20" i="27"/>
  <c r="AD20" i="27" s="1"/>
  <c r="J20" i="27" s="1"/>
  <c r="Y20" i="27"/>
  <c r="X20" i="27"/>
  <c r="P20" i="27"/>
  <c r="Q20" i="27" s="1"/>
  <c r="O20" i="27"/>
  <c r="M20" i="27"/>
  <c r="H20" i="27"/>
  <c r="C20" i="27"/>
  <c r="AD19" i="27"/>
  <c r="J19" i="27" s="1"/>
  <c r="I19" i="27" s="1"/>
  <c r="AB19" i="27"/>
  <c r="Y19" i="27"/>
  <c r="X19" i="27"/>
  <c r="P19" i="27"/>
  <c r="O19" i="27"/>
  <c r="M19" i="27"/>
  <c r="H19" i="27"/>
  <c r="C19" i="27"/>
  <c r="AB18" i="27"/>
  <c r="AD18" i="27" s="1"/>
  <c r="Y18" i="27"/>
  <c r="X18" i="27"/>
  <c r="P18" i="27"/>
  <c r="O18" i="27"/>
  <c r="M18" i="27"/>
  <c r="J18" i="27"/>
  <c r="H18" i="27"/>
  <c r="C18" i="27"/>
  <c r="AB17" i="27"/>
  <c r="AD17" i="27" s="1"/>
  <c r="J17" i="27" s="1"/>
  <c r="K17" i="27" s="1"/>
  <c r="Y17" i="27"/>
  <c r="X17" i="27"/>
  <c r="P17" i="27"/>
  <c r="O17" i="27"/>
  <c r="Q17" i="27" s="1"/>
  <c r="M17" i="27"/>
  <c r="H17" i="27"/>
  <c r="C17" i="27"/>
  <c r="AB16" i="27"/>
  <c r="AD16" i="27" s="1"/>
  <c r="J16" i="27" s="1"/>
  <c r="Y16" i="27"/>
  <c r="X16" i="27"/>
  <c r="P16" i="27"/>
  <c r="O16" i="27"/>
  <c r="M16" i="27"/>
  <c r="H16" i="27"/>
  <c r="C16" i="27"/>
  <c r="AB15" i="27"/>
  <c r="AD15" i="27" s="1"/>
  <c r="J15" i="27" s="1"/>
  <c r="Y15" i="27"/>
  <c r="X15" i="27"/>
  <c r="P15" i="27"/>
  <c r="O15" i="27"/>
  <c r="Q15" i="27" s="1"/>
  <c r="M15" i="27"/>
  <c r="H15" i="27"/>
  <c r="C15" i="27"/>
  <c r="AB14" i="27"/>
  <c r="AD14" i="27" s="1"/>
  <c r="J14" i="27" s="1"/>
  <c r="Y14" i="27"/>
  <c r="X14" i="27"/>
  <c r="P14" i="27"/>
  <c r="O14" i="27"/>
  <c r="Q14" i="27" s="1"/>
  <c r="M14" i="27"/>
  <c r="H14" i="27"/>
  <c r="C14" i="27"/>
  <c r="AD13" i="27"/>
  <c r="AB13" i="27"/>
  <c r="Y13" i="27"/>
  <c r="X13" i="27"/>
  <c r="P13" i="27"/>
  <c r="O13" i="27"/>
  <c r="M13" i="27"/>
  <c r="J13" i="27"/>
  <c r="H13" i="27"/>
  <c r="C13" i="27"/>
  <c r="AB12" i="27"/>
  <c r="AD12" i="27" s="1"/>
  <c r="Y12" i="27"/>
  <c r="X12" i="27"/>
  <c r="P12" i="27"/>
  <c r="O12" i="27"/>
  <c r="M12" i="27"/>
  <c r="J12" i="27"/>
  <c r="K12" i="27" s="1"/>
  <c r="H12" i="27"/>
  <c r="C12" i="27"/>
  <c r="AB11" i="27"/>
  <c r="AD11" i="27" s="1"/>
  <c r="J11" i="27" s="1"/>
  <c r="Y11" i="27"/>
  <c r="X11" i="27"/>
  <c r="Q11" i="27"/>
  <c r="P11" i="27"/>
  <c r="O11" i="27"/>
  <c r="M11" i="27"/>
  <c r="H11" i="27"/>
  <c r="C11" i="27"/>
  <c r="AB10" i="27"/>
  <c r="AD10" i="27" s="1"/>
  <c r="J10" i="27" s="1"/>
  <c r="Y10" i="27"/>
  <c r="X10" i="27"/>
  <c r="P10" i="27"/>
  <c r="O10" i="27"/>
  <c r="Q10" i="27" s="1"/>
  <c r="M10" i="27"/>
  <c r="H10" i="27"/>
  <c r="C10" i="27"/>
  <c r="AB9" i="27"/>
  <c r="AD9" i="27" s="1"/>
  <c r="J9" i="27" s="1"/>
  <c r="Y9" i="27"/>
  <c r="X9" i="27"/>
  <c r="P9" i="27"/>
  <c r="O9" i="27"/>
  <c r="Q9" i="27" s="1"/>
  <c r="M9" i="27"/>
  <c r="H9" i="27"/>
  <c r="C9" i="27"/>
  <c r="AD8" i="27"/>
  <c r="J8" i="27" s="1"/>
  <c r="I8" i="27" s="1"/>
  <c r="AB8" i="27"/>
  <c r="Y8" i="27"/>
  <c r="X8" i="27"/>
  <c r="P8" i="27"/>
  <c r="O8" i="27"/>
  <c r="Q8" i="27" s="1"/>
  <c r="M8" i="27"/>
  <c r="H8" i="27"/>
  <c r="C8" i="27"/>
  <c r="AB7" i="27"/>
  <c r="AD7" i="27" s="1"/>
  <c r="J7" i="27" s="1"/>
  <c r="Y7" i="27"/>
  <c r="X7" i="27"/>
  <c r="Q7" i="27"/>
  <c r="P7" i="27"/>
  <c r="O7" i="27"/>
  <c r="M7" i="27"/>
  <c r="H7" i="27"/>
  <c r="C7" i="27"/>
  <c r="AB6" i="27"/>
  <c r="AD6" i="27" s="1"/>
  <c r="Y6" i="27"/>
  <c r="X6" i="27"/>
  <c r="P6" i="27"/>
  <c r="O6" i="27"/>
  <c r="Q6" i="27" s="1"/>
  <c r="M6" i="27"/>
  <c r="J6" i="27"/>
  <c r="H6" i="27"/>
  <c r="C6" i="27"/>
  <c r="AB5" i="27"/>
  <c r="AD5" i="27" s="1"/>
  <c r="J5" i="27" s="1"/>
  <c r="Y5" i="27"/>
  <c r="X5" i="27"/>
  <c r="P5" i="27"/>
  <c r="Q5" i="27" s="1"/>
  <c r="O5" i="27"/>
  <c r="M5" i="27"/>
  <c r="H5" i="27"/>
  <c r="C5" i="27"/>
  <c r="AB4" i="27"/>
  <c r="AD4" i="27" s="1"/>
  <c r="J4" i="27" s="1"/>
  <c r="Y4" i="27"/>
  <c r="X4" i="27"/>
  <c r="Q4" i="27"/>
  <c r="P4" i="27"/>
  <c r="O4" i="27"/>
  <c r="M4" i="27"/>
  <c r="H4" i="27"/>
  <c r="C4" i="27"/>
  <c r="AG3" i="27"/>
  <c r="AF3" i="27"/>
  <c r="W3" i="27"/>
  <c r="V3" i="27"/>
  <c r="U3" i="27"/>
  <c r="T3" i="27"/>
  <c r="O3" i="27"/>
  <c r="G3" i="27"/>
  <c r="H3" i="27" s="1"/>
  <c r="F3" i="27"/>
  <c r="D3" i="27"/>
  <c r="A2" i="27"/>
  <c r="A1" i="27"/>
  <c r="AB31" i="26"/>
  <c r="AD31" i="26" s="1"/>
  <c r="J31" i="26" s="1"/>
  <c r="Y31" i="26"/>
  <c r="X31" i="26"/>
  <c r="Q31" i="26"/>
  <c r="P31" i="26"/>
  <c r="O31" i="26"/>
  <c r="M31" i="26"/>
  <c r="H31" i="26"/>
  <c r="C31" i="26"/>
  <c r="AB30" i="26"/>
  <c r="AD30" i="26" s="1"/>
  <c r="J30" i="26" s="1"/>
  <c r="Y30" i="26"/>
  <c r="X30" i="26"/>
  <c r="P30" i="26"/>
  <c r="O30" i="26"/>
  <c r="Q30" i="26" s="1"/>
  <c r="M30" i="26"/>
  <c r="H30" i="26"/>
  <c r="C30" i="26"/>
  <c r="AB29" i="26"/>
  <c r="AD29" i="26" s="1"/>
  <c r="J29" i="26" s="1"/>
  <c r="Y29" i="26"/>
  <c r="X29" i="26"/>
  <c r="P29" i="26"/>
  <c r="O29" i="26"/>
  <c r="Q29" i="26" s="1"/>
  <c r="M29" i="26"/>
  <c r="H29" i="26"/>
  <c r="C29" i="26"/>
  <c r="AB28" i="26"/>
  <c r="AD28" i="26" s="1"/>
  <c r="J28" i="26" s="1"/>
  <c r="Y28" i="26"/>
  <c r="X28" i="26"/>
  <c r="P28" i="26"/>
  <c r="O28" i="26"/>
  <c r="M28" i="26"/>
  <c r="H28" i="26"/>
  <c r="C28" i="26"/>
  <c r="AD27" i="26"/>
  <c r="J27" i="26" s="1"/>
  <c r="I27" i="26" s="1"/>
  <c r="AB27" i="26"/>
  <c r="Y27" i="26"/>
  <c r="X27" i="26"/>
  <c r="P27" i="26"/>
  <c r="O27" i="26"/>
  <c r="Q27" i="26" s="1"/>
  <c r="M27" i="26"/>
  <c r="H27" i="26"/>
  <c r="C27" i="26"/>
  <c r="AB26" i="26"/>
  <c r="AD26" i="26" s="1"/>
  <c r="J26" i="26" s="1"/>
  <c r="Y26" i="26"/>
  <c r="X26" i="26"/>
  <c r="P26" i="26"/>
  <c r="O26" i="26"/>
  <c r="Q26" i="26" s="1"/>
  <c r="M26" i="26"/>
  <c r="H26" i="26"/>
  <c r="C26" i="26"/>
  <c r="AB25" i="26"/>
  <c r="AD25" i="26" s="1"/>
  <c r="J25" i="26" s="1"/>
  <c r="Y25" i="26"/>
  <c r="X25" i="26"/>
  <c r="P25" i="26"/>
  <c r="O25" i="26"/>
  <c r="M25" i="26"/>
  <c r="H25" i="26"/>
  <c r="C25" i="26"/>
  <c r="AB24" i="26"/>
  <c r="AD24" i="26" s="1"/>
  <c r="J24" i="26" s="1"/>
  <c r="Y24" i="26"/>
  <c r="X24" i="26"/>
  <c r="P24" i="26"/>
  <c r="O24" i="26"/>
  <c r="M24" i="26"/>
  <c r="H24" i="26"/>
  <c r="C24" i="26"/>
  <c r="AB23" i="26"/>
  <c r="AD23" i="26" s="1"/>
  <c r="J23" i="26" s="1"/>
  <c r="Y23" i="26"/>
  <c r="X23" i="26"/>
  <c r="Q23" i="26"/>
  <c r="P23" i="26"/>
  <c r="O23" i="26"/>
  <c r="M23" i="26"/>
  <c r="H23" i="26"/>
  <c r="C23" i="26"/>
  <c r="AB22" i="26"/>
  <c r="AD22" i="26" s="1"/>
  <c r="J22" i="26" s="1"/>
  <c r="Y22" i="26"/>
  <c r="X22" i="26"/>
  <c r="P22" i="26"/>
  <c r="O22" i="26"/>
  <c r="M22" i="26"/>
  <c r="H22" i="26"/>
  <c r="C22" i="26"/>
  <c r="AB21" i="26"/>
  <c r="AD21" i="26" s="1"/>
  <c r="Y21" i="26"/>
  <c r="X21" i="26"/>
  <c r="Q21" i="26"/>
  <c r="P21" i="26"/>
  <c r="O21" i="26"/>
  <c r="M21" i="26"/>
  <c r="J21" i="26"/>
  <c r="K21" i="26" s="1"/>
  <c r="H21" i="26"/>
  <c r="C21" i="26"/>
  <c r="AB20" i="26"/>
  <c r="AD20" i="26" s="1"/>
  <c r="J20" i="26" s="1"/>
  <c r="Y20" i="26"/>
  <c r="X20" i="26"/>
  <c r="P20" i="26"/>
  <c r="O20" i="26"/>
  <c r="Q20" i="26" s="1"/>
  <c r="M20" i="26"/>
  <c r="H20" i="26"/>
  <c r="C20" i="26"/>
  <c r="AD19" i="26"/>
  <c r="J19" i="26" s="1"/>
  <c r="I19" i="26" s="1"/>
  <c r="AB19" i="26"/>
  <c r="Y19" i="26"/>
  <c r="X19" i="26"/>
  <c r="P19" i="26"/>
  <c r="O19" i="26"/>
  <c r="M19" i="26"/>
  <c r="H19" i="26"/>
  <c r="C19" i="26"/>
  <c r="AB18" i="26"/>
  <c r="AD18" i="26" s="1"/>
  <c r="J18" i="26" s="1"/>
  <c r="Y18" i="26"/>
  <c r="X18" i="26"/>
  <c r="P18" i="26"/>
  <c r="O18" i="26"/>
  <c r="Q18" i="26" s="1"/>
  <c r="M18" i="26"/>
  <c r="H18" i="26"/>
  <c r="C18" i="26"/>
  <c r="AB17" i="26"/>
  <c r="AD17" i="26" s="1"/>
  <c r="J17" i="26" s="1"/>
  <c r="Y17" i="26"/>
  <c r="X17" i="26"/>
  <c r="P17" i="26"/>
  <c r="O17" i="26"/>
  <c r="Q17" i="26" s="1"/>
  <c r="M17" i="26"/>
  <c r="H17" i="26"/>
  <c r="C17" i="26"/>
  <c r="AB16" i="26"/>
  <c r="AD16" i="26" s="1"/>
  <c r="J16" i="26" s="1"/>
  <c r="Y16" i="26"/>
  <c r="X16" i="26"/>
  <c r="P16" i="26"/>
  <c r="O16" i="26"/>
  <c r="Q16" i="26" s="1"/>
  <c r="M16" i="26"/>
  <c r="H16" i="26"/>
  <c r="C16" i="26"/>
  <c r="AB15" i="26"/>
  <c r="AD15" i="26" s="1"/>
  <c r="J15" i="26" s="1"/>
  <c r="Y15" i="26"/>
  <c r="X15" i="26"/>
  <c r="P15" i="26"/>
  <c r="Q15" i="26" s="1"/>
  <c r="O15" i="26"/>
  <c r="M15" i="26"/>
  <c r="H15" i="26"/>
  <c r="C15" i="26"/>
  <c r="AB14" i="26"/>
  <c r="AD14" i="26" s="1"/>
  <c r="J14" i="26" s="1"/>
  <c r="Y14" i="26"/>
  <c r="X14" i="26"/>
  <c r="P14" i="26"/>
  <c r="O14" i="26"/>
  <c r="M14" i="26"/>
  <c r="H14" i="26"/>
  <c r="C14" i="26"/>
  <c r="AB13" i="26"/>
  <c r="AD13" i="26" s="1"/>
  <c r="J13" i="26" s="1"/>
  <c r="Y13" i="26"/>
  <c r="X13" i="26"/>
  <c r="Q13" i="26"/>
  <c r="P13" i="26"/>
  <c r="O13" i="26"/>
  <c r="M13" i="26"/>
  <c r="H13" i="26"/>
  <c r="C13" i="26"/>
  <c r="AB12" i="26"/>
  <c r="AD12" i="26" s="1"/>
  <c r="J12" i="26" s="1"/>
  <c r="Y12" i="26"/>
  <c r="X12" i="26"/>
  <c r="P12" i="26"/>
  <c r="Q12" i="26" s="1"/>
  <c r="O12" i="26"/>
  <c r="M12" i="26"/>
  <c r="H12" i="26"/>
  <c r="C12" i="26"/>
  <c r="AB11" i="26"/>
  <c r="AD11" i="26" s="1"/>
  <c r="J11" i="26" s="1"/>
  <c r="I11" i="26" s="1"/>
  <c r="Y11" i="26"/>
  <c r="X11" i="26"/>
  <c r="P11" i="26"/>
  <c r="O11" i="26"/>
  <c r="Q11" i="26" s="1"/>
  <c r="M11" i="26"/>
  <c r="K11" i="26"/>
  <c r="H11" i="26"/>
  <c r="C11" i="26"/>
  <c r="AD10" i="26"/>
  <c r="J10" i="26" s="1"/>
  <c r="K10" i="26" s="1"/>
  <c r="AB10" i="26"/>
  <c r="Y10" i="26"/>
  <c r="X10" i="26"/>
  <c r="P10" i="26"/>
  <c r="O10" i="26"/>
  <c r="Q10" i="26" s="1"/>
  <c r="M10" i="26"/>
  <c r="H10" i="26"/>
  <c r="C10" i="26"/>
  <c r="AD9" i="26"/>
  <c r="J9" i="26" s="1"/>
  <c r="AB9" i="26"/>
  <c r="Y9" i="26"/>
  <c r="X9" i="26"/>
  <c r="P9" i="26"/>
  <c r="O9" i="26"/>
  <c r="M9" i="26"/>
  <c r="H9" i="26"/>
  <c r="C9" i="26"/>
  <c r="AB8" i="26"/>
  <c r="AD8" i="26" s="1"/>
  <c r="J8" i="26" s="1"/>
  <c r="Y8" i="26"/>
  <c r="X8" i="26"/>
  <c r="P8" i="26"/>
  <c r="O8" i="26"/>
  <c r="Q8" i="26" s="1"/>
  <c r="M8" i="26"/>
  <c r="H8" i="26"/>
  <c r="C8" i="26"/>
  <c r="AB7" i="26"/>
  <c r="AD7" i="26" s="1"/>
  <c r="J7" i="26" s="1"/>
  <c r="Y7" i="26"/>
  <c r="X7" i="26"/>
  <c r="P7" i="26"/>
  <c r="Q7" i="26" s="1"/>
  <c r="O7" i="26"/>
  <c r="M7" i="26"/>
  <c r="H7" i="26"/>
  <c r="C7" i="26"/>
  <c r="AB6" i="26"/>
  <c r="AD6" i="26" s="1"/>
  <c r="J6" i="26" s="1"/>
  <c r="Y6" i="26"/>
  <c r="X6" i="26"/>
  <c r="P6" i="26"/>
  <c r="O6" i="26"/>
  <c r="M6" i="26"/>
  <c r="H6" i="26"/>
  <c r="C6" i="26"/>
  <c r="AB5" i="26"/>
  <c r="AD5" i="26" s="1"/>
  <c r="J5" i="26" s="1"/>
  <c r="Y5" i="26"/>
  <c r="X5" i="26"/>
  <c r="Q5" i="26"/>
  <c r="P5" i="26"/>
  <c r="O5" i="26"/>
  <c r="M5" i="26"/>
  <c r="H5" i="26"/>
  <c r="C5" i="26"/>
  <c r="AB4" i="26"/>
  <c r="AD4" i="26" s="1"/>
  <c r="Y4" i="26"/>
  <c r="X4" i="26"/>
  <c r="Q4" i="26"/>
  <c r="P4" i="26"/>
  <c r="O4" i="26"/>
  <c r="M4" i="26"/>
  <c r="H4" i="26"/>
  <c r="C4" i="26"/>
  <c r="AG3" i="26"/>
  <c r="AF3" i="26"/>
  <c r="W3" i="26"/>
  <c r="V3" i="26"/>
  <c r="U3" i="26"/>
  <c r="T3" i="26"/>
  <c r="O3" i="26"/>
  <c r="G3" i="26"/>
  <c r="F3" i="26"/>
  <c r="D3" i="26"/>
  <c r="A2" i="26"/>
  <c r="A1" i="26"/>
  <c r="AB31" i="25"/>
  <c r="AD31" i="25" s="1"/>
  <c r="Y31" i="25"/>
  <c r="X31" i="25"/>
  <c r="Q31" i="25"/>
  <c r="P31" i="25"/>
  <c r="O31" i="25"/>
  <c r="M31" i="25"/>
  <c r="J31" i="25"/>
  <c r="H31" i="25"/>
  <c r="C31" i="25"/>
  <c r="AB30" i="25"/>
  <c r="AD30" i="25" s="1"/>
  <c r="J30" i="25" s="1"/>
  <c r="Y30" i="25"/>
  <c r="X30" i="25"/>
  <c r="P30" i="25"/>
  <c r="O30" i="25"/>
  <c r="M30" i="25"/>
  <c r="H30" i="25"/>
  <c r="C30" i="25"/>
  <c r="AD29" i="25"/>
  <c r="J29" i="25" s="1"/>
  <c r="I29" i="25" s="1"/>
  <c r="AB29" i="25"/>
  <c r="Y29" i="25"/>
  <c r="X29" i="25"/>
  <c r="P29" i="25"/>
  <c r="O29" i="25"/>
  <c r="M29" i="25"/>
  <c r="H29" i="25"/>
  <c r="C29" i="25"/>
  <c r="AB28" i="25"/>
  <c r="AD28" i="25" s="1"/>
  <c r="J28" i="25" s="1"/>
  <c r="K28" i="25" s="1"/>
  <c r="Y28" i="25"/>
  <c r="X28" i="25"/>
  <c r="P28" i="25"/>
  <c r="O28" i="25"/>
  <c r="Q28" i="25" s="1"/>
  <c r="M28" i="25"/>
  <c r="H28" i="25"/>
  <c r="C28" i="25"/>
  <c r="AB27" i="25"/>
  <c r="AD27" i="25" s="1"/>
  <c r="J27" i="25" s="1"/>
  <c r="Y27" i="25"/>
  <c r="X27" i="25"/>
  <c r="P27" i="25"/>
  <c r="O27" i="25"/>
  <c r="Q27" i="25" s="1"/>
  <c r="M27" i="25"/>
  <c r="H27" i="25"/>
  <c r="C27" i="25"/>
  <c r="AB26" i="25"/>
  <c r="AD26" i="25" s="1"/>
  <c r="J26" i="25" s="1"/>
  <c r="Y26" i="25"/>
  <c r="X26" i="25"/>
  <c r="P26" i="25"/>
  <c r="O26" i="25"/>
  <c r="M26" i="25"/>
  <c r="H26" i="25"/>
  <c r="C26" i="25"/>
  <c r="AB25" i="25"/>
  <c r="AD25" i="25" s="1"/>
  <c r="J25" i="25" s="1"/>
  <c r="Y25" i="25"/>
  <c r="X25" i="25"/>
  <c r="P25" i="25"/>
  <c r="O25" i="25"/>
  <c r="Q25" i="25" s="1"/>
  <c r="M25" i="25"/>
  <c r="H25" i="25"/>
  <c r="C25" i="25"/>
  <c r="AB24" i="25"/>
  <c r="AD24" i="25" s="1"/>
  <c r="J24" i="25" s="1"/>
  <c r="Y24" i="25"/>
  <c r="X24" i="25"/>
  <c r="P24" i="25"/>
  <c r="O24" i="25"/>
  <c r="Q24" i="25" s="1"/>
  <c r="M24" i="25"/>
  <c r="H24" i="25"/>
  <c r="C24" i="25"/>
  <c r="AB23" i="25"/>
  <c r="AD23" i="25" s="1"/>
  <c r="J23" i="25" s="1"/>
  <c r="Y23" i="25"/>
  <c r="X23" i="25"/>
  <c r="P23" i="25"/>
  <c r="O23" i="25"/>
  <c r="Q23" i="25" s="1"/>
  <c r="M23" i="25"/>
  <c r="H23" i="25"/>
  <c r="C23" i="25"/>
  <c r="AB22" i="25"/>
  <c r="AD22" i="25" s="1"/>
  <c r="J22" i="25" s="1"/>
  <c r="Y22" i="25"/>
  <c r="X22" i="25"/>
  <c r="P22" i="25"/>
  <c r="O22" i="25"/>
  <c r="M22" i="25"/>
  <c r="H22" i="25"/>
  <c r="C22" i="25"/>
  <c r="AD21" i="25"/>
  <c r="J21" i="25" s="1"/>
  <c r="I21" i="25" s="1"/>
  <c r="AB21" i="25"/>
  <c r="Y21" i="25"/>
  <c r="X21" i="25"/>
  <c r="P21" i="25"/>
  <c r="O21" i="25"/>
  <c r="M21" i="25"/>
  <c r="K21" i="25"/>
  <c r="H21" i="25"/>
  <c r="C21" i="25"/>
  <c r="AB20" i="25"/>
  <c r="AD20" i="25" s="1"/>
  <c r="J20" i="25" s="1"/>
  <c r="Y20" i="25"/>
  <c r="X20" i="25"/>
  <c r="P20" i="25"/>
  <c r="O20" i="25"/>
  <c r="M20" i="25"/>
  <c r="H20" i="25"/>
  <c r="C20" i="25"/>
  <c r="AD19" i="25"/>
  <c r="J19" i="25" s="1"/>
  <c r="AB19" i="25"/>
  <c r="Y19" i="25"/>
  <c r="X19" i="25"/>
  <c r="P19" i="25"/>
  <c r="O19" i="25"/>
  <c r="M19" i="25"/>
  <c r="H19" i="25"/>
  <c r="C19" i="25"/>
  <c r="AB18" i="25"/>
  <c r="AD18" i="25" s="1"/>
  <c r="J18" i="25" s="1"/>
  <c r="Y18" i="25"/>
  <c r="X18" i="25"/>
  <c r="P18" i="25"/>
  <c r="O18" i="25"/>
  <c r="M18" i="25"/>
  <c r="H18" i="25"/>
  <c r="C18" i="25"/>
  <c r="AB17" i="25"/>
  <c r="AD17" i="25" s="1"/>
  <c r="J17" i="25" s="1"/>
  <c r="Y17" i="25"/>
  <c r="X17" i="25"/>
  <c r="Q17" i="25"/>
  <c r="P17" i="25"/>
  <c r="O17" i="25"/>
  <c r="M17" i="25"/>
  <c r="H17" i="25"/>
  <c r="C17" i="25"/>
  <c r="AB16" i="25"/>
  <c r="AD16" i="25" s="1"/>
  <c r="J16" i="25" s="1"/>
  <c r="Y16" i="25"/>
  <c r="X16" i="25"/>
  <c r="P16" i="25"/>
  <c r="O16" i="25"/>
  <c r="Q16" i="25" s="1"/>
  <c r="M16" i="25"/>
  <c r="H16" i="25"/>
  <c r="C16" i="25"/>
  <c r="AB15" i="25"/>
  <c r="AD15" i="25" s="1"/>
  <c r="J15" i="25" s="1"/>
  <c r="K15" i="25" s="1"/>
  <c r="Y15" i="25"/>
  <c r="X15" i="25"/>
  <c r="P15" i="25"/>
  <c r="O15" i="25"/>
  <c r="Q15" i="25" s="1"/>
  <c r="M15" i="25"/>
  <c r="H15" i="25"/>
  <c r="C15" i="25"/>
  <c r="AB14" i="25"/>
  <c r="AD14" i="25" s="1"/>
  <c r="J14" i="25" s="1"/>
  <c r="Y14" i="25"/>
  <c r="X14" i="25"/>
  <c r="P14" i="25"/>
  <c r="Q14" i="25" s="1"/>
  <c r="O14" i="25"/>
  <c r="M14" i="25"/>
  <c r="H14" i="25"/>
  <c r="C14" i="25"/>
  <c r="AB13" i="25"/>
  <c r="AD13" i="25" s="1"/>
  <c r="J13" i="25" s="1"/>
  <c r="I13" i="25" s="1"/>
  <c r="Y13" i="25"/>
  <c r="X13" i="25"/>
  <c r="P13" i="25"/>
  <c r="O13" i="25"/>
  <c r="Q13" i="25" s="1"/>
  <c r="M13" i="25"/>
  <c r="H13" i="25"/>
  <c r="C13" i="25"/>
  <c r="AB12" i="25"/>
  <c r="AD12" i="25" s="1"/>
  <c r="J12" i="25" s="1"/>
  <c r="Y12" i="25"/>
  <c r="X12" i="25"/>
  <c r="P12" i="25"/>
  <c r="O12" i="25"/>
  <c r="M12" i="25"/>
  <c r="H12" i="25"/>
  <c r="C12" i="25"/>
  <c r="AB11" i="25"/>
  <c r="AD11" i="25" s="1"/>
  <c r="J11" i="25" s="1"/>
  <c r="Y11" i="25"/>
  <c r="X11" i="25"/>
  <c r="P11" i="25"/>
  <c r="O11" i="25"/>
  <c r="M11" i="25"/>
  <c r="H11" i="25"/>
  <c r="C11" i="25"/>
  <c r="AB10" i="25"/>
  <c r="AD10" i="25" s="1"/>
  <c r="J10" i="25" s="1"/>
  <c r="Y10" i="25"/>
  <c r="X10" i="25"/>
  <c r="P10" i="25"/>
  <c r="O10" i="25"/>
  <c r="M10" i="25"/>
  <c r="H10" i="25"/>
  <c r="C10" i="25"/>
  <c r="AB9" i="25"/>
  <c r="AD9" i="25" s="1"/>
  <c r="J9" i="25" s="1"/>
  <c r="Y9" i="25"/>
  <c r="X9" i="25"/>
  <c r="Q9" i="25"/>
  <c r="P9" i="25"/>
  <c r="O9" i="25"/>
  <c r="M9" i="25"/>
  <c r="H9" i="25"/>
  <c r="C9" i="25"/>
  <c r="AB8" i="25"/>
  <c r="AD8" i="25" s="1"/>
  <c r="J8" i="25" s="1"/>
  <c r="Y8" i="25"/>
  <c r="X8" i="25"/>
  <c r="P8" i="25"/>
  <c r="O8" i="25"/>
  <c r="M8" i="25"/>
  <c r="H8" i="25"/>
  <c r="C8" i="25"/>
  <c r="AB7" i="25"/>
  <c r="AD7" i="25" s="1"/>
  <c r="J7" i="25" s="1"/>
  <c r="Y7" i="25"/>
  <c r="X7" i="25"/>
  <c r="Q7" i="25"/>
  <c r="P7" i="25"/>
  <c r="O7" i="25"/>
  <c r="M7" i="25"/>
  <c r="H7" i="25"/>
  <c r="C7" i="25"/>
  <c r="AB6" i="25"/>
  <c r="AD6" i="25" s="1"/>
  <c r="J6" i="25" s="1"/>
  <c r="Y6" i="25"/>
  <c r="X6" i="25"/>
  <c r="P6" i="25"/>
  <c r="O6" i="25"/>
  <c r="M6" i="25"/>
  <c r="H6" i="25"/>
  <c r="C6" i="25"/>
  <c r="AB5" i="25"/>
  <c r="AD5" i="25" s="1"/>
  <c r="J5" i="25" s="1"/>
  <c r="Y5" i="25"/>
  <c r="X5" i="25"/>
  <c r="P5" i="25"/>
  <c r="O5" i="25"/>
  <c r="M5" i="25"/>
  <c r="H5" i="25"/>
  <c r="C5" i="25"/>
  <c r="AD4" i="25"/>
  <c r="AB4" i="25"/>
  <c r="Y4" i="25"/>
  <c r="X4" i="25"/>
  <c r="P4" i="25"/>
  <c r="Q4" i="25" s="1"/>
  <c r="O4" i="25"/>
  <c r="M4" i="25"/>
  <c r="H4" i="25"/>
  <c r="C4" i="25"/>
  <c r="AG3" i="25"/>
  <c r="AF3" i="25"/>
  <c r="W3" i="25"/>
  <c r="V3" i="25"/>
  <c r="U3" i="25"/>
  <c r="T3" i="25"/>
  <c r="O3" i="25"/>
  <c r="G3" i="25"/>
  <c r="F3" i="25"/>
  <c r="D3" i="25"/>
  <c r="A2" i="25"/>
  <c r="A1" i="25"/>
  <c r="AB31" i="24"/>
  <c r="AD31" i="24" s="1"/>
  <c r="J31" i="24" s="1"/>
  <c r="Y31" i="24"/>
  <c r="X31" i="24"/>
  <c r="P31" i="24"/>
  <c r="O31" i="24"/>
  <c r="Q31" i="24" s="1"/>
  <c r="M31" i="24"/>
  <c r="H31" i="24"/>
  <c r="C31" i="24"/>
  <c r="AB30" i="24"/>
  <c r="AD30" i="24" s="1"/>
  <c r="J30" i="24" s="1"/>
  <c r="Y30" i="24"/>
  <c r="X30" i="24"/>
  <c r="P30" i="24"/>
  <c r="Q30" i="24" s="1"/>
  <c r="O30" i="24"/>
  <c r="M30" i="24"/>
  <c r="H30" i="24"/>
  <c r="C30" i="24"/>
  <c r="AB29" i="24"/>
  <c r="AD29" i="24" s="1"/>
  <c r="J29" i="24" s="1"/>
  <c r="Y29" i="24"/>
  <c r="X29" i="24"/>
  <c r="P29" i="24"/>
  <c r="O29" i="24"/>
  <c r="M29" i="24"/>
  <c r="H29" i="24"/>
  <c r="C29" i="24"/>
  <c r="AB28" i="24"/>
  <c r="AD28" i="24" s="1"/>
  <c r="J28" i="24" s="1"/>
  <c r="I28" i="24" s="1"/>
  <c r="Y28" i="24"/>
  <c r="X28" i="24"/>
  <c r="P28" i="24"/>
  <c r="O28" i="24"/>
  <c r="Q28" i="24" s="1"/>
  <c r="M28" i="24"/>
  <c r="H28" i="24"/>
  <c r="C28" i="24"/>
  <c r="AB27" i="24"/>
  <c r="AD27" i="24" s="1"/>
  <c r="J27" i="24" s="1"/>
  <c r="Y27" i="24"/>
  <c r="X27" i="24"/>
  <c r="P27" i="24"/>
  <c r="Q27" i="24" s="1"/>
  <c r="O27" i="24"/>
  <c r="M27" i="24"/>
  <c r="H27" i="24"/>
  <c r="C27" i="24"/>
  <c r="AB26" i="24"/>
  <c r="AD26" i="24" s="1"/>
  <c r="J26" i="24" s="1"/>
  <c r="Y26" i="24"/>
  <c r="X26" i="24"/>
  <c r="P26" i="24"/>
  <c r="O26" i="24"/>
  <c r="M26" i="24"/>
  <c r="H26" i="24"/>
  <c r="C26" i="24"/>
  <c r="AB25" i="24"/>
  <c r="AD25" i="24" s="1"/>
  <c r="Y25" i="24"/>
  <c r="X25" i="24"/>
  <c r="Q25" i="24"/>
  <c r="P25" i="24"/>
  <c r="O25" i="24"/>
  <c r="M25" i="24"/>
  <c r="J25" i="24"/>
  <c r="H25" i="24"/>
  <c r="C25" i="24"/>
  <c r="AB24" i="24"/>
  <c r="AD24" i="24" s="1"/>
  <c r="J24" i="24" s="1"/>
  <c r="Y24" i="24"/>
  <c r="X24" i="24"/>
  <c r="P24" i="24"/>
  <c r="O24" i="24"/>
  <c r="M24" i="24"/>
  <c r="H24" i="24"/>
  <c r="C24" i="24"/>
  <c r="AB23" i="24"/>
  <c r="AD23" i="24" s="1"/>
  <c r="J23" i="24" s="1"/>
  <c r="I23" i="24" s="1"/>
  <c r="Y23" i="24"/>
  <c r="X23" i="24"/>
  <c r="P23" i="24"/>
  <c r="O23" i="24"/>
  <c r="M23" i="24"/>
  <c r="H23" i="24"/>
  <c r="C23" i="24"/>
  <c r="AD22" i="24"/>
  <c r="J22" i="24" s="1"/>
  <c r="K22" i="24" s="1"/>
  <c r="AB22" i="24"/>
  <c r="Y22" i="24"/>
  <c r="X22" i="24"/>
  <c r="P22" i="24"/>
  <c r="Q22" i="24" s="1"/>
  <c r="O22" i="24"/>
  <c r="M22" i="24"/>
  <c r="H22" i="24"/>
  <c r="C22" i="24"/>
  <c r="AB21" i="24"/>
  <c r="AD21" i="24" s="1"/>
  <c r="J21" i="24" s="1"/>
  <c r="Y21" i="24"/>
  <c r="X21" i="24"/>
  <c r="P21" i="24"/>
  <c r="O21" i="24"/>
  <c r="M21" i="24"/>
  <c r="H21" i="24"/>
  <c r="C21" i="24"/>
  <c r="AB20" i="24"/>
  <c r="AD20" i="24" s="1"/>
  <c r="J20" i="24" s="1"/>
  <c r="Y20" i="24"/>
  <c r="X20" i="24"/>
  <c r="P20" i="24"/>
  <c r="O20" i="24"/>
  <c r="Q20" i="24" s="1"/>
  <c r="M20" i="24"/>
  <c r="H20" i="24"/>
  <c r="C20" i="24"/>
  <c r="AB19" i="24"/>
  <c r="AD19" i="24" s="1"/>
  <c r="J19" i="24" s="1"/>
  <c r="Y19" i="24"/>
  <c r="X19" i="24"/>
  <c r="Q19" i="24"/>
  <c r="P19" i="24"/>
  <c r="O19" i="24"/>
  <c r="M19" i="24"/>
  <c r="H19" i="24"/>
  <c r="C19" i="24"/>
  <c r="AB18" i="24"/>
  <c r="AD18" i="24" s="1"/>
  <c r="J18" i="24" s="1"/>
  <c r="Y18" i="24"/>
  <c r="X18" i="24"/>
  <c r="P18" i="24"/>
  <c r="O18" i="24"/>
  <c r="Q18" i="24" s="1"/>
  <c r="M18" i="24"/>
  <c r="H18" i="24"/>
  <c r="C18" i="24"/>
  <c r="AB17" i="24"/>
  <c r="AD17" i="24" s="1"/>
  <c r="J17" i="24" s="1"/>
  <c r="K17" i="24" s="1"/>
  <c r="Y17" i="24"/>
  <c r="X17" i="24"/>
  <c r="P17" i="24"/>
  <c r="O17" i="24"/>
  <c r="Q17" i="24" s="1"/>
  <c r="M17" i="24"/>
  <c r="H17" i="24"/>
  <c r="C17" i="24"/>
  <c r="AB16" i="24"/>
  <c r="AD16" i="24" s="1"/>
  <c r="J16" i="24" s="1"/>
  <c r="Y16" i="24"/>
  <c r="X16" i="24"/>
  <c r="P16" i="24"/>
  <c r="Q16" i="24" s="1"/>
  <c r="O16" i="24"/>
  <c r="M16" i="24"/>
  <c r="H16" i="24"/>
  <c r="C16" i="24"/>
  <c r="AD15" i="24"/>
  <c r="J15" i="24" s="1"/>
  <c r="AB15" i="24"/>
  <c r="Y15" i="24"/>
  <c r="X15" i="24"/>
  <c r="P15" i="24"/>
  <c r="Q15" i="24" s="1"/>
  <c r="O15" i="24"/>
  <c r="M15" i="24"/>
  <c r="H15" i="24"/>
  <c r="C15" i="24"/>
  <c r="AB14" i="24"/>
  <c r="AD14" i="24" s="1"/>
  <c r="J14" i="24" s="1"/>
  <c r="K14" i="24" s="1"/>
  <c r="Y14" i="24"/>
  <c r="X14" i="24"/>
  <c r="P14" i="24"/>
  <c r="O14" i="24"/>
  <c r="M14" i="24"/>
  <c r="H14" i="24"/>
  <c r="C14" i="24"/>
  <c r="AD13" i="24"/>
  <c r="J13" i="24" s="1"/>
  <c r="AB13" i="24"/>
  <c r="Y13" i="24"/>
  <c r="X13" i="24"/>
  <c r="P13" i="24"/>
  <c r="O13" i="24"/>
  <c r="M13" i="24"/>
  <c r="H13" i="24"/>
  <c r="C13" i="24"/>
  <c r="AB12" i="24"/>
  <c r="AD12" i="24" s="1"/>
  <c r="J12" i="24" s="1"/>
  <c r="Y12" i="24"/>
  <c r="X12" i="24"/>
  <c r="P12" i="24"/>
  <c r="O12" i="24"/>
  <c r="Q12" i="24" s="1"/>
  <c r="M12" i="24"/>
  <c r="H12" i="24"/>
  <c r="C12" i="24"/>
  <c r="AB11" i="24"/>
  <c r="AD11" i="24" s="1"/>
  <c r="J11" i="24" s="1"/>
  <c r="Y11" i="24"/>
  <c r="X11" i="24"/>
  <c r="P11" i="24"/>
  <c r="Q11" i="24" s="1"/>
  <c r="O11" i="24"/>
  <c r="M11" i="24"/>
  <c r="H11" i="24"/>
  <c r="C11" i="24"/>
  <c r="AB10" i="24"/>
  <c r="AD10" i="24" s="1"/>
  <c r="J10" i="24" s="1"/>
  <c r="Y10" i="24"/>
  <c r="X10" i="24"/>
  <c r="P10" i="24"/>
  <c r="O10" i="24"/>
  <c r="M10" i="24"/>
  <c r="H10" i="24"/>
  <c r="C10" i="24"/>
  <c r="AB9" i="24"/>
  <c r="AD9" i="24" s="1"/>
  <c r="Y9" i="24"/>
  <c r="X9" i="24"/>
  <c r="Q9" i="24"/>
  <c r="P9" i="24"/>
  <c r="O9" i="24"/>
  <c r="M9" i="24"/>
  <c r="J9" i="24"/>
  <c r="K9" i="24" s="1"/>
  <c r="H9" i="24"/>
  <c r="C9" i="24"/>
  <c r="AB8" i="24"/>
  <c r="AD8" i="24" s="1"/>
  <c r="J8" i="24" s="1"/>
  <c r="Y8" i="24"/>
  <c r="X8" i="24"/>
  <c r="P8" i="24"/>
  <c r="Q8" i="24" s="1"/>
  <c r="O8" i="24"/>
  <c r="M8" i="24"/>
  <c r="H8" i="24"/>
  <c r="C8" i="24"/>
  <c r="AD7" i="24"/>
  <c r="J7" i="24" s="1"/>
  <c r="I7" i="24" s="1"/>
  <c r="AB7" i="24"/>
  <c r="Y7" i="24"/>
  <c r="X7" i="24"/>
  <c r="P7" i="24"/>
  <c r="Q7" i="24" s="1"/>
  <c r="O7" i="24"/>
  <c r="M7" i="24"/>
  <c r="H7" i="24"/>
  <c r="C7" i="24"/>
  <c r="AB6" i="24"/>
  <c r="AD6" i="24" s="1"/>
  <c r="J6" i="24" s="1"/>
  <c r="K6" i="24" s="1"/>
  <c r="Y6" i="24"/>
  <c r="X6" i="24"/>
  <c r="P6" i="24"/>
  <c r="Q6" i="24" s="1"/>
  <c r="O6" i="24"/>
  <c r="M6" i="24"/>
  <c r="I6" i="24"/>
  <c r="H6" i="24"/>
  <c r="C6" i="24"/>
  <c r="AD5" i="24"/>
  <c r="J5" i="24" s="1"/>
  <c r="AB5" i="24"/>
  <c r="Y5" i="24"/>
  <c r="X5" i="24"/>
  <c r="P5" i="24"/>
  <c r="O5" i="24"/>
  <c r="Q5" i="24" s="1"/>
  <c r="M5" i="24"/>
  <c r="H5" i="24"/>
  <c r="C5" i="24"/>
  <c r="AB4" i="24"/>
  <c r="AD4" i="24" s="1"/>
  <c r="Y4" i="24"/>
  <c r="X4" i="24"/>
  <c r="P4" i="24"/>
  <c r="O4" i="24"/>
  <c r="Q4" i="24" s="1"/>
  <c r="M4" i="24"/>
  <c r="H4" i="24"/>
  <c r="C4" i="24"/>
  <c r="AG3" i="24"/>
  <c r="AF3" i="24"/>
  <c r="W3" i="24"/>
  <c r="V3" i="24"/>
  <c r="U3" i="24"/>
  <c r="T3" i="24"/>
  <c r="O3" i="24"/>
  <c r="G3" i="24"/>
  <c r="H3" i="24" s="1"/>
  <c r="F3" i="24"/>
  <c r="D3" i="24"/>
  <c r="A2" i="24"/>
  <c r="A1" i="24"/>
  <c r="AB31" i="23"/>
  <c r="AD31" i="23" s="1"/>
  <c r="J31" i="23" s="1"/>
  <c r="Y31" i="23"/>
  <c r="X31" i="23"/>
  <c r="P31" i="23"/>
  <c r="O31" i="23"/>
  <c r="M31" i="23"/>
  <c r="H31" i="23"/>
  <c r="C31" i="23"/>
  <c r="AB30" i="23"/>
  <c r="AD30" i="23" s="1"/>
  <c r="J30" i="23" s="1"/>
  <c r="Y30" i="23"/>
  <c r="X30" i="23"/>
  <c r="P30" i="23"/>
  <c r="O30" i="23"/>
  <c r="M30" i="23"/>
  <c r="H30" i="23"/>
  <c r="C30" i="23"/>
  <c r="AD29" i="23"/>
  <c r="J29" i="23" s="1"/>
  <c r="AB29" i="23"/>
  <c r="Y29" i="23"/>
  <c r="X29" i="23"/>
  <c r="P29" i="23"/>
  <c r="O29" i="23"/>
  <c r="Q29" i="23" s="1"/>
  <c r="M29" i="23"/>
  <c r="H29" i="23"/>
  <c r="C29" i="23"/>
  <c r="AB28" i="23"/>
  <c r="AD28" i="23" s="1"/>
  <c r="J28" i="23" s="1"/>
  <c r="Y28" i="23"/>
  <c r="X28" i="23"/>
  <c r="P28" i="23"/>
  <c r="O28" i="23"/>
  <c r="Q28" i="23" s="1"/>
  <c r="M28" i="23"/>
  <c r="H28" i="23"/>
  <c r="C28" i="23"/>
  <c r="AB27" i="23"/>
  <c r="AD27" i="23" s="1"/>
  <c r="J27" i="23" s="1"/>
  <c r="K27" i="23" s="1"/>
  <c r="Y27" i="23"/>
  <c r="X27" i="23"/>
  <c r="P27" i="23"/>
  <c r="Q27" i="23" s="1"/>
  <c r="O27" i="23"/>
  <c r="M27" i="23"/>
  <c r="H27" i="23"/>
  <c r="C27" i="23"/>
  <c r="AB26" i="23"/>
  <c r="AD26" i="23" s="1"/>
  <c r="J26" i="23" s="1"/>
  <c r="Y26" i="23"/>
  <c r="X26" i="23"/>
  <c r="P26" i="23"/>
  <c r="Q26" i="23" s="1"/>
  <c r="O26" i="23"/>
  <c r="M26" i="23"/>
  <c r="H26" i="23"/>
  <c r="C26" i="23"/>
  <c r="AD25" i="23"/>
  <c r="J25" i="23" s="1"/>
  <c r="I25" i="23" s="1"/>
  <c r="AB25" i="23"/>
  <c r="Y25" i="23"/>
  <c r="X25" i="23"/>
  <c r="Q25" i="23"/>
  <c r="P25" i="23"/>
  <c r="O25" i="23"/>
  <c r="M25" i="23"/>
  <c r="K25" i="23"/>
  <c r="H25" i="23"/>
  <c r="C25" i="23"/>
  <c r="AB24" i="23"/>
  <c r="AD24" i="23" s="1"/>
  <c r="J24" i="23" s="1"/>
  <c r="K24" i="23" s="1"/>
  <c r="Y24" i="23"/>
  <c r="X24" i="23"/>
  <c r="P24" i="23"/>
  <c r="O24" i="23"/>
  <c r="M24" i="23"/>
  <c r="H24" i="23"/>
  <c r="C24" i="23"/>
  <c r="AD23" i="23"/>
  <c r="J23" i="23" s="1"/>
  <c r="AB23" i="23"/>
  <c r="Y23" i="23"/>
  <c r="X23" i="23"/>
  <c r="P23" i="23"/>
  <c r="O23" i="23"/>
  <c r="Q23" i="23" s="1"/>
  <c r="M23" i="23"/>
  <c r="H23" i="23"/>
  <c r="C23" i="23"/>
  <c r="AD22" i="23"/>
  <c r="AB22" i="23"/>
  <c r="Y22" i="23"/>
  <c r="X22" i="23"/>
  <c r="P22" i="23"/>
  <c r="O22" i="23"/>
  <c r="M22" i="23"/>
  <c r="K22" i="23"/>
  <c r="J22" i="23"/>
  <c r="I22" i="23" s="1"/>
  <c r="H22" i="23"/>
  <c r="C22" i="23"/>
  <c r="AB21" i="23"/>
  <c r="AD21" i="23" s="1"/>
  <c r="J21" i="23" s="1"/>
  <c r="Y21" i="23"/>
  <c r="X21" i="23"/>
  <c r="Q21" i="23"/>
  <c r="P21" i="23"/>
  <c r="O21" i="23"/>
  <c r="M21" i="23"/>
  <c r="H21" i="23"/>
  <c r="C21" i="23"/>
  <c r="AB20" i="23"/>
  <c r="AD20" i="23" s="1"/>
  <c r="J20" i="23" s="1"/>
  <c r="Y20" i="23"/>
  <c r="X20" i="23"/>
  <c r="P20" i="23"/>
  <c r="O20" i="23"/>
  <c r="M20" i="23"/>
  <c r="H20" i="23"/>
  <c r="C20" i="23"/>
  <c r="AB19" i="23"/>
  <c r="AD19" i="23" s="1"/>
  <c r="J19" i="23" s="1"/>
  <c r="Y19" i="23"/>
  <c r="X19" i="23"/>
  <c r="Q19" i="23"/>
  <c r="P19" i="23"/>
  <c r="O19" i="23"/>
  <c r="M19" i="23"/>
  <c r="H19" i="23"/>
  <c r="C19" i="23"/>
  <c r="AB18" i="23"/>
  <c r="AD18" i="23" s="1"/>
  <c r="J18" i="23" s="1"/>
  <c r="Y18" i="23"/>
  <c r="X18" i="23"/>
  <c r="P18" i="23"/>
  <c r="Q18" i="23" s="1"/>
  <c r="O18" i="23"/>
  <c r="M18" i="23"/>
  <c r="H18" i="23"/>
  <c r="C18" i="23"/>
  <c r="AB17" i="23"/>
  <c r="AD17" i="23" s="1"/>
  <c r="J17" i="23" s="1"/>
  <c r="Y17" i="23"/>
  <c r="X17" i="23"/>
  <c r="P17" i="23"/>
  <c r="O17" i="23"/>
  <c r="Q17" i="23" s="1"/>
  <c r="M17" i="23"/>
  <c r="H17" i="23"/>
  <c r="C17" i="23"/>
  <c r="AB16" i="23"/>
  <c r="AD16" i="23" s="1"/>
  <c r="J16" i="23" s="1"/>
  <c r="K16" i="23" s="1"/>
  <c r="Y16" i="23"/>
  <c r="X16" i="23"/>
  <c r="P16" i="23"/>
  <c r="Q16" i="23" s="1"/>
  <c r="O16" i="23"/>
  <c r="M16" i="23"/>
  <c r="H16" i="23"/>
  <c r="C16" i="23"/>
  <c r="AD15" i="23"/>
  <c r="J15" i="23" s="1"/>
  <c r="AB15" i="23"/>
  <c r="Y15" i="23"/>
  <c r="X15" i="23"/>
  <c r="P15" i="23"/>
  <c r="O15" i="23"/>
  <c r="M15" i="23"/>
  <c r="H15" i="23"/>
  <c r="C15" i="23"/>
  <c r="AB14" i="23"/>
  <c r="AD14" i="23" s="1"/>
  <c r="J14" i="23" s="1"/>
  <c r="Y14" i="23"/>
  <c r="X14" i="23"/>
  <c r="P14" i="23"/>
  <c r="O14" i="23"/>
  <c r="Q14" i="23" s="1"/>
  <c r="M14" i="23"/>
  <c r="H14" i="23"/>
  <c r="C14" i="23"/>
  <c r="AB13" i="23"/>
  <c r="AD13" i="23" s="1"/>
  <c r="J13" i="23" s="1"/>
  <c r="Y13" i="23"/>
  <c r="X13" i="23"/>
  <c r="P13" i="23"/>
  <c r="Q13" i="23" s="1"/>
  <c r="O13" i="23"/>
  <c r="M13" i="23"/>
  <c r="H13" i="23"/>
  <c r="C13" i="23"/>
  <c r="AB12" i="23"/>
  <c r="AD12" i="23" s="1"/>
  <c r="J12" i="23" s="1"/>
  <c r="Y12" i="23"/>
  <c r="X12" i="23"/>
  <c r="P12" i="23"/>
  <c r="O12" i="23"/>
  <c r="M12" i="23"/>
  <c r="H12" i="23"/>
  <c r="C12" i="23"/>
  <c r="AB11" i="23"/>
  <c r="AD11" i="23" s="1"/>
  <c r="J11" i="23" s="1"/>
  <c r="Y11" i="23"/>
  <c r="X11" i="23"/>
  <c r="Q11" i="23"/>
  <c r="P11" i="23"/>
  <c r="O11" i="23"/>
  <c r="M11" i="23"/>
  <c r="H11" i="23"/>
  <c r="C11" i="23"/>
  <c r="AB10" i="23"/>
  <c r="AD10" i="23" s="1"/>
  <c r="J10" i="23" s="1"/>
  <c r="Y10" i="23"/>
  <c r="X10" i="23"/>
  <c r="Q10" i="23"/>
  <c r="P10" i="23"/>
  <c r="O10" i="23"/>
  <c r="M10" i="23"/>
  <c r="H10" i="23"/>
  <c r="C10" i="23"/>
  <c r="AB9" i="23"/>
  <c r="AD9" i="23" s="1"/>
  <c r="J9" i="23" s="1"/>
  <c r="Y9" i="23"/>
  <c r="X9" i="23"/>
  <c r="P9" i="23"/>
  <c r="O9" i="23"/>
  <c r="Q9" i="23" s="1"/>
  <c r="M9" i="23"/>
  <c r="H9" i="23"/>
  <c r="C9" i="23"/>
  <c r="AB8" i="23"/>
  <c r="AD8" i="23" s="1"/>
  <c r="J8" i="23" s="1"/>
  <c r="K8" i="23" s="1"/>
  <c r="Y8" i="23"/>
  <c r="X8" i="23"/>
  <c r="P8" i="23"/>
  <c r="Q8" i="23" s="1"/>
  <c r="O8" i="23"/>
  <c r="M8" i="23"/>
  <c r="I8" i="23"/>
  <c r="H8" i="23"/>
  <c r="C8" i="23"/>
  <c r="AB7" i="23"/>
  <c r="AD7" i="23" s="1"/>
  <c r="J7" i="23" s="1"/>
  <c r="Y7" i="23"/>
  <c r="X7" i="23"/>
  <c r="P7" i="23"/>
  <c r="O7" i="23"/>
  <c r="M7" i="23"/>
  <c r="H7" i="23"/>
  <c r="C7" i="23"/>
  <c r="AB6" i="23"/>
  <c r="AD6" i="23" s="1"/>
  <c r="J6" i="23" s="1"/>
  <c r="Y6" i="23"/>
  <c r="X6" i="23"/>
  <c r="P6" i="23"/>
  <c r="O6" i="23"/>
  <c r="Q6" i="23" s="1"/>
  <c r="M6" i="23"/>
  <c r="H6" i="23"/>
  <c r="C6" i="23"/>
  <c r="AB5" i="23"/>
  <c r="AD5" i="23" s="1"/>
  <c r="J5" i="23" s="1"/>
  <c r="Y5" i="23"/>
  <c r="X5" i="23"/>
  <c r="Q5" i="23"/>
  <c r="P5" i="23"/>
  <c r="O5" i="23"/>
  <c r="M5" i="23"/>
  <c r="H5" i="23"/>
  <c r="C5" i="23"/>
  <c r="AB4" i="23"/>
  <c r="AD4" i="23" s="1"/>
  <c r="J4" i="23" s="1"/>
  <c r="Y4" i="23"/>
  <c r="X4" i="23"/>
  <c r="P4" i="23"/>
  <c r="O4" i="23"/>
  <c r="M4" i="23"/>
  <c r="H4" i="23"/>
  <c r="C4" i="23"/>
  <c r="AG3" i="23"/>
  <c r="AF3" i="23"/>
  <c r="W3" i="23"/>
  <c r="V3" i="23"/>
  <c r="U3" i="23"/>
  <c r="T3" i="23"/>
  <c r="O3" i="23"/>
  <c r="G3" i="23"/>
  <c r="F3" i="23"/>
  <c r="D3" i="23"/>
  <c r="A2" i="23"/>
  <c r="A1" i="23"/>
  <c r="AB31" i="22"/>
  <c r="AD31" i="22" s="1"/>
  <c r="J31" i="22" s="1"/>
  <c r="Y31" i="22"/>
  <c r="X31" i="22"/>
  <c r="Q31" i="22"/>
  <c r="P31" i="22"/>
  <c r="O31" i="22"/>
  <c r="M31" i="22"/>
  <c r="H31" i="22"/>
  <c r="C31" i="22"/>
  <c r="AB30" i="22"/>
  <c r="AD30" i="22" s="1"/>
  <c r="J30" i="22" s="1"/>
  <c r="Y30" i="22"/>
  <c r="X30" i="22"/>
  <c r="P30" i="22"/>
  <c r="O30" i="22"/>
  <c r="M30" i="22"/>
  <c r="H30" i="22"/>
  <c r="C30" i="22"/>
  <c r="AB29" i="22"/>
  <c r="AD29" i="22" s="1"/>
  <c r="J29" i="22" s="1"/>
  <c r="Y29" i="22"/>
  <c r="X29" i="22"/>
  <c r="P29" i="22"/>
  <c r="O29" i="22"/>
  <c r="Q29" i="22" s="1"/>
  <c r="M29" i="22"/>
  <c r="H29" i="22"/>
  <c r="C29" i="22"/>
  <c r="AB28" i="22"/>
  <c r="AD28" i="22" s="1"/>
  <c r="J28" i="22" s="1"/>
  <c r="Y28" i="22"/>
  <c r="X28" i="22"/>
  <c r="P28" i="22"/>
  <c r="O28" i="22"/>
  <c r="M28" i="22"/>
  <c r="H28" i="22"/>
  <c r="C28" i="22"/>
  <c r="AD27" i="22"/>
  <c r="J27" i="22" s="1"/>
  <c r="I27" i="22" s="1"/>
  <c r="AB27" i="22"/>
  <c r="Y27" i="22"/>
  <c r="X27" i="22"/>
  <c r="P27" i="22"/>
  <c r="Q27" i="22" s="1"/>
  <c r="O27" i="22"/>
  <c r="M27" i="22"/>
  <c r="H27" i="22"/>
  <c r="C27" i="22"/>
  <c r="AB26" i="22"/>
  <c r="AD26" i="22" s="1"/>
  <c r="J26" i="22" s="1"/>
  <c r="K26" i="22" s="1"/>
  <c r="Y26" i="22"/>
  <c r="X26" i="22"/>
  <c r="P26" i="22"/>
  <c r="O26" i="22"/>
  <c r="Q26" i="22" s="1"/>
  <c r="M26" i="22"/>
  <c r="H26" i="22"/>
  <c r="C26" i="22"/>
  <c r="AB25" i="22"/>
  <c r="AD25" i="22" s="1"/>
  <c r="J25" i="22" s="1"/>
  <c r="Y25" i="22"/>
  <c r="X25" i="22"/>
  <c r="P25" i="22"/>
  <c r="O25" i="22"/>
  <c r="M25" i="22"/>
  <c r="H25" i="22"/>
  <c r="C25" i="22"/>
  <c r="AB24" i="22"/>
  <c r="AD24" i="22" s="1"/>
  <c r="J24" i="22" s="1"/>
  <c r="Y24" i="22"/>
  <c r="X24" i="22"/>
  <c r="P24" i="22"/>
  <c r="O24" i="22"/>
  <c r="M24" i="22"/>
  <c r="H24" i="22"/>
  <c r="C24" i="22"/>
  <c r="AD23" i="22"/>
  <c r="J23" i="22" s="1"/>
  <c r="AB23" i="22"/>
  <c r="Y23" i="22"/>
  <c r="X23" i="22"/>
  <c r="Q23" i="22"/>
  <c r="P23" i="22"/>
  <c r="O23" i="22"/>
  <c r="M23" i="22"/>
  <c r="H23" i="22"/>
  <c r="C23" i="22"/>
  <c r="AB22" i="22"/>
  <c r="AD22" i="22" s="1"/>
  <c r="J22" i="22" s="1"/>
  <c r="Y22" i="22"/>
  <c r="X22" i="22"/>
  <c r="P22" i="22"/>
  <c r="O22" i="22"/>
  <c r="Q22" i="22" s="1"/>
  <c r="M22" i="22"/>
  <c r="H22" i="22"/>
  <c r="C22" i="22"/>
  <c r="AB21" i="22"/>
  <c r="AD21" i="22" s="1"/>
  <c r="J21" i="22" s="1"/>
  <c r="Y21" i="22"/>
  <c r="X21" i="22"/>
  <c r="P21" i="22"/>
  <c r="O21" i="22"/>
  <c r="Q21" i="22" s="1"/>
  <c r="M21" i="22"/>
  <c r="H21" i="22"/>
  <c r="C21" i="22"/>
  <c r="AB20" i="22"/>
  <c r="AD20" i="22" s="1"/>
  <c r="J20" i="22" s="1"/>
  <c r="Y20" i="22"/>
  <c r="X20" i="22"/>
  <c r="P20" i="22"/>
  <c r="O20" i="22"/>
  <c r="M20" i="22"/>
  <c r="H20" i="22"/>
  <c r="C20" i="22"/>
  <c r="AD19" i="22"/>
  <c r="J19" i="22" s="1"/>
  <c r="AB19" i="22"/>
  <c r="Y19" i="22"/>
  <c r="X19" i="22"/>
  <c r="P19" i="22"/>
  <c r="Q19" i="22" s="1"/>
  <c r="O19" i="22"/>
  <c r="M19" i="22"/>
  <c r="H19" i="22"/>
  <c r="C19" i="22"/>
  <c r="AB18" i="22"/>
  <c r="AD18" i="22" s="1"/>
  <c r="J18" i="22" s="1"/>
  <c r="K18" i="22" s="1"/>
  <c r="Y18" i="22"/>
  <c r="X18" i="22"/>
  <c r="P18" i="22"/>
  <c r="O18" i="22"/>
  <c r="Q18" i="22" s="1"/>
  <c r="M18" i="22"/>
  <c r="I18" i="22"/>
  <c r="H18" i="22"/>
  <c r="C18" i="22"/>
  <c r="AB17" i="22"/>
  <c r="AD17" i="22" s="1"/>
  <c r="J17" i="22" s="1"/>
  <c r="Y17" i="22"/>
  <c r="X17" i="22"/>
  <c r="P17" i="22"/>
  <c r="O17" i="22"/>
  <c r="M17" i="22"/>
  <c r="H17" i="22"/>
  <c r="C17" i="22"/>
  <c r="AB16" i="22"/>
  <c r="AD16" i="22" s="1"/>
  <c r="J16" i="22" s="1"/>
  <c r="Y16" i="22"/>
  <c r="X16" i="22"/>
  <c r="P16" i="22"/>
  <c r="O16" i="22"/>
  <c r="M16" i="22"/>
  <c r="H16" i="22"/>
  <c r="C16" i="22"/>
  <c r="AD15" i="22"/>
  <c r="J15" i="22" s="1"/>
  <c r="AB15" i="22"/>
  <c r="Y15" i="22"/>
  <c r="X15" i="22"/>
  <c r="Q15" i="22"/>
  <c r="P15" i="22"/>
  <c r="O15" i="22"/>
  <c r="M15" i="22"/>
  <c r="H15" i="22"/>
  <c r="C15" i="22"/>
  <c r="AB14" i="22"/>
  <c r="AD14" i="22" s="1"/>
  <c r="J14" i="22" s="1"/>
  <c r="Y14" i="22"/>
  <c r="X14" i="22"/>
  <c r="P14" i="22"/>
  <c r="O14" i="22"/>
  <c r="Q14" i="22" s="1"/>
  <c r="M14" i="22"/>
  <c r="H14" i="22"/>
  <c r="C14" i="22"/>
  <c r="AB13" i="22"/>
  <c r="AD13" i="22" s="1"/>
  <c r="J13" i="22" s="1"/>
  <c r="K13" i="22" s="1"/>
  <c r="Y13" i="22"/>
  <c r="X13" i="22"/>
  <c r="P13" i="22"/>
  <c r="O13" i="22"/>
  <c r="Q13" i="22" s="1"/>
  <c r="M13" i="22"/>
  <c r="H13" i="22"/>
  <c r="C13" i="22"/>
  <c r="AB12" i="22"/>
  <c r="AD12" i="22" s="1"/>
  <c r="J12" i="22" s="1"/>
  <c r="Y12" i="22"/>
  <c r="X12" i="22"/>
  <c r="P12" i="22"/>
  <c r="Q12" i="22" s="1"/>
  <c r="O12" i="22"/>
  <c r="M12" i="22"/>
  <c r="H12" i="22"/>
  <c r="C12" i="22"/>
  <c r="AB11" i="22"/>
  <c r="AD11" i="22" s="1"/>
  <c r="J11" i="22" s="1"/>
  <c r="Y11" i="22"/>
  <c r="X11" i="22"/>
  <c r="P11" i="22"/>
  <c r="O11" i="22"/>
  <c r="Q11" i="22" s="1"/>
  <c r="M11" i="22"/>
  <c r="H11" i="22"/>
  <c r="C11" i="22"/>
  <c r="AB10" i="22"/>
  <c r="AD10" i="22" s="1"/>
  <c r="J10" i="22" s="1"/>
  <c r="Y10" i="22"/>
  <c r="X10" i="22"/>
  <c r="P10" i="22"/>
  <c r="O10" i="22"/>
  <c r="M10" i="22"/>
  <c r="H10" i="22"/>
  <c r="C10" i="22"/>
  <c r="AB9" i="22"/>
  <c r="AD9" i="22" s="1"/>
  <c r="J9" i="22" s="1"/>
  <c r="Y9" i="22"/>
  <c r="X9" i="22"/>
  <c r="P9" i="22"/>
  <c r="O9" i="22"/>
  <c r="Q9" i="22" s="1"/>
  <c r="M9" i="22"/>
  <c r="H9" i="22"/>
  <c r="C9" i="22"/>
  <c r="AB8" i="22"/>
  <c r="AD8" i="22" s="1"/>
  <c r="J8" i="22" s="1"/>
  <c r="Y8" i="22"/>
  <c r="X8" i="22"/>
  <c r="P8" i="22"/>
  <c r="O8" i="22"/>
  <c r="Q8" i="22" s="1"/>
  <c r="M8" i="22"/>
  <c r="H8" i="22"/>
  <c r="C8" i="22"/>
  <c r="AD7" i="22"/>
  <c r="J7" i="22" s="1"/>
  <c r="AB7" i="22"/>
  <c r="Y7" i="22"/>
  <c r="X7" i="22"/>
  <c r="P7" i="22"/>
  <c r="O7" i="22"/>
  <c r="Q7" i="22" s="1"/>
  <c r="M7" i="22"/>
  <c r="H7" i="22"/>
  <c r="C7" i="22"/>
  <c r="AB6" i="22"/>
  <c r="AD6" i="22" s="1"/>
  <c r="J6" i="22" s="1"/>
  <c r="Y6" i="22"/>
  <c r="X6" i="22"/>
  <c r="P6" i="22"/>
  <c r="O6" i="22"/>
  <c r="Q6" i="22" s="1"/>
  <c r="M6" i="22"/>
  <c r="H6" i="22"/>
  <c r="C6" i="22"/>
  <c r="AB5" i="22"/>
  <c r="AD5" i="22" s="1"/>
  <c r="Y5" i="22"/>
  <c r="X5" i="22"/>
  <c r="P5" i="22"/>
  <c r="Q5" i="22" s="1"/>
  <c r="O5" i="22"/>
  <c r="M5" i="22"/>
  <c r="J5" i="22"/>
  <c r="H5" i="22"/>
  <c r="C5" i="22"/>
  <c r="AB4" i="22"/>
  <c r="AD4" i="22" s="1"/>
  <c r="Y4" i="22"/>
  <c r="X4" i="22"/>
  <c r="P4" i="22"/>
  <c r="O4" i="22"/>
  <c r="M4" i="22"/>
  <c r="H4" i="22"/>
  <c r="C4" i="22"/>
  <c r="AG3" i="22"/>
  <c r="AF3" i="22"/>
  <c r="W3" i="22"/>
  <c r="V3" i="22"/>
  <c r="U3" i="22"/>
  <c r="T3" i="22"/>
  <c r="O3" i="22"/>
  <c r="G3" i="22"/>
  <c r="F3" i="22"/>
  <c r="D3" i="22"/>
  <c r="A2" i="22"/>
  <c r="A1" i="22"/>
  <c r="AB31" i="21"/>
  <c r="AD31" i="21" s="1"/>
  <c r="J31" i="21" s="1"/>
  <c r="K31" i="21" s="1"/>
  <c r="Y31" i="21"/>
  <c r="X31" i="21"/>
  <c r="P31" i="21"/>
  <c r="O31" i="21"/>
  <c r="M31" i="21"/>
  <c r="H31" i="21"/>
  <c r="C31" i="21"/>
  <c r="AB30" i="21"/>
  <c r="AD30" i="21" s="1"/>
  <c r="J30" i="21" s="1"/>
  <c r="Y30" i="21"/>
  <c r="X30" i="21"/>
  <c r="P30" i="21"/>
  <c r="Q30" i="21" s="1"/>
  <c r="O30" i="21"/>
  <c r="M30" i="21"/>
  <c r="H30" i="21"/>
  <c r="C30" i="21"/>
  <c r="AD29" i="21"/>
  <c r="J29" i="21" s="1"/>
  <c r="I29" i="21" s="1"/>
  <c r="AB29" i="21"/>
  <c r="Y29" i="21"/>
  <c r="X29" i="21"/>
  <c r="P29" i="21"/>
  <c r="O29" i="21"/>
  <c r="Q29" i="21" s="1"/>
  <c r="M29" i="21"/>
  <c r="K29" i="21"/>
  <c r="H29" i="21"/>
  <c r="C29" i="21"/>
  <c r="AB28" i="21"/>
  <c r="AD28" i="21" s="1"/>
  <c r="J28" i="21" s="1"/>
  <c r="K28" i="21" s="1"/>
  <c r="Y28" i="21"/>
  <c r="X28" i="21"/>
  <c r="P28" i="21"/>
  <c r="O28" i="21"/>
  <c r="M28" i="21"/>
  <c r="H28" i="21"/>
  <c r="C28" i="21"/>
  <c r="AD27" i="21"/>
  <c r="J27" i="21" s="1"/>
  <c r="AB27" i="21"/>
  <c r="Y27" i="21"/>
  <c r="X27" i="21"/>
  <c r="P27" i="21"/>
  <c r="O27" i="21"/>
  <c r="M27" i="21"/>
  <c r="H27" i="21"/>
  <c r="C27" i="21"/>
  <c r="AB26" i="21"/>
  <c r="AD26" i="21" s="1"/>
  <c r="J26" i="21" s="1"/>
  <c r="Y26" i="21"/>
  <c r="X26" i="21"/>
  <c r="P26" i="21"/>
  <c r="O26" i="21"/>
  <c r="Q26" i="21" s="1"/>
  <c r="M26" i="21"/>
  <c r="H26" i="21"/>
  <c r="C26" i="21"/>
  <c r="AD25" i="21"/>
  <c r="J25" i="21" s="1"/>
  <c r="AB25" i="21"/>
  <c r="Y25" i="21"/>
  <c r="X25" i="21"/>
  <c r="Q25" i="21"/>
  <c r="P25" i="21"/>
  <c r="O25" i="21"/>
  <c r="M25" i="21"/>
  <c r="H25" i="21"/>
  <c r="C25" i="21"/>
  <c r="AB24" i="21"/>
  <c r="AD24" i="21" s="1"/>
  <c r="J24" i="21" s="1"/>
  <c r="Y24" i="21"/>
  <c r="X24" i="21"/>
  <c r="P24" i="21"/>
  <c r="O24" i="21"/>
  <c r="Q24" i="21" s="1"/>
  <c r="M24" i="21"/>
  <c r="H24" i="21"/>
  <c r="C24" i="21"/>
  <c r="AB23" i="21"/>
  <c r="AD23" i="21" s="1"/>
  <c r="J23" i="21" s="1"/>
  <c r="K23" i="21" s="1"/>
  <c r="Y23" i="21"/>
  <c r="X23" i="21"/>
  <c r="P23" i="21"/>
  <c r="O23" i="21"/>
  <c r="Q23" i="21" s="1"/>
  <c r="M23" i="21"/>
  <c r="H23" i="21"/>
  <c r="C23" i="21"/>
  <c r="AB22" i="21"/>
  <c r="AD22" i="21" s="1"/>
  <c r="J22" i="21" s="1"/>
  <c r="Y22" i="21"/>
  <c r="X22" i="21"/>
  <c r="Q22" i="21"/>
  <c r="P22" i="21"/>
  <c r="O22" i="21"/>
  <c r="M22" i="21"/>
  <c r="H22" i="21"/>
  <c r="C22" i="21"/>
  <c r="AD21" i="21"/>
  <c r="J21" i="21" s="1"/>
  <c r="I21" i="21" s="1"/>
  <c r="AB21" i="21"/>
  <c r="Y21" i="21"/>
  <c r="X21" i="21"/>
  <c r="P21" i="21"/>
  <c r="O21" i="21"/>
  <c r="Q21" i="21" s="1"/>
  <c r="M21" i="21"/>
  <c r="H21" i="21"/>
  <c r="C21" i="21"/>
  <c r="AB20" i="21"/>
  <c r="AD20" i="21" s="1"/>
  <c r="J20" i="21" s="1"/>
  <c r="Y20" i="21"/>
  <c r="X20" i="21"/>
  <c r="P20" i="21"/>
  <c r="O20" i="21"/>
  <c r="M20" i="21"/>
  <c r="H20" i="21"/>
  <c r="C20" i="21"/>
  <c r="AD19" i="21"/>
  <c r="J19" i="21" s="1"/>
  <c r="AB19" i="21"/>
  <c r="Y19" i="21"/>
  <c r="X19" i="21"/>
  <c r="P19" i="21"/>
  <c r="O19" i="21"/>
  <c r="M19" i="21"/>
  <c r="H19" i="21"/>
  <c r="C19" i="21"/>
  <c r="AB18" i="21"/>
  <c r="AD18" i="21" s="1"/>
  <c r="J18" i="21" s="1"/>
  <c r="Y18" i="21"/>
  <c r="X18" i="21"/>
  <c r="P18" i="21"/>
  <c r="O18" i="21"/>
  <c r="M18" i="21"/>
  <c r="H18" i="21"/>
  <c r="C18" i="21"/>
  <c r="AB17" i="21"/>
  <c r="AD17" i="21" s="1"/>
  <c r="J17" i="21" s="1"/>
  <c r="Y17" i="21"/>
  <c r="X17" i="21"/>
  <c r="P17" i="21"/>
  <c r="O17" i="21"/>
  <c r="M17" i="21"/>
  <c r="H17" i="21"/>
  <c r="C17" i="21"/>
  <c r="AB16" i="21"/>
  <c r="AD16" i="21" s="1"/>
  <c r="J16" i="21" s="1"/>
  <c r="Y16" i="21"/>
  <c r="X16" i="21"/>
  <c r="P16" i="21"/>
  <c r="O16" i="21"/>
  <c r="M16" i="21"/>
  <c r="H16" i="21"/>
  <c r="C16" i="21"/>
  <c r="AB15" i="21"/>
  <c r="AD15" i="21" s="1"/>
  <c r="J15" i="21" s="1"/>
  <c r="Y15" i="21"/>
  <c r="X15" i="21"/>
  <c r="P15" i="21"/>
  <c r="O15" i="21"/>
  <c r="M15" i="21"/>
  <c r="H15" i="21"/>
  <c r="C15" i="21"/>
  <c r="AB14" i="21"/>
  <c r="AD14" i="21" s="1"/>
  <c r="Y14" i="21"/>
  <c r="X14" i="21"/>
  <c r="P14" i="21"/>
  <c r="Q14" i="21" s="1"/>
  <c r="O14" i="21"/>
  <c r="M14" i="21"/>
  <c r="J14" i="21"/>
  <c r="H14" i="21"/>
  <c r="C14" i="21"/>
  <c r="AB13" i="21"/>
  <c r="AD13" i="21" s="1"/>
  <c r="J13" i="21" s="1"/>
  <c r="Y13" i="21"/>
  <c r="X13" i="21"/>
  <c r="P13" i="21"/>
  <c r="O13" i="21"/>
  <c r="Q13" i="21" s="1"/>
  <c r="M13" i="21"/>
  <c r="H13" i="21"/>
  <c r="C13" i="21"/>
  <c r="AB12" i="21"/>
  <c r="AD12" i="21" s="1"/>
  <c r="J12" i="21" s="1"/>
  <c r="K12" i="21" s="1"/>
  <c r="Y12" i="21"/>
  <c r="X12" i="21"/>
  <c r="P12" i="21"/>
  <c r="Q12" i="21" s="1"/>
  <c r="O12" i="21"/>
  <c r="M12" i="21"/>
  <c r="I12" i="21"/>
  <c r="H12" i="21"/>
  <c r="C12" i="21"/>
  <c r="AB11" i="21"/>
  <c r="AD11" i="21" s="1"/>
  <c r="J11" i="21" s="1"/>
  <c r="Y11" i="21"/>
  <c r="X11" i="21"/>
  <c r="P11" i="21"/>
  <c r="O11" i="21"/>
  <c r="M11" i="21"/>
  <c r="H11" i="21"/>
  <c r="C11" i="21"/>
  <c r="AB10" i="21"/>
  <c r="AD10" i="21" s="1"/>
  <c r="Y10" i="21"/>
  <c r="X10" i="21"/>
  <c r="P10" i="21"/>
  <c r="O10" i="21"/>
  <c r="M10" i="21"/>
  <c r="J10" i="21"/>
  <c r="I10" i="21" s="1"/>
  <c r="H10" i="21"/>
  <c r="C10" i="21"/>
  <c r="AD9" i="21"/>
  <c r="J9" i="21" s="1"/>
  <c r="I9" i="21" s="1"/>
  <c r="AB9" i="21"/>
  <c r="Y9" i="21"/>
  <c r="X9" i="21"/>
  <c r="P9" i="21"/>
  <c r="O9" i="21"/>
  <c r="Q9" i="21" s="1"/>
  <c r="M9" i="21"/>
  <c r="H9" i="21"/>
  <c r="C9" i="21"/>
  <c r="AB8" i="21"/>
  <c r="AD8" i="21" s="1"/>
  <c r="Y8" i="21"/>
  <c r="X8" i="21"/>
  <c r="P8" i="21"/>
  <c r="O8" i="21"/>
  <c r="Q8" i="21" s="1"/>
  <c r="M8" i="21"/>
  <c r="J8" i="21"/>
  <c r="H8" i="21"/>
  <c r="C8" i="21"/>
  <c r="AB7" i="21"/>
  <c r="AD7" i="21" s="1"/>
  <c r="J7" i="21" s="1"/>
  <c r="Y7" i="21"/>
  <c r="X7" i="21"/>
  <c r="Q7" i="21"/>
  <c r="P7" i="21"/>
  <c r="O7" i="21"/>
  <c r="M7" i="21"/>
  <c r="H7" i="21"/>
  <c r="C7" i="21"/>
  <c r="AB6" i="21"/>
  <c r="AD6" i="21" s="1"/>
  <c r="J6" i="21" s="1"/>
  <c r="Y6" i="21"/>
  <c r="X6" i="21"/>
  <c r="P6" i="21"/>
  <c r="O6" i="21"/>
  <c r="M6" i="21"/>
  <c r="H6" i="21"/>
  <c r="C6" i="21"/>
  <c r="AB5" i="21"/>
  <c r="AD5" i="21" s="1"/>
  <c r="J5" i="21" s="1"/>
  <c r="Y5" i="21"/>
  <c r="X5" i="21"/>
  <c r="Q5" i="21"/>
  <c r="P5" i="21"/>
  <c r="O5" i="21"/>
  <c r="M5" i="21"/>
  <c r="H5" i="21"/>
  <c r="C5" i="21"/>
  <c r="AB4" i="21"/>
  <c r="AD4" i="21" s="1"/>
  <c r="Y4" i="21"/>
  <c r="X4" i="21"/>
  <c r="P4" i="21"/>
  <c r="O4" i="21"/>
  <c r="M4" i="21"/>
  <c r="H4" i="21"/>
  <c r="C4" i="21"/>
  <c r="AG3" i="21"/>
  <c r="AF3" i="21"/>
  <c r="W3" i="21"/>
  <c r="V3" i="21"/>
  <c r="U3" i="21"/>
  <c r="T3" i="21"/>
  <c r="O3" i="21"/>
  <c r="G3" i="21"/>
  <c r="F3" i="21"/>
  <c r="D3" i="21"/>
  <c r="A2" i="21"/>
  <c r="A1" i="21"/>
  <c r="AB31" i="20"/>
  <c r="AD31" i="20" s="1"/>
  <c r="J31" i="20" s="1"/>
  <c r="I31" i="20" s="1"/>
  <c r="Y31" i="20"/>
  <c r="X31" i="20"/>
  <c r="P31" i="20"/>
  <c r="O31" i="20"/>
  <c r="Q31" i="20" s="1"/>
  <c r="M31" i="20"/>
  <c r="H31" i="20"/>
  <c r="C31" i="20"/>
  <c r="AB30" i="20"/>
  <c r="AD30" i="20" s="1"/>
  <c r="Y30" i="20"/>
  <c r="X30" i="20"/>
  <c r="P30" i="20"/>
  <c r="O30" i="20"/>
  <c r="M30" i="20"/>
  <c r="J30" i="20"/>
  <c r="K30" i="20" s="1"/>
  <c r="H30" i="20"/>
  <c r="C30" i="20"/>
  <c r="AB29" i="20"/>
  <c r="AD29" i="20" s="1"/>
  <c r="J29" i="20" s="1"/>
  <c r="Y29" i="20"/>
  <c r="X29" i="20"/>
  <c r="P29" i="20"/>
  <c r="O29" i="20"/>
  <c r="M29" i="20"/>
  <c r="H29" i="20"/>
  <c r="C29" i="20"/>
  <c r="AB28" i="20"/>
  <c r="AD28" i="20" s="1"/>
  <c r="J28" i="20" s="1"/>
  <c r="Y28" i="20"/>
  <c r="X28" i="20"/>
  <c r="P28" i="20"/>
  <c r="O28" i="20"/>
  <c r="Q28" i="20" s="1"/>
  <c r="M28" i="20"/>
  <c r="H28" i="20"/>
  <c r="C28" i="20"/>
  <c r="AB27" i="20"/>
  <c r="AD27" i="20" s="1"/>
  <c r="J27" i="20" s="1"/>
  <c r="Y27" i="20"/>
  <c r="X27" i="20"/>
  <c r="Q27" i="20"/>
  <c r="P27" i="20"/>
  <c r="O27" i="20"/>
  <c r="M27" i="20"/>
  <c r="H27" i="20"/>
  <c r="C27" i="20"/>
  <c r="AB26" i="20"/>
  <c r="AD26" i="20" s="1"/>
  <c r="J26" i="20" s="1"/>
  <c r="Y26" i="20"/>
  <c r="X26" i="20"/>
  <c r="P26" i="20"/>
  <c r="O26" i="20"/>
  <c r="M26" i="20"/>
  <c r="H26" i="20"/>
  <c r="C26" i="20"/>
  <c r="AD25" i="20"/>
  <c r="J25" i="20" s="1"/>
  <c r="AB25" i="20"/>
  <c r="Y25" i="20"/>
  <c r="X25" i="20"/>
  <c r="P25" i="20"/>
  <c r="O25" i="20"/>
  <c r="Q25" i="20" s="1"/>
  <c r="M25" i="20"/>
  <c r="H25" i="20"/>
  <c r="C25" i="20"/>
  <c r="AB24" i="20"/>
  <c r="AD24" i="20" s="1"/>
  <c r="J24" i="20" s="1"/>
  <c r="Y24" i="20"/>
  <c r="X24" i="20"/>
  <c r="P24" i="20"/>
  <c r="O24" i="20"/>
  <c r="Q24" i="20" s="1"/>
  <c r="M24" i="20"/>
  <c r="H24" i="20"/>
  <c r="C24" i="20"/>
  <c r="AD23" i="20"/>
  <c r="J23" i="20" s="1"/>
  <c r="AB23" i="20"/>
  <c r="Y23" i="20"/>
  <c r="X23" i="20"/>
  <c r="P23" i="20"/>
  <c r="O23" i="20"/>
  <c r="Q23" i="20" s="1"/>
  <c r="M23" i="20"/>
  <c r="H23" i="20"/>
  <c r="C23" i="20"/>
  <c r="AB22" i="20"/>
  <c r="AD22" i="20" s="1"/>
  <c r="J22" i="20" s="1"/>
  <c r="Y22" i="20"/>
  <c r="X22" i="20"/>
  <c r="P22" i="20"/>
  <c r="Q22" i="20" s="1"/>
  <c r="O22" i="20"/>
  <c r="M22" i="20"/>
  <c r="H22" i="20"/>
  <c r="C22" i="20"/>
  <c r="AB21" i="20"/>
  <c r="AD21" i="20" s="1"/>
  <c r="J21" i="20" s="1"/>
  <c r="I21" i="20" s="1"/>
  <c r="Y21" i="20"/>
  <c r="X21" i="20"/>
  <c r="P21" i="20"/>
  <c r="O21" i="20"/>
  <c r="M21" i="20"/>
  <c r="H21" i="20"/>
  <c r="C21" i="20"/>
  <c r="AB20" i="20"/>
  <c r="AD20" i="20" s="1"/>
  <c r="J20" i="20" s="1"/>
  <c r="Y20" i="20"/>
  <c r="X20" i="20"/>
  <c r="P20" i="20"/>
  <c r="O20" i="20"/>
  <c r="M20" i="20"/>
  <c r="H20" i="20"/>
  <c r="C20" i="20"/>
  <c r="AD19" i="20"/>
  <c r="J19" i="20" s="1"/>
  <c r="I19" i="20" s="1"/>
  <c r="AB19" i="20"/>
  <c r="Y19" i="20"/>
  <c r="X19" i="20"/>
  <c r="Q19" i="20"/>
  <c r="P19" i="20"/>
  <c r="O19" i="20"/>
  <c r="M19" i="20"/>
  <c r="K19" i="20"/>
  <c r="H19" i="20"/>
  <c r="C19" i="20"/>
  <c r="AB18" i="20"/>
  <c r="AD18" i="20" s="1"/>
  <c r="J18" i="20" s="1"/>
  <c r="Y18" i="20"/>
  <c r="X18" i="20"/>
  <c r="P18" i="20"/>
  <c r="O18" i="20"/>
  <c r="M18" i="20"/>
  <c r="H18" i="20"/>
  <c r="C18" i="20"/>
  <c r="AB17" i="20"/>
  <c r="AD17" i="20" s="1"/>
  <c r="J17" i="20" s="1"/>
  <c r="Y17" i="20"/>
  <c r="X17" i="20"/>
  <c r="P17" i="20"/>
  <c r="Q17" i="20" s="1"/>
  <c r="O17" i="20"/>
  <c r="M17" i="20"/>
  <c r="H17" i="20"/>
  <c r="C17" i="20"/>
  <c r="AB16" i="20"/>
  <c r="AD16" i="20" s="1"/>
  <c r="J16" i="20" s="1"/>
  <c r="Y16" i="20"/>
  <c r="X16" i="20"/>
  <c r="P16" i="20"/>
  <c r="Q16" i="20" s="1"/>
  <c r="O16" i="20"/>
  <c r="M16" i="20"/>
  <c r="H16" i="20"/>
  <c r="C16" i="20"/>
  <c r="AD15" i="20"/>
  <c r="J15" i="20" s="1"/>
  <c r="I15" i="20" s="1"/>
  <c r="AB15" i="20"/>
  <c r="Y15" i="20"/>
  <c r="X15" i="20"/>
  <c r="P15" i="20"/>
  <c r="O15" i="20"/>
  <c r="Q15" i="20" s="1"/>
  <c r="M15" i="20"/>
  <c r="H15" i="20"/>
  <c r="C15" i="20"/>
  <c r="AB14" i="20"/>
  <c r="AD14" i="20" s="1"/>
  <c r="J14" i="20" s="1"/>
  <c r="Y14" i="20"/>
  <c r="X14" i="20"/>
  <c r="P14" i="20"/>
  <c r="O14" i="20"/>
  <c r="M14" i="20"/>
  <c r="H14" i="20"/>
  <c r="C14" i="20"/>
  <c r="AD13" i="20"/>
  <c r="J13" i="20" s="1"/>
  <c r="AB13" i="20"/>
  <c r="Y13" i="20"/>
  <c r="X13" i="20"/>
  <c r="P13" i="20"/>
  <c r="O13" i="20"/>
  <c r="M13" i="20"/>
  <c r="H13" i="20"/>
  <c r="C13" i="20"/>
  <c r="AB12" i="20"/>
  <c r="AD12" i="20" s="1"/>
  <c r="J12" i="20" s="1"/>
  <c r="Y12" i="20"/>
  <c r="X12" i="20"/>
  <c r="P12" i="20"/>
  <c r="O12" i="20"/>
  <c r="M12" i="20"/>
  <c r="H12" i="20"/>
  <c r="C12" i="20"/>
  <c r="AD11" i="20"/>
  <c r="J11" i="20" s="1"/>
  <c r="AB11" i="20"/>
  <c r="Y11" i="20"/>
  <c r="X11" i="20"/>
  <c r="P11" i="20"/>
  <c r="O11" i="20"/>
  <c r="Q11" i="20" s="1"/>
  <c r="M11" i="20"/>
  <c r="K11" i="20"/>
  <c r="I11" i="20"/>
  <c r="H11" i="20"/>
  <c r="C11" i="20"/>
  <c r="AB10" i="20"/>
  <c r="AD10" i="20" s="1"/>
  <c r="J10" i="20" s="1"/>
  <c r="Y10" i="20"/>
  <c r="X10" i="20"/>
  <c r="P10" i="20"/>
  <c r="O10" i="20"/>
  <c r="Q10" i="20" s="1"/>
  <c r="M10" i="20"/>
  <c r="H10" i="20"/>
  <c r="C10" i="20"/>
  <c r="AB9" i="20"/>
  <c r="AD9" i="20" s="1"/>
  <c r="J9" i="20" s="1"/>
  <c r="Y9" i="20"/>
  <c r="X9" i="20"/>
  <c r="P9" i="20"/>
  <c r="Q9" i="20" s="1"/>
  <c r="O9" i="20"/>
  <c r="M9" i="20"/>
  <c r="H9" i="20"/>
  <c r="C9" i="20"/>
  <c r="AB8" i="20"/>
  <c r="AD8" i="20" s="1"/>
  <c r="Y8" i="20"/>
  <c r="X8" i="20"/>
  <c r="P8" i="20"/>
  <c r="Q8" i="20" s="1"/>
  <c r="O8" i="20"/>
  <c r="M8" i="20"/>
  <c r="J8" i="20"/>
  <c r="H8" i="20"/>
  <c r="C8" i="20"/>
  <c r="AB7" i="20"/>
  <c r="AD7" i="20" s="1"/>
  <c r="J7" i="20" s="1"/>
  <c r="K7" i="20" s="1"/>
  <c r="Y7" i="20"/>
  <c r="X7" i="20"/>
  <c r="P7" i="20"/>
  <c r="Q7" i="20" s="1"/>
  <c r="O7" i="20"/>
  <c r="M7" i="20"/>
  <c r="I7" i="20"/>
  <c r="H7" i="20"/>
  <c r="C7" i="20"/>
  <c r="AB6" i="20"/>
  <c r="AD6" i="20" s="1"/>
  <c r="J6" i="20" s="1"/>
  <c r="K6" i="20" s="1"/>
  <c r="Y6" i="20"/>
  <c r="X6" i="20"/>
  <c r="P6" i="20"/>
  <c r="O6" i="20"/>
  <c r="M6" i="20"/>
  <c r="H6" i="20"/>
  <c r="C6" i="20"/>
  <c r="AD5" i="20"/>
  <c r="J5" i="20" s="1"/>
  <c r="K5" i="20" s="1"/>
  <c r="AB5" i="20"/>
  <c r="Y5" i="20"/>
  <c r="X5" i="20"/>
  <c r="P5" i="20"/>
  <c r="O5" i="20"/>
  <c r="M5" i="20"/>
  <c r="H5" i="20"/>
  <c r="C5" i="20"/>
  <c r="AB4" i="20"/>
  <c r="AD4" i="20" s="1"/>
  <c r="Y4" i="20"/>
  <c r="X4" i="20"/>
  <c r="P4" i="20"/>
  <c r="O4" i="20"/>
  <c r="M4" i="20"/>
  <c r="H4" i="20"/>
  <c r="C4" i="20"/>
  <c r="AG3" i="20"/>
  <c r="AF3" i="20"/>
  <c r="W3" i="20"/>
  <c r="X3" i="20" s="1"/>
  <c r="V3" i="20"/>
  <c r="U3" i="20"/>
  <c r="T3" i="20"/>
  <c r="O3" i="20"/>
  <c r="G3" i="20"/>
  <c r="F3" i="20"/>
  <c r="D3" i="20"/>
  <c r="A2" i="20"/>
  <c r="A1" i="20"/>
  <c r="AB31" i="19"/>
  <c r="AD31" i="19" s="1"/>
  <c r="J31" i="19" s="1"/>
  <c r="Y31" i="19"/>
  <c r="X31" i="19"/>
  <c r="P31" i="19"/>
  <c r="O31" i="19"/>
  <c r="Q31" i="19" s="1"/>
  <c r="M31" i="19"/>
  <c r="H31" i="19"/>
  <c r="C31" i="19"/>
  <c r="AB30" i="19"/>
  <c r="AD30" i="19" s="1"/>
  <c r="J30" i="19" s="1"/>
  <c r="Y30" i="19"/>
  <c r="X30" i="19"/>
  <c r="P30" i="19"/>
  <c r="O30" i="19"/>
  <c r="M30" i="19"/>
  <c r="H30" i="19"/>
  <c r="C30" i="19"/>
  <c r="AB29" i="19"/>
  <c r="AD29" i="19" s="1"/>
  <c r="J29" i="19" s="1"/>
  <c r="Y29" i="19"/>
  <c r="X29" i="19"/>
  <c r="P29" i="19"/>
  <c r="O29" i="19"/>
  <c r="M29" i="19"/>
  <c r="H29" i="19"/>
  <c r="C29" i="19"/>
  <c r="AB28" i="19"/>
  <c r="AD28" i="19" s="1"/>
  <c r="J28" i="19" s="1"/>
  <c r="K28" i="19" s="1"/>
  <c r="Y28" i="19"/>
  <c r="X28" i="19"/>
  <c r="P28" i="19"/>
  <c r="Q28" i="19" s="1"/>
  <c r="O28" i="19"/>
  <c r="M28" i="19"/>
  <c r="I28" i="19"/>
  <c r="H28" i="19"/>
  <c r="C28" i="19"/>
  <c r="AB27" i="19"/>
  <c r="AD27" i="19" s="1"/>
  <c r="J27" i="19" s="1"/>
  <c r="I27" i="19" s="1"/>
  <c r="Y27" i="19"/>
  <c r="X27" i="19"/>
  <c r="P27" i="19"/>
  <c r="O27" i="19"/>
  <c r="Q27" i="19" s="1"/>
  <c r="M27" i="19"/>
  <c r="H27" i="19"/>
  <c r="C27" i="19"/>
  <c r="AD26" i="19"/>
  <c r="J26" i="19" s="1"/>
  <c r="AB26" i="19"/>
  <c r="Y26" i="19"/>
  <c r="X26" i="19"/>
  <c r="P26" i="19"/>
  <c r="Q26" i="19" s="1"/>
  <c r="O26" i="19"/>
  <c r="M26" i="19"/>
  <c r="H26" i="19"/>
  <c r="C26" i="19"/>
  <c r="AD25" i="19"/>
  <c r="J25" i="19" s="1"/>
  <c r="AB25" i="19"/>
  <c r="Y25" i="19"/>
  <c r="X25" i="19"/>
  <c r="P25" i="19"/>
  <c r="O25" i="19"/>
  <c r="Q25" i="19" s="1"/>
  <c r="M25" i="19"/>
  <c r="H25" i="19"/>
  <c r="C25" i="19"/>
  <c r="AB24" i="19"/>
  <c r="AD24" i="19" s="1"/>
  <c r="J24" i="19" s="1"/>
  <c r="Y24" i="19"/>
  <c r="X24" i="19"/>
  <c r="P24" i="19"/>
  <c r="O24" i="19"/>
  <c r="Q24" i="19" s="1"/>
  <c r="M24" i="19"/>
  <c r="H24" i="19"/>
  <c r="C24" i="19"/>
  <c r="AB23" i="19"/>
  <c r="AD23" i="19" s="1"/>
  <c r="J23" i="19" s="1"/>
  <c r="Y23" i="19"/>
  <c r="X23" i="19"/>
  <c r="P23" i="19"/>
  <c r="O23" i="19"/>
  <c r="Q23" i="19" s="1"/>
  <c r="M23" i="19"/>
  <c r="H23" i="19"/>
  <c r="C23" i="19"/>
  <c r="AD22" i="19"/>
  <c r="J22" i="19" s="1"/>
  <c r="AB22" i="19"/>
  <c r="Y22" i="19"/>
  <c r="X22" i="19"/>
  <c r="P22" i="19"/>
  <c r="O22" i="19"/>
  <c r="M22" i="19"/>
  <c r="H22" i="19"/>
  <c r="C22" i="19"/>
  <c r="AB21" i="19"/>
  <c r="AD21" i="19" s="1"/>
  <c r="J21" i="19" s="1"/>
  <c r="K21" i="19" s="1"/>
  <c r="Y21" i="19"/>
  <c r="X21" i="19"/>
  <c r="Q21" i="19"/>
  <c r="P21" i="19"/>
  <c r="O21" i="19"/>
  <c r="M21" i="19"/>
  <c r="H21" i="19"/>
  <c r="C21" i="19"/>
  <c r="AB20" i="19"/>
  <c r="AD20" i="19" s="1"/>
  <c r="J20" i="19" s="1"/>
  <c r="Y20" i="19"/>
  <c r="X20" i="19"/>
  <c r="P20" i="19"/>
  <c r="O20" i="19"/>
  <c r="M20" i="19"/>
  <c r="H20" i="19"/>
  <c r="C20" i="19"/>
  <c r="AB19" i="19"/>
  <c r="AD19" i="19" s="1"/>
  <c r="J19" i="19" s="1"/>
  <c r="I19" i="19" s="1"/>
  <c r="Y19" i="19"/>
  <c r="X19" i="19"/>
  <c r="P19" i="19"/>
  <c r="O19" i="19"/>
  <c r="M19" i="19"/>
  <c r="H19" i="19"/>
  <c r="C19" i="19"/>
  <c r="AD18" i="19"/>
  <c r="J18" i="19" s="1"/>
  <c r="AB18" i="19"/>
  <c r="Y18" i="19"/>
  <c r="X18" i="19"/>
  <c r="P18" i="19"/>
  <c r="Q18" i="19" s="1"/>
  <c r="O18" i="19"/>
  <c r="M18" i="19"/>
  <c r="H18" i="19"/>
  <c r="C18" i="19"/>
  <c r="AD17" i="19"/>
  <c r="J17" i="19" s="1"/>
  <c r="AB17" i="19"/>
  <c r="Y17" i="19"/>
  <c r="X17" i="19"/>
  <c r="P17" i="19"/>
  <c r="O17" i="19"/>
  <c r="Q17" i="19" s="1"/>
  <c r="M17" i="19"/>
  <c r="H17" i="19"/>
  <c r="C17" i="19"/>
  <c r="AB16" i="19"/>
  <c r="AD16" i="19" s="1"/>
  <c r="J16" i="19" s="1"/>
  <c r="Y16" i="19"/>
  <c r="X16" i="19"/>
  <c r="P16" i="19"/>
  <c r="O16" i="19"/>
  <c r="Q16" i="19" s="1"/>
  <c r="M16" i="19"/>
  <c r="H16" i="19"/>
  <c r="C16" i="19"/>
  <c r="AB15" i="19"/>
  <c r="AD15" i="19" s="1"/>
  <c r="J15" i="19" s="1"/>
  <c r="Y15" i="19"/>
  <c r="X15" i="19"/>
  <c r="P15" i="19"/>
  <c r="Q15" i="19" s="1"/>
  <c r="O15" i="19"/>
  <c r="M15" i="19"/>
  <c r="H15" i="19"/>
  <c r="C15" i="19"/>
  <c r="AD14" i="19"/>
  <c r="J14" i="19" s="1"/>
  <c r="AB14" i="19"/>
  <c r="Y14" i="19"/>
  <c r="X14" i="19"/>
  <c r="P14" i="19"/>
  <c r="O14" i="19"/>
  <c r="Q14" i="19" s="1"/>
  <c r="M14" i="19"/>
  <c r="H14" i="19"/>
  <c r="C14" i="19"/>
  <c r="AB13" i="19"/>
  <c r="AD13" i="19" s="1"/>
  <c r="J13" i="19" s="1"/>
  <c r="K13" i="19" s="1"/>
  <c r="Y13" i="19"/>
  <c r="X13" i="19"/>
  <c r="P13" i="19"/>
  <c r="O13" i="19"/>
  <c r="Q13" i="19" s="1"/>
  <c r="M13" i="19"/>
  <c r="I13" i="19"/>
  <c r="H13" i="19"/>
  <c r="C13" i="19"/>
  <c r="AB12" i="19"/>
  <c r="AD12" i="19" s="1"/>
  <c r="J12" i="19" s="1"/>
  <c r="Y12" i="19"/>
  <c r="X12" i="19"/>
  <c r="P12" i="19"/>
  <c r="O12" i="19"/>
  <c r="Q12" i="19" s="1"/>
  <c r="M12" i="19"/>
  <c r="H12" i="19"/>
  <c r="C12" i="19"/>
  <c r="AD11" i="19"/>
  <c r="J11" i="19" s="1"/>
  <c r="I11" i="19" s="1"/>
  <c r="AB11" i="19"/>
  <c r="Y11" i="19"/>
  <c r="X11" i="19"/>
  <c r="P11" i="19"/>
  <c r="O11" i="19"/>
  <c r="M11" i="19"/>
  <c r="K11" i="19"/>
  <c r="H11" i="19"/>
  <c r="C11" i="19"/>
  <c r="AD10" i="19"/>
  <c r="J10" i="19" s="1"/>
  <c r="AB10" i="19"/>
  <c r="Y10" i="19"/>
  <c r="X10" i="19"/>
  <c r="P10" i="19"/>
  <c r="O10" i="19"/>
  <c r="Q10" i="19" s="1"/>
  <c r="M10" i="19"/>
  <c r="H10" i="19"/>
  <c r="C10" i="19"/>
  <c r="AB9" i="19"/>
  <c r="AD9" i="19" s="1"/>
  <c r="J9" i="19" s="1"/>
  <c r="Y9" i="19"/>
  <c r="X9" i="19"/>
  <c r="P9" i="19"/>
  <c r="O9" i="19"/>
  <c r="M9" i="19"/>
  <c r="H9" i="19"/>
  <c r="C9" i="19"/>
  <c r="AB8" i="19"/>
  <c r="AD8" i="19" s="1"/>
  <c r="J8" i="19" s="1"/>
  <c r="Y8" i="19"/>
  <c r="X8" i="19"/>
  <c r="P8" i="19"/>
  <c r="O8" i="19"/>
  <c r="M8" i="19"/>
  <c r="H8" i="19"/>
  <c r="C8" i="19"/>
  <c r="AB7" i="19"/>
  <c r="AD7" i="19" s="1"/>
  <c r="J7" i="19" s="1"/>
  <c r="Y7" i="19"/>
  <c r="X7" i="19"/>
  <c r="Q7" i="19"/>
  <c r="P7" i="19"/>
  <c r="O7" i="19"/>
  <c r="M7" i="19"/>
  <c r="H7" i="19"/>
  <c r="C7" i="19"/>
  <c r="AB6" i="19"/>
  <c r="AD6" i="19" s="1"/>
  <c r="J6" i="19" s="1"/>
  <c r="Y6" i="19"/>
  <c r="X6" i="19"/>
  <c r="P6" i="19"/>
  <c r="O6" i="19"/>
  <c r="M6" i="19"/>
  <c r="H6" i="19"/>
  <c r="C6" i="19"/>
  <c r="AB5" i="19"/>
  <c r="AD5" i="19" s="1"/>
  <c r="J5" i="19" s="1"/>
  <c r="Y5" i="19"/>
  <c r="X5" i="19"/>
  <c r="P5" i="19"/>
  <c r="O5" i="19"/>
  <c r="Q5" i="19" s="1"/>
  <c r="M5" i="19"/>
  <c r="H5" i="19"/>
  <c r="C5" i="19"/>
  <c r="AB4" i="19"/>
  <c r="AD4" i="19" s="1"/>
  <c r="Y4" i="19"/>
  <c r="X4" i="19"/>
  <c r="P4" i="19"/>
  <c r="O4" i="19"/>
  <c r="M4" i="19"/>
  <c r="H4" i="19"/>
  <c r="C4" i="19"/>
  <c r="AG3" i="19"/>
  <c r="AF3" i="19"/>
  <c r="W3" i="19"/>
  <c r="V3" i="19"/>
  <c r="U3" i="19"/>
  <c r="T3" i="19"/>
  <c r="O3" i="19"/>
  <c r="G3" i="19"/>
  <c r="F3" i="19"/>
  <c r="D3" i="19"/>
  <c r="A2" i="19"/>
  <c r="A1" i="19"/>
  <c r="AB31" i="18"/>
  <c r="AD31" i="18" s="1"/>
  <c r="J31" i="18" s="1"/>
  <c r="Y31" i="18"/>
  <c r="X31" i="18"/>
  <c r="P31" i="18"/>
  <c r="O31" i="18"/>
  <c r="M31" i="18"/>
  <c r="H31" i="18"/>
  <c r="C31" i="18"/>
  <c r="AB30" i="18"/>
  <c r="AD30" i="18" s="1"/>
  <c r="J30" i="18" s="1"/>
  <c r="Y30" i="18"/>
  <c r="X30" i="18"/>
  <c r="P30" i="18"/>
  <c r="O30" i="18"/>
  <c r="M30" i="18"/>
  <c r="H30" i="18"/>
  <c r="C30" i="18"/>
  <c r="AB29" i="18"/>
  <c r="AD29" i="18" s="1"/>
  <c r="J29" i="18" s="1"/>
  <c r="I29" i="18" s="1"/>
  <c r="Y29" i="18"/>
  <c r="X29" i="18"/>
  <c r="P29" i="18"/>
  <c r="O29" i="18"/>
  <c r="Q29" i="18" s="1"/>
  <c r="M29" i="18"/>
  <c r="H29" i="18"/>
  <c r="C29" i="18"/>
  <c r="AB28" i="18"/>
  <c r="AD28" i="18" s="1"/>
  <c r="J28" i="18" s="1"/>
  <c r="Y28" i="18"/>
  <c r="X28" i="18"/>
  <c r="P28" i="18"/>
  <c r="Q28" i="18" s="1"/>
  <c r="O28" i="18"/>
  <c r="M28" i="18"/>
  <c r="H28" i="18"/>
  <c r="C28" i="18"/>
  <c r="AD27" i="18"/>
  <c r="J27" i="18" s="1"/>
  <c r="AB27" i="18"/>
  <c r="Y27" i="18"/>
  <c r="X27" i="18"/>
  <c r="P27" i="18"/>
  <c r="O27" i="18"/>
  <c r="Q27" i="18" s="1"/>
  <c r="M27" i="18"/>
  <c r="H27" i="18"/>
  <c r="C27" i="18"/>
  <c r="AB26" i="18"/>
  <c r="AD26" i="18" s="1"/>
  <c r="J26" i="18" s="1"/>
  <c r="Y26" i="18"/>
  <c r="X26" i="18"/>
  <c r="P26" i="18"/>
  <c r="O26" i="18"/>
  <c r="Q26" i="18" s="1"/>
  <c r="M26" i="18"/>
  <c r="H26" i="18"/>
  <c r="C26" i="18"/>
  <c r="AB25" i="18"/>
  <c r="AD25" i="18" s="1"/>
  <c r="J25" i="18" s="1"/>
  <c r="Y25" i="18"/>
  <c r="X25" i="18"/>
  <c r="P25" i="18"/>
  <c r="O25" i="18"/>
  <c r="Q25" i="18" s="1"/>
  <c r="M25" i="18"/>
  <c r="H25" i="18"/>
  <c r="C25" i="18"/>
  <c r="AD24" i="18"/>
  <c r="J24" i="18" s="1"/>
  <c r="AB24" i="18"/>
  <c r="Y24" i="18"/>
  <c r="X24" i="18"/>
  <c r="P24" i="18"/>
  <c r="O24" i="18"/>
  <c r="Q24" i="18" s="1"/>
  <c r="M24" i="18"/>
  <c r="H24" i="18"/>
  <c r="C24" i="18"/>
  <c r="AB23" i="18"/>
  <c r="AD23" i="18" s="1"/>
  <c r="J23" i="18" s="1"/>
  <c r="K23" i="18" s="1"/>
  <c r="Y23" i="18"/>
  <c r="X23" i="18"/>
  <c r="P23" i="18"/>
  <c r="O23" i="18"/>
  <c r="M23" i="18"/>
  <c r="H23" i="18"/>
  <c r="C23" i="18"/>
  <c r="AB22" i="18"/>
  <c r="AD22" i="18" s="1"/>
  <c r="J22" i="18" s="1"/>
  <c r="Y22" i="18"/>
  <c r="X22" i="18"/>
  <c r="P22" i="18"/>
  <c r="O22" i="18"/>
  <c r="M22" i="18"/>
  <c r="H22" i="18"/>
  <c r="C22" i="18"/>
  <c r="AB21" i="18"/>
  <c r="AD21" i="18" s="1"/>
  <c r="J21" i="18" s="1"/>
  <c r="I21" i="18" s="1"/>
  <c r="Y21" i="18"/>
  <c r="X21" i="18"/>
  <c r="P21" i="18"/>
  <c r="O21" i="18"/>
  <c r="M21" i="18"/>
  <c r="H21" i="18"/>
  <c r="C21" i="18"/>
  <c r="AB20" i="18"/>
  <c r="AD20" i="18" s="1"/>
  <c r="J20" i="18" s="1"/>
  <c r="Y20" i="18"/>
  <c r="X20" i="18"/>
  <c r="Q20" i="18"/>
  <c r="P20" i="18"/>
  <c r="O20" i="18"/>
  <c r="M20" i="18"/>
  <c r="H20" i="18"/>
  <c r="C20" i="18"/>
  <c r="AD19" i="18"/>
  <c r="J19" i="18" s="1"/>
  <c r="AB19" i="18"/>
  <c r="Y19" i="18"/>
  <c r="X19" i="18"/>
  <c r="P19" i="18"/>
  <c r="O19" i="18"/>
  <c r="Q19" i="18" s="1"/>
  <c r="M19" i="18"/>
  <c r="H19" i="18"/>
  <c r="C19" i="18"/>
  <c r="AB18" i="18"/>
  <c r="AD18" i="18" s="1"/>
  <c r="Y18" i="18"/>
  <c r="X18" i="18"/>
  <c r="P18" i="18"/>
  <c r="O18" i="18"/>
  <c r="Q18" i="18" s="1"/>
  <c r="M18" i="18"/>
  <c r="J18" i="18"/>
  <c r="H18" i="18"/>
  <c r="C18" i="18"/>
  <c r="AB17" i="18"/>
  <c r="AD17" i="18" s="1"/>
  <c r="J17" i="18" s="1"/>
  <c r="Y17" i="18"/>
  <c r="X17" i="18"/>
  <c r="P17" i="18"/>
  <c r="O17" i="18"/>
  <c r="Q17" i="18" s="1"/>
  <c r="M17" i="18"/>
  <c r="H17" i="18"/>
  <c r="C17" i="18"/>
  <c r="AD16" i="18"/>
  <c r="J16" i="18" s="1"/>
  <c r="AB16" i="18"/>
  <c r="Y16" i="18"/>
  <c r="X16" i="18"/>
  <c r="P16" i="18"/>
  <c r="O16" i="18"/>
  <c r="Q16" i="18" s="1"/>
  <c r="M16" i="18"/>
  <c r="H16" i="18"/>
  <c r="C16" i="18"/>
  <c r="AB15" i="18"/>
  <c r="AD15" i="18" s="1"/>
  <c r="J15" i="18" s="1"/>
  <c r="K15" i="18" s="1"/>
  <c r="Y15" i="18"/>
  <c r="X15" i="18"/>
  <c r="P15" i="18"/>
  <c r="Q15" i="18" s="1"/>
  <c r="O15" i="18"/>
  <c r="M15" i="18"/>
  <c r="I15" i="18"/>
  <c r="H15" i="18"/>
  <c r="C15" i="18"/>
  <c r="AB14" i="18"/>
  <c r="AD14" i="18" s="1"/>
  <c r="J14" i="18" s="1"/>
  <c r="Y14" i="18"/>
  <c r="X14" i="18"/>
  <c r="P14" i="18"/>
  <c r="O14" i="18"/>
  <c r="Q14" i="18" s="1"/>
  <c r="M14" i="18"/>
  <c r="H14" i="18"/>
  <c r="C14" i="18"/>
  <c r="AB13" i="18"/>
  <c r="AD13" i="18" s="1"/>
  <c r="J13" i="18" s="1"/>
  <c r="I13" i="18" s="1"/>
  <c r="Y13" i="18"/>
  <c r="X13" i="18"/>
  <c r="P13" i="18"/>
  <c r="O13" i="18"/>
  <c r="Q13" i="18" s="1"/>
  <c r="M13" i="18"/>
  <c r="H13" i="18"/>
  <c r="C13" i="18"/>
  <c r="AD12" i="18"/>
  <c r="J12" i="18" s="1"/>
  <c r="AB12" i="18"/>
  <c r="Y12" i="18"/>
  <c r="X12" i="18"/>
  <c r="Q12" i="18"/>
  <c r="P12" i="18"/>
  <c r="O12" i="18"/>
  <c r="M12" i="18"/>
  <c r="H12" i="18"/>
  <c r="C12" i="18"/>
  <c r="AB11" i="18"/>
  <c r="AD11" i="18" s="1"/>
  <c r="J11" i="18" s="1"/>
  <c r="Y11" i="18"/>
  <c r="X11" i="18"/>
  <c r="P11" i="18"/>
  <c r="O11" i="18"/>
  <c r="M11" i="18"/>
  <c r="H11" i="18"/>
  <c r="C11" i="18"/>
  <c r="AB10" i="18"/>
  <c r="AD10" i="18" s="1"/>
  <c r="J10" i="18" s="1"/>
  <c r="Y10" i="18"/>
  <c r="X10" i="18"/>
  <c r="P10" i="18"/>
  <c r="O10" i="18"/>
  <c r="M10" i="18"/>
  <c r="H10" i="18"/>
  <c r="C10" i="18"/>
  <c r="AB9" i="18"/>
  <c r="AD9" i="18" s="1"/>
  <c r="J9" i="18" s="1"/>
  <c r="Y9" i="18"/>
  <c r="X9" i="18"/>
  <c r="Q9" i="18"/>
  <c r="P9" i="18"/>
  <c r="O9" i="18"/>
  <c r="M9" i="18"/>
  <c r="H9" i="18"/>
  <c r="C9" i="18"/>
  <c r="AD8" i="18"/>
  <c r="J8" i="18" s="1"/>
  <c r="AB8" i="18"/>
  <c r="Y8" i="18"/>
  <c r="X8" i="18"/>
  <c r="P8" i="18"/>
  <c r="O8" i="18"/>
  <c r="Q8" i="18" s="1"/>
  <c r="M8" i="18"/>
  <c r="H8" i="18"/>
  <c r="C8" i="18"/>
  <c r="AB7" i="18"/>
  <c r="AD7" i="18" s="1"/>
  <c r="J7" i="18" s="1"/>
  <c r="K7" i="18" s="1"/>
  <c r="Y7" i="18"/>
  <c r="X7" i="18"/>
  <c r="P7" i="18"/>
  <c r="Q7" i="18" s="1"/>
  <c r="O7" i="18"/>
  <c r="M7" i="18"/>
  <c r="H7" i="18"/>
  <c r="C7" i="18"/>
  <c r="AB6" i="18"/>
  <c r="AD6" i="18" s="1"/>
  <c r="J6" i="18" s="1"/>
  <c r="Y6" i="18"/>
  <c r="X6" i="18"/>
  <c r="P6" i="18"/>
  <c r="O6" i="18"/>
  <c r="M6" i="18"/>
  <c r="H6" i="18"/>
  <c r="C6" i="18"/>
  <c r="AD5" i="18"/>
  <c r="J5" i="18" s="1"/>
  <c r="AB5" i="18"/>
  <c r="Y5" i="18"/>
  <c r="X5" i="18"/>
  <c r="P5" i="18"/>
  <c r="O5" i="18"/>
  <c r="Q5" i="18" s="1"/>
  <c r="M5" i="18"/>
  <c r="H5" i="18"/>
  <c r="C5" i="18"/>
  <c r="AD4" i="18"/>
  <c r="AB4" i="18"/>
  <c r="Y4" i="18"/>
  <c r="X4" i="18"/>
  <c r="Q4" i="18"/>
  <c r="P4" i="18"/>
  <c r="O4" i="18"/>
  <c r="M4" i="18"/>
  <c r="H4" i="18"/>
  <c r="C4" i="18"/>
  <c r="AG3" i="18"/>
  <c r="AF3" i="18"/>
  <c r="W3" i="18"/>
  <c r="V3" i="18"/>
  <c r="U3" i="18"/>
  <c r="T3" i="18"/>
  <c r="O3" i="18"/>
  <c r="G3" i="18"/>
  <c r="F3" i="18"/>
  <c r="D3" i="18"/>
  <c r="A2" i="18"/>
  <c r="A1" i="18"/>
  <c r="AB31" i="17"/>
  <c r="AD31" i="17" s="1"/>
  <c r="J31" i="17" s="1"/>
  <c r="I31" i="17" s="1"/>
  <c r="Y31" i="17"/>
  <c r="X31" i="17"/>
  <c r="P31" i="17"/>
  <c r="O31" i="17"/>
  <c r="M31" i="17"/>
  <c r="K31" i="17"/>
  <c r="H31" i="17"/>
  <c r="C31" i="17"/>
  <c r="AB30" i="17"/>
  <c r="AD30" i="17" s="1"/>
  <c r="J30" i="17" s="1"/>
  <c r="Y30" i="17"/>
  <c r="X30" i="17"/>
  <c r="P30" i="17"/>
  <c r="O30" i="17"/>
  <c r="Q30" i="17" s="1"/>
  <c r="M30" i="17"/>
  <c r="H30" i="17"/>
  <c r="C30" i="17"/>
  <c r="AD29" i="17"/>
  <c r="J29" i="17" s="1"/>
  <c r="AB29" i="17"/>
  <c r="Y29" i="17"/>
  <c r="X29" i="17"/>
  <c r="P29" i="17"/>
  <c r="O29" i="17"/>
  <c r="Q29" i="17" s="1"/>
  <c r="M29" i="17"/>
  <c r="H29" i="17"/>
  <c r="C29" i="17"/>
  <c r="AB28" i="17"/>
  <c r="AD28" i="17" s="1"/>
  <c r="J28" i="17" s="1"/>
  <c r="Y28" i="17"/>
  <c r="X28" i="17"/>
  <c r="P28" i="17"/>
  <c r="O28" i="17"/>
  <c r="Q28" i="17" s="1"/>
  <c r="M28" i="17"/>
  <c r="H28" i="17"/>
  <c r="C28" i="17"/>
  <c r="AB27" i="17"/>
  <c r="AD27" i="17" s="1"/>
  <c r="J27" i="17" s="1"/>
  <c r="Y27" i="17"/>
  <c r="X27" i="17"/>
  <c r="P27" i="17"/>
  <c r="Q27" i="17" s="1"/>
  <c r="O27" i="17"/>
  <c r="M27" i="17"/>
  <c r="H27" i="17"/>
  <c r="C27" i="17"/>
  <c r="AD26" i="17"/>
  <c r="J26" i="17" s="1"/>
  <c r="AB26" i="17"/>
  <c r="Y26" i="17"/>
  <c r="X26" i="17"/>
  <c r="P26" i="17"/>
  <c r="O26" i="17"/>
  <c r="M26" i="17"/>
  <c r="H26" i="17"/>
  <c r="C26" i="17"/>
  <c r="AB25" i="17"/>
  <c r="AD25" i="17" s="1"/>
  <c r="J25" i="17" s="1"/>
  <c r="K25" i="17" s="1"/>
  <c r="Y25" i="17"/>
  <c r="X25" i="17"/>
  <c r="P25" i="17"/>
  <c r="O25" i="17"/>
  <c r="Q25" i="17" s="1"/>
  <c r="M25" i="17"/>
  <c r="H25" i="17"/>
  <c r="C25" i="17"/>
  <c r="AB24" i="17"/>
  <c r="AD24" i="17" s="1"/>
  <c r="J24" i="17" s="1"/>
  <c r="Y24" i="17"/>
  <c r="X24" i="17"/>
  <c r="P24" i="17"/>
  <c r="O24" i="17"/>
  <c r="M24" i="17"/>
  <c r="H24" i="17"/>
  <c r="C24" i="17"/>
  <c r="AD23" i="17"/>
  <c r="J23" i="17" s="1"/>
  <c r="AB23" i="17"/>
  <c r="Y23" i="17"/>
  <c r="X23" i="17"/>
  <c r="P23" i="17"/>
  <c r="O23" i="17"/>
  <c r="M23" i="17"/>
  <c r="H23" i="17"/>
  <c r="C23" i="17"/>
  <c r="AB22" i="17"/>
  <c r="AD22" i="17" s="1"/>
  <c r="J22" i="17" s="1"/>
  <c r="Y22" i="17"/>
  <c r="X22" i="17"/>
  <c r="P22" i="17"/>
  <c r="Q22" i="17" s="1"/>
  <c r="O22" i="17"/>
  <c r="M22" i="17"/>
  <c r="H22" i="17"/>
  <c r="C22" i="17"/>
  <c r="AB21" i="17"/>
  <c r="AD21" i="17" s="1"/>
  <c r="J21" i="17" s="1"/>
  <c r="Y21" i="17"/>
  <c r="X21" i="17"/>
  <c r="P21" i="17"/>
  <c r="O21" i="17"/>
  <c r="Q21" i="17" s="1"/>
  <c r="M21" i="17"/>
  <c r="H21" i="17"/>
  <c r="C21" i="17"/>
  <c r="AB20" i="17"/>
  <c r="AD20" i="17" s="1"/>
  <c r="J20" i="17" s="1"/>
  <c r="Y20" i="17"/>
  <c r="X20" i="17"/>
  <c r="P20" i="17"/>
  <c r="O20" i="17"/>
  <c r="Q20" i="17" s="1"/>
  <c r="M20" i="17"/>
  <c r="H20" i="17"/>
  <c r="C20" i="17"/>
  <c r="AB19" i="17"/>
  <c r="AD19" i="17" s="1"/>
  <c r="J19" i="17" s="1"/>
  <c r="Y19" i="17"/>
  <c r="X19" i="17"/>
  <c r="Q19" i="17"/>
  <c r="P19" i="17"/>
  <c r="O19" i="17"/>
  <c r="M19" i="17"/>
  <c r="H19" i="17"/>
  <c r="C19" i="17"/>
  <c r="AD18" i="17"/>
  <c r="J18" i="17" s="1"/>
  <c r="AB18" i="17"/>
  <c r="Y18" i="17"/>
  <c r="X18" i="17"/>
  <c r="P18" i="17"/>
  <c r="O18" i="17"/>
  <c r="M18" i="17"/>
  <c r="H18" i="17"/>
  <c r="C18" i="17"/>
  <c r="AB17" i="17"/>
  <c r="AD17" i="17" s="1"/>
  <c r="J17" i="17" s="1"/>
  <c r="Y17" i="17"/>
  <c r="X17" i="17"/>
  <c r="P17" i="17"/>
  <c r="O17" i="17"/>
  <c r="Q17" i="17" s="1"/>
  <c r="M17" i="17"/>
  <c r="H17" i="17"/>
  <c r="C17" i="17"/>
  <c r="AB16" i="17"/>
  <c r="AD16" i="17" s="1"/>
  <c r="J16" i="17" s="1"/>
  <c r="Y16" i="17"/>
  <c r="X16" i="17"/>
  <c r="P16" i="17"/>
  <c r="O16" i="17"/>
  <c r="M16" i="17"/>
  <c r="H16" i="17"/>
  <c r="C16" i="17"/>
  <c r="AB15" i="17"/>
  <c r="AD15" i="17" s="1"/>
  <c r="J15" i="17" s="1"/>
  <c r="I15" i="17" s="1"/>
  <c r="Y15" i="17"/>
  <c r="X15" i="17"/>
  <c r="P15" i="17"/>
  <c r="O15" i="17"/>
  <c r="M15" i="17"/>
  <c r="H15" i="17"/>
  <c r="C15" i="17"/>
  <c r="AB14" i="17"/>
  <c r="AD14" i="17" s="1"/>
  <c r="J14" i="17" s="1"/>
  <c r="Y14" i="17"/>
  <c r="X14" i="17"/>
  <c r="P14" i="17"/>
  <c r="O14" i="17"/>
  <c r="Q14" i="17" s="1"/>
  <c r="M14" i="17"/>
  <c r="H14" i="17"/>
  <c r="C14" i="17"/>
  <c r="AD13" i="17"/>
  <c r="J13" i="17" s="1"/>
  <c r="AB13" i="17"/>
  <c r="Y13" i="17"/>
  <c r="X13" i="17"/>
  <c r="P13" i="17"/>
  <c r="O13" i="17"/>
  <c r="M13" i="17"/>
  <c r="H13" i="17"/>
  <c r="C13" i="17"/>
  <c r="AB12" i="17"/>
  <c r="AD12" i="17" s="1"/>
  <c r="Y12" i="17"/>
  <c r="X12" i="17"/>
  <c r="P12" i="17"/>
  <c r="O12" i="17"/>
  <c r="M12" i="17"/>
  <c r="J12" i="17"/>
  <c r="H12" i="17"/>
  <c r="C12" i="17"/>
  <c r="AB11" i="17"/>
  <c r="AD11" i="17" s="1"/>
  <c r="J11" i="17" s="1"/>
  <c r="Y11" i="17"/>
  <c r="X11" i="17"/>
  <c r="P11" i="17"/>
  <c r="O11" i="17"/>
  <c r="Q11" i="17" s="1"/>
  <c r="M11" i="17"/>
  <c r="H11" i="17"/>
  <c r="C11" i="17"/>
  <c r="AB10" i="17"/>
  <c r="AD10" i="17" s="1"/>
  <c r="J10" i="17" s="1"/>
  <c r="Y10" i="17"/>
  <c r="X10" i="17"/>
  <c r="P10" i="17"/>
  <c r="O10" i="17"/>
  <c r="M10" i="17"/>
  <c r="H10" i="17"/>
  <c r="C10" i="17"/>
  <c r="AB9" i="17"/>
  <c r="AD9" i="17" s="1"/>
  <c r="J9" i="17" s="1"/>
  <c r="Y9" i="17"/>
  <c r="X9" i="17"/>
  <c r="Q9" i="17"/>
  <c r="P9" i="17"/>
  <c r="O9" i="17"/>
  <c r="M9" i="17"/>
  <c r="H9" i="17"/>
  <c r="C9" i="17"/>
  <c r="AB8" i="17"/>
  <c r="AD8" i="17" s="1"/>
  <c r="J8" i="17" s="1"/>
  <c r="Y8" i="17"/>
  <c r="X8" i="17"/>
  <c r="P8" i="17"/>
  <c r="O8" i="17"/>
  <c r="Q8" i="17" s="1"/>
  <c r="M8" i="17"/>
  <c r="H8" i="17"/>
  <c r="C8" i="17"/>
  <c r="AB7" i="17"/>
  <c r="AD7" i="17" s="1"/>
  <c r="J7" i="17" s="1"/>
  <c r="I7" i="17" s="1"/>
  <c r="Y7" i="17"/>
  <c r="X7" i="17"/>
  <c r="P7" i="17"/>
  <c r="O7" i="17"/>
  <c r="M7" i="17"/>
  <c r="H7" i="17"/>
  <c r="C7" i="17"/>
  <c r="AB6" i="17"/>
  <c r="AD6" i="17" s="1"/>
  <c r="J6" i="17" s="1"/>
  <c r="Y6" i="17"/>
  <c r="X6" i="17"/>
  <c r="P6" i="17"/>
  <c r="O6" i="17"/>
  <c r="Q6" i="17" s="1"/>
  <c r="M6" i="17"/>
  <c r="H6" i="17"/>
  <c r="C6" i="17"/>
  <c r="AD5" i="17"/>
  <c r="J5" i="17" s="1"/>
  <c r="AB5" i="17"/>
  <c r="Y5" i="17"/>
  <c r="X5" i="17"/>
  <c r="P5" i="17"/>
  <c r="O5" i="17"/>
  <c r="M5" i="17"/>
  <c r="H5" i="17"/>
  <c r="C5" i="17"/>
  <c r="AB4" i="17"/>
  <c r="AD4" i="17" s="1"/>
  <c r="Y4" i="17"/>
  <c r="X4" i="17"/>
  <c r="P4" i="17"/>
  <c r="O4" i="17"/>
  <c r="M4" i="17"/>
  <c r="J4" i="17"/>
  <c r="H4" i="17"/>
  <c r="C4" i="17"/>
  <c r="AG3" i="17"/>
  <c r="AF3" i="17"/>
  <c r="W3" i="17"/>
  <c r="V3" i="17"/>
  <c r="U3" i="17"/>
  <c r="T3" i="17"/>
  <c r="O3" i="17"/>
  <c r="G3" i="17"/>
  <c r="F3" i="17"/>
  <c r="D3" i="17"/>
  <c r="A2" i="17"/>
  <c r="A1" i="17"/>
  <c r="AB31" i="16"/>
  <c r="AD31" i="16" s="1"/>
  <c r="J31" i="16" s="1"/>
  <c r="Y31" i="16"/>
  <c r="X31" i="16"/>
  <c r="P31" i="16"/>
  <c r="O31" i="16"/>
  <c r="Q31" i="16" s="1"/>
  <c r="M31" i="16"/>
  <c r="H31" i="16"/>
  <c r="C31" i="16"/>
  <c r="AB30" i="16"/>
  <c r="AD30" i="16" s="1"/>
  <c r="J30" i="16" s="1"/>
  <c r="Y30" i="16"/>
  <c r="X30" i="16"/>
  <c r="P30" i="16"/>
  <c r="O30" i="16"/>
  <c r="Q30" i="16" s="1"/>
  <c r="M30" i="16"/>
  <c r="H30" i="16"/>
  <c r="C30" i="16"/>
  <c r="AB29" i="16"/>
  <c r="AD29" i="16" s="1"/>
  <c r="J29" i="16" s="1"/>
  <c r="Y29" i="16"/>
  <c r="X29" i="16"/>
  <c r="Q29" i="16"/>
  <c r="P29" i="16"/>
  <c r="O29" i="16"/>
  <c r="M29" i="16"/>
  <c r="H29" i="16"/>
  <c r="C29" i="16"/>
  <c r="AD28" i="16"/>
  <c r="J28" i="16" s="1"/>
  <c r="AB28" i="16"/>
  <c r="Y28" i="16"/>
  <c r="X28" i="16"/>
  <c r="P28" i="16"/>
  <c r="O28" i="16"/>
  <c r="M28" i="16"/>
  <c r="H28" i="16"/>
  <c r="C28" i="16"/>
  <c r="AB27" i="16"/>
  <c r="AD27" i="16" s="1"/>
  <c r="J27" i="16" s="1"/>
  <c r="K27" i="16" s="1"/>
  <c r="Y27" i="16"/>
  <c r="X27" i="16"/>
  <c r="P27" i="16"/>
  <c r="O27" i="16"/>
  <c r="Q27" i="16" s="1"/>
  <c r="M27" i="16"/>
  <c r="H27" i="16"/>
  <c r="C27" i="16"/>
  <c r="AB26" i="16"/>
  <c r="AD26" i="16" s="1"/>
  <c r="J26" i="16" s="1"/>
  <c r="Y26" i="16"/>
  <c r="X26" i="16"/>
  <c r="P26" i="16"/>
  <c r="O26" i="16"/>
  <c r="Q26" i="16" s="1"/>
  <c r="M26" i="16"/>
  <c r="H26" i="16"/>
  <c r="C26" i="16"/>
  <c r="AB25" i="16"/>
  <c r="AD25" i="16" s="1"/>
  <c r="J25" i="16" s="1"/>
  <c r="Y25" i="16"/>
  <c r="X25" i="16"/>
  <c r="P25" i="16"/>
  <c r="O25" i="16"/>
  <c r="M25" i="16"/>
  <c r="H25" i="16"/>
  <c r="C25" i="16"/>
  <c r="AD24" i="16"/>
  <c r="J24" i="16" s="1"/>
  <c r="AB24" i="16"/>
  <c r="Y24" i="16"/>
  <c r="X24" i="16"/>
  <c r="Q24" i="16"/>
  <c r="P24" i="16"/>
  <c r="O24" i="16"/>
  <c r="M24" i="16"/>
  <c r="H24" i="16"/>
  <c r="C24" i="16"/>
  <c r="AD23" i="16"/>
  <c r="J23" i="16" s="1"/>
  <c r="AB23" i="16"/>
  <c r="Y23" i="16"/>
  <c r="X23" i="16"/>
  <c r="P23" i="16"/>
  <c r="O23" i="16"/>
  <c r="Q23" i="16" s="1"/>
  <c r="M23" i="16"/>
  <c r="H23" i="16"/>
  <c r="C23" i="16"/>
  <c r="AB22" i="16"/>
  <c r="AD22" i="16" s="1"/>
  <c r="J22" i="16" s="1"/>
  <c r="Y22" i="16"/>
  <c r="X22" i="16"/>
  <c r="P22" i="16"/>
  <c r="O22" i="16"/>
  <c r="Q22" i="16" s="1"/>
  <c r="M22" i="16"/>
  <c r="H22" i="16"/>
  <c r="C22" i="16"/>
  <c r="AB21" i="16"/>
  <c r="AD21" i="16" s="1"/>
  <c r="J21" i="16" s="1"/>
  <c r="Y21" i="16"/>
  <c r="X21" i="16"/>
  <c r="P21" i="16"/>
  <c r="Q21" i="16" s="1"/>
  <c r="O21" i="16"/>
  <c r="M21" i="16"/>
  <c r="H21" i="16"/>
  <c r="C21" i="16"/>
  <c r="AD20" i="16"/>
  <c r="J20" i="16" s="1"/>
  <c r="AB20" i="16"/>
  <c r="Y20" i="16"/>
  <c r="X20" i="16"/>
  <c r="P20" i="16"/>
  <c r="O20" i="16"/>
  <c r="M20" i="16"/>
  <c r="H20" i="16"/>
  <c r="C20" i="16"/>
  <c r="AB19" i="16"/>
  <c r="AD19" i="16" s="1"/>
  <c r="J19" i="16" s="1"/>
  <c r="K19" i="16" s="1"/>
  <c r="Y19" i="16"/>
  <c r="X19" i="16"/>
  <c r="P19" i="16"/>
  <c r="O19" i="16"/>
  <c r="Q19" i="16" s="1"/>
  <c r="M19" i="16"/>
  <c r="I19" i="16"/>
  <c r="H19" i="16"/>
  <c r="C19" i="16"/>
  <c r="AB18" i="16"/>
  <c r="AD18" i="16" s="1"/>
  <c r="J18" i="16" s="1"/>
  <c r="Y18" i="16"/>
  <c r="X18" i="16"/>
  <c r="P18" i="16"/>
  <c r="O18" i="16"/>
  <c r="M18" i="16"/>
  <c r="H18" i="16"/>
  <c r="C18" i="16"/>
  <c r="AD17" i="16"/>
  <c r="J17" i="16" s="1"/>
  <c r="AB17" i="16"/>
  <c r="Y17" i="16"/>
  <c r="X17" i="16"/>
  <c r="P17" i="16"/>
  <c r="O17" i="16"/>
  <c r="Q17" i="16" s="1"/>
  <c r="M17" i="16"/>
  <c r="H17" i="16"/>
  <c r="C17" i="16"/>
  <c r="AB16" i="16"/>
  <c r="AD16" i="16" s="1"/>
  <c r="J16" i="16" s="1"/>
  <c r="Y16" i="16"/>
  <c r="X16" i="16"/>
  <c r="P16" i="16"/>
  <c r="Q16" i="16" s="1"/>
  <c r="O16" i="16"/>
  <c r="M16" i="16"/>
  <c r="H16" i="16"/>
  <c r="C16" i="16"/>
  <c r="AB15" i="16"/>
  <c r="AD15" i="16" s="1"/>
  <c r="J15" i="16" s="1"/>
  <c r="Y15" i="16"/>
  <c r="X15" i="16"/>
  <c r="P15" i="16"/>
  <c r="O15" i="16"/>
  <c r="Q15" i="16" s="1"/>
  <c r="M15" i="16"/>
  <c r="H15" i="16"/>
  <c r="C15" i="16"/>
  <c r="AB14" i="16"/>
  <c r="AD14" i="16" s="1"/>
  <c r="J14" i="16" s="1"/>
  <c r="Y14" i="16"/>
  <c r="X14" i="16"/>
  <c r="P14" i="16"/>
  <c r="O14" i="16"/>
  <c r="Q14" i="16" s="1"/>
  <c r="M14" i="16"/>
  <c r="H14" i="16"/>
  <c r="C14" i="16"/>
  <c r="AB13" i="16"/>
  <c r="AD13" i="16" s="1"/>
  <c r="J13" i="16" s="1"/>
  <c r="Y13" i="16"/>
  <c r="X13" i="16"/>
  <c r="P13" i="16"/>
  <c r="O13" i="16"/>
  <c r="Q13" i="16" s="1"/>
  <c r="M13" i="16"/>
  <c r="H13" i="16"/>
  <c r="C13" i="16"/>
  <c r="AB12" i="16"/>
  <c r="AD12" i="16" s="1"/>
  <c r="J12" i="16" s="1"/>
  <c r="Y12" i="16"/>
  <c r="X12" i="16"/>
  <c r="P12" i="16"/>
  <c r="O12" i="16"/>
  <c r="M12" i="16"/>
  <c r="H12" i="16"/>
  <c r="C12" i="16"/>
  <c r="AB11" i="16"/>
  <c r="AD11" i="16" s="1"/>
  <c r="J11" i="16" s="1"/>
  <c r="K11" i="16" s="1"/>
  <c r="Y11" i="16"/>
  <c r="X11" i="16"/>
  <c r="Q11" i="16"/>
  <c r="P11" i="16"/>
  <c r="O11" i="16"/>
  <c r="M11" i="16"/>
  <c r="H11" i="16"/>
  <c r="C11" i="16"/>
  <c r="AB10" i="16"/>
  <c r="AD10" i="16" s="1"/>
  <c r="J10" i="16" s="1"/>
  <c r="Y10" i="16"/>
  <c r="X10" i="16"/>
  <c r="P10" i="16"/>
  <c r="O10" i="16"/>
  <c r="M10" i="16"/>
  <c r="H10" i="16"/>
  <c r="C10" i="16"/>
  <c r="AB9" i="16"/>
  <c r="AD9" i="16" s="1"/>
  <c r="J9" i="16" s="1"/>
  <c r="I9" i="16" s="1"/>
  <c r="Y9" i="16"/>
  <c r="X9" i="16"/>
  <c r="P9" i="16"/>
  <c r="O9" i="16"/>
  <c r="Q9" i="16" s="1"/>
  <c r="M9" i="16"/>
  <c r="H9" i="16"/>
  <c r="C9" i="16"/>
  <c r="AB8" i="16"/>
  <c r="AD8" i="16" s="1"/>
  <c r="J8" i="16" s="1"/>
  <c r="Y8" i="16"/>
  <c r="X8" i="16"/>
  <c r="P8" i="16"/>
  <c r="O8" i="16"/>
  <c r="Q8" i="16" s="1"/>
  <c r="M8" i="16"/>
  <c r="H8" i="16"/>
  <c r="C8" i="16"/>
  <c r="AD7" i="16"/>
  <c r="J7" i="16" s="1"/>
  <c r="AB7" i="16"/>
  <c r="Y7" i="16"/>
  <c r="X7" i="16"/>
  <c r="P7" i="16"/>
  <c r="O7" i="16"/>
  <c r="M7" i="16"/>
  <c r="H7" i="16"/>
  <c r="C7" i="16"/>
  <c r="AB6" i="16"/>
  <c r="AD6" i="16" s="1"/>
  <c r="Y6" i="16"/>
  <c r="X6" i="16"/>
  <c r="P6" i="16"/>
  <c r="O6" i="16"/>
  <c r="M6" i="16"/>
  <c r="J6" i="16"/>
  <c r="H6" i="16"/>
  <c r="C6" i="16"/>
  <c r="AB5" i="16"/>
  <c r="AD5" i="16" s="1"/>
  <c r="J5" i="16" s="1"/>
  <c r="Y5" i="16"/>
  <c r="X5" i="16"/>
  <c r="P5" i="16"/>
  <c r="O5" i="16"/>
  <c r="Q5" i="16" s="1"/>
  <c r="M5" i="16"/>
  <c r="H5" i="16"/>
  <c r="C5" i="16"/>
  <c r="AB4" i="16"/>
  <c r="AD4" i="16" s="1"/>
  <c r="J4" i="16" s="1"/>
  <c r="Y4" i="16"/>
  <c r="X4" i="16"/>
  <c r="P4" i="16"/>
  <c r="O4" i="16"/>
  <c r="M4" i="16"/>
  <c r="H4" i="16"/>
  <c r="C4" i="16"/>
  <c r="AG3" i="16"/>
  <c r="AF3" i="16"/>
  <c r="W3" i="16"/>
  <c r="X3" i="16" s="1"/>
  <c r="V3" i="16"/>
  <c r="U3" i="16"/>
  <c r="T3" i="16"/>
  <c r="O3" i="16"/>
  <c r="G3" i="16"/>
  <c r="H3" i="16" s="1"/>
  <c r="F3" i="16"/>
  <c r="D3" i="16"/>
  <c r="A2" i="16"/>
  <c r="A1" i="16"/>
  <c r="AD31" i="15"/>
  <c r="J31" i="15" s="1"/>
  <c r="AB31" i="15"/>
  <c r="Y31" i="15"/>
  <c r="X31" i="15"/>
  <c r="P31" i="15"/>
  <c r="O31" i="15"/>
  <c r="Q31" i="15" s="1"/>
  <c r="M31" i="15"/>
  <c r="H31" i="15"/>
  <c r="C31" i="15"/>
  <c r="AD30" i="15"/>
  <c r="J30" i="15" s="1"/>
  <c r="AB30" i="15"/>
  <c r="Y30" i="15"/>
  <c r="X30" i="15"/>
  <c r="P30" i="15"/>
  <c r="O30" i="15"/>
  <c r="Q30" i="15" s="1"/>
  <c r="M30" i="15"/>
  <c r="H30" i="15"/>
  <c r="C30" i="15"/>
  <c r="AB29" i="15"/>
  <c r="AD29" i="15" s="1"/>
  <c r="J29" i="15" s="1"/>
  <c r="K29" i="15" s="1"/>
  <c r="Y29" i="15"/>
  <c r="X29" i="15"/>
  <c r="P29" i="15"/>
  <c r="Q29" i="15" s="1"/>
  <c r="O29" i="15"/>
  <c r="M29" i="15"/>
  <c r="H29" i="15"/>
  <c r="C29" i="15"/>
  <c r="AB28" i="15"/>
  <c r="AD28" i="15" s="1"/>
  <c r="J28" i="15" s="1"/>
  <c r="Y28" i="15"/>
  <c r="X28" i="15"/>
  <c r="P28" i="15"/>
  <c r="O28" i="15"/>
  <c r="M28" i="15"/>
  <c r="H28" i="15"/>
  <c r="C28" i="15"/>
  <c r="AB27" i="15"/>
  <c r="AD27" i="15" s="1"/>
  <c r="J27" i="15" s="1"/>
  <c r="Y27" i="15"/>
  <c r="X27" i="15"/>
  <c r="P27" i="15"/>
  <c r="O27" i="15"/>
  <c r="Q27" i="15" s="1"/>
  <c r="M27" i="15"/>
  <c r="H27" i="15"/>
  <c r="C27" i="15"/>
  <c r="AB26" i="15"/>
  <c r="AD26" i="15" s="1"/>
  <c r="J26" i="15" s="1"/>
  <c r="Y26" i="15"/>
  <c r="X26" i="15"/>
  <c r="P26" i="15"/>
  <c r="Q26" i="15" s="1"/>
  <c r="O26" i="15"/>
  <c r="M26" i="15"/>
  <c r="H26" i="15"/>
  <c r="C26" i="15"/>
  <c r="AD25" i="15"/>
  <c r="J25" i="15" s="1"/>
  <c r="AB25" i="15"/>
  <c r="Y25" i="15"/>
  <c r="X25" i="15"/>
  <c r="P25" i="15"/>
  <c r="O25" i="15"/>
  <c r="M25" i="15"/>
  <c r="H25" i="15"/>
  <c r="C25" i="15"/>
  <c r="AB24" i="15"/>
  <c r="AD24" i="15" s="1"/>
  <c r="Y24" i="15"/>
  <c r="X24" i="15"/>
  <c r="P24" i="15"/>
  <c r="O24" i="15"/>
  <c r="M24" i="15"/>
  <c r="J24" i="15"/>
  <c r="H24" i="15"/>
  <c r="C24" i="15"/>
  <c r="AB23" i="15"/>
  <c r="AD23" i="15" s="1"/>
  <c r="J23" i="15" s="1"/>
  <c r="Y23" i="15"/>
  <c r="X23" i="15"/>
  <c r="P23" i="15"/>
  <c r="O23" i="15"/>
  <c r="Q23" i="15" s="1"/>
  <c r="M23" i="15"/>
  <c r="H23" i="15"/>
  <c r="C23" i="15"/>
  <c r="AD22" i="15"/>
  <c r="J22" i="15" s="1"/>
  <c r="AB22" i="15"/>
  <c r="Y22" i="15"/>
  <c r="X22" i="15"/>
  <c r="P22" i="15"/>
  <c r="O22" i="15"/>
  <c r="Q22" i="15" s="1"/>
  <c r="M22" i="15"/>
  <c r="H22" i="15"/>
  <c r="C22" i="15"/>
  <c r="AB21" i="15"/>
  <c r="AD21" i="15" s="1"/>
  <c r="J21" i="15" s="1"/>
  <c r="Y21" i="15"/>
  <c r="X21" i="15"/>
  <c r="P21" i="15"/>
  <c r="Q21" i="15" s="1"/>
  <c r="O21" i="15"/>
  <c r="M21" i="15"/>
  <c r="H21" i="15"/>
  <c r="C21" i="15"/>
  <c r="AB20" i="15"/>
  <c r="AD20" i="15" s="1"/>
  <c r="J20" i="15" s="1"/>
  <c r="Y20" i="15"/>
  <c r="X20" i="15"/>
  <c r="P20" i="15"/>
  <c r="O20" i="15"/>
  <c r="M20" i="15"/>
  <c r="H20" i="15"/>
  <c r="C20" i="15"/>
  <c r="AB19" i="15"/>
  <c r="AD19" i="15" s="1"/>
  <c r="J19" i="15" s="1"/>
  <c r="I19" i="15" s="1"/>
  <c r="Y19" i="15"/>
  <c r="X19" i="15"/>
  <c r="P19" i="15"/>
  <c r="O19" i="15"/>
  <c r="Q19" i="15" s="1"/>
  <c r="M19" i="15"/>
  <c r="H19" i="15"/>
  <c r="C19" i="15"/>
  <c r="AB18" i="15"/>
  <c r="AD18" i="15" s="1"/>
  <c r="J18" i="15" s="1"/>
  <c r="Y18" i="15"/>
  <c r="X18" i="15"/>
  <c r="P18" i="15"/>
  <c r="O18" i="15"/>
  <c r="Q18" i="15" s="1"/>
  <c r="M18" i="15"/>
  <c r="H18" i="15"/>
  <c r="C18" i="15"/>
  <c r="AB17" i="15"/>
  <c r="AD17" i="15" s="1"/>
  <c r="J17" i="15" s="1"/>
  <c r="Y17" i="15"/>
  <c r="X17" i="15"/>
  <c r="P17" i="15"/>
  <c r="O17" i="15"/>
  <c r="M17" i="15"/>
  <c r="H17" i="15"/>
  <c r="C17" i="15"/>
  <c r="AB16" i="15"/>
  <c r="AD16" i="15" s="1"/>
  <c r="J16" i="15" s="1"/>
  <c r="Y16" i="15"/>
  <c r="X16" i="15"/>
  <c r="P16" i="15"/>
  <c r="O16" i="15"/>
  <c r="M16" i="15"/>
  <c r="H16" i="15"/>
  <c r="C16" i="15"/>
  <c r="AB15" i="15"/>
  <c r="AD15" i="15" s="1"/>
  <c r="J15" i="15" s="1"/>
  <c r="Y15" i="15"/>
  <c r="X15" i="15"/>
  <c r="P15" i="15"/>
  <c r="O15" i="15"/>
  <c r="Q15" i="15" s="1"/>
  <c r="M15" i="15"/>
  <c r="H15" i="15"/>
  <c r="C15" i="15"/>
  <c r="AB14" i="15"/>
  <c r="AD14" i="15" s="1"/>
  <c r="J14" i="15" s="1"/>
  <c r="Y14" i="15"/>
  <c r="X14" i="15"/>
  <c r="P14" i="15"/>
  <c r="O14" i="15"/>
  <c r="M14" i="15"/>
  <c r="H14" i="15"/>
  <c r="C14" i="15"/>
  <c r="AB13" i="15"/>
  <c r="AD13" i="15" s="1"/>
  <c r="J13" i="15" s="1"/>
  <c r="K13" i="15" s="1"/>
  <c r="Y13" i="15"/>
  <c r="X13" i="15"/>
  <c r="P13" i="15"/>
  <c r="O13" i="15"/>
  <c r="Q13" i="15" s="1"/>
  <c r="M13" i="15"/>
  <c r="H13" i="15"/>
  <c r="C13" i="15"/>
  <c r="AB12" i="15"/>
  <c r="AD12" i="15" s="1"/>
  <c r="J12" i="15" s="1"/>
  <c r="Y12" i="15"/>
  <c r="X12" i="15"/>
  <c r="P12" i="15"/>
  <c r="O12" i="15"/>
  <c r="M12" i="15"/>
  <c r="H12" i="15"/>
  <c r="C12" i="15"/>
  <c r="AB11" i="15"/>
  <c r="AD11" i="15" s="1"/>
  <c r="J11" i="15" s="1"/>
  <c r="I11" i="15" s="1"/>
  <c r="Y11" i="15"/>
  <c r="X11" i="15"/>
  <c r="P11" i="15"/>
  <c r="O11" i="15"/>
  <c r="Q11" i="15" s="1"/>
  <c r="M11" i="15"/>
  <c r="H11" i="15"/>
  <c r="C11" i="15"/>
  <c r="AB10" i="15"/>
  <c r="AD10" i="15" s="1"/>
  <c r="J10" i="15" s="1"/>
  <c r="Y10" i="15"/>
  <c r="X10" i="15"/>
  <c r="P10" i="15"/>
  <c r="O10" i="15"/>
  <c r="M10" i="15"/>
  <c r="H10" i="15"/>
  <c r="C10" i="15"/>
  <c r="AB9" i="15"/>
  <c r="AD9" i="15" s="1"/>
  <c r="J9" i="15" s="1"/>
  <c r="Y9" i="15"/>
  <c r="X9" i="15"/>
  <c r="P9" i="15"/>
  <c r="O9" i="15"/>
  <c r="M9" i="15"/>
  <c r="H9" i="15"/>
  <c r="C9" i="15"/>
  <c r="AB8" i="15"/>
  <c r="AD8" i="15" s="1"/>
  <c r="J8" i="15" s="1"/>
  <c r="K8" i="15" s="1"/>
  <c r="Y8" i="15"/>
  <c r="X8" i="15"/>
  <c r="P8" i="15"/>
  <c r="O8" i="15"/>
  <c r="M8" i="15"/>
  <c r="H8" i="15"/>
  <c r="C8" i="15"/>
  <c r="AB7" i="15"/>
  <c r="AD7" i="15" s="1"/>
  <c r="J7" i="15" s="1"/>
  <c r="Y7" i="15"/>
  <c r="X7" i="15"/>
  <c r="P7" i="15"/>
  <c r="O7" i="15"/>
  <c r="Q7" i="15" s="1"/>
  <c r="M7" i="15"/>
  <c r="H7" i="15"/>
  <c r="C7" i="15"/>
  <c r="AD6" i="15"/>
  <c r="J6" i="15" s="1"/>
  <c r="I6" i="15" s="1"/>
  <c r="AB6" i="15"/>
  <c r="Y6" i="15"/>
  <c r="X6" i="15"/>
  <c r="P6" i="15"/>
  <c r="O6" i="15"/>
  <c r="M6" i="15"/>
  <c r="H6" i="15"/>
  <c r="C6" i="15"/>
  <c r="AB5" i="15"/>
  <c r="AD5" i="15" s="1"/>
  <c r="J5" i="15" s="1"/>
  <c r="K5" i="15" s="1"/>
  <c r="Y5" i="15"/>
  <c r="X5" i="15"/>
  <c r="P5" i="15"/>
  <c r="O5" i="15"/>
  <c r="Q5" i="15" s="1"/>
  <c r="M5" i="15"/>
  <c r="H5" i="15"/>
  <c r="C5" i="15"/>
  <c r="AB4" i="15"/>
  <c r="AD4" i="15" s="1"/>
  <c r="Y4" i="15"/>
  <c r="X4" i="15"/>
  <c r="P4" i="15"/>
  <c r="O4" i="15"/>
  <c r="Q4" i="15" s="1"/>
  <c r="M4" i="15"/>
  <c r="H4" i="15"/>
  <c r="C4" i="15"/>
  <c r="AG3" i="15"/>
  <c r="AF3" i="15"/>
  <c r="W3" i="15"/>
  <c r="V3" i="15"/>
  <c r="U3" i="15"/>
  <c r="T3" i="15"/>
  <c r="O3" i="15"/>
  <c r="G3" i="15"/>
  <c r="F3" i="15"/>
  <c r="D3" i="15"/>
  <c r="A2" i="15"/>
  <c r="A1" i="15"/>
  <c r="AB31" i="14"/>
  <c r="AD31" i="14" s="1"/>
  <c r="J31" i="14" s="1"/>
  <c r="K31" i="14" s="1"/>
  <c r="Y31" i="14"/>
  <c r="X31" i="14"/>
  <c r="P31" i="14"/>
  <c r="O31" i="14"/>
  <c r="Q31" i="14" s="1"/>
  <c r="M31" i="14"/>
  <c r="H31" i="14"/>
  <c r="C31" i="14"/>
  <c r="AB30" i="14"/>
  <c r="AD30" i="14" s="1"/>
  <c r="J30" i="14" s="1"/>
  <c r="Y30" i="14"/>
  <c r="X30" i="14"/>
  <c r="P30" i="14"/>
  <c r="O30" i="14"/>
  <c r="M30" i="14"/>
  <c r="H30" i="14"/>
  <c r="C30" i="14"/>
  <c r="AB29" i="14"/>
  <c r="AD29" i="14" s="1"/>
  <c r="J29" i="14" s="1"/>
  <c r="I29" i="14" s="1"/>
  <c r="Y29" i="14"/>
  <c r="X29" i="14"/>
  <c r="P29" i="14"/>
  <c r="O29" i="14"/>
  <c r="Q29" i="14" s="1"/>
  <c r="M29" i="14"/>
  <c r="H29" i="14"/>
  <c r="C29" i="14"/>
  <c r="AB28" i="14"/>
  <c r="AD28" i="14" s="1"/>
  <c r="J28" i="14" s="1"/>
  <c r="Y28" i="14"/>
  <c r="X28" i="14"/>
  <c r="P28" i="14"/>
  <c r="Q28" i="14" s="1"/>
  <c r="O28" i="14"/>
  <c r="M28" i="14"/>
  <c r="H28" i="14"/>
  <c r="C28" i="14"/>
  <c r="AB27" i="14"/>
  <c r="AD27" i="14" s="1"/>
  <c r="J27" i="14" s="1"/>
  <c r="Y27" i="14"/>
  <c r="X27" i="14"/>
  <c r="P27" i="14"/>
  <c r="O27" i="14"/>
  <c r="Q27" i="14" s="1"/>
  <c r="M27" i="14"/>
  <c r="H27" i="14"/>
  <c r="C27" i="14"/>
  <c r="AB26" i="14"/>
  <c r="AD26" i="14" s="1"/>
  <c r="J26" i="14" s="1"/>
  <c r="K26" i="14" s="1"/>
  <c r="Y26" i="14"/>
  <c r="X26" i="14"/>
  <c r="P26" i="14"/>
  <c r="O26" i="14"/>
  <c r="Q26" i="14" s="1"/>
  <c r="M26" i="14"/>
  <c r="H26" i="14"/>
  <c r="C26" i="14"/>
  <c r="AB25" i="14"/>
  <c r="AD25" i="14" s="1"/>
  <c r="J25" i="14" s="1"/>
  <c r="Y25" i="14"/>
  <c r="X25" i="14"/>
  <c r="P25" i="14"/>
  <c r="Q25" i="14" s="1"/>
  <c r="O25" i="14"/>
  <c r="M25" i="14"/>
  <c r="H25" i="14"/>
  <c r="C25" i="14"/>
  <c r="AB24" i="14"/>
  <c r="AD24" i="14" s="1"/>
  <c r="J24" i="14" s="1"/>
  <c r="Y24" i="14"/>
  <c r="X24" i="14"/>
  <c r="P24" i="14"/>
  <c r="O24" i="14"/>
  <c r="M24" i="14"/>
  <c r="H24" i="14"/>
  <c r="C24" i="14"/>
  <c r="AB23" i="14"/>
  <c r="AD23" i="14" s="1"/>
  <c r="J23" i="14" s="1"/>
  <c r="K23" i="14" s="1"/>
  <c r="Y23" i="14"/>
  <c r="X23" i="14"/>
  <c r="Q23" i="14"/>
  <c r="P23" i="14"/>
  <c r="O23" i="14"/>
  <c r="M23" i="14"/>
  <c r="H23" i="14"/>
  <c r="C23" i="14"/>
  <c r="AB22" i="14"/>
  <c r="AD22" i="14" s="1"/>
  <c r="J22" i="14" s="1"/>
  <c r="Y22" i="14"/>
  <c r="X22" i="14"/>
  <c r="P22" i="14"/>
  <c r="O22" i="14"/>
  <c r="M22" i="14"/>
  <c r="H22" i="14"/>
  <c r="C22" i="14"/>
  <c r="AB21" i="14"/>
  <c r="AD21" i="14" s="1"/>
  <c r="J21" i="14" s="1"/>
  <c r="Y21" i="14"/>
  <c r="X21" i="14"/>
  <c r="P21" i="14"/>
  <c r="Q21" i="14" s="1"/>
  <c r="O21" i="14"/>
  <c r="M21" i="14"/>
  <c r="H21" i="14"/>
  <c r="C21" i="14"/>
  <c r="AB20" i="14"/>
  <c r="AD20" i="14" s="1"/>
  <c r="J20" i="14" s="1"/>
  <c r="Y20" i="14"/>
  <c r="X20" i="14"/>
  <c r="Q20" i="14"/>
  <c r="P20" i="14"/>
  <c r="O20" i="14"/>
  <c r="M20" i="14"/>
  <c r="H20" i="14"/>
  <c r="C20" i="14"/>
  <c r="AB19" i="14"/>
  <c r="AD19" i="14" s="1"/>
  <c r="J19" i="14" s="1"/>
  <c r="I19" i="14" s="1"/>
  <c r="Y19" i="14"/>
  <c r="X19" i="14"/>
  <c r="P19" i="14"/>
  <c r="O19" i="14"/>
  <c r="Q19" i="14" s="1"/>
  <c r="M19" i="14"/>
  <c r="H19" i="14"/>
  <c r="C19" i="14"/>
  <c r="AB18" i="14"/>
  <c r="AD18" i="14" s="1"/>
  <c r="Y18" i="14"/>
  <c r="X18" i="14"/>
  <c r="P18" i="14"/>
  <c r="O18" i="14"/>
  <c r="Q18" i="14" s="1"/>
  <c r="M18" i="14"/>
  <c r="J18" i="14"/>
  <c r="H18" i="14"/>
  <c r="C18" i="14"/>
  <c r="AB17" i="14"/>
  <c r="AD17" i="14" s="1"/>
  <c r="J17" i="14" s="1"/>
  <c r="Y17" i="14"/>
  <c r="X17" i="14"/>
  <c r="P17" i="14"/>
  <c r="O17" i="14"/>
  <c r="Q17" i="14" s="1"/>
  <c r="M17" i="14"/>
  <c r="H17" i="14"/>
  <c r="C17" i="14"/>
  <c r="AD16" i="14"/>
  <c r="J16" i="14" s="1"/>
  <c r="AB16" i="14"/>
  <c r="Y16" i="14"/>
  <c r="X16" i="14"/>
  <c r="P16" i="14"/>
  <c r="O16" i="14"/>
  <c r="M16" i="14"/>
  <c r="H16" i="14"/>
  <c r="C16" i="14"/>
  <c r="AB15" i="14"/>
  <c r="AD15" i="14" s="1"/>
  <c r="J15" i="14" s="1"/>
  <c r="K15" i="14" s="1"/>
  <c r="Y15" i="14"/>
  <c r="X15" i="14"/>
  <c r="Q15" i="14"/>
  <c r="P15" i="14"/>
  <c r="O15" i="14"/>
  <c r="M15" i="14"/>
  <c r="H15" i="14"/>
  <c r="C15" i="14"/>
  <c r="AB14" i="14"/>
  <c r="AD14" i="14" s="1"/>
  <c r="J14" i="14" s="1"/>
  <c r="Y14" i="14"/>
  <c r="X14" i="14"/>
  <c r="P14" i="14"/>
  <c r="O14" i="14"/>
  <c r="M14" i="14"/>
  <c r="H14" i="14"/>
  <c r="C14" i="14"/>
  <c r="AD13" i="14"/>
  <c r="J13" i="14" s="1"/>
  <c r="AB13" i="14"/>
  <c r="Y13" i="14"/>
  <c r="X13" i="14"/>
  <c r="P13" i="14"/>
  <c r="Q13" i="14" s="1"/>
  <c r="O13" i="14"/>
  <c r="M13" i="14"/>
  <c r="H13" i="14"/>
  <c r="C13" i="14"/>
  <c r="AB12" i="14"/>
  <c r="AD12" i="14" s="1"/>
  <c r="J12" i="14" s="1"/>
  <c r="Y12" i="14"/>
  <c r="X12" i="14"/>
  <c r="Q12" i="14"/>
  <c r="P12" i="14"/>
  <c r="O12" i="14"/>
  <c r="M12" i="14"/>
  <c r="H12" i="14"/>
  <c r="C12" i="14"/>
  <c r="AB11" i="14"/>
  <c r="AD11" i="14" s="1"/>
  <c r="J11" i="14" s="1"/>
  <c r="I11" i="14" s="1"/>
  <c r="Y11" i="14"/>
  <c r="X11" i="14"/>
  <c r="P11" i="14"/>
  <c r="O11" i="14"/>
  <c r="Q11" i="14" s="1"/>
  <c r="M11" i="14"/>
  <c r="H11" i="14"/>
  <c r="C11" i="14"/>
  <c r="AB10" i="14"/>
  <c r="AD10" i="14" s="1"/>
  <c r="J10" i="14" s="1"/>
  <c r="Y10" i="14"/>
  <c r="X10" i="14"/>
  <c r="P10" i="14"/>
  <c r="O10" i="14"/>
  <c r="Q10" i="14" s="1"/>
  <c r="M10" i="14"/>
  <c r="H10" i="14"/>
  <c r="C10" i="14"/>
  <c r="AD9" i="14"/>
  <c r="J9" i="14" s="1"/>
  <c r="AB9" i="14"/>
  <c r="Y9" i="14"/>
  <c r="X9" i="14"/>
  <c r="P9" i="14"/>
  <c r="Q9" i="14" s="1"/>
  <c r="O9" i="14"/>
  <c r="M9" i="14"/>
  <c r="H9" i="14"/>
  <c r="C9" i="14"/>
  <c r="AB8" i="14"/>
  <c r="AD8" i="14" s="1"/>
  <c r="J8" i="14" s="1"/>
  <c r="Y8" i="14"/>
  <c r="X8" i="14"/>
  <c r="P8" i="14"/>
  <c r="O8" i="14"/>
  <c r="M8" i="14"/>
  <c r="H8" i="14"/>
  <c r="C8" i="14"/>
  <c r="AB7" i="14"/>
  <c r="AD7" i="14" s="1"/>
  <c r="J7" i="14" s="1"/>
  <c r="K7" i="14" s="1"/>
  <c r="Y7" i="14"/>
  <c r="X7" i="14"/>
  <c r="P7" i="14"/>
  <c r="O7" i="14"/>
  <c r="Q7" i="14" s="1"/>
  <c r="M7" i="14"/>
  <c r="H7" i="14"/>
  <c r="C7" i="14"/>
  <c r="AB6" i="14"/>
  <c r="AD6" i="14" s="1"/>
  <c r="J6" i="14" s="1"/>
  <c r="Y6" i="14"/>
  <c r="X6" i="14"/>
  <c r="P6" i="14"/>
  <c r="O6" i="14"/>
  <c r="Q6" i="14" s="1"/>
  <c r="M6" i="14"/>
  <c r="H6" i="14"/>
  <c r="C6" i="14"/>
  <c r="AB5" i="14"/>
  <c r="AD5" i="14" s="1"/>
  <c r="J5" i="14" s="1"/>
  <c r="K5" i="14" s="1"/>
  <c r="Y5" i="14"/>
  <c r="X5" i="14"/>
  <c r="P5" i="14"/>
  <c r="O5" i="14"/>
  <c r="Q5" i="14" s="1"/>
  <c r="M5" i="14"/>
  <c r="H5" i="14"/>
  <c r="C5" i="14"/>
  <c r="AB4" i="14"/>
  <c r="AD4" i="14" s="1"/>
  <c r="Y4" i="14"/>
  <c r="X4" i="14"/>
  <c r="P4" i="14"/>
  <c r="Q4" i="14" s="1"/>
  <c r="O4" i="14"/>
  <c r="M4" i="14"/>
  <c r="H4" i="14"/>
  <c r="C4" i="14"/>
  <c r="AG3" i="14"/>
  <c r="AF3" i="14"/>
  <c r="W3" i="14"/>
  <c r="V3" i="14"/>
  <c r="U3" i="14"/>
  <c r="T3" i="14"/>
  <c r="O3" i="14"/>
  <c r="G3" i="14"/>
  <c r="F3" i="14"/>
  <c r="D3" i="14"/>
  <c r="A2" i="14"/>
  <c r="AD31" i="13"/>
  <c r="J31" i="13" s="1"/>
  <c r="AB31" i="13"/>
  <c r="Y31" i="13"/>
  <c r="X31" i="13"/>
  <c r="P31" i="13"/>
  <c r="O31" i="13"/>
  <c r="M31" i="13"/>
  <c r="H31" i="13"/>
  <c r="C31" i="13"/>
  <c r="AB30" i="13"/>
  <c r="AD30" i="13" s="1"/>
  <c r="J30" i="13" s="1"/>
  <c r="Y30" i="13"/>
  <c r="X30" i="13"/>
  <c r="P30" i="13"/>
  <c r="O30" i="13"/>
  <c r="M30" i="13"/>
  <c r="H30" i="13"/>
  <c r="C30" i="13"/>
  <c r="AB29" i="13"/>
  <c r="AD29" i="13" s="1"/>
  <c r="J29" i="13" s="1"/>
  <c r="Y29" i="13"/>
  <c r="X29" i="13"/>
  <c r="P29" i="13"/>
  <c r="O29" i="13"/>
  <c r="Q29" i="13" s="1"/>
  <c r="M29" i="13"/>
  <c r="H29" i="13"/>
  <c r="C29" i="13"/>
  <c r="AB28" i="13"/>
  <c r="AD28" i="13" s="1"/>
  <c r="J28" i="13" s="1"/>
  <c r="Y28" i="13"/>
  <c r="X28" i="13"/>
  <c r="P28" i="13"/>
  <c r="O28" i="13"/>
  <c r="Q28" i="13" s="1"/>
  <c r="M28" i="13"/>
  <c r="H28" i="13"/>
  <c r="C28" i="13"/>
  <c r="AB27" i="13"/>
  <c r="AD27" i="13" s="1"/>
  <c r="J27" i="13" s="1"/>
  <c r="Y27" i="13"/>
  <c r="X27" i="13"/>
  <c r="P27" i="13"/>
  <c r="O27" i="13"/>
  <c r="M27" i="13"/>
  <c r="H27" i="13"/>
  <c r="C27" i="13"/>
  <c r="AD26" i="13"/>
  <c r="J26" i="13" s="1"/>
  <c r="AB26" i="13"/>
  <c r="Y26" i="13"/>
  <c r="X26" i="13"/>
  <c r="P26" i="13"/>
  <c r="O26" i="13"/>
  <c r="Q26" i="13" s="1"/>
  <c r="M26" i="13"/>
  <c r="H26" i="13"/>
  <c r="C26" i="13"/>
  <c r="AB25" i="13"/>
  <c r="AD25" i="13" s="1"/>
  <c r="J25" i="13" s="1"/>
  <c r="K25" i="13" s="1"/>
  <c r="Y25" i="13"/>
  <c r="X25" i="13"/>
  <c r="P25" i="13"/>
  <c r="O25" i="13"/>
  <c r="M25" i="13"/>
  <c r="H25" i="13"/>
  <c r="C25" i="13"/>
  <c r="AD24" i="13"/>
  <c r="J24" i="13" s="1"/>
  <c r="I24" i="13" s="1"/>
  <c r="AB24" i="13"/>
  <c r="Y24" i="13"/>
  <c r="X24" i="13"/>
  <c r="P24" i="13"/>
  <c r="O24" i="13"/>
  <c r="M24" i="13"/>
  <c r="K24" i="13"/>
  <c r="H24" i="13"/>
  <c r="C24" i="13"/>
  <c r="AD23" i="13"/>
  <c r="J23" i="13" s="1"/>
  <c r="AB23" i="13"/>
  <c r="Y23" i="13"/>
  <c r="X23" i="13"/>
  <c r="P23" i="13"/>
  <c r="O23" i="13"/>
  <c r="Q23" i="13" s="1"/>
  <c r="M23" i="13"/>
  <c r="H23" i="13"/>
  <c r="C23" i="13"/>
  <c r="AB22" i="13"/>
  <c r="AD22" i="13" s="1"/>
  <c r="J22" i="13" s="1"/>
  <c r="Y22" i="13"/>
  <c r="X22" i="13"/>
  <c r="Q22" i="13"/>
  <c r="P22" i="13"/>
  <c r="O22" i="13"/>
  <c r="M22" i="13"/>
  <c r="H22" i="13"/>
  <c r="C22" i="13"/>
  <c r="AB21" i="13"/>
  <c r="AD21" i="13" s="1"/>
  <c r="J21" i="13" s="1"/>
  <c r="Y21" i="13"/>
  <c r="X21" i="13"/>
  <c r="P21" i="13"/>
  <c r="O21" i="13"/>
  <c r="M21" i="13"/>
  <c r="H21" i="13"/>
  <c r="C21" i="13"/>
  <c r="AB20" i="13"/>
  <c r="AD20" i="13" s="1"/>
  <c r="J20" i="13" s="1"/>
  <c r="Y20" i="13"/>
  <c r="X20" i="13"/>
  <c r="P20" i="13"/>
  <c r="Q20" i="13" s="1"/>
  <c r="O20" i="13"/>
  <c r="M20" i="13"/>
  <c r="H20" i="13"/>
  <c r="C20" i="13"/>
  <c r="AB19" i="13"/>
  <c r="AD19" i="13" s="1"/>
  <c r="J19" i="13" s="1"/>
  <c r="Y19" i="13"/>
  <c r="X19" i="13"/>
  <c r="P19" i="13"/>
  <c r="Q19" i="13" s="1"/>
  <c r="O19" i="13"/>
  <c r="M19" i="13"/>
  <c r="H19" i="13"/>
  <c r="C19" i="13"/>
  <c r="AB18" i="13"/>
  <c r="AD18" i="13" s="1"/>
  <c r="J18" i="13" s="1"/>
  <c r="Y18" i="13"/>
  <c r="X18" i="13"/>
  <c r="P18" i="13"/>
  <c r="O18" i="13"/>
  <c r="M18" i="13"/>
  <c r="H18" i="13"/>
  <c r="C18" i="13"/>
  <c r="AB17" i="13"/>
  <c r="AD17" i="13" s="1"/>
  <c r="J17" i="13" s="1"/>
  <c r="Y17" i="13"/>
  <c r="X17" i="13"/>
  <c r="Q17" i="13"/>
  <c r="P17" i="13"/>
  <c r="O17" i="13"/>
  <c r="M17" i="13"/>
  <c r="H17" i="13"/>
  <c r="C17" i="13"/>
  <c r="AB16" i="13"/>
  <c r="AD16" i="13" s="1"/>
  <c r="J16" i="13" s="1"/>
  <c r="Y16" i="13"/>
  <c r="X16" i="13"/>
  <c r="P16" i="13"/>
  <c r="O16" i="13"/>
  <c r="M16" i="13"/>
  <c r="H16" i="13"/>
  <c r="C16" i="13"/>
  <c r="AB15" i="13"/>
  <c r="AD15" i="13" s="1"/>
  <c r="J15" i="13" s="1"/>
  <c r="Y15" i="13"/>
  <c r="X15" i="13"/>
  <c r="P15" i="13"/>
  <c r="Q15" i="13" s="1"/>
  <c r="O15" i="13"/>
  <c r="M15" i="13"/>
  <c r="H15" i="13"/>
  <c r="C15" i="13"/>
  <c r="AB14" i="13"/>
  <c r="AD14" i="13" s="1"/>
  <c r="J14" i="13" s="1"/>
  <c r="Y14" i="13"/>
  <c r="X14" i="13"/>
  <c r="P14" i="13"/>
  <c r="O14" i="13"/>
  <c r="Q14" i="13" s="1"/>
  <c r="M14" i="13"/>
  <c r="H14" i="13"/>
  <c r="C14" i="13"/>
  <c r="AD13" i="13"/>
  <c r="J13" i="13" s="1"/>
  <c r="AB13" i="13"/>
  <c r="Y13" i="13"/>
  <c r="X13" i="13"/>
  <c r="P13" i="13"/>
  <c r="O13" i="13"/>
  <c r="M13" i="13"/>
  <c r="H13" i="13"/>
  <c r="C13" i="13"/>
  <c r="AB12" i="13"/>
  <c r="AD12" i="13" s="1"/>
  <c r="J12" i="13" s="1"/>
  <c r="Y12" i="13"/>
  <c r="X12" i="13"/>
  <c r="P12" i="13"/>
  <c r="O12" i="13"/>
  <c r="M12" i="13"/>
  <c r="H12" i="13"/>
  <c r="C12" i="13"/>
  <c r="AB11" i="13"/>
  <c r="AD11" i="13" s="1"/>
  <c r="J11" i="13" s="1"/>
  <c r="Y11" i="13"/>
  <c r="X11" i="13"/>
  <c r="P11" i="13"/>
  <c r="Q11" i="13" s="1"/>
  <c r="O11" i="13"/>
  <c r="M11" i="13"/>
  <c r="H11" i="13"/>
  <c r="C11" i="13"/>
  <c r="AB10" i="13"/>
  <c r="AD10" i="13" s="1"/>
  <c r="J10" i="13" s="1"/>
  <c r="Y10" i="13"/>
  <c r="X10" i="13"/>
  <c r="P10" i="13"/>
  <c r="O10" i="13"/>
  <c r="Q10" i="13" s="1"/>
  <c r="M10" i="13"/>
  <c r="H10" i="13"/>
  <c r="C10" i="13"/>
  <c r="AB9" i="13"/>
  <c r="AD9" i="13" s="1"/>
  <c r="J9" i="13" s="1"/>
  <c r="Y9" i="13"/>
  <c r="X9" i="13"/>
  <c r="P9" i="13"/>
  <c r="O9" i="13"/>
  <c r="M9" i="13"/>
  <c r="H9" i="13"/>
  <c r="C9" i="13"/>
  <c r="AB8" i="13"/>
  <c r="AD8" i="13" s="1"/>
  <c r="J8" i="13" s="1"/>
  <c r="K8" i="13" s="1"/>
  <c r="Y8" i="13"/>
  <c r="X8" i="13"/>
  <c r="Q8" i="13"/>
  <c r="P8" i="13"/>
  <c r="O8" i="13"/>
  <c r="M8" i="13"/>
  <c r="I8" i="13"/>
  <c r="H8" i="13"/>
  <c r="C8" i="13"/>
  <c r="AB7" i="13"/>
  <c r="AD7" i="13" s="1"/>
  <c r="J7" i="13" s="1"/>
  <c r="Y7" i="13"/>
  <c r="X7" i="13"/>
  <c r="P7" i="13"/>
  <c r="Q7" i="13" s="1"/>
  <c r="O7" i="13"/>
  <c r="M7" i="13"/>
  <c r="H7" i="13"/>
  <c r="C7" i="13"/>
  <c r="AB6" i="13"/>
  <c r="AD6" i="13" s="1"/>
  <c r="J6" i="13" s="1"/>
  <c r="K6" i="13" s="1"/>
  <c r="Y6" i="13"/>
  <c r="X6" i="13"/>
  <c r="P6" i="13"/>
  <c r="O6" i="13"/>
  <c r="Q6" i="13" s="1"/>
  <c r="M6" i="13"/>
  <c r="H6" i="13"/>
  <c r="C6" i="13"/>
  <c r="AB5" i="13"/>
  <c r="AD5" i="13" s="1"/>
  <c r="J5" i="13" s="1"/>
  <c r="Y5" i="13"/>
  <c r="X5" i="13"/>
  <c r="P5" i="13"/>
  <c r="O5" i="13"/>
  <c r="Q5" i="13" s="1"/>
  <c r="M5" i="13"/>
  <c r="H5" i="13"/>
  <c r="C5" i="13"/>
  <c r="AD4" i="13"/>
  <c r="AB4" i="13"/>
  <c r="Y4" i="13"/>
  <c r="X4" i="13"/>
  <c r="P4" i="13"/>
  <c r="O4" i="13"/>
  <c r="Q4" i="13" s="1"/>
  <c r="M4" i="13"/>
  <c r="H4" i="13"/>
  <c r="C4" i="13"/>
  <c r="AG3" i="13"/>
  <c r="AF3" i="13"/>
  <c r="W3" i="13"/>
  <c r="V3" i="13"/>
  <c r="U3" i="13"/>
  <c r="T3" i="13"/>
  <c r="O3" i="13"/>
  <c r="G3" i="13"/>
  <c r="F3" i="13"/>
  <c r="D3" i="13"/>
  <c r="A2" i="13"/>
  <c r="A1" i="13"/>
  <c r="AD31" i="12"/>
  <c r="J31" i="12" s="1"/>
  <c r="AB31" i="12"/>
  <c r="Y31" i="12"/>
  <c r="X31" i="12"/>
  <c r="P31" i="12"/>
  <c r="O31" i="12"/>
  <c r="M31" i="12"/>
  <c r="H31" i="12"/>
  <c r="C31" i="12"/>
  <c r="AD30" i="12"/>
  <c r="J30" i="12" s="1"/>
  <c r="AB30" i="12"/>
  <c r="Y30" i="12"/>
  <c r="X30" i="12"/>
  <c r="P30" i="12"/>
  <c r="O30" i="12"/>
  <c r="M30" i="12"/>
  <c r="H30" i="12"/>
  <c r="C30" i="12"/>
  <c r="AB29" i="12"/>
  <c r="AD29" i="12" s="1"/>
  <c r="J29" i="12" s="1"/>
  <c r="Y29" i="12"/>
  <c r="X29" i="12"/>
  <c r="P29" i="12"/>
  <c r="O29" i="12"/>
  <c r="M29" i="12"/>
  <c r="H29" i="12"/>
  <c r="C29" i="12"/>
  <c r="AD28" i="12"/>
  <c r="J28" i="12" s="1"/>
  <c r="AB28" i="12"/>
  <c r="Y28" i="12"/>
  <c r="X28" i="12"/>
  <c r="P28" i="12"/>
  <c r="O28" i="12"/>
  <c r="Q28" i="12" s="1"/>
  <c r="M28" i="12"/>
  <c r="H28" i="12"/>
  <c r="C28" i="12"/>
  <c r="AB27" i="12"/>
  <c r="AD27" i="12" s="1"/>
  <c r="J27" i="12" s="1"/>
  <c r="Y27" i="12"/>
  <c r="X27" i="12"/>
  <c r="P27" i="12"/>
  <c r="Q27" i="12" s="1"/>
  <c r="O27" i="12"/>
  <c r="M27" i="12"/>
  <c r="H27" i="12"/>
  <c r="C27" i="12"/>
  <c r="AB26" i="12"/>
  <c r="AD26" i="12" s="1"/>
  <c r="J26" i="12" s="1"/>
  <c r="Y26" i="12"/>
  <c r="X26" i="12"/>
  <c r="P26" i="12"/>
  <c r="O26" i="12"/>
  <c r="Q26" i="12" s="1"/>
  <c r="M26" i="12"/>
  <c r="H26" i="12"/>
  <c r="C26" i="12"/>
  <c r="AB25" i="12"/>
  <c r="AD25" i="12" s="1"/>
  <c r="J25" i="12" s="1"/>
  <c r="Y25" i="12"/>
  <c r="X25" i="12"/>
  <c r="P25" i="12"/>
  <c r="O25" i="12"/>
  <c r="M25" i="12"/>
  <c r="H25" i="12"/>
  <c r="C25" i="12"/>
  <c r="AD24" i="12"/>
  <c r="J24" i="12" s="1"/>
  <c r="I24" i="12" s="1"/>
  <c r="AB24" i="12"/>
  <c r="Y24" i="12"/>
  <c r="X24" i="12"/>
  <c r="P24" i="12"/>
  <c r="Q24" i="12" s="1"/>
  <c r="O24" i="12"/>
  <c r="M24" i="12"/>
  <c r="K24" i="12"/>
  <c r="H24" i="12"/>
  <c r="C24" i="12"/>
  <c r="AB23" i="12"/>
  <c r="AD23" i="12" s="1"/>
  <c r="J23" i="12" s="1"/>
  <c r="Y23" i="12"/>
  <c r="X23" i="12"/>
  <c r="P23" i="12"/>
  <c r="O23" i="12"/>
  <c r="M23" i="12"/>
  <c r="H23" i="12"/>
  <c r="C23" i="12"/>
  <c r="AD22" i="12"/>
  <c r="J22" i="12" s="1"/>
  <c r="I22" i="12" s="1"/>
  <c r="AB22" i="12"/>
  <c r="Y22" i="12"/>
  <c r="X22" i="12"/>
  <c r="P22" i="12"/>
  <c r="O22" i="12"/>
  <c r="M22" i="12"/>
  <c r="H22" i="12"/>
  <c r="C22" i="12"/>
  <c r="AB21" i="12"/>
  <c r="AD21" i="12" s="1"/>
  <c r="J21" i="12" s="1"/>
  <c r="Y21" i="12"/>
  <c r="X21" i="12"/>
  <c r="P21" i="12"/>
  <c r="Q21" i="12" s="1"/>
  <c r="O21" i="12"/>
  <c r="M21" i="12"/>
  <c r="H21" i="12"/>
  <c r="C21" i="12"/>
  <c r="AD20" i="12"/>
  <c r="J20" i="12" s="1"/>
  <c r="AB20" i="12"/>
  <c r="Y20" i="12"/>
  <c r="X20" i="12"/>
  <c r="P20" i="12"/>
  <c r="O20" i="12"/>
  <c r="Q20" i="12" s="1"/>
  <c r="M20" i="12"/>
  <c r="H20" i="12"/>
  <c r="C20" i="12"/>
  <c r="AB19" i="12"/>
  <c r="AD19" i="12" s="1"/>
  <c r="Y19" i="12"/>
  <c r="X19" i="12"/>
  <c r="P19" i="12"/>
  <c r="Q19" i="12" s="1"/>
  <c r="O19" i="12"/>
  <c r="M19" i="12"/>
  <c r="J19" i="12"/>
  <c r="H19" i="12"/>
  <c r="C19" i="12"/>
  <c r="AB18" i="12"/>
  <c r="AD18" i="12" s="1"/>
  <c r="J18" i="12" s="1"/>
  <c r="K18" i="12" s="1"/>
  <c r="Y18" i="12"/>
  <c r="X18" i="12"/>
  <c r="P18" i="12"/>
  <c r="O18" i="12"/>
  <c r="M18" i="12"/>
  <c r="H18" i="12"/>
  <c r="C18" i="12"/>
  <c r="AB17" i="12"/>
  <c r="AD17" i="12" s="1"/>
  <c r="J17" i="12" s="1"/>
  <c r="Y17" i="12"/>
  <c r="X17" i="12"/>
  <c r="P17" i="12"/>
  <c r="Q17" i="12" s="1"/>
  <c r="O17" i="12"/>
  <c r="M17" i="12"/>
  <c r="H17" i="12"/>
  <c r="C17" i="12"/>
  <c r="AB16" i="12"/>
  <c r="AD16" i="12" s="1"/>
  <c r="J16" i="12" s="1"/>
  <c r="K16" i="12" s="1"/>
  <c r="Y16" i="12"/>
  <c r="X16" i="12"/>
  <c r="Q16" i="12"/>
  <c r="P16" i="12"/>
  <c r="O16" i="12"/>
  <c r="M16" i="12"/>
  <c r="H16" i="12"/>
  <c r="C16" i="12"/>
  <c r="AD15" i="12"/>
  <c r="J15" i="12" s="1"/>
  <c r="AB15" i="12"/>
  <c r="Y15" i="12"/>
  <c r="X15" i="12"/>
  <c r="P15" i="12"/>
  <c r="O15" i="12"/>
  <c r="Q15" i="12" s="1"/>
  <c r="M15" i="12"/>
  <c r="H15" i="12"/>
  <c r="C15" i="12"/>
  <c r="AD14" i="12"/>
  <c r="J14" i="12" s="1"/>
  <c r="I14" i="12" s="1"/>
  <c r="AB14" i="12"/>
  <c r="Y14" i="12"/>
  <c r="X14" i="12"/>
  <c r="P14" i="12"/>
  <c r="O14" i="12"/>
  <c r="M14" i="12"/>
  <c r="H14" i="12"/>
  <c r="C14" i="12"/>
  <c r="AB13" i="12"/>
  <c r="AD13" i="12" s="1"/>
  <c r="J13" i="12" s="1"/>
  <c r="Y13" i="12"/>
  <c r="X13" i="12"/>
  <c r="P13" i="12"/>
  <c r="Q13" i="12" s="1"/>
  <c r="O13" i="12"/>
  <c r="M13" i="12"/>
  <c r="H13" i="12"/>
  <c r="C13" i="12"/>
  <c r="AB12" i="12"/>
  <c r="AD12" i="12" s="1"/>
  <c r="J12" i="12" s="1"/>
  <c r="Y12" i="12"/>
  <c r="X12" i="12"/>
  <c r="P12" i="12"/>
  <c r="O12" i="12"/>
  <c r="Q12" i="12" s="1"/>
  <c r="M12" i="12"/>
  <c r="H12" i="12"/>
  <c r="C12" i="12"/>
  <c r="AB11" i="12"/>
  <c r="AD11" i="12" s="1"/>
  <c r="J11" i="12" s="1"/>
  <c r="Y11" i="12"/>
  <c r="X11" i="12"/>
  <c r="P11" i="12"/>
  <c r="O11" i="12"/>
  <c r="Q11" i="12" s="1"/>
  <c r="M11" i="12"/>
  <c r="H11" i="12"/>
  <c r="C11" i="12"/>
  <c r="AB10" i="12"/>
  <c r="AD10" i="12" s="1"/>
  <c r="J10" i="12" s="1"/>
  <c r="K10" i="12" s="1"/>
  <c r="Y10" i="12"/>
  <c r="X10" i="12"/>
  <c r="P10" i="12"/>
  <c r="Q10" i="12" s="1"/>
  <c r="O10" i="12"/>
  <c r="M10" i="12"/>
  <c r="I10" i="12"/>
  <c r="H10" i="12"/>
  <c r="C10" i="12"/>
  <c r="AB9" i="12"/>
  <c r="AD9" i="12" s="1"/>
  <c r="J9" i="12" s="1"/>
  <c r="Y9" i="12"/>
  <c r="X9" i="12"/>
  <c r="P9" i="12"/>
  <c r="Q9" i="12" s="1"/>
  <c r="O9" i="12"/>
  <c r="M9" i="12"/>
  <c r="H9" i="12"/>
  <c r="C9" i="12"/>
  <c r="AB8" i="12"/>
  <c r="AD8" i="12" s="1"/>
  <c r="J8" i="12" s="1"/>
  <c r="K8" i="12" s="1"/>
  <c r="Y8" i="12"/>
  <c r="X8" i="12"/>
  <c r="P8" i="12"/>
  <c r="O8" i="12"/>
  <c r="Q8" i="12" s="1"/>
  <c r="M8" i="12"/>
  <c r="H8" i="12"/>
  <c r="C8" i="12"/>
  <c r="AB7" i="12"/>
  <c r="AD7" i="12" s="1"/>
  <c r="J7" i="12" s="1"/>
  <c r="Y7" i="12"/>
  <c r="X7" i="12"/>
  <c r="P7" i="12"/>
  <c r="O7" i="12"/>
  <c r="M7" i="12"/>
  <c r="H7" i="12"/>
  <c r="C7" i="12"/>
  <c r="AD6" i="12"/>
  <c r="J6" i="12" s="1"/>
  <c r="I6" i="12" s="1"/>
  <c r="AB6" i="12"/>
  <c r="Y6" i="12"/>
  <c r="X6" i="12"/>
  <c r="P6" i="12"/>
  <c r="O6" i="12"/>
  <c r="M6" i="12"/>
  <c r="H6" i="12"/>
  <c r="C6" i="12"/>
  <c r="AB5" i="12"/>
  <c r="AD5" i="12" s="1"/>
  <c r="J5" i="12" s="1"/>
  <c r="Y5" i="12"/>
  <c r="X5" i="12"/>
  <c r="P5" i="12"/>
  <c r="Q5" i="12" s="1"/>
  <c r="O5" i="12"/>
  <c r="M5" i="12"/>
  <c r="H5" i="12"/>
  <c r="C5" i="12"/>
  <c r="AB4" i="12"/>
  <c r="AD4" i="12" s="1"/>
  <c r="Y4" i="12"/>
  <c r="X4" i="12"/>
  <c r="P4" i="12"/>
  <c r="O4" i="12"/>
  <c r="Q4" i="12" s="1"/>
  <c r="M4" i="12"/>
  <c r="H4" i="12"/>
  <c r="C4" i="12"/>
  <c r="AG3" i="12"/>
  <c r="AF3" i="12"/>
  <c r="W3" i="12"/>
  <c r="V3" i="12"/>
  <c r="U3" i="12"/>
  <c r="T3" i="12"/>
  <c r="O3" i="12"/>
  <c r="G3" i="12"/>
  <c r="F3" i="12"/>
  <c r="D3" i="12"/>
  <c r="A2" i="12"/>
  <c r="A1" i="12"/>
  <c r="AD31" i="11"/>
  <c r="AB31" i="11"/>
  <c r="Y31" i="11"/>
  <c r="X31" i="11"/>
  <c r="P31" i="11"/>
  <c r="O31" i="11"/>
  <c r="M31" i="11"/>
  <c r="J31" i="11"/>
  <c r="H31" i="11"/>
  <c r="C31" i="11"/>
  <c r="AB30" i="11"/>
  <c r="AD30" i="11" s="1"/>
  <c r="J30" i="11" s="1"/>
  <c r="Y30" i="11"/>
  <c r="X30" i="11"/>
  <c r="P30" i="11"/>
  <c r="O30" i="11"/>
  <c r="M30" i="11"/>
  <c r="H30" i="11"/>
  <c r="C30" i="11"/>
  <c r="AB29" i="11"/>
  <c r="AD29" i="11" s="1"/>
  <c r="J29" i="11" s="1"/>
  <c r="Y29" i="11"/>
  <c r="X29" i="11"/>
  <c r="Q29" i="11"/>
  <c r="P29" i="11"/>
  <c r="O29" i="11"/>
  <c r="M29" i="11"/>
  <c r="H29" i="11"/>
  <c r="C29" i="11"/>
  <c r="AB28" i="11"/>
  <c r="AD28" i="11" s="1"/>
  <c r="J28" i="11" s="1"/>
  <c r="Y28" i="11"/>
  <c r="X28" i="11"/>
  <c r="Q28" i="11"/>
  <c r="P28" i="11"/>
  <c r="O28" i="11"/>
  <c r="M28" i="11"/>
  <c r="H28" i="11"/>
  <c r="C28" i="11"/>
  <c r="AB27" i="11"/>
  <c r="AD27" i="11" s="1"/>
  <c r="J27" i="11" s="1"/>
  <c r="Y27" i="11"/>
  <c r="X27" i="11"/>
  <c r="P27" i="11"/>
  <c r="O27" i="11"/>
  <c r="M27" i="11"/>
  <c r="H27" i="11"/>
  <c r="C27" i="11"/>
  <c r="AB26" i="11"/>
  <c r="AD26" i="11" s="1"/>
  <c r="J26" i="11" s="1"/>
  <c r="I26" i="11" s="1"/>
  <c r="Y26" i="11"/>
  <c r="X26" i="11"/>
  <c r="P26" i="11"/>
  <c r="O26" i="11"/>
  <c r="Q26" i="11" s="1"/>
  <c r="M26" i="11"/>
  <c r="H26" i="11"/>
  <c r="C26" i="11"/>
  <c r="AD25" i="11"/>
  <c r="J25" i="11" s="1"/>
  <c r="AB25" i="11"/>
  <c r="Y25" i="11"/>
  <c r="X25" i="11"/>
  <c r="P25" i="11"/>
  <c r="O25" i="11"/>
  <c r="M25" i="11"/>
  <c r="H25" i="11"/>
  <c r="C25" i="11"/>
  <c r="AD24" i="11"/>
  <c r="J24" i="11" s="1"/>
  <c r="I24" i="11" s="1"/>
  <c r="AB24" i="11"/>
  <c r="Y24" i="11"/>
  <c r="X24" i="11"/>
  <c r="P24" i="11"/>
  <c r="O24" i="11"/>
  <c r="M24" i="11"/>
  <c r="H24" i="11"/>
  <c r="C24" i="11"/>
  <c r="AB23" i="11"/>
  <c r="AD23" i="11" s="1"/>
  <c r="J23" i="11" s="1"/>
  <c r="Y23" i="11"/>
  <c r="X23" i="11"/>
  <c r="P23" i="11"/>
  <c r="Q23" i="11" s="1"/>
  <c r="O23" i="11"/>
  <c r="M23" i="11"/>
  <c r="H23" i="11"/>
  <c r="C23" i="11"/>
  <c r="AB22" i="11"/>
  <c r="AD22" i="11" s="1"/>
  <c r="J22" i="11" s="1"/>
  <c r="Y22" i="11"/>
  <c r="X22" i="11"/>
  <c r="P22" i="11"/>
  <c r="O22" i="11"/>
  <c r="Q22" i="11" s="1"/>
  <c r="M22" i="11"/>
  <c r="H22" i="11"/>
  <c r="C22" i="11"/>
  <c r="AB21" i="11"/>
  <c r="AD21" i="11" s="1"/>
  <c r="J21" i="11" s="1"/>
  <c r="Y21" i="11"/>
  <c r="X21" i="11"/>
  <c r="P21" i="11"/>
  <c r="O21" i="11"/>
  <c r="Q21" i="11" s="1"/>
  <c r="M21" i="11"/>
  <c r="H21" i="11"/>
  <c r="C21" i="11"/>
  <c r="AB20" i="11"/>
  <c r="AD20" i="11" s="1"/>
  <c r="J20" i="11" s="1"/>
  <c r="K20" i="11" s="1"/>
  <c r="Y20" i="11"/>
  <c r="X20" i="11"/>
  <c r="Q20" i="11"/>
  <c r="P20" i="11"/>
  <c r="O20" i="11"/>
  <c r="M20" i="11"/>
  <c r="H20" i="11"/>
  <c r="C20" i="11"/>
  <c r="AB19" i="11"/>
  <c r="AD19" i="11" s="1"/>
  <c r="J19" i="11" s="1"/>
  <c r="Y19" i="11"/>
  <c r="X19" i="11"/>
  <c r="P19" i="11"/>
  <c r="O19" i="11"/>
  <c r="M19" i="11"/>
  <c r="H19" i="11"/>
  <c r="C19" i="11"/>
  <c r="AB18" i="11"/>
  <c r="AD18" i="11" s="1"/>
  <c r="J18" i="11" s="1"/>
  <c r="K18" i="11" s="1"/>
  <c r="Y18" i="11"/>
  <c r="X18" i="11"/>
  <c r="P18" i="11"/>
  <c r="O18" i="11"/>
  <c r="Q18" i="11" s="1"/>
  <c r="M18" i="11"/>
  <c r="H18" i="11"/>
  <c r="C18" i="11"/>
  <c r="AB17" i="11"/>
  <c r="AD17" i="11" s="1"/>
  <c r="J17" i="11" s="1"/>
  <c r="Y17" i="11"/>
  <c r="X17" i="11"/>
  <c r="P17" i="11"/>
  <c r="O17" i="11"/>
  <c r="M17" i="11"/>
  <c r="H17" i="11"/>
  <c r="C17" i="11"/>
  <c r="AD16" i="11"/>
  <c r="J16" i="11" s="1"/>
  <c r="K16" i="11" s="1"/>
  <c r="AB16" i="11"/>
  <c r="Y16" i="11"/>
  <c r="X16" i="11"/>
  <c r="P16" i="11"/>
  <c r="O16" i="11"/>
  <c r="Q16" i="11" s="1"/>
  <c r="M16" i="11"/>
  <c r="H16" i="11"/>
  <c r="C16" i="11"/>
  <c r="AB15" i="11"/>
  <c r="AD15" i="11" s="1"/>
  <c r="J15" i="11" s="1"/>
  <c r="Y15" i="11"/>
  <c r="X15" i="11"/>
  <c r="P15" i="11"/>
  <c r="Q15" i="11" s="1"/>
  <c r="O15" i="11"/>
  <c r="M15" i="11"/>
  <c r="H15" i="11"/>
  <c r="C15" i="11"/>
  <c r="AD14" i="11"/>
  <c r="J14" i="11" s="1"/>
  <c r="I14" i="11" s="1"/>
  <c r="AB14" i="11"/>
  <c r="Y14" i="11"/>
  <c r="X14" i="11"/>
  <c r="P14" i="11"/>
  <c r="O14" i="11"/>
  <c r="M14" i="11"/>
  <c r="H14" i="11"/>
  <c r="C14" i="11"/>
  <c r="AB13" i="11"/>
  <c r="AD13" i="11" s="1"/>
  <c r="Y13" i="11"/>
  <c r="X13" i="11"/>
  <c r="P13" i="11"/>
  <c r="O13" i="11"/>
  <c r="Q13" i="11" s="1"/>
  <c r="M13" i="11"/>
  <c r="J13" i="11"/>
  <c r="H13" i="11"/>
  <c r="C13" i="11"/>
  <c r="AB12" i="11"/>
  <c r="AD12" i="11" s="1"/>
  <c r="J12" i="11" s="1"/>
  <c r="K12" i="11" s="1"/>
  <c r="Y12" i="11"/>
  <c r="X12" i="11"/>
  <c r="P12" i="11"/>
  <c r="O12" i="11"/>
  <c r="Q12" i="11" s="1"/>
  <c r="M12" i="11"/>
  <c r="H12" i="11"/>
  <c r="C12" i="11"/>
  <c r="AB11" i="11"/>
  <c r="AD11" i="11" s="1"/>
  <c r="J11" i="11" s="1"/>
  <c r="Y11" i="11"/>
  <c r="X11" i="11"/>
  <c r="P11" i="11"/>
  <c r="O11" i="11"/>
  <c r="M11" i="11"/>
  <c r="H11" i="11"/>
  <c r="C11" i="11"/>
  <c r="AD10" i="11"/>
  <c r="J10" i="11" s="1"/>
  <c r="I10" i="11" s="1"/>
  <c r="AB10" i="11"/>
  <c r="Y10" i="11"/>
  <c r="X10" i="11"/>
  <c r="Q10" i="11"/>
  <c r="P10" i="11"/>
  <c r="O10" i="11"/>
  <c r="M10" i="11"/>
  <c r="K10" i="11"/>
  <c r="H10" i="11"/>
  <c r="C10" i="11"/>
  <c r="AB9" i="11"/>
  <c r="AD9" i="11" s="1"/>
  <c r="J9" i="11" s="1"/>
  <c r="Y9" i="11"/>
  <c r="X9" i="11"/>
  <c r="P9" i="11"/>
  <c r="Q9" i="11" s="1"/>
  <c r="O9" i="11"/>
  <c r="M9" i="11"/>
  <c r="H9" i="11"/>
  <c r="C9" i="11"/>
  <c r="AD8" i="11"/>
  <c r="J8" i="11" s="1"/>
  <c r="AB8" i="11"/>
  <c r="Y8" i="11"/>
  <c r="X8" i="11"/>
  <c r="P8" i="11"/>
  <c r="O8" i="11"/>
  <c r="M8" i="11"/>
  <c r="H8" i="11"/>
  <c r="C8" i="11"/>
  <c r="AB7" i="11"/>
  <c r="AD7" i="11" s="1"/>
  <c r="J7" i="11" s="1"/>
  <c r="Y7" i="11"/>
  <c r="X7" i="11"/>
  <c r="P7" i="11"/>
  <c r="O7" i="11"/>
  <c r="M7" i="11"/>
  <c r="H7" i="11"/>
  <c r="C7" i="11"/>
  <c r="AB6" i="11"/>
  <c r="AD6" i="11" s="1"/>
  <c r="J6" i="11" s="1"/>
  <c r="Y6" i="11"/>
  <c r="X6" i="11"/>
  <c r="P6" i="11"/>
  <c r="O6" i="11"/>
  <c r="M6" i="11"/>
  <c r="H6" i="11"/>
  <c r="C6" i="11"/>
  <c r="AB5" i="11"/>
  <c r="AD5" i="11" s="1"/>
  <c r="Y5" i="11"/>
  <c r="X5" i="11"/>
  <c r="P5" i="11"/>
  <c r="Q5" i="11" s="1"/>
  <c r="O5" i="11"/>
  <c r="M5" i="11"/>
  <c r="J5" i="11"/>
  <c r="H5" i="11"/>
  <c r="C5" i="11"/>
  <c r="AB4" i="11"/>
  <c r="AD4" i="11" s="1"/>
  <c r="Y4" i="11"/>
  <c r="X4" i="11"/>
  <c r="P4" i="11"/>
  <c r="O4" i="11"/>
  <c r="Q4" i="11" s="1"/>
  <c r="M4" i="11"/>
  <c r="H4" i="11"/>
  <c r="C4" i="11"/>
  <c r="AG3" i="11"/>
  <c r="AF3" i="11"/>
  <c r="W3" i="11"/>
  <c r="V3" i="11"/>
  <c r="U3" i="11"/>
  <c r="T3" i="11"/>
  <c r="O3" i="11"/>
  <c r="G3" i="11"/>
  <c r="F3" i="11"/>
  <c r="D3" i="11"/>
  <c r="A2" i="11"/>
  <c r="A1" i="11"/>
  <c r="AB31" i="10"/>
  <c r="AD31" i="10" s="1"/>
  <c r="J31" i="10" s="1"/>
  <c r="Y31" i="10"/>
  <c r="X31" i="10"/>
  <c r="P31" i="10"/>
  <c r="O31" i="10"/>
  <c r="M31" i="10"/>
  <c r="H31" i="10"/>
  <c r="C31" i="10"/>
  <c r="AB30" i="10"/>
  <c r="AD30" i="10" s="1"/>
  <c r="J30" i="10" s="1"/>
  <c r="Y30" i="10"/>
  <c r="X30" i="10"/>
  <c r="P30" i="10"/>
  <c r="O30" i="10"/>
  <c r="M30" i="10"/>
  <c r="H30" i="10"/>
  <c r="C30" i="10"/>
  <c r="AB29" i="10"/>
  <c r="AD29" i="10" s="1"/>
  <c r="J29" i="10" s="1"/>
  <c r="Y29" i="10"/>
  <c r="X29" i="10"/>
  <c r="P29" i="10"/>
  <c r="O29" i="10"/>
  <c r="M29" i="10"/>
  <c r="H29" i="10"/>
  <c r="C29" i="10"/>
  <c r="AB28" i="10"/>
  <c r="AD28" i="10" s="1"/>
  <c r="J28" i="10" s="1"/>
  <c r="K28" i="10" s="1"/>
  <c r="Y28" i="10"/>
  <c r="X28" i="10"/>
  <c r="P28" i="10"/>
  <c r="O28" i="10"/>
  <c r="Q28" i="10" s="1"/>
  <c r="M28" i="10"/>
  <c r="H28" i="10"/>
  <c r="C28" i="10"/>
  <c r="AB27" i="10"/>
  <c r="AD27" i="10" s="1"/>
  <c r="J27" i="10" s="1"/>
  <c r="Y27" i="10"/>
  <c r="X27" i="10"/>
  <c r="P27" i="10"/>
  <c r="O27" i="10"/>
  <c r="M27" i="10"/>
  <c r="H27" i="10"/>
  <c r="C27" i="10"/>
  <c r="AD26" i="10"/>
  <c r="J26" i="10" s="1"/>
  <c r="K26" i="10" s="1"/>
  <c r="AB26" i="10"/>
  <c r="Y26" i="10"/>
  <c r="X26" i="10"/>
  <c r="P26" i="10"/>
  <c r="O26" i="10"/>
  <c r="M26" i="10"/>
  <c r="I26" i="10"/>
  <c r="H26" i="10"/>
  <c r="C26" i="10"/>
  <c r="AB25" i="10"/>
  <c r="AD25" i="10" s="1"/>
  <c r="J25" i="10" s="1"/>
  <c r="Y25" i="10"/>
  <c r="X25" i="10"/>
  <c r="P25" i="10"/>
  <c r="Q25" i="10" s="1"/>
  <c r="O25" i="10"/>
  <c r="M25" i="10"/>
  <c r="H25" i="10"/>
  <c r="C25" i="10"/>
  <c r="AB24" i="10"/>
  <c r="AD24" i="10" s="1"/>
  <c r="J24" i="10" s="1"/>
  <c r="I24" i="10" s="1"/>
  <c r="Y24" i="10"/>
  <c r="X24" i="10"/>
  <c r="P24" i="10"/>
  <c r="O24" i="10"/>
  <c r="Q24" i="10" s="1"/>
  <c r="M24" i="10"/>
  <c r="H24" i="10"/>
  <c r="C24" i="10"/>
  <c r="AB23" i="10"/>
  <c r="AD23" i="10" s="1"/>
  <c r="J23" i="10" s="1"/>
  <c r="Y23" i="10"/>
  <c r="X23" i="10"/>
  <c r="P23" i="10"/>
  <c r="O23" i="10"/>
  <c r="Q23" i="10" s="1"/>
  <c r="M23" i="10"/>
  <c r="H23" i="10"/>
  <c r="C23" i="10"/>
  <c r="AB22" i="10"/>
  <c r="AD22" i="10" s="1"/>
  <c r="J22" i="10" s="1"/>
  <c r="K22" i="10" s="1"/>
  <c r="Y22" i="10"/>
  <c r="X22" i="10"/>
  <c r="P22" i="10"/>
  <c r="O22" i="10"/>
  <c r="Q22" i="10" s="1"/>
  <c r="M22" i="10"/>
  <c r="I22" i="10"/>
  <c r="H22" i="10"/>
  <c r="C22" i="10"/>
  <c r="AB21" i="10"/>
  <c r="AD21" i="10" s="1"/>
  <c r="J21" i="10" s="1"/>
  <c r="Y21" i="10"/>
  <c r="X21" i="10"/>
  <c r="P21" i="10"/>
  <c r="O21" i="10"/>
  <c r="M21" i="10"/>
  <c r="H21" i="10"/>
  <c r="C21" i="10"/>
  <c r="AB20" i="10"/>
  <c r="AD20" i="10" s="1"/>
  <c r="J20" i="10" s="1"/>
  <c r="Y20" i="10"/>
  <c r="X20" i="10"/>
  <c r="P20" i="10"/>
  <c r="O20" i="10"/>
  <c r="Q20" i="10" s="1"/>
  <c r="M20" i="10"/>
  <c r="H20" i="10"/>
  <c r="C20" i="10"/>
  <c r="AD19" i="10"/>
  <c r="J19" i="10" s="1"/>
  <c r="AB19" i="10"/>
  <c r="Y19" i="10"/>
  <c r="X19" i="10"/>
  <c r="P19" i="10"/>
  <c r="Q19" i="10" s="1"/>
  <c r="O19" i="10"/>
  <c r="M19" i="10"/>
  <c r="H19" i="10"/>
  <c r="C19" i="10"/>
  <c r="AB18" i="10"/>
  <c r="AD18" i="10" s="1"/>
  <c r="J18" i="10" s="1"/>
  <c r="I18" i="10" s="1"/>
  <c r="Y18" i="10"/>
  <c r="X18" i="10"/>
  <c r="P18" i="10"/>
  <c r="O18" i="10"/>
  <c r="Q18" i="10" s="1"/>
  <c r="M18" i="10"/>
  <c r="K18" i="10"/>
  <c r="H18" i="10"/>
  <c r="C18" i="10"/>
  <c r="AB17" i="10"/>
  <c r="AD17" i="10" s="1"/>
  <c r="J17" i="10" s="1"/>
  <c r="Y17" i="10"/>
  <c r="X17" i="10"/>
  <c r="P17" i="10"/>
  <c r="O17" i="10"/>
  <c r="M17" i="10"/>
  <c r="H17" i="10"/>
  <c r="C17" i="10"/>
  <c r="AD16" i="10"/>
  <c r="J16" i="10" s="1"/>
  <c r="I16" i="10" s="1"/>
  <c r="AB16" i="10"/>
  <c r="Y16" i="10"/>
  <c r="X16" i="10"/>
  <c r="P16" i="10"/>
  <c r="O16" i="10"/>
  <c r="M16" i="10"/>
  <c r="H16" i="10"/>
  <c r="C16" i="10"/>
  <c r="AB15" i="10"/>
  <c r="AD15" i="10" s="1"/>
  <c r="Y15" i="10"/>
  <c r="X15" i="10"/>
  <c r="P15" i="10"/>
  <c r="O15" i="10"/>
  <c r="Q15" i="10" s="1"/>
  <c r="M15" i="10"/>
  <c r="J15" i="10"/>
  <c r="H15" i="10"/>
  <c r="C15" i="10"/>
  <c r="AB14" i="10"/>
  <c r="AD14" i="10" s="1"/>
  <c r="J14" i="10" s="1"/>
  <c r="K14" i="10" s="1"/>
  <c r="Y14" i="10"/>
  <c r="X14" i="10"/>
  <c r="P14" i="10"/>
  <c r="Q14" i="10" s="1"/>
  <c r="O14" i="10"/>
  <c r="M14" i="10"/>
  <c r="H14" i="10"/>
  <c r="C14" i="10"/>
  <c r="AB13" i="10"/>
  <c r="AD13" i="10" s="1"/>
  <c r="J13" i="10" s="1"/>
  <c r="Y13" i="10"/>
  <c r="X13" i="10"/>
  <c r="P13" i="10"/>
  <c r="O13" i="10"/>
  <c r="M13" i="10"/>
  <c r="H13" i="10"/>
  <c r="C13" i="10"/>
  <c r="AD12" i="10"/>
  <c r="J12" i="10" s="1"/>
  <c r="I12" i="10" s="1"/>
  <c r="AB12" i="10"/>
  <c r="Y12" i="10"/>
  <c r="X12" i="10"/>
  <c r="P12" i="10"/>
  <c r="O12" i="10"/>
  <c r="Q12" i="10" s="1"/>
  <c r="M12" i="10"/>
  <c r="H12" i="10"/>
  <c r="C12" i="10"/>
  <c r="AD11" i="10"/>
  <c r="J11" i="10" s="1"/>
  <c r="AB11" i="10"/>
  <c r="Y11" i="10"/>
  <c r="X11" i="10"/>
  <c r="P11" i="10"/>
  <c r="Q11" i="10" s="1"/>
  <c r="O11" i="10"/>
  <c r="M11" i="10"/>
  <c r="H11" i="10"/>
  <c r="C11" i="10"/>
  <c r="AD10" i="10"/>
  <c r="J10" i="10" s="1"/>
  <c r="K10" i="10" s="1"/>
  <c r="AB10" i="10"/>
  <c r="Y10" i="10"/>
  <c r="X10" i="10"/>
  <c r="P10" i="10"/>
  <c r="O10" i="10"/>
  <c r="Q10" i="10" s="1"/>
  <c r="M10" i="10"/>
  <c r="I10" i="10"/>
  <c r="H10" i="10"/>
  <c r="C10" i="10"/>
  <c r="AB9" i="10"/>
  <c r="AD9" i="10" s="1"/>
  <c r="J9" i="10" s="1"/>
  <c r="Y9" i="10"/>
  <c r="X9" i="10"/>
  <c r="P9" i="10"/>
  <c r="Q9" i="10" s="1"/>
  <c r="O9" i="10"/>
  <c r="M9" i="10"/>
  <c r="H9" i="10"/>
  <c r="C9" i="10"/>
  <c r="AB8" i="10"/>
  <c r="AD8" i="10" s="1"/>
  <c r="J8" i="10" s="1"/>
  <c r="I8" i="10" s="1"/>
  <c r="Y8" i="10"/>
  <c r="X8" i="10"/>
  <c r="P8" i="10"/>
  <c r="O8" i="10"/>
  <c r="Q8" i="10" s="1"/>
  <c r="M8" i="10"/>
  <c r="H8" i="10"/>
  <c r="C8" i="10"/>
  <c r="AB7" i="10"/>
  <c r="AD7" i="10" s="1"/>
  <c r="J7" i="10" s="1"/>
  <c r="Y7" i="10"/>
  <c r="X7" i="10"/>
  <c r="P7" i="10"/>
  <c r="O7" i="10"/>
  <c r="Q7" i="10" s="1"/>
  <c r="M7" i="10"/>
  <c r="H7" i="10"/>
  <c r="C7" i="10"/>
  <c r="AB6" i="10"/>
  <c r="AD6" i="10" s="1"/>
  <c r="J6" i="10" s="1"/>
  <c r="K6" i="10" s="1"/>
  <c r="Y6" i="10"/>
  <c r="X6" i="10"/>
  <c r="Q6" i="10"/>
  <c r="P6" i="10"/>
  <c r="O6" i="10"/>
  <c r="M6" i="10"/>
  <c r="H6" i="10"/>
  <c r="C6" i="10"/>
  <c r="AB5" i="10"/>
  <c r="AD5" i="10" s="1"/>
  <c r="J5" i="10" s="1"/>
  <c r="Y5" i="10"/>
  <c r="X5" i="10"/>
  <c r="P5" i="10"/>
  <c r="O5" i="10"/>
  <c r="M5" i="10"/>
  <c r="H5" i="10"/>
  <c r="C5" i="10"/>
  <c r="AB4" i="10"/>
  <c r="AD4" i="10" s="1"/>
  <c r="Y4" i="10"/>
  <c r="X4" i="10"/>
  <c r="P4" i="10"/>
  <c r="O4" i="10"/>
  <c r="Q4" i="10" s="1"/>
  <c r="M4" i="10"/>
  <c r="H4" i="10"/>
  <c r="C4" i="10"/>
  <c r="AG3" i="10"/>
  <c r="AF3" i="10"/>
  <c r="W3" i="10"/>
  <c r="V3" i="10"/>
  <c r="U3" i="10"/>
  <c r="T3" i="10"/>
  <c r="O3" i="10"/>
  <c r="G3" i="10"/>
  <c r="F3" i="10"/>
  <c r="D3" i="10"/>
  <c r="A2" i="10"/>
  <c r="A1" i="10"/>
  <c r="AB31" i="9"/>
  <c r="AD31" i="9" s="1"/>
  <c r="J31" i="9" s="1"/>
  <c r="Y31" i="9"/>
  <c r="X31" i="9"/>
  <c r="P31" i="9"/>
  <c r="O31" i="9"/>
  <c r="M31" i="9"/>
  <c r="H31" i="9"/>
  <c r="C31" i="9"/>
  <c r="AD30" i="9"/>
  <c r="J30" i="9" s="1"/>
  <c r="I30" i="9" s="1"/>
  <c r="AB30" i="9"/>
  <c r="Y30" i="9"/>
  <c r="X30" i="9"/>
  <c r="P30" i="9"/>
  <c r="O30" i="9"/>
  <c r="Q30" i="9" s="1"/>
  <c r="M30" i="9"/>
  <c r="K30" i="9"/>
  <c r="H30" i="9"/>
  <c r="C30" i="9"/>
  <c r="AB29" i="9"/>
  <c r="AD29" i="9" s="1"/>
  <c r="J29" i="9" s="1"/>
  <c r="Y29" i="9"/>
  <c r="X29" i="9"/>
  <c r="P29" i="9"/>
  <c r="Q29" i="9" s="1"/>
  <c r="O29" i="9"/>
  <c r="M29" i="9"/>
  <c r="H29" i="9"/>
  <c r="C29" i="9"/>
  <c r="AD28" i="9"/>
  <c r="J28" i="9" s="1"/>
  <c r="AB28" i="9"/>
  <c r="Y28" i="9"/>
  <c r="X28" i="9"/>
  <c r="P28" i="9"/>
  <c r="O28" i="9"/>
  <c r="M28" i="9"/>
  <c r="H28" i="9"/>
  <c r="C28" i="9"/>
  <c r="AB27" i="9"/>
  <c r="AD27" i="9" s="1"/>
  <c r="J27" i="9" s="1"/>
  <c r="Y27" i="9"/>
  <c r="X27" i="9"/>
  <c r="P27" i="9"/>
  <c r="O27" i="9"/>
  <c r="M27" i="9"/>
  <c r="H27" i="9"/>
  <c r="C27" i="9"/>
  <c r="AB26" i="9"/>
  <c r="AD26" i="9" s="1"/>
  <c r="J26" i="9" s="1"/>
  <c r="Y26" i="9"/>
  <c r="X26" i="9"/>
  <c r="P26" i="9"/>
  <c r="O26" i="9"/>
  <c r="M26" i="9"/>
  <c r="H26" i="9"/>
  <c r="C26" i="9"/>
  <c r="AB25" i="9"/>
  <c r="AD25" i="9" s="1"/>
  <c r="J25" i="9" s="1"/>
  <c r="Y25" i="9"/>
  <c r="X25" i="9"/>
  <c r="P25" i="9"/>
  <c r="Q25" i="9" s="1"/>
  <c r="O25" i="9"/>
  <c r="M25" i="9"/>
  <c r="H25" i="9"/>
  <c r="C25" i="9"/>
  <c r="AB24" i="9"/>
  <c r="AD24" i="9" s="1"/>
  <c r="J24" i="9" s="1"/>
  <c r="Y24" i="9"/>
  <c r="X24" i="9"/>
  <c r="P24" i="9"/>
  <c r="O24" i="9"/>
  <c r="Q24" i="9" s="1"/>
  <c r="M24" i="9"/>
  <c r="H24" i="9"/>
  <c r="C24" i="9"/>
  <c r="AB23" i="9"/>
  <c r="AD23" i="9" s="1"/>
  <c r="J23" i="9" s="1"/>
  <c r="Y23" i="9"/>
  <c r="X23" i="9"/>
  <c r="P23" i="9"/>
  <c r="O23" i="9"/>
  <c r="Q23" i="9" s="1"/>
  <c r="M23" i="9"/>
  <c r="H23" i="9"/>
  <c r="C23" i="9"/>
  <c r="AD22" i="9"/>
  <c r="J22" i="9" s="1"/>
  <c r="I22" i="9" s="1"/>
  <c r="AB22" i="9"/>
  <c r="Y22" i="9"/>
  <c r="X22" i="9"/>
  <c r="Q22" i="9"/>
  <c r="P22" i="9"/>
  <c r="O22" i="9"/>
  <c r="M22" i="9"/>
  <c r="K22" i="9"/>
  <c r="H22" i="9"/>
  <c r="C22" i="9"/>
  <c r="AB21" i="9"/>
  <c r="AD21" i="9" s="1"/>
  <c r="J21" i="9" s="1"/>
  <c r="Y21" i="9"/>
  <c r="X21" i="9"/>
  <c r="P21" i="9"/>
  <c r="O21" i="9"/>
  <c r="M21" i="9"/>
  <c r="H21" i="9"/>
  <c r="C21" i="9"/>
  <c r="AB20" i="9"/>
  <c r="AD20" i="9" s="1"/>
  <c r="J20" i="9" s="1"/>
  <c r="Y20" i="9"/>
  <c r="X20" i="9"/>
  <c r="P20" i="9"/>
  <c r="O20" i="9"/>
  <c r="M20" i="9"/>
  <c r="H20" i="9"/>
  <c r="C20" i="9"/>
  <c r="AB19" i="9"/>
  <c r="AD19" i="9" s="1"/>
  <c r="Y19" i="9"/>
  <c r="X19" i="9"/>
  <c r="P19" i="9"/>
  <c r="O19" i="9"/>
  <c r="M19" i="9"/>
  <c r="J19" i="9"/>
  <c r="H19" i="9"/>
  <c r="C19" i="9"/>
  <c r="AB18" i="9"/>
  <c r="AD18" i="9" s="1"/>
  <c r="J18" i="9" s="1"/>
  <c r="Y18" i="9"/>
  <c r="X18" i="9"/>
  <c r="P18" i="9"/>
  <c r="O18" i="9"/>
  <c r="Q18" i="9" s="1"/>
  <c r="M18" i="9"/>
  <c r="H18" i="9"/>
  <c r="C18" i="9"/>
  <c r="AB17" i="9"/>
  <c r="AD17" i="9" s="1"/>
  <c r="J17" i="9" s="1"/>
  <c r="Y17" i="9"/>
  <c r="X17" i="9"/>
  <c r="P17" i="9"/>
  <c r="Q17" i="9" s="1"/>
  <c r="O17" i="9"/>
  <c r="M17" i="9"/>
  <c r="H17" i="9"/>
  <c r="C17" i="9"/>
  <c r="AB16" i="9"/>
  <c r="AD16" i="9" s="1"/>
  <c r="J16" i="9" s="1"/>
  <c r="K16" i="9" s="1"/>
  <c r="Y16" i="9"/>
  <c r="X16" i="9"/>
  <c r="P16" i="9"/>
  <c r="O16" i="9"/>
  <c r="M16" i="9"/>
  <c r="I16" i="9"/>
  <c r="H16" i="9"/>
  <c r="C16" i="9"/>
  <c r="AB15" i="9"/>
  <c r="AD15" i="9" s="1"/>
  <c r="Y15" i="9"/>
  <c r="X15" i="9"/>
  <c r="P15" i="9"/>
  <c r="O15" i="9"/>
  <c r="M15" i="9"/>
  <c r="J15" i="9"/>
  <c r="H15" i="9"/>
  <c r="C15" i="9"/>
  <c r="AB14" i="9"/>
  <c r="AD14" i="9" s="1"/>
  <c r="J14" i="9" s="1"/>
  <c r="Y14" i="9"/>
  <c r="X14" i="9"/>
  <c r="Q14" i="9"/>
  <c r="P14" i="9"/>
  <c r="O14" i="9"/>
  <c r="M14" i="9"/>
  <c r="H14" i="9"/>
  <c r="C14" i="9"/>
  <c r="AB13" i="9"/>
  <c r="AD13" i="9" s="1"/>
  <c r="J13" i="9" s="1"/>
  <c r="Y13" i="9"/>
  <c r="X13" i="9"/>
  <c r="P13" i="9"/>
  <c r="O13" i="9"/>
  <c r="M13" i="9"/>
  <c r="H13" i="9"/>
  <c r="C13" i="9"/>
  <c r="AB12" i="9"/>
  <c r="AD12" i="9" s="1"/>
  <c r="J12" i="9" s="1"/>
  <c r="Y12" i="9"/>
  <c r="X12" i="9"/>
  <c r="P12" i="9"/>
  <c r="O12" i="9"/>
  <c r="M12" i="9"/>
  <c r="H12" i="9"/>
  <c r="C12" i="9"/>
  <c r="AB11" i="9"/>
  <c r="AD11" i="9" s="1"/>
  <c r="J11" i="9" s="1"/>
  <c r="Y11" i="9"/>
  <c r="X11" i="9"/>
  <c r="P11" i="9"/>
  <c r="O11" i="9"/>
  <c r="M11" i="9"/>
  <c r="H11" i="9"/>
  <c r="C11" i="9"/>
  <c r="AB10" i="9"/>
  <c r="AD10" i="9" s="1"/>
  <c r="J10" i="9" s="1"/>
  <c r="Y10" i="9"/>
  <c r="X10" i="9"/>
  <c r="P10" i="9"/>
  <c r="O10" i="9"/>
  <c r="Q10" i="9" s="1"/>
  <c r="M10" i="9"/>
  <c r="H10" i="9"/>
  <c r="C10" i="9"/>
  <c r="AB9" i="9"/>
  <c r="AD9" i="9" s="1"/>
  <c r="J9" i="9" s="1"/>
  <c r="Y9" i="9"/>
  <c r="X9" i="9"/>
  <c r="P9" i="9"/>
  <c r="Q9" i="9" s="1"/>
  <c r="O9" i="9"/>
  <c r="M9" i="9"/>
  <c r="H9" i="9"/>
  <c r="C9" i="9"/>
  <c r="AB8" i="9"/>
  <c r="AD8" i="9" s="1"/>
  <c r="J8" i="9" s="1"/>
  <c r="K8" i="9" s="1"/>
  <c r="Y8" i="9"/>
  <c r="X8" i="9"/>
  <c r="P8" i="9"/>
  <c r="O8" i="9"/>
  <c r="M8" i="9"/>
  <c r="H8" i="9"/>
  <c r="C8" i="9"/>
  <c r="AB7" i="9"/>
  <c r="AD7" i="9" s="1"/>
  <c r="Y7" i="9"/>
  <c r="X7" i="9"/>
  <c r="P7" i="9"/>
  <c r="O7" i="9"/>
  <c r="M7" i="9"/>
  <c r="J7" i="9"/>
  <c r="H7" i="9"/>
  <c r="C7" i="9"/>
  <c r="AD6" i="9"/>
  <c r="J6" i="9" s="1"/>
  <c r="I6" i="9" s="1"/>
  <c r="AB6" i="9"/>
  <c r="Y6" i="9"/>
  <c r="X6" i="9"/>
  <c r="P6" i="9"/>
  <c r="Q6" i="9" s="1"/>
  <c r="O6" i="9"/>
  <c r="M6" i="9"/>
  <c r="K6" i="9"/>
  <c r="H6" i="9"/>
  <c r="C6" i="9"/>
  <c r="AB5" i="9"/>
  <c r="AD5" i="9" s="1"/>
  <c r="J5" i="9" s="1"/>
  <c r="Y5" i="9"/>
  <c r="X5" i="9"/>
  <c r="P5" i="9"/>
  <c r="Q5" i="9" s="1"/>
  <c r="O5" i="9"/>
  <c r="M5" i="9"/>
  <c r="H5" i="9"/>
  <c r="C5" i="9"/>
  <c r="AD4" i="9"/>
  <c r="AB4" i="9"/>
  <c r="Y4" i="9"/>
  <c r="X4" i="9"/>
  <c r="P4" i="9"/>
  <c r="O4" i="9"/>
  <c r="Q4" i="9" s="1"/>
  <c r="M4" i="9"/>
  <c r="H4" i="9"/>
  <c r="C4" i="9"/>
  <c r="AG3" i="9"/>
  <c r="AF3" i="9"/>
  <c r="W3" i="9"/>
  <c r="V3" i="9"/>
  <c r="U3" i="9"/>
  <c r="T3" i="9"/>
  <c r="O3" i="9"/>
  <c r="G3" i="9"/>
  <c r="F3" i="9"/>
  <c r="D3" i="9"/>
  <c r="A2" i="9"/>
  <c r="A1" i="9"/>
  <c r="AB31" i="8"/>
  <c r="AD31" i="8" s="1"/>
  <c r="J31" i="8" s="1"/>
  <c r="Y31" i="8"/>
  <c r="X31" i="8"/>
  <c r="P31" i="8"/>
  <c r="Q31" i="8" s="1"/>
  <c r="O31" i="8"/>
  <c r="M31" i="8"/>
  <c r="H31" i="8"/>
  <c r="C31" i="8"/>
  <c r="AB30" i="8"/>
  <c r="AD30" i="8" s="1"/>
  <c r="J30" i="8" s="1"/>
  <c r="K30" i="8" s="1"/>
  <c r="Y30" i="8"/>
  <c r="X30" i="8"/>
  <c r="P30" i="8"/>
  <c r="O30" i="8"/>
  <c r="M30" i="8"/>
  <c r="I30" i="8"/>
  <c r="H30" i="8"/>
  <c r="C30" i="8"/>
  <c r="AB29" i="8"/>
  <c r="AD29" i="8" s="1"/>
  <c r="J29" i="8" s="1"/>
  <c r="Y29" i="8"/>
  <c r="X29" i="8"/>
  <c r="P29" i="8"/>
  <c r="O29" i="8"/>
  <c r="M29" i="8"/>
  <c r="H29" i="8"/>
  <c r="C29" i="8"/>
  <c r="AD28" i="8"/>
  <c r="J28" i="8" s="1"/>
  <c r="I28" i="8" s="1"/>
  <c r="AB28" i="8"/>
  <c r="Y28" i="8"/>
  <c r="X28" i="8"/>
  <c r="Q28" i="8"/>
  <c r="P28" i="8"/>
  <c r="O28" i="8"/>
  <c r="M28" i="8"/>
  <c r="K28" i="8"/>
  <c r="H28" i="8"/>
  <c r="C28" i="8"/>
  <c r="AB27" i="8"/>
  <c r="AD27" i="8" s="1"/>
  <c r="J27" i="8" s="1"/>
  <c r="Y27" i="8"/>
  <c r="X27" i="8"/>
  <c r="P27" i="8"/>
  <c r="O27" i="8"/>
  <c r="Q27" i="8" s="1"/>
  <c r="M27" i="8"/>
  <c r="H27" i="8"/>
  <c r="C27" i="8"/>
  <c r="AB26" i="8"/>
  <c r="AD26" i="8" s="1"/>
  <c r="J26" i="8" s="1"/>
  <c r="K26" i="8" s="1"/>
  <c r="Y26" i="8"/>
  <c r="X26" i="8"/>
  <c r="P26" i="8"/>
  <c r="O26" i="8"/>
  <c r="Q26" i="8" s="1"/>
  <c r="M26" i="8"/>
  <c r="H26" i="8"/>
  <c r="C26" i="8"/>
  <c r="AB25" i="8"/>
  <c r="AD25" i="8" s="1"/>
  <c r="J25" i="8" s="1"/>
  <c r="Y25" i="8"/>
  <c r="X25" i="8"/>
  <c r="P25" i="8"/>
  <c r="O25" i="8"/>
  <c r="Q25" i="8" s="1"/>
  <c r="M25" i="8"/>
  <c r="H25" i="8"/>
  <c r="C25" i="8"/>
  <c r="AB24" i="8"/>
  <c r="AD24" i="8" s="1"/>
  <c r="J24" i="8" s="1"/>
  <c r="K24" i="8" s="1"/>
  <c r="Y24" i="8"/>
  <c r="X24" i="8"/>
  <c r="Q24" i="8"/>
  <c r="P24" i="8"/>
  <c r="O24" i="8"/>
  <c r="M24" i="8"/>
  <c r="H24" i="8"/>
  <c r="C24" i="8"/>
  <c r="AB23" i="8"/>
  <c r="AD23" i="8" s="1"/>
  <c r="J23" i="8" s="1"/>
  <c r="Y23" i="8"/>
  <c r="X23" i="8"/>
  <c r="P23" i="8"/>
  <c r="O23" i="8"/>
  <c r="M23" i="8"/>
  <c r="H23" i="8"/>
  <c r="C23" i="8"/>
  <c r="AD22" i="8"/>
  <c r="J22" i="8" s="1"/>
  <c r="K22" i="8" s="1"/>
  <c r="AB22" i="8"/>
  <c r="Y22" i="8"/>
  <c r="X22" i="8"/>
  <c r="P22" i="8"/>
  <c r="O22" i="8"/>
  <c r="Q22" i="8" s="1"/>
  <c r="M22" i="8"/>
  <c r="I22" i="8"/>
  <c r="H22" i="8"/>
  <c r="C22" i="8"/>
  <c r="AB21" i="8"/>
  <c r="AD21" i="8" s="1"/>
  <c r="Y21" i="8"/>
  <c r="X21" i="8"/>
  <c r="P21" i="8"/>
  <c r="O21" i="8"/>
  <c r="M21" i="8"/>
  <c r="J21" i="8"/>
  <c r="H21" i="8"/>
  <c r="C21" i="8"/>
  <c r="AB20" i="8"/>
  <c r="AD20" i="8" s="1"/>
  <c r="J20" i="8" s="1"/>
  <c r="Y20" i="8"/>
  <c r="X20" i="8"/>
  <c r="Q20" i="8"/>
  <c r="P20" i="8"/>
  <c r="O20" i="8"/>
  <c r="M20" i="8"/>
  <c r="H20" i="8"/>
  <c r="C20" i="8"/>
  <c r="AB19" i="8"/>
  <c r="AD19" i="8" s="1"/>
  <c r="J19" i="8" s="1"/>
  <c r="Y19" i="8"/>
  <c r="X19" i="8"/>
  <c r="P19" i="8"/>
  <c r="O19" i="8"/>
  <c r="Q19" i="8" s="1"/>
  <c r="M19" i="8"/>
  <c r="H19" i="8"/>
  <c r="C19" i="8"/>
  <c r="AB18" i="8"/>
  <c r="AD18" i="8" s="1"/>
  <c r="J18" i="8" s="1"/>
  <c r="K18" i="8" s="1"/>
  <c r="Y18" i="8"/>
  <c r="X18" i="8"/>
  <c r="P18" i="8"/>
  <c r="O18" i="8"/>
  <c r="Q18" i="8" s="1"/>
  <c r="M18" i="8"/>
  <c r="H18" i="8"/>
  <c r="C18" i="8"/>
  <c r="AB17" i="8"/>
  <c r="AD17" i="8" s="1"/>
  <c r="Y17" i="8"/>
  <c r="X17" i="8"/>
  <c r="P17" i="8"/>
  <c r="O17" i="8"/>
  <c r="M17" i="8"/>
  <c r="J17" i="8"/>
  <c r="H17" i="8"/>
  <c r="C17" i="8"/>
  <c r="AB16" i="8"/>
  <c r="AD16" i="8" s="1"/>
  <c r="J16" i="8" s="1"/>
  <c r="Y16" i="8"/>
  <c r="X16" i="8"/>
  <c r="P16" i="8"/>
  <c r="O16" i="8"/>
  <c r="Q16" i="8" s="1"/>
  <c r="M16" i="8"/>
  <c r="H16" i="8"/>
  <c r="C16" i="8"/>
  <c r="AB15" i="8"/>
  <c r="AD15" i="8" s="1"/>
  <c r="J15" i="8" s="1"/>
  <c r="Y15" i="8"/>
  <c r="X15" i="8"/>
  <c r="P15" i="8"/>
  <c r="O15" i="8"/>
  <c r="M15" i="8"/>
  <c r="H15" i="8"/>
  <c r="C15" i="8"/>
  <c r="AD14" i="8"/>
  <c r="J14" i="8" s="1"/>
  <c r="K14" i="8" s="1"/>
  <c r="AB14" i="8"/>
  <c r="Y14" i="8"/>
  <c r="X14" i="8"/>
  <c r="P14" i="8"/>
  <c r="O14" i="8"/>
  <c r="Q14" i="8" s="1"/>
  <c r="M14" i="8"/>
  <c r="I14" i="8"/>
  <c r="H14" i="8"/>
  <c r="C14" i="8"/>
  <c r="AB13" i="8"/>
  <c r="AD13" i="8" s="1"/>
  <c r="J13" i="8" s="1"/>
  <c r="Y13" i="8"/>
  <c r="X13" i="8"/>
  <c r="P13" i="8"/>
  <c r="O13" i="8"/>
  <c r="M13" i="8"/>
  <c r="H13" i="8"/>
  <c r="C13" i="8"/>
  <c r="AB12" i="8"/>
  <c r="AD12" i="8" s="1"/>
  <c r="J12" i="8" s="1"/>
  <c r="Y12" i="8"/>
  <c r="X12" i="8"/>
  <c r="P12" i="8"/>
  <c r="O12" i="8"/>
  <c r="Q12" i="8" s="1"/>
  <c r="M12" i="8"/>
  <c r="H12" i="8"/>
  <c r="C12" i="8"/>
  <c r="AB11" i="8"/>
  <c r="AD11" i="8" s="1"/>
  <c r="J11" i="8" s="1"/>
  <c r="Y11" i="8"/>
  <c r="X11" i="8"/>
  <c r="Q11" i="8"/>
  <c r="P11" i="8"/>
  <c r="O11" i="8"/>
  <c r="M11" i="8"/>
  <c r="H11" i="8"/>
  <c r="C11" i="8"/>
  <c r="AB10" i="8"/>
  <c r="AD10" i="8" s="1"/>
  <c r="J10" i="8" s="1"/>
  <c r="Y10" i="8"/>
  <c r="X10" i="8"/>
  <c r="P10" i="8"/>
  <c r="O10" i="8"/>
  <c r="Q10" i="8" s="1"/>
  <c r="M10" i="8"/>
  <c r="H10" i="8"/>
  <c r="C10" i="8"/>
  <c r="AB9" i="8"/>
  <c r="AD9" i="8" s="1"/>
  <c r="J9" i="8" s="1"/>
  <c r="Y9" i="8"/>
  <c r="X9" i="8"/>
  <c r="P9" i="8"/>
  <c r="O9" i="8"/>
  <c r="M9" i="8"/>
  <c r="H9" i="8"/>
  <c r="C9" i="8"/>
  <c r="AD8" i="8"/>
  <c r="J8" i="8" s="1"/>
  <c r="AB8" i="8"/>
  <c r="Y8" i="8"/>
  <c r="X8" i="8"/>
  <c r="Q8" i="8"/>
  <c r="P8" i="8"/>
  <c r="O8" i="8"/>
  <c r="M8" i="8"/>
  <c r="H8" i="8"/>
  <c r="C8" i="8"/>
  <c r="AB7" i="8"/>
  <c r="AD7" i="8" s="1"/>
  <c r="J7" i="8" s="1"/>
  <c r="Y7" i="8"/>
  <c r="X7" i="8"/>
  <c r="P7" i="8"/>
  <c r="O7" i="8"/>
  <c r="M7" i="8"/>
  <c r="H7" i="8"/>
  <c r="C7" i="8"/>
  <c r="AB6" i="8"/>
  <c r="AD6" i="8" s="1"/>
  <c r="J6" i="8" s="1"/>
  <c r="Y6" i="8"/>
  <c r="X6" i="8"/>
  <c r="P6" i="8"/>
  <c r="O6" i="8"/>
  <c r="M6" i="8"/>
  <c r="H6" i="8"/>
  <c r="C6" i="8"/>
  <c r="AB5" i="8"/>
  <c r="AD5" i="8" s="1"/>
  <c r="J5" i="8" s="1"/>
  <c r="Y5" i="8"/>
  <c r="X5" i="8"/>
  <c r="P5" i="8"/>
  <c r="O5" i="8"/>
  <c r="M5" i="8"/>
  <c r="H5" i="8"/>
  <c r="C5" i="8"/>
  <c r="AB4" i="8"/>
  <c r="AD4" i="8" s="1"/>
  <c r="Y4" i="8"/>
  <c r="X4" i="8"/>
  <c r="P4" i="8"/>
  <c r="O4" i="8"/>
  <c r="M4" i="8"/>
  <c r="H4" i="8"/>
  <c r="C4" i="8"/>
  <c r="AG3" i="8"/>
  <c r="AF3" i="8"/>
  <c r="W3" i="8"/>
  <c r="V3" i="8"/>
  <c r="U3" i="8"/>
  <c r="T3" i="8"/>
  <c r="O3" i="8"/>
  <c r="G3" i="8"/>
  <c r="F3" i="8"/>
  <c r="D3" i="8"/>
  <c r="A2" i="8"/>
  <c r="A1" i="8"/>
  <c r="AD31" i="7"/>
  <c r="J31" i="7" s="1"/>
  <c r="AB31" i="7"/>
  <c r="Y31" i="7"/>
  <c r="X31" i="7"/>
  <c r="P31" i="7"/>
  <c r="O31" i="7"/>
  <c r="Q31" i="7" s="1"/>
  <c r="M31" i="7"/>
  <c r="H31" i="7"/>
  <c r="C31" i="7"/>
  <c r="AB30" i="7"/>
  <c r="AD30" i="7" s="1"/>
  <c r="J30" i="7" s="1"/>
  <c r="Y30" i="7"/>
  <c r="X30" i="7"/>
  <c r="Q30" i="7"/>
  <c r="P30" i="7"/>
  <c r="O30" i="7"/>
  <c r="M30" i="7"/>
  <c r="H30" i="7"/>
  <c r="C30" i="7"/>
  <c r="AB29" i="7"/>
  <c r="AD29" i="7" s="1"/>
  <c r="J29" i="7" s="1"/>
  <c r="Y29" i="7"/>
  <c r="X29" i="7"/>
  <c r="P29" i="7"/>
  <c r="O29" i="7"/>
  <c r="Q29" i="7" s="1"/>
  <c r="M29" i="7"/>
  <c r="H29" i="7"/>
  <c r="C29" i="7"/>
  <c r="AB28" i="7"/>
  <c r="AD28" i="7" s="1"/>
  <c r="J28" i="7" s="1"/>
  <c r="K28" i="7" s="1"/>
  <c r="Y28" i="7"/>
  <c r="X28" i="7"/>
  <c r="P28" i="7"/>
  <c r="O28" i="7"/>
  <c r="M28" i="7"/>
  <c r="H28" i="7"/>
  <c r="C28" i="7"/>
  <c r="AB27" i="7"/>
  <c r="AD27" i="7" s="1"/>
  <c r="J27" i="7" s="1"/>
  <c r="Y27" i="7"/>
  <c r="X27" i="7"/>
  <c r="P27" i="7"/>
  <c r="O27" i="7"/>
  <c r="M27" i="7"/>
  <c r="H27" i="7"/>
  <c r="C27" i="7"/>
  <c r="AB26" i="7"/>
  <c r="AD26" i="7" s="1"/>
  <c r="J26" i="7" s="1"/>
  <c r="Y26" i="7"/>
  <c r="X26" i="7"/>
  <c r="P26" i="7"/>
  <c r="O26" i="7"/>
  <c r="Q26" i="7" s="1"/>
  <c r="M26" i="7"/>
  <c r="H26" i="7"/>
  <c r="C26" i="7"/>
  <c r="AD25" i="7"/>
  <c r="J25" i="7" s="1"/>
  <c r="AB25" i="7"/>
  <c r="Y25" i="7"/>
  <c r="X25" i="7"/>
  <c r="P25" i="7"/>
  <c r="Q25" i="7" s="1"/>
  <c r="O25" i="7"/>
  <c r="M25" i="7"/>
  <c r="H25" i="7"/>
  <c r="C25" i="7"/>
  <c r="AD24" i="7"/>
  <c r="J24" i="7" s="1"/>
  <c r="K24" i="7" s="1"/>
  <c r="AB24" i="7"/>
  <c r="Y24" i="7"/>
  <c r="X24" i="7"/>
  <c r="P24" i="7"/>
  <c r="O24" i="7"/>
  <c r="Q24" i="7" s="1"/>
  <c r="M24" i="7"/>
  <c r="H24" i="7"/>
  <c r="C24" i="7"/>
  <c r="AB23" i="7"/>
  <c r="AD23" i="7" s="1"/>
  <c r="J23" i="7" s="1"/>
  <c r="Y23" i="7"/>
  <c r="X23" i="7"/>
  <c r="P23" i="7"/>
  <c r="O23" i="7"/>
  <c r="Q23" i="7" s="1"/>
  <c r="M23" i="7"/>
  <c r="H23" i="7"/>
  <c r="C23" i="7"/>
  <c r="AB22" i="7"/>
  <c r="AD22" i="7" s="1"/>
  <c r="J22" i="7" s="1"/>
  <c r="Y22" i="7"/>
  <c r="X22" i="7"/>
  <c r="P22" i="7"/>
  <c r="Q22" i="7" s="1"/>
  <c r="O22" i="7"/>
  <c r="M22" i="7"/>
  <c r="H22" i="7"/>
  <c r="C22" i="7"/>
  <c r="AB21" i="7"/>
  <c r="AD21" i="7" s="1"/>
  <c r="J21" i="7" s="1"/>
  <c r="Y21" i="7"/>
  <c r="X21" i="7"/>
  <c r="P21" i="7"/>
  <c r="O21" i="7"/>
  <c r="Q21" i="7" s="1"/>
  <c r="M21" i="7"/>
  <c r="H21" i="7"/>
  <c r="C21" i="7"/>
  <c r="AB20" i="7"/>
  <c r="AD20" i="7" s="1"/>
  <c r="J20" i="7" s="1"/>
  <c r="K20" i="7" s="1"/>
  <c r="Y20" i="7"/>
  <c r="X20" i="7"/>
  <c r="P20" i="7"/>
  <c r="O20" i="7"/>
  <c r="M20" i="7"/>
  <c r="I20" i="7"/>
  <c r="H20" i="7"/>
  <c r="C20" i="7"/>
  <c r="AB19" i="7"/>
  <c r="AD19" i="7" s="1"/>
  <c r="Y19" i="7"/>
  <c r="X19" i="7"/>
  <c r="P19" i="7"/>
  <c r="O19" i="7"/>
  <c r="Q19" i="7" s="1"/>
  <c r="M19" i="7"/>
  <c r="J19" i="7"/>
  <c r="H19" i="7"/>
  <c r="C19" i="7"/>
  <c r="AB18" i="7"/>
  <c r="AD18" i="7" s="1"/>
  <c r="J18" i="7" s="1"/>
  <c r="K18" i="7" s="1"/>
  <c r="Y18" i="7"/>
  <c r="X18" i="7"/>
  <c r="P18" i="7"/>
  <c r="O18" i="7"/>
  <c r="Q18" i="7" s="1"/>
  <c r="M18" i="7"/>
  <c r="H18" i="7"/>
  <c r="C18" i="7"/>
  <c r="AB17" i="7"/>
  <c r="AD17" i="7" s="1"/>
  <c r="J17" i="7" s="1"/>
  <c r="Y17" i="7"/>
  <c r="X17" i="7"/>
  <c r="P17" i="7"/>
  <c r="Q17" i="7" s="1"/>
  <c r="O17" i="7"/>
  <c r="M17" i="7"/>
  <c r="H17" i="7"/>
  <c r="C17" i="7"/>
  <c r="AB16" i="7"/>
  <c r="AD16" i="7" s="1"/>
  <c r="J16" i="7" s="1"/>
  <c r="Y16" i="7"/>
  <c r="X16" i="7"/>
  <c r="P16" i="7"/>
  <c r="O16" i="7"/>
  <c r="Q16" i="7" s="1"/>
  <c r="M16" i="7"/>
  <c r="H16" i="7"/>
  <c r="C16" i="7"/>
  <c r="AB15" i="7"/>
  <c r="AD15" i="7" s="1"/>
  <c r="J15" i="7" s="1"/>
  <c r="Y15" i="7"/>
  <c r="X15" i="7"/>
  <c r="P15" i="7"/>
  <c r="O15" i="7"/>
  <c r="M15" i="7"/>
  <c r="H15" i="7"/>
  <c r="C15" i="7"/>
  <c r="AD14" i="7"/>
  <c r="J14" i="7" s="1"/>
  <c r="I14" i="7" s="1"/>
  <c r="AB14" i="7"/>
  <c r="Y14" i="7"/>
  <c r="X14" i="7"/>
  <c r="P14" i="7"/>
  <c r="O14" i="7"/>
  <c r="Q14" i="7" s="1"/>
  <c r="M14" i="7"/>
  <c r="H14" i="7"/>
  <c r="C14" i="7"/>
  <c r="AB13" i="7"/>
  <c r="AD13" i="7" s="1"/>
  <c r="J13" i="7" s="1"/>
  <c r="Y13" i="7"/>
  <c r="X13" i="7"/>
  <c r="P13" i="7"/>
  <c r="O13" i="7"/>
  <c r="Q13" i="7" s="1"/>
  <c r="M13" i="7"/>
  <c r="H13" i="7"/>
  <c r="C13" i="7"/>
  <c r="AB12" i="7"/>
  <c r="AD12" i="7" s="1"/>
  <c r="J12" i="7" s="1"/>
  <c r="K12" i="7" s="1"/>
  <c r="Y12" i="7"/>
  <c r="X12" i="7"/>
  <c r="P12" i="7"/>
  <c r="O12" i="7"/>
  <c r="Q12" i="7" s="1"/>
  <c r="M12" i="7"/>
  <c r="H12" i="7"/>
  <c r="C12" i="7"/>
  <c r="AB11" i="7"/>
  <c r="AD11" i="7" s="1"/>
  <c r="J11" i="7" s="1"/>
  <c r="Y11" i="7"/>
  <c r="X11" i="7"/>
  <c r="P11" i="7"/>
  <c r="O11" i="7"/>
  <c r="M11" i="7"/>
  <c r="H11" i="7"/>
  <c r="C11" i="7"/>
  <c r="AB10" i="7"/>
  <c r="AD10" i="7" s="1"/>
  <c r="J10" i="7" s="1"/>
  <c r="Y10" i="7"/>
  <c r="X10" i="7"/>
  <c r="P10" i="7"/>
  <c r="O10" i="7"/>
  <c r="Q10" i="7" s="1"/>
  <c r="M10" i="7"/>
  <c r="H10" i="7"/>
  <c r="C10" i="7"/>
  <c r="AD9" i="7"/>
  <c r="J9" i="7" s="1"/>
  <c r="AB9" i="7"/>
  <c r="Y9" i="7"/>
  <c r="X9" i="7"/>
  <c r="P9" i="7"/>
  <c r="O9" i="7"/>
  <c r="M9" i="7"/>
  <c r="H9" i="7"/>
  <c r="C9" i="7"/>
  <c r="AB8" i="7"/>
  <c r="AD8" i="7" s="1"/>
  <c r="J8" i="7" s="1"/>
  <c r="Y8" i="7"/>
  <c r="X8" i="7"/>
  <c r="P8" i="7"/>
  <c r="O8" i="7"/>
  <c r="M8" i="7"/>
  <c r="H8" i="7"/>
  <c r="C8" i="7"/>
  <c r="AB7" i="7"/>
  <c r="AD7" i="7" s="1"/>
  <c r="J7" i="7" s="1"/>
  <c r="Y7" i="7"/>
  <c r="X7" i="7"/>
  <c r="P7" i="7"/>
  <c r="O7" i="7"/>
  <c r="Q7" i="7" s="1"/>
  <c r="M7" i="7"/>
  <c r="H7" i="7"/>
  <c r="C7" i="7"/>
  <c r="AB6" i="7"/>
  <c r="AD6" i="7" s="1"/>
  <c r="J6" i="7" s="1"/>
  <c r="I6" i="7" s="1"/>
  <c r="Y6" i="7"/>
  <c r="X6" i="7"/>
  <c r="P6" i="7"/>
  <c r="O6" i="7"/>
  <c r="M6" i="7"/>
  <c r="H6" i="7"/>
  <c r="C6" i="7"/>
  <c r="AD5" i="7"/>
  <c r="J5" i="7" s="1"/>
  <c r="AB5" i="7"/>
  <c r="Y5" i="7"/>
  <c r="X5" i="7"/>
  <c r="P5" i="7"/>
  <c r="Q5" i="7" s="1"/>
  <c r="O5" i="7"/>
  <c r="M5" i="7"/>
  <c r="H5" i="7"/>
  <c r="C5" i="7"/>
  <c r="AB4" i="7"/>
  <c r="AD4" i="7" s="1"/>
  <c r="Y4" i="7"/>
  <c r="X4" i="7"/>
  <c r="P4" i="7"/>
  <c r="O4" i="7"/>
  <c r="Q4" i="7" s="1"/>
  <c r="M4" i="7"/>
  <c r="H4" i="7"/>
  <c r="C4" i="7"/>
  <c r="AG3" i="7"/>
  <c r="AF3" i="7"/>
  <c r="W3" i="7"/>
  <c r="V3" i="7"/>
  <c r="U3" i="7"/>
  <c r="T3" i="7"/>
  <c r="O3" i="7"/>
  <c r="G3" i="7"/>
  <c r="F3" i="7"/>
  <c r="D3" i="7"/>
  <c r="A2" i="7"/>
  <c r="A1" i="7"/>
  <c r="AB31" i="6"/>
  <c r="AD31" i="6" s="1"/>
  <c r="J31" i="6" s="1"/>
  <c r="Y31" i="6"/>
  <c r="X31" i="6"/>
  <c r="P31" i="6"/>
  <c r="O31" i="6"/>
  <c r="Q31" i="6" s="1"/>
  <c r="M31" i="6"/>
  <c r="H31" i="6"/>
  <c r="C31" i="6"/>
  <c r="AB30" i="6"/>
  <c r="AD30" i="6" s="1"/>
  <c r="J30" i="6" s="1"/>
  <c r="K30" i="6" s="1"/>
  <c r="Y30" i="6"/>
  <c r="X30" i="6"/>
  <c r="Q30" i="6"/>
  <c r="P30" i="6"/>
  <c r="O30" i="6"/>
  <c r="M30" i="6"/>
  <c r="H30" i="6"/>
  <c r="C30" i="6"/>
  <c r="AB29" i="6"/>
  <c r="AD29" i="6" s="1"/>
  <c r="J29" i="6" s="1"/>
  <c r="K29" i="6" s="1"/>
  <c r="Y29" i="6"/>
  <c r="X29" i="6"/>
  <c r="P29" i="6"/>
  <c r="O29" i="6"/>
  <c r="M29" i="6"/>
  <c r="H29" i="6"/>
  <c r="C29" i="6"/>
  <c r="AB28" i="6"/>
  <c r="AD28" i="6" s="1"/>
  <c r="J28" i="6" s="1"/>
  <c r="Y28" i="6"/>
  <c r="X28" i="6"/>
  <c r="P28" i="6"/>
  <c r="Q28" i="6" s="1"/>
  <c r="O28" i="6"/>
  <c r="M28" i="6"/>
  <c r="H28" i="6"/>
  <c r="C28" i="6"/>
  <c r="AD27" i="6"/>
  <c r="J27" i="6" s="1"/>
  <c r="I27" i="6" s="1"/>
  <c r="AB27" i="6"/>
  <c r="Y27" i="6"/>
  <c r="X27" i="6"/>
  <c r="P27" i="6"/>
  <c r="O27" i="6"/>
  <c r="Q27" i="6" s="1"/>
  <c r="M27" i="6"/>
  <c r="H27" i="6"/>
  <c r="C27" i="6"/>
  <c r="AB26" i="6"/>
  <c r="AD26" i="6" s="1"/>
  <c r="J26" i="6" s="1"/>
  <c r="Y26" i="6"/>
  <c r="X26" i="6"/>
  <c r="P26" i="6"/>
  <c r="O26" i="6"/>
  <c r="M26" i="6"/>
  <c r="H26" i="6"/>
  <c r="C26" i="6"/>
  <c r="AB25" i="6"/>
  <c r="AD25" i="6" s="1"/>
  <c r="J25" i="6" s="1"/>
  <c r="Y25" i="6"/>
  <c r="X25" i="6"/>
  <c r="P25" i="6"/>
  <c r="Q25" i="6" s="1"/>
  <c r="O25" i="6"/>
  <c r="M25" i="6"/>
  <c r="H25" i="6"/>
  <c r="C25" i="6"/>
  <c r="AD24" i="6"/>
  <c r="J24" i="6" s="1"/>
  <c r="I24" i="6" s="1"/>
  <c r="AB24" i="6"/>
  <c r="Y24" i="6"/>
  <c r="X24" i="6"/>
  <c r="P24" i="6"/>
  <c r="O24" i="6"/>
  <c r="Q24" i="6" s="1"/>
  <c r="M24" i="6"/>
  <c r="H24" i="6"/>
  <c r="C24" i="6"/>
  <c r="AB23" i="6"/>
  <c r="AD23" i="6" s="1"/>
  <c r="J23" i="6" s="1"/>
  <c r="K23" i="6" s="1"/>
  <c r="Y23" i="6"/>
  <c r="X23" i="6"/>
  <c r="P23" i="6"/>
  <c r="O23" i="6"/>
  <c r="Q23" i="6" s="1"/>
  <c r="M23" i="6"/>
  <c r="H23" i="6"/>
  <c r="C23" i="6"/>
  <c r="AB22" i="6"/>
  <c r="AD22" i="6" s="1"/>
  <c r="J22" i="6" s="1"/>
  <c r="K22" i="6" s="1"/>
  <c r="Y22" i="6"/>
  <c r="X22" i="6"/>
  <c r="P22" i="6"/>
  <c r="O22" i="6"/>
  <c r="M22" i="6"/>
  <c r="H22" i="6"/>
  <c r="C22" i="6"/>
  <c r="AB21" i="6"/>
  <c r="AD21" i="6" s="1"/>
  <c r="J21" i="6" s="1"/>
  <c r="Y21" i="6"/>
  <c r="X21" i="6"/>
  <c r="P21" i="6"/>
  <c r="O21" i="6"/>
  <c r="Q21" i="6" s="1"/>
  <c r="M21" i="6"/>
  <c r="H21" i="6"/>
  <c r="C21" i="6"/>
  <c r="AB20" i="6"/>
  <c r="AD20" i="6" s="1"/>
  <c r="J20" i="6" s="1"/>
  <c r="I20" i="6" s="1"/>
  <c r="Y20" i="6"/>
  <c r="X20" i="6"/>
  <c r="P20" i="6"/>
  <c r="Q20" i="6" s="1"/>
  <c r="O20" i="6"/>
  <c r="M20" i="6"/>
  <c r="H20" i="6"/>
  <c r="C20" i="6"/>
  <c r="AD19" i="6"/>
  <c r="J19" i="6" s="1"/>
  <c r="I19" i="6" s="1"/>
  <c r="AB19" i="6"/>
  <c r="Y19" i="6"/>
  <c r="X19" i="6"/>
  <c r="P19" i="6"/>
  <c r="Q19" i="6" s="1"/>
  <c r="O19" i="6"/>
  <c r="M19" i="6"/>
  <c r="K19" i="6"/>
  <c r="H19" i="6"/>
  <c r="C19" i="6"/>
  <c r="AB18" i="6"/>
  <c r="AD18" i="6" s="1"/>
  <c r="J18" i="6" s="1"/>
  <c r="Y18" i="6"/>
  <c r="X18" i="6"/>
  <c r="P18" i="6"/>
  <c r="O18" i="6"/>
  <c r="Q18" i="6" s="1"/>
  <c r="M18" i="6"/>
  <c r="H18" i="6"/>
  <c r="C18" i="6"/>
  <c r="AB17" i="6"/>
  <c r="AD17" i="6" s="1"/>
  <c r="Y17" i="6"/>
  <c r="X17" i="6"/>
  <c r="P17" i="6"/>
  <c r="Q17" i="6" s="1"/>
  <c r="O17" i="6"/>
  <c r="M17" i="6"/>
  <c r="J17" i="6"/>
  <c r="K17" i="6" s="1"/>
  <c r="H17" i="6"/>
  <c r="C17" i="6"/>
  <c r="AB16" i="6"/>
  <c r="AD16" i="6" s="1"/>
  <c r="J16" i="6" s="1"/>
  <c r="Y16" i="6"/>
  <c r="X16" i="6"/>
  <c r="P16" i="6"/>
  <c r="O16" i="6"/>
  <c r="Q16" i="6" s="1"/>
  <c r="M16" i="6"/>
  <c r="H16" i="6"/>
  <c r="C16" i="6"/>
  <c r="AD15" i="6"/>
  <c r="J15" i="6" s="1"/>
  <c r="AB15" i="6"/>
  <c r="Y15" i="6"/>
  <c r="X15" i="6"/>
  <c r="P15" i="6"/>
  <c r="Q15" i="6" s="1"/>
  <c r="O15" i="6"/>
  <c r="M15" i="6"/>
  <c r="H15" i="6"/>
  <c r="C15" i="6"/>
  <c r="AB14" i="6"/>
  <c r="AD14" i="6" s="1"/>
  <c r="J14" i="6" s="1"/>
  <c r="K14" i="6" s="1"/>
  <c r="Y14" i="6"/>
  <c r="X14" i="6"/>
  <c r="P14" i="6"/>
  <c r="O14" i="6"/>
  <c r="M14" i="6"/>
  <c r="H14" i="6"/>
  <c r="C14" i="6"/>
  <c r="AD13" i="6"/>
  <c r="AB13" i="6"/>
  <c r="Y13" i="6"/>
  <c r="X13" i="6"/>
  <c r="P13" i="6"/>
  <c r="O13" i="6"/>
  <c r="Q13" i="6" s="1"/>
  <c r="M13" i="6"/>
  <c r="J13" i="6"/>
  <c r="I13" i="6" s="1"/>
  <c r="H13" i="6"/>
  <c r="C13" i="6"/>
  <c r="AB12" i="6"/>
  <c r="AD12" i="6" s="1"/>
  <c r="J12" i="6" s="1"/>
  <c r="Y12" i="6"/>
  <c r="X12" i="6"/>
  <c r="P12" i="6"/>
  <c r="O12" i="6"/>
  <c r="Q12" i="6" s="1"/>
  <c r="M12" i="6"/>
  <c r="H12" i="6"/>
  <c r="C12" i="6"/>
  <c r="AB11" i="6"/>
  <c r="AD11" i="6" s="1"/>
  <c r="J11" i="6" s="1"/>
  <c r="Y11" i="6"/>
  <c r="X11" i="6"/>
  <c r="P11" i="6"/>
  <c r="Q11" i="6" s="1"/>
  <c r="O11" i="6"/>
  <c r="M11" i="6"/>
  <c r="H11" i="6"/>
  <c r="C11" i="6"/>
  <c r="AB10" i="6"/>
  <c r="AD10" i="6" s="1"/>
  <c r="J10" i="6" s="1"/>
  <c r="K10" i="6" s="1"/>
  <c r="Y10" i="6"/>
  <c r="X10" i="6"/>
  <c r="P10" i="6"/>
  <c r="O10" i="6"/>
  <c r="Q10" i="6" s="1"/>
  <c r="M10" i="6"/>
  <c r="H10" i="6"/>
  <c r="C10" i="6"/>
  <c r="AB9" i="6"/>
  <c r="AD9" i="6" s="1"/>
  <c r="J9" i="6" s="1"/>
  <c r="Y9" i="6"/>
  <c r="X9" i="6"/>
  <c r="P9" i="6"/>
  <c r="O9" i="6"/>
  <c r="Q9" i="6" s="1"/>
  <c r="M9" i="6"/>
  <c r="H9" i="6"/>
  <c r="C9" i="6"/>
  <c r="AB8" i="6"/>
  <c r="AD8" i="6" s="1"/>
  <c r="J8" i="6" s="1"/>
  <c r="Y8" i="6"/>
  <c r="X8" i="6"/>
  <c r="P8" i="6"/>
  <c r="Q8" i="6" s="1"/>
  <c r="O8" i="6"/>
  <c r="M8" i="6"/>
  <c r="H8" i="6"/>
  <c r="C8" i="6"/>
  <c r="AD7" i="6"/>
  <c r="J7" i="6" s="1"/>
  <c r="I7" i="6" s="1"/>
  <c r="AB7" i="6"/>
  <c r="Y7" i="6"/>
  <c r="X7" i="6"/>
  <c r="P7" i="6"/>
  <c r="O7" i="6"/>
  <c r="Q7" i="6" s="1"/>
  <c r="M7" i="6"/>
  <c r="K7" i="6"/>
  <c r="H7" i="6"/>
  <c r="C7" i="6"/>
  <c r="AB6" i="6"/>
  <c r="AD6" i="6" s="1"/>
  <c r="J6" i="6" s="1"/>
  <c r="K6" i="6" s="1"/>
  <c r="Y6" i="6"/>
  <c r="X6" i="6"/>
  <c r="P6" i="6"/>
  <c r="O6" i="6"/>
  <c r="Q6" i="6" s="1"/>
  <c r="M6" i="6"/>
  <c r="H6" i="6"/>
  <c r="C6" i="6"/>
  <c r="AB5" i="6"/>
  <c r="AD5" i="6" s="1"/>
  <c r="J5" i="6" s="1"/>
  <c r="Y5" i="6"/>
  <c r="X5" i="6"/>
  <c r="P5" i="6"/>
  <c r="O5" i="6"/>
  <c r="M5" i="6"/>
  <c r="H5" i="6"/>
  <c r="C5" i="6"/>
  <c r="AB4" i="6"/>
  <c r="AD4" i="6" s="1"/>
  <c r="Y4" i="6"/>
  <c r="X4" i="6"/>
  <c r="P4" i="6"/>
  <c r="Q4" i="6" s="1"/>
  <c r="O4" i="6"/>
  <c r="M4" i="6"/>
  <c r="H4" i="6"/>
  <c r="C4" i="6"/>
  <c r="AG3" i="6"/>
  <c r="AF3" i="6"/>
  <c r="W3" i="6"/>
  <c r="V3" i="6"/>
  <c r="U3" i="6"/>
  <c r="T3" i="6"/>
  <c r="O3" i="6"/>
  <c r="G3" i="6"/>
  <c r="F3" i="6"/>
  <c r="D3" i="6"/>
  <c r="A2" i="6"/>
  <c r="A1" i="6"/>
  <c r="AB31" i="5"/>
  <c r="AD31" i="5" s="1"/>
  <c r="J31" i="5" s="1"/>
  <c r="Y31" i="5"/>
  <c r="X31" i="5"/>
  <c r="P31" i="5"/>
  <c r="O31" i="5"/>
  <c r="M31" i="5"/>
  <c r="H31" i="5"/>
  <c r="C31" i="5"/>
  <c r="AD30" i="5"/>
  <c r="J30" i="5" s="1"/>
  <c r="AB30" i="5"/>
  <c r="Y30" i="5"/>
  <c r="X30" i="5"/>
  <c r="P30" i="5"/>
  <c r="O30" i="5"/>
  <c r="M30" i="5"/>
  <c r="H30" i="5"/>
  <c r="C30" i="5"/>
  <c r="AB29" i="5"/>
  <c r="AD29" i="5" s="1"/>
  <c r="J29" i="5" s="1"/>
  <c r="Y29" i="5"/>
  <c r="X29" i="5"/>
  <c r="Q29" i="5"/>
  <c r="P29" i="5"/>
  <c r="O29" i="5"/>
  <c r="M29" i="5"/>
  <c r="H29" i="5"/>
  <c r="C29" i="5"/>
  <c r="AD28" i="5"/>
  <c r="J28" i="5" s="1"/>
  <c r="I28" i="5" s="1"/>
  <c r="AB28" i="5"/>
  <c r="Y28" i="5"/>
  <c r="X28" i="5"/>
  <c r="P28" i="5"/>
  <c r="O28" i="5"/>
  <c r="Q28" i="5" s="1"/>
  <c r="M28" i="5"/>
  <c r="H28" i="5"/>
  <c r="C28" i="5"/>
  <c r="AB27" i="5"/>
  <c r="AD27" i="5" s="1"/>
  <c r="J27" i="5" s="1"/>
  <c r="K27" i="5" s="1"/>
  <c r="Y27" i="5"/>
  <c r="X27" i="5"/>
  <c r="P27" i="5"/>
  <c r="O27" i="5"/>
  <c r="Q27" i="5" s="1"/>
  <c r="M27" i="5"/>
  <c r="H27" i="5"/>
  <c r="C27" i="5"/>
  <c r="AB26" i="5"/>
  <c r="AD26" i="5" s="1"/>
  <c r="J26" i="5" s="1"/>
  <c r="Y26" i="5"/>
  <c r="X26" i="5"/>
  <c r="P26" i="5"/>
  <c r="O26" i="5"/>
  <c r="Q26" i="5" s="1"/>
  <c r="M26" i="5"/>
  <c r="H26" i="5"/>
  <c r="C26" i="5"/>
  <c r="AB25" i="5"/>
  <c r="AD25" i="5" s="1"/>
  <c r="J25" i="5" s="1"/>
  <c r="Y25" i="5"/>
  <c r="X25" i="5"/>
  <c r="P25" i="5"/>
  <c r="O25" i="5"/>
  <c r="Q25" i="5" s="1"/>
  <c r="M25" i="5"/>
  <c r="H25" i="5"/>
  <c r="C25" i="5"/>
  <c r="AB24" i="5"/>
  <c r="AD24" i="5" s="1"/>
  <c r="J24" i="5" s="1"/>
  <c r="K24" i="5" s="1"/>
  <c r="Y24" i="5"/>
  <c r="X24" i="5"/>
  <c r="P24" i="5"/>
  <c r="Q24" i="5" s="1"/>
  <c r="O24" i="5"/>
  <c r="M24" i="5"/>
  <c r="H24" i="5"/>
  <c r="C24" i="5"/>
  <c r="AD23" i="5"/>
  <c r="J23" i="5" s="1"/>
  <c r="AB23" i="5"/>
  <c r="Y23" i="5"/>
  <c r="X23" i="5"/>
  <c r="P23" i="5"/>
  <c r="O23" i="5"/>
  <c r="M23" i="5"/>
  <c r="H23" i="5"/>
  <c r="C23" i="5"/>
  <c r="AB22" i="5"/>
  <c r="AD22" i="5" s="1"/>
  <c r="J22" i="5" s="1"/>
  <c r="I22" i="5" s="1"/>
  <c r="Y22" i="5"/>
  <c r="X22" i="5"/>
  <c r="P22" i="5"/>
  <c r="O22" i="5"/>
  <c r="Q22" i="5" s="1"/>
  <c r="M22" i="5"/>
  <c r="H22" i="5"/>
  <c r="C22" i="5"/>
  <c r="AB21" i="5"/>
  <c r="AD21" i="5" s="1"/>
  <c r="J21" i="5" s="1"/>
  <c r="Y21" i="5"/>
  <c r="X21" i="5"/>
  <c r="P21" i="5"/>
  <c r="Q21" i="5" s="1"/>
  <c r="O21" i="5"/>
  <c r="M21" i="5"/>
  <c r="H21" i="5"/>
  <c r="C21" i="5"/>
  <c r="AD20" i="5"/>
  <c r="J20" i="5" s="1"/>
  <c r="I20" i="5" s="1"/>
  <c r="AB20" i="5"/>
  <c r="Y20" i="5"/>
  <c r="X20" i="5"/>
  <c r="P20" i="5"/>
  <c r="O20" i="5"/>
  <c r="Q20" i="5" s="1"/>
  <c r="M20" i="5"/>
  <c r="H20" i="5"/>
  <c r="C20" i="5"/>
  <c r="AB19" i="5"/>
  <c r="AD19" i="5" s="1"/>
  <c r="J19" i="5" s="1"/>
  <c r="Y19" i="5"/>
  <c r="X19" i="5"/>
  <c r="P19" i="5"/>
  <c r="Q19" i="5" s="1"/>
  <c r="O19" i="5"/>
  <c r="M19" i="5"/>
  <c r="H19" i="5"/>
  <c r="C19" i="5"/>
  <c r="AB18" i="5"/>
  <c r="AD18" i="5" s="1"/>
  <c r="J18" i="5" s="1"/>
  <c r="Y18" i="5"/>
  <c r="X18" i="5"/>
  <c r="P18" i="5"/>
  <c r="O18" i="5"/>
  <c r="M18" i="5"/>
  <c r="H18" i="5"/>
  <c r="C18" i="5"/>
  <c r="AB17" i="5"/>
  <c r="AD17" i="5" s="1"/>
  <c r="J17" i="5" s="1"/>
  <c r="I17" i="5" s="1"/>
  <c r="Y17" i="5"/>
  <c r="X17" i="5"/>
  <c r="P17" i="5"/>
  <c r="O17" i="5"/>
  <c r="Q17" i="5" s="1"/>
  <c r="M17" i="5"/>
  <c r="H17" i="5"/>
  <c r="C17" i="5"/>
  <c r="AB16" i="5"/>
  <c r="AD16" i="5" s="1"/>
  <c r="J16" i="5" s="1"/>
  <c r="K16" i="5" s="1"/>
  <c r="Y16" i="5"/>
  <c r="X16" i="5"/>
  <c r="P16" i="5"/>
  <c r="Q16" i="5" s="1"/>
  <c r="O16" i="5"/>
  <c r="M16" i="5"/>
  <c r="I16" i="5"/>
  <c r="H16" i="5"/>
  <c r="C16" i="5"/>
  <c r="AB15" i="5"/>
  <c r="AD15" i="5" s="1"/>
  <c r="J15" i="5" s="1"/>
  <c r="Y15" i="5"/>
  <c r="X15" i="5"/>
  <c r="P15" i="5"/>
  <c r="O15" i="5"/>
  <c r="Q15" i="5" s="1"/>
  <c r="M15" i="5"/>
  <c r="H15" i="5"/>
  <c r="C15" i="5"/>
  <c r="AB14" i="5"/>
  <c r="AD14" i="5" s="1"/>
  <c r="J14" i="5" s="1"/>
  <c r="Y14" i="5"/>
  <c r="X14" i="5"/>
  <c r="P14" i="5"/>
  <c r="O14" i="5"/>
  <c r="M14" i="5"/>
  <c r="H14" i="5"/>
  <c r="C14" i="5"/>
  <c r="AB13" i="5"/>
  <c r="AD13" i="5" s="1"/>
  <c r="J13" i="5" s="1"/>
  <c r="Y13" i="5"/>
  <c r="X13" i="5"/>
  <c r="P13" i="5"/>
  <c r="O13" i="5"/>
  <c r="Q13" i="5" s="1"/>
  <c r="M13" i="5"/>
  <c r="H13" i="5"/>
  <c r="C13" i="5"/>
  <c r="AD12" i="5"/>
  <c r="J12" i="5" s="1"/>
  <c r="I12" i="5" s="1"/>
  <c r="AB12" i="5"/>
  <c r="Y12" i="5"/>
  <c r="X12" i="5"/>
  <c r="P12" i="5"/>
  <c r="O12" i="5"/>
  <c r="Q12" i="5" s="1"/>
  <c r="M12" i="5"/>
  <c r="H12" i="5"/>
  <c r="C12" i="5"/>
  <c r="AB11" i="5"/>
  <c r="AD11" i="5" s="1"/>
  <c r="J11" i="5" s="1"/>
  <c r="Y11" i="5"/>
  <c r="X11" i="5"/>
  <c r="Q11" i="5"/>
  <c r="P11" i="5"/>
  <c r="O11" i="5"/>
  <c r="M11" i="5"/>
  <c r="H11" i="5"/>
  <c r="C11" i="5"/>
  <c r="AB10" i="5"/>
  <c r="AD10" i="5" s="1"/>
  <c r="J10" i="5" s="1"/>
  <c r="Y10" i="5"/>
  <c r="X10" i="5"/>
  <c r="P10" i="5"/>
  <c r="O10" i="5"/>
  <c r="Q10" i="5" s="1"/>
  <c r="M10" i="5"/>
  <c r="H10" i="5"/>
  <c r="C10" i="5"/>
  <c r="AB9" i="5"/>
  <c r="AD9" i="5" s="1"/>
  <c r="J9" i="5" s="1"/>
  <c r="Y9" i="5"/>
  <c r="X9" i="5"/>
  <c r="P9" i="5"/>
  <c r="O9" i="5"/>
  <c r="Q9" i="5" s="1"/>
  <c r="M9" i="5"/>
  <c r="H9" i="5"/>
  <c r="C9" i="5"/>
  <c r="AB8" i="5"/>
  <c r="AD8" i="5" s="1"/>
  <c r="J8" i="5" s="1"/>
  <c r="K8" i="5" s="1"/>
  <c r="Y8" i="5"/>
  <c r="X8" i="5"/>
  <c r="P8" i="5"/>
  <c r="O8" i="5"/>
  <c r="Q8" i="5" s="1"/>
  <c r="M8" i="5"/>
  <c r="H8" i="5"/>
  <c r="C8" i="5"/>
  <c r="AB7" i="5"/>
  <c r="AD7" i="5" s="1"/>
  <c r="J7" i="5" s="1"/>
  <c r="Y7" i="5"/>
  <c r="X7" i="5"/>
  <c r="P7" i="5"/>
  <c r="O7" i="5"/>
  <c r="M7" i="5"/>
  <c r="H7" i="5"/>
  <c r="C7" i="5"/>
  <c r="AB6" i="5"/>
  <c r="AD6" i="5" s="1"/>
  <c r="J6" i="5" s="1"/>
  <c r="Y6" i="5"/>
  <c r="X6" i="5"/>
  <c r="P6" i="5"/>
  <c r="O6" i="5"/>
  <c r="M6" i="5"/>
  <c r="H6" i="5"/>
  <c r="C6" i="5"/>
  <c r="AB5" i="5"/>
  <c r="AD5" i="5" s="1"/>
  <c r="J5" i="5" s="1"/>
  <c r="K5" i="5" s="1"/>
  <c r="Y5" i="5"/>
  <c r="X5" i="5"/>
  <c r="P5" i="5"/>
  <c r="O5" i="5"/>
  <c r="Q5" i="5" s="1"/>
  <c r="M5" i="5"/>
  <c r="H5" i="5"/>
  <c r="C5" i="5"/>
  <c r="AB4" i="5"/>
  <c r="AD4" i="5" s="1"/>
  <c r="J4" i="5" s="1"/>
  <c r="I4" i="5" s="1"/>
  <c r="Y4" i="5"/>
  <c r="X4" i="5"/>
  <c r="P4" i="5"/>
  <c r="O4" i="5"/>
  <c r="Q4" i="5" s="1"/>
  <c r="M4" i="5"/>
  <c r="H4" i="5"/>
  <c r="C4" i="5"/>
  <c r="AG3" i="5"/>
  <c r="AF3" i="5"/>
  <c r="W3" i="5"/>
  <c r="V3" i="5"/>
  <c r="U3" i="5"/>
  <c r="T3" i="5"/>
  <c r="O3" i="5"/>
  <c r="G3" i="5"/>
  <c r="F3" i="5"/>
  <c r="D3" i="5"/>
  <c r="A2" i="5"/>
  <c r="A1" i="5"/>
  <c r="AB31" i="4"/>
  <c r="AD31" i="4" s="1"/>
  <c r="J31" i="4" s="1"/>
  <c r="Y31" i="4"/>
  <c r="X31" i="4"/>
  <c r="P31" i="4"/>
  <c r="Q31" i="4" s="1"/>
  <c r="O31" i="4"/>
  <c r="M31" i="4"/>
  <c r="H31" i="4"/>
  <c r="C31" i="4"/>
  <c r="AB30" i="4"/>
  <c r="AD30" i="4" s="1"/>
  <c r="J30" i="4" s="1"/>
  <c r="I30" i="4" s="1"/>
  <c r="Y30" i="4"/>
  <c r="X30" i="4"/>
  <c r="P30" i="4"/>
  <c r="O30" i="4"/>
  <c r="Q30" i="4" s="1"/>
  <c r="M30" i="4"/>
  <c r="H30" i="4"/>
  <c r="C30" i="4"/>
  <c r="AB29" i="4"/>
  <c r="AD29" i="4" s="1"/>
  <c r="J29" i="4" s="1"/>
  <c r="Y29" i="4"/>
  <c r="X29" i="4"/>
  <c r="P29" i="4"/>
  <c r="O29" i="4"/>
  <c r="Q29" i="4" s="1"/>
  <c r="M29" i="4"/>
  <c r="H29" i="4"/>
  <c r="C29" i="4"/>
  <c r="AB28" i="4"/>
  <c r="AD28" i="4" s="1"/>
  <c r="J28" i="4" s="1"/>
  <c r="Y28" i="4"/>
  <c r="X28" i="4"/>
  <c r="P28" i="4"/>
  <c r="O28" i="4"/>
  <c r="Q28" i="4" s="1"/>
  <c r="M28" i="4"/>
  <c r="H28" i="4"/>
  <c r="C28" i="4"/>
  <c r="AB27" i="4"/>
  <c r="AD27" i="4" s="1"/>
  <c r="J27" i="4" s="1"/>
  <c r="I27" i="4" s="1"/>
  <c r="Y27" i="4"/>
  <c r="X27" i="4"/>
  <c r="P27" i="4"/>
  <c r="O27" i="4"/>
  <c r="M27" i="4"/>
  <c r="H27" i="4"/>
  <c r="C27" i="4"/>
  <c r="AB26" i="4"/>
  <c r="AD26" i="4" s="1"/>
  <c r="J26" i="4" s="1"/>
  <c r="K26" i="4" s="1"/>
  <c r="Y26" i="4"/>
  <c r="X26" i="4"/>
  <c r="P26" i="4"/>
  <c r="O26" i="4"/>
  <c r="Q26" i="4" s="1"/>
  <c r="M26" i="4"/>
  <c r="H26" i="4"/>
  <c r="C26" i="4"/>
  <c r="AD25" i="4"/>
  <c r="J25" i="4" s="1"/>
  <c r="AB25" i="4"/>
  <c r="Y25" i="4"/>
  <c r="X25" i="4"/>
  <c r="P25" i="4"/>
  <c r="O25" i="4"/>
  <c r="Q25" i="4" s="1"/>
  <c r="M25" i="4"/>
  <c r="H25" i="4"/>
  <c r="C25" i="4"/>
  <c r="AB24" i="4"/>
  <c r="AD24" i="4" s="1"/>
  <c r="J24" i="4" s="1"/>
  <c r="K24" i="4" s="1"/>
  <c r="Y24" i="4"/>
  <c r="X24" i="4"/>
  <c r="P24" i="4"/>
  <c r="O24" i="4"/>
  <c r="Q24" i="4" s="1"/>
  <c r="M24" i="4"/>
  <c r="H24" i="4"/>
  <c r="C24" i="4"/>
  <c r="AB23" i="4"/>
  <c r="AD23" i="4" s="1"/>
  <c r="J23" i="4" s="1"/>
  <c r="K23" i="4" s="1"/>
  <c r="Y23" i="4"/>
  <c r="X23" i="4"/>
  <c r="P23" i="4"/>
  <c r="Q23" i="4" s="1"/>
  <c r="O23" i="4"/>
  <c r="M23" i="4"/>
  <c r="H23" i="4"/>
  <c r="C23" i="4"/>
  <c r="AD22" i="4"/>
  <c r="J22" i="4" s="1"/>
  <c r="I22" i="4" s="1"/>
  <c r="AB22" i="4"/>
  <c r="Y22" i="4"/>
  <c r="X22" i="4"/>
  <c r="P22" i="4"/>
  <c r="O22" i="4"/>
  <c r="M22" i="4"/>
  <c r="H22" i="4"/>
  <c r="C22" i="4"/>
  <c r="AB21" i="4"/>
  <c r="AD21" i="4" s="1"/>
  <c r="J21" i="4" s="1"/>
  <c r="Y21" i="4"/>
  <c r="X21" i="4"/>
  <c r="P21" i="4"/>
  <c r="O21" i="4"/>
  <c r="Q21" i="4" s="1"/>
  <c r="M21" i="4"/>
  <c r="H21" i="4"/>
  <c r="C21" i="4"/>
  <c r="AB20" i="4"/>
  <c r="AD20" i="4" s="1"/>
  <c r="J20" i="4" s="1"/>
  <c r="Y20" i="4"/>
  <c r="X20" i="4"/>
  <c r="P20" i="4"/>
  <c r="O20" i="4"/>
  <c r="Q20" i="4" s="1"/>
  <c r="M20" i="4"/>
  <c r="H20" i="4"/>
  <c r="C20" i="4"/>
  <c r="AB19" i="4"/>
  <c r="AD19" i="4" s="1"/>
  <c r="J19" i="4" s="1"/>
  <c r="Y19" i="4"/>
  <c r="X19" i="4"/>
  <c r="P19" i="4"/>
  <c r="O19" i="4"/>
  <c r="M19" i="4"/>
  <c r="H19" i="4"/>
  <c r="C19" i="4"/>
  <c r="AB18" i="4"/>
  <c r="AD18" i="4" s="1"/>
  <c r="J18" i="4" s="1"/>
  <c r="K18" i="4" s="1"/>
  <c r="Y18" i="4"/>
  <c r="X18" i="4"/>
  <c r="P18" i="4"/>
  <c r="O18" i="4"/>
  <c r="Q18" i="4" s="1"/>
  <c r="M18" i="4"/>
  <c r="H18" i="4"/>
  <c r="C18" i="4"/>
  <c r="AB17" i="4"/>
  <c r="AD17" i="4" s="1"/>
  <c r="J17" i="4" s="1"/>
  <c r="Y17" i="4"/>
  <c r="X17" i="4"/>
  <c r="P17" i="4"/>
  <c r="O17" i="4"/>
  <c r="M17" i="4"/>
  <c r="H17" i="4"/>
  <c r="C17" i="4"/>
  <c r="AB16" i="4"/>
  <c r="AD16" i="4" s="1"/>
  <c r="J16" i="4" s="1"/>
  <c r="Y16" i="4"/>
  <c r="X16" i="4"/>
  <c r="P16" i="4"/>
  <c r="O16" i="4"/>
  <c r="Q16" i="4" s="1"/>
  <c r="M16" i="4"/>
  <c r="H16" i="4"/>
  <c r="C16" i="4"/>
  <c r="AB15" i="4"/>
  <c r="AD15" i="4" s="1"/>
  <c r="J15" i="4" s="1"/>
  <c r="K15" i="4" s="1"/>
  <c r="Y15" i="4"/>
  <c r="X15" i="4"/>
  <c r="Q15" i="4"/>
  <c r="P15" i="4"/>
  <c r="O15" i="4"/>
  <c r="M15" i="4"/>
  <c r="H15" i="4"/>
  <c r="C15" i="4"/>
  <c r="AB14" i="4"/>
  <c r="AD14" i="4" s="1"/>
  <c r="J14" i="4" s="1"/>
  <c r="I14" i="4" s="1"/>
  <c r="Y14" i="4"/>
  <c r="X14" i="4"/>
  <c r="P14" i="4"/>
  <c r="O14" i="4"/>
  <c r="M14" i="4"/>
  <c r="H14" i="4"/>
  <c r="C14" i="4"/>
  <c r="AB13" i="4"/>
  <c r="AD13" i="4" s="1"/>
  <c r="J13" i="4" s="1"/>
  <c r="Y13" i="4"/>
  <c r="X13" i="4"/>
  <c r="P13" i="4"/>
  <c r="O13" i="4"/>
  <c r="Q13" i="4" s="1"/>
  <c r="M13" i="4"/>
  <c r="H13" i="4"/>
  <c r="C13" i="4"/>
  <c r="AB12" i="4"/>
  <c r="AD12" i="4" s="1"/>
  <c r="J12" i="4" s="1"/>
  <c r="Y12" i="4"/>
  <c r="X12" i="4"/>
  <c r="P12" i="4"/>
  <c r="Q12" i="4" s="1"/>
  <c r="O12" i="4"/>
  <c r="M12" i="4"/>
  <c r="H12" i="4"/>
  <c r="C12" i="4"/>
  <c r="AB11" i="4"/>
  <c r="AD11" i="4" s="1"/>
  <c r="J11" i="4" s="1"/>
  <c r="Y11" i="4"/>
  <c r="X11" i="4"/>
  <c r="P11" i="4"/>
  <c r="O11" i="4"/>
  <c r="M11" i="4"/>
  <c r="H11" i="4"/>
  <c r="C11" i="4"/>
  <c r="AB10" i="4"/>
  <c r="AD10" i="4" s="1"/>
  <c r="J10" i="4" s="1"/>
  <c r="K10" i="4" s="1"/>
  <c r="Y10" i="4"/>
  <c r="X10" i="4"/>
  <c r="P10" i="4"/>
  <c r="O10" i="4"/>
  <c r="Q10" i="4" s="1"/>
  <c r="M10" i="4"/>
  <c r="H10" i="4"/>
  <c r="C10" i="4"/>
  <c r="AB9" i="4"/>
  <c r="AD9" i="4" s="1"/>
  <c r="J9" i="4" s="1"/>
  <c r="Y9" i="4"/>
  <c r="X9" i="4"/>
  <c r="Q9" i="4"/>
  <c r="P9" i="4"/>
  <c r="O9" i="4"/>
  <c r="M9" i="4"/>
  <c r="H9" i="4"/>
  <c r="C9" i="4"/>
  <c r="AB8" i="4"/>
  <c r="AD8" i="4" s="1"/>
  <c r="J8" i="4" s="1"/>
  <c r="Y8" i="4"/>
  <c r="X8" i="4"/>
  <c r="P8" i="4"/>
  <c r="O8" i="4"/>
  <c r="Q8" i="4" s="1"/>
  <c r="M8" i="4"/>
  <c r="H8" i="4"/>
  <c r="C8" i="4"/>
  <c r="AB7" i="4"/>
  <c r="AD7" i="4" s="1"/>
  <c r="J7" i="4" s="1"/>
  <c r="K7" i="4" s="1"/>
  <c r="Y7" i="4"/>
  <c r="X7" i="4"/>
  <c r="P7" i="4"/>
  <c r="O7" i="4"/>
  <c r="M7" i="4"/>
  <c r="H7" i="4"/>
  <c r="C7" i="4"/>
  <c r="AB6" i="4"/>
  <c r="AD6" i="4" s="1"/>
  <c r="J6" i="4" s="1"/>
  <c r="I6" i="4" s="1"/>
  <c r="Y6" i="4"/>
  <c r="X6" i="4"/>
  <c r="P6" i="4"/>
  <c r="O6" i="4"/>
  <c r="M6" i="4"/>
  <c r="H6" i="4"/>
  <c r="C6" i="4"/>
  <c r="AB5" i="4"/>
  <c r="AD5" i="4" s="1"/>
  <c r="J5" i="4" s="1"/>
  <c r="Y5" i="4"/>
  <c r="X5" i="4"/>
  <c r="P5" i="4"/>
  <c r="O5" i="4"/>
  <c r="Q5" i="4" s="1"/>
  <c r="M5" i="4"/>
  <c r="H5" i="4"/>
  <c r="C5" i="4"/>
  <c r="AB4" i="4"/>
  <c r="AD4" i="4" s="1"/>
  <c r="Y4" i="4"/>
  <c r="X4" i="4"/>
  <c r="P4" i="4"/>
  <c r="Q4" i="4" s="1"/>
  <c r="O4" i="4"/>
  <c r="M4" i="4"/>
  <c r="H4" i="4"/>
  <c r="C4" i="4"/>
  <c r="AG3" i="4"/>
  <c r="AF3" i="4"/>
  <c r="W3" i="4"/>
  <c r="V3" i="4"/>
  <c r="U3" i="4"/>
  <c r="T3" i="4"/>
  <c r="O3" i="4"/>
  <c r="G3" i="4"/>
  <c r="F3" i="4"/>
  <c r="D3" i="4"/>
  <c r="A2" i="4"/>
  <c r="A1" i="4"/>
  <c r="AB31" i="3"/>
  <c r="AD31" i="3" s="1"/>
  <c r="Y31" i="3"/>
  <c r="X31" i="3"/>
  <c r="P31" i="3"/>
  <c r="Q31" i="3" s="1"/>
  <c r="O31" i="3"/>
  <c r="M31" i="3"/>
  <c r="J31" i="3"/>
  <c r="K31" i="3" s="1"/>
  <c r="I31" i="3"/>
  <c r="H31" i="3"/>
  <c r="C31" i="3"/>
  <c r="AB30" i="3"/>
  <c r="AD30" i="3" s="1"/>
  <c r="J30" i="3" s="1"/>
  <c r="K30" i="3" s="1"/>
  <c r="Y30" i="3"/>
  <c r="X30" i="3"/>
  <c r="P30" i="3"/>
  <c r="O30" i="3"/>
  <c r="Q30" i="3" s="1"/>
  <c r="M30" i="3"/>
  <c r="H30" i="3"/>
  <c r="C30" i="3"/>
  <c r="AB29" i="3"/>
  <c r="AD29" i="3" s="1"/>
  <c r="J29" i="3" s="1"/>
  <c r="Y29" i="3"/>
  <c r="X29" i="3"/>
  <c r="P29" i="3"/>
  <c r="O29" i="3"/>
  <c r="M29" i="3"/>
  <c r="H29" i="3"/>
  <c r="C29" i="3"/>
  <c r="AB28" i="3"/>
  <c r="AD28" i="3" s="1"/>
  <c r="J28" i="3" s="1"/>
  <c r="Y28" i="3"/>
  <c r="X28" i="3"/>
  <c r="P28" i="3"/>
  <c r="Q28" i="3" s="1"/>
  <c r="O28" i="3"/>
  <c r="M28" i="3"/>
  <c r="H28" i="3"/>
  <c r="C28" i="3"/>
  <c r="AD27" i="3"/>
  <c r="J27" i="3" s="1"/>
  <c r="I27" i="3" s="1"/>
  <c r="AB27" i="3"/>
  <c r="Y27" i="3"/>
  <c r="X27" i="3"/>
  <c r="P27" i="3"/>
  <c r="O27" i="3"/>
  <c r="Q27" i="3" s="1"/>
  <c r="M27" i="3"/>
  <c r="H27" i="3"/>
  <c r="C27" i="3"/>
  <c r="AB26" i="3"/>
  <c r="AD26" i="3" s="1"/>
  <c r="J26" i="3" s="1"/>
  <c r="I26" i="3" s="1"/>
  <c r="Y26" i="3"/>
  <c r="X26" i="3"/>
  <c r="P26" i="3"/>
  <c r="O26" i="3"/>
  <c r="M26" i="3"/>
  <c r="H26" i="3"/>
  <c r="C26" i="3"/>
  <c r="AB25" i="3"/>
  <c r="AD25" i="3" s="1"/>
  <c r="Y25" i="3"/>
  <c r="X25" i="3"/>
  <c r="P25" i="3"/>
  <c r="O25" i="3"/>
  <c r="M25" i="3"/>
  <c r="J25" i="3"/>
  <c r="K25" i="3" s="1"/>
  <c r="H25" i="3"/>
  <c r="C25" i="3"/>
  <c r="AB24" i="3"/>
  <c r="AD24" i="3" s="1"/>
  <c r="J24" i="3" s="1"/>
  <c r="Y24" i="3"/>
  <c r="X24" i="3"/>
  <c r="P24" i="3"/>
  <c r="O24" i="3"/>
  <c r="M24" i="3"/>
  <c r="H24" i="3"/>
  <c r="C24" i="3"/>
  <c r="AB23" i="3"/>
  <c r="AD23" i="3" s="1"/>
  <c r="J23" i="3" s="1"/>
  <c r="Y23" i="3"/>
  <c r="X23" i="3"/>
  <c r="P23" i="3"/>
  <c r="O23" i="3"/>
  <c r="Q23" i="3" s="1"/>
  <c r="M23" i="3"/>
  <c r="H23" i="3"/>
  <c r="C23" i="3"/>
  <c r="AB22" i="3"/>
  <c r="AD22" i="3" s="1"/>
  <c r="J22" i="3" s="1"/>
  <c r="K22" i="3" s="1"/>
  <c r="Y22" i="3"/>
  <c r="X22" i="3"/>
  <c r="P22" i="3"/>
  <c r="O22" i="3"/>
  <c r="Q22" i="3" s="1"/>
  <c r="M22" i="3"/>
  <c r="H22" i="3"/>
  <c r="C22" i="3"/>
  <c r="AB21" i="3"/>
  <c r="AD21" i="3" s="1"/>
  <c r="J21" i="3" s="1"/>
  <c r="Y21" i="3"/>
  <c r="X21" i="3"/>
  <c r="P21" i="3"/>
  <c r="O21" i="3"/>
  <c r="Q21" i="3" s="1"/>
  <c r="M21" i="3"/>
  <c r="H21" i="3"/>
  <c r="C21" i="3"/>
  <c r="AB20" i="3"/>
  <c r="AD20" i="3" s="1"/>
  <c r="J20" i="3" s="1"/>
  <c r="Y20" i="3"/>
  <c r="X20" i="3"/>
  <c r="P20" i="3"/>
  <c r="O20" i="3"/>
  <c r="M20" i="3"/>
  <c r="H20" i="3"/>
  <c r="C20" i="3"/>
  <c r="AB19" i="3"/>
  <c r="AD19" i="3" s="1"/>
  <c r="J19" i="3" s="1"/>
  <c r="Y19" i="3"/>
  <c r="X19" i="3"/>
  <c r="P19" i="3"/>
  <c r="Q19" i="3" s="1"/>
  <c r="O19" i="3"/>
  <c r="M19" i="3"/>
  <c r="H19" i="3"/>
  <c r="C19" i="3"/>
  <c r="AB18" i="3"/>
  <c r="AD18" i="3" s="1"/>
  <c r="J18" i="3" s="1"/>
  <c r="Y18" i="3"/>
  <c r="X18" i="3"/>
  <c r="P18" i="3"/>
  <c r="O18" i="3"/>
  <c r="Q18" i="3" s="1"/>
  <c r="M18" i="3"/>
  <c r="H18" i="3"/>
  <c r="C18" i="3"/>
  <c r="AB17" i="3"/>
  <c r="AD17" i="3" s="1"/>
  <c r="Y17" i="3"/>
  <c r="X17" i="3"/>
  <c r="P17" i="3"/>
  <c r="O17" i="3"/>
  <c r="Q17" i="3" s="1"/>
  <c r="M17" i="3"/>
  <c r="J17" i="3"/>
  <c r="K17" i="3" s="1"/>
  <c r="H17" i="3"/>
  <c r="C17" i="3"/>
  <c r="AB16" i="3"/>
  <c r="AD16" i="3" s="1"/>
  <c r="J16" i="3" s="1"/>
  <c r="Y16" i="3"/>
  <c r="X16" i="3"/>
  <c r="P16" i="3"/>
  <c r="O16" i="3"/>
  <c r="Q16" i="3" s="1"/>
  <c r="M16" i="3"/>
  <c r="H16" i="3"/>
  <c r="C16" i="3"/>
  <c r="AB15" i="3"/>
  <c r="AD15" i="3" s="1"/>
  <c r="J15" i="3" s="1"/>
  <c r="Y15" i="3"/>
  <c r="X15" i="3"/>
  <c r="P15" i="3"/>
  <c r="O15" i="3"/>
  <c r="Q15" i="3" s="1"/>
  <c r="M15" i="3"/>
  <c r="H15" i="3"/>
  <c r="C15" i="3"/>
  <c r="AB14" i="3"/>
  <c r="AD14" i="3" s="1"/>
  <c r="J14" i="3" s="1"/>
  <c r="K14" i="3" s="1"/>
  <c r="Y14" i="3"/>
  <c r="X14" i="3"/>
  <c r="P14" i="3"/>
  <c r="O14" i="3"/>
  <c r="Q14" i="3" s="1"/>
  <c r="M14" i="3"/>
  <c r="H14" i="3"/>
  <c r="C14" i="3"/>
  <c r="AD13" i="3"/>
  <c r="J13" i="3" s="1"/>
  <c r="AB13" i="3"/>
  <c r="Y13" i="3"/>
  <c r="X13" i="3"/>
  <c r="P13" i="3"/>
  <c r="O13" i="3"/>
  <c r="Q13" i="3" s="1"/>
  <c r="M13" i="3"/>
  <c r="H13" i="3"/>
  <c r="C13" i="3"/>
  <c r="AB12" i="3"/>
  <c r="AD12" i="3" s="1"/>
  <c r="J12" i="3" s="1"/>
  <c r="Y12" i="3"/>
  <c r="X12" i="3"/>
  <c r="P12" i="3"/>
  <c r="O12" i="3"/>
  <c r="M12" i="3"/>
  <c r="H12" i="3"/>
  <c r="C12" i="3"/>
  <c r="AB11" i="3"/>
  <c r="AD11" i="3" s="1"/>
  <c r="J11" i="3" s="1"/>
  <c r="Y11" i="3"/>
  <c r="X11" i="3"/>
  <c r="P11" i="3"/>
  <c r="O11" i="3"/>
  <c r="M11" i="3"/>
  <c r="H11" i="3"/>
  <c r="C11" i="3"/>
  <c r="AB10" i="3"/>
  <c r="AD10" i="3" s="1"/>
  <c r="J10" i="3" s="1"/>
  <c r="Y10" i="3"/>
  <c r="X10" i="3"/>
  <c r="P10" i="3"/>
  <c r="O10" i="3"/>
  <c r="M10" i="3"/>
  <c r="H10" i="3"/>
  <c r="C10" i="3"/>
  <c r="AD9" i="3"/>
  <c r="J9" i="3" s="1"/>
  <c r="AB9" i="3"/>
  <c r="Y9" i="3"/>
  <c r="X9" i="3"/>
  <c r="P9" i="3"/>
  <c r="Q9" i="3" s="1"/>
  <c r="O9" i="3"/>
  <c r="M9" i="3"/>
  <c r="H9" i="3"/>
  <c r="C9" i="3"/>
  <c r="AB8" i="3"/>
  <c r="AD8" i="3" s="1"/>
  <c r="J8" i="3" s="1"/>
  <c r="Y8" i="3"/>
  <c r="X8" i="3"/>
  <c r="P8" i="3"/>
  <c r="O8" i="3"/>
  <c r="M8" i="3"/>
  <c r="H8" i="3"/>
  <c r="C8" i="3"/>
  <c r="AB7" i="3"/>
  <c r="AD7" i="3" s="1"/>
  <c r="J7" i="3" s="1"/>
  <c r="Y7" i="3"/>
  <c r="X7" i="3"/>
  <c r="P7" i="3"/>
  <c r="O7" i="3"/>
  <c r="M7" i="3"/>
  <c r="H7" i="3"/>
  <c r="C7" i="3"/>
  <c r="AB6" i="3"/>
  <c r="AD6" i="3" s="1"/>
  <c r="J6" i="3" s="1"/>
  <c r="Y6" i="3"/>
  <c r="X6" i="3"/>
  <c r="P6" i="3"/>
  <c r="O6" i="3"/>
  <c r="Q6" i="3" s="1"/>
  <c r="M6" i="3"/>
  <c r="H6" i="3"/>
  <c r="C6" i="3"/>
  <c r="AD5" i="3"/>
  <c r="J5" i="3" s="1"/>
  <c r="AB5" i="3"/>
  <c r="Y5" i="3"/>
  <c r="X5" i="3"/>
  <c r="P5" i="3"/>
  <c r="O5" i="3"/>
  <c r="Q5" i="3" s="1"/>
  <c r="M5" i="3"/>
  <c r="H5" i="3"/>
  <c r="C5" i="3"/>
  <c r="AB4" i="3"/>
  <c r="AD4" i="3" s="1"/>
  <c r="Y4" i="3"/>
  <c r="X4" i="3"/>
  <c r="P4" i="3"/>
  <c r="O4" i="3"/>
  <c r="M4" i="3"/>
  <c r="H4" i="3"/>
  <c r="C4" i="3"/>
  <c r="AG3" i="3"/>
  <c r="AF3" i="3"/>
  <c r="W3" i="3"/>
  <c r="V3" i="3"/>
  <c r="U3" i="3"/>
  <c r="T3" i="3"/>
  <c r="O3" i="3"/>
  <c r="G3" i="3"/>
  <c r="F3" i="3"/>
  <c r="D3" i="3"/>
  <c r="A2" i="3"/>
  <c r="A1" i="3"/>
  <c r="AB31" i="2"/>
  <c r="AD31" i="2" s="1"/>
  <c r="J31" i="2" s="1"/>
  <c r="Y31" i="2"/>
  <c r="X31" i="2"/>
  <c r="P31" i="2"/>
  <c r="O31" i="2"/>
  <c r="Q31" i="2" s="1"/>
  <c r="M31" i="2"/>
  <c r="H31" i="2"/>
  <c r="C31" i="2"/>
  <c r="AB30" i="2"/>
  <c r="AD30" i="2" s="1"/>
  <c r="J30" i="2" s="1"/>
  <c r="Y30" i="2"/>
  <c r="X30" i="2"/>
  <c r="P30" i="2"/>
  <c r="O30" i="2"/>
  <c r="M30" i="2"/>
  <c r="H30" i="2"/>
  <c r="C30" i="2"/>
  <c r="AD29" i="2"/>
  <c r="J29" i="2" s="1"/>
  <c r="AB29" i="2"/>
  <c r="Y29" i="2"/>
  <c r="X29" i="2"/>
  <c r="P29" i="2"/>
  <c r="O29" i="2"/>
  <c r="M29" i="2"/>
  <c r="H29" i="2"/>
  <c r="C29" i="2"/>
  <c r="AB28" i="2"/>
  <c r="AD28" i="2" s="1"/>
  <c r="J28" i="2" s="1"/>
  <c r="Y28" i="2"/>
  <c r="X28" i="2"/>
  <c r="P28" i="2"/>
  <c r="O28" i="2"/>
  <c r="M28" i="2"/>
  <c r="H28" i="2"/>
  <c r="C28" i="2"/>
  <c r="AD27" i="2"/>
  <c r="J27" i="2" s="1"/>
  <c r="AB27" i="2"/>
  <c r="Y27" i="2"/>
  <c r="X27" i="2"/>
  <c r="P27" i="2"/>
  <c r="O27" i="2"/>
  <c r="Q27" i="2" s="1"/>
  <c r="M27" i="2"/>
  <c r="H27" i="2"/>
  <c r="C27" i="2"/>
  <c r="AB26" i="2"/>
  <c r="AD26" i="2" s="1"/>
  <c r="J26" i="2" s="1"/>
  <c r="Y26" i="2"/>
  <c r="X26" i="2"/>
  <c r="P26" i="2"/>
  <c r="O26" i="2"/>
  <c r="Q26" i="2" s="1"/>
  <c r="M26" i="2"/>
  <c r="H26" i="2"/>
  <c r="C26" i="2"/>
  <c r="AB25" i="2"/>
  <c r="AD25" i="2" s="1"/>
  <c r="J25" i="2" s="1"/>
  <c r="Y25" i="2"/>
  <c r="X25" i="2"/>
  <c r="P25" i="2"/>
  <c r="O25" i="2"/>
  <c r="Q25" i="2" s="1"/>
  <c r="M25" i="2"/>
  <c r="H25" i="2"/>
  <c r="C25" i="2"/>
  <c r="AB24" i="2"/>
  <c r="AD24" i="2" s="1"/>
  <c r="J24" i="2" s="1"/>
  <c r="Y24" i="2"/>
  <c r="X24" i="2"/>
  <c r="P24" i="2"/>
  <c r="O24" i="2"/>
  <c r="Q24" i="2" s="1"/>
  <c r="M24" i="2"/>
  <c r="H24" i="2"/>
  <c r="C24" i="2"/>
  <c r="AD23" i="2"/>
  <c r="J23" i="2" s="1"/>
  <c r="AB23" i="2"/>
  <c r="Y23" i="2"/>
  <c r="X23" i="2"/>
  <c r="P23" i="2"/>
  <c r="O23" i="2"/>
  <c r="Q23" i="2" s="1"/>
  <c r="M23" i="2"/>
  <c r="H23" i="2"/>
  <c r="C23" i="2"/>
  <c r="AB22" i="2"/>
  <c r="AD22" i="2" s="1"/>
  <c r="J22" i="2" s="1"/>
  <c r="Y22" i="2"/>
  <c r="X22" i="2"/>
  <c r="P22" i="2"/>
  <c r="O22" i="2"/>
  <c r="M22" i="2"/>
  <c r="H22" i="2"/>
  <c r="C22" i="2"/>
  <c r="AB21" i="2"/>
  <c r="AD21" i="2" s="1"/>
  <c r="J21" i="2" s="1"/>
  <c r="Y21" i="2"/>
  <c r="X21" i="2"/>
  <c r="P21" i="2"/>
  <c r="Q21" i="2" s="1"/>
  <c r="O21" i="2"/>
  <c r="M21" i="2"/>
  <c r="H21" i="2"/>
  <c r="C21" i="2"/>
  <c r="AB20" i="2"/>
  <c r="AD20" i="2" s="1"/>
  <c r="J20" i="2" s="1"/>
  <c r="Y20" i="2"/>
  <c r="X20" i="2"/>
  <c r="P20" i="2"/>
  <c r="O20" i="2"/>
  <c r="Q20" i="2" s="1"/>
  <c r="M20" i="2"/>
  <c r="H20" i="2"/>
  <c r="C20" i="2"/>
  <c r="AD19" i="2"/>
  <c r="J19" i="2" s="1"/>
  <c r="AB19" i="2"/>
  <c r="Y19" i="2"/>
  <c r="X19" i="2"/>
  <c r="P19" i="2"/>
  <c r="Q19" i="2" s="1"/>
  <c r="O19" i="2"/>
  <c r="M19" i="2"/>
  <c r="H19" i="2"/>
  <c r="C19" i="2"/>
  <c r="AB18" i="2"/>
  <c r="AD18" i="2" s="1"/>
  <c r="J18" i="2" s="1"/>
  <c r="Y18" i="2"/>
  <c r="X18" i="2"/>
  <c r="P18" i="2"/>
  <c r="O18" i="2"/>
  <c r="M18" i="2"/>
  <c r="H18" i="2"/>
  <c r="C18" i="2"/>
  <c r="AB17" i="2"/>
  <c r="AD17" i="2" s="1"/>
  <c r="J17" i="2" s="1"/>
  <c r="Y17" i="2"/>
  <c r="X17" i="2"/>
  <c r="P17" i="2"/>
  <c r="O17" i="2"/>
  <c r="M17" i="2"/>
  <c r="H17" i="2"/>
  <c r="C17" i="2"/>
  <c r="AB16" i="2"/>
  <c r="AD16" i="2" s="1"/>
  <c r="J16" i="2" s="1"/>
  <c r="Y16" i="2"/>
  <c r="X16" i="2"/>
  <c r="Q16" i="2"/>
  <c r="P16" i="2"/>
  <c r="O16" i="2"/>
  <c r="M16" i="2"/>
  <c r="H16" i="2"/>
  <c r="C16" i="2"/>
  <c r="AB15" i="2"/>
  <c r="AD15" i="2" s="1"/>
  <c r="J15" i="2" s="1"/>
  <c r="Y15" i="2"/>
  <c r="X15" i="2"/>
  <c r="P15" i="2"/>
  <c r="O15" i="2"/>
  <c r="Q15" i="2" s="1"/>
  <c r="M15" i="2"/>
  <c r="H15" i="2"/>
  <c r="C15" i="2"/>
  <c r="AB14" i="2"/>
  <c r="AD14" i="2" s="1"/>
  <c r="J14" i="2" s="1"/>
  <c r="Y14" i="2"/>
  <c r="X14" i="2"/>
  <c r="P14" i="2"/>
  <c r="O14" i="2"/>
  <c r="M14" i="2"/>
  <c r="H14" i="2"/>
  <c r="C14" i="2"/>
  <c r="AB13" i="2"/>
  <c r="AD13" i="2" s="1"/>
  <c r="J13" i="2" s="1"/>
  <c r="Y13" i="2"/>
  <c r="X13" i="2"/>
  <c r="P13" i="2"/>
  <c r="Q13" i="2" s="1"/>
  <c r="O13" i="2"/>
  <c r="M13" i="2"/>
  <c r="H13" i="2"/>
  <c r="C13" i="2"/>
  <c r="AD12" i="2"/>
  <c r="J12" i="2" s="1"/>
  <c r="AB12" i="2"/>
  <c r="Y12" i="2"/>
  <c r="X12" i="2"/>
  <c r="P12" i="2"/>
  <c r="O12" i="2"/>
  <c r="Q12" i="2" s="1"/>
  <c r="M12" i="2"/>
  <c r="H12" i="2"/>
  <c r="C12" i="2"/>
  <c r="AB11" i="2"/>
  <c r="AD11" i="2" s="1"/>
  <c r="J11" i="2" s="1"/>
  <c r="Y11" i="2"/>
  <c r="X11" i="2"/>
  <c r="P11" i="2"/>
  <c r="O11" i="2"/>
  <c r="Q11" i="2" s="1"/>
  <c r="M11" i="2"/>
  <c r="H11" i="2"/>
  <c r="C11" i="2"/>
  <c r="AB10" i="2"/>
  <c r="AD10" i="2" s="1"/>
  <c r="J10" i="2" s="1"/>
  <c r="Y10" i="2"/>
  <c r="X10" i="2"/>
  <c r="P10" i="2"/>
  <c r="O10" i="2"/>
  <c r="Q10" i="2" s="1"/>
  <c r="M10" i="2"/>
  <c r="H10" i="2"/>
  <c r="C10" i="2"/>
  <c r="AB9" i="2"/>
  <c r="AD9" i="2" s="1"/>
  <c r="J9" i="2" s="1"/>
  <c r="Y9" i="2"/>
  <c r="X9" i="2"/>
  <c r="P9" i="2"/>
  <c r="O9" i="2"/>
  <c r="Q9" i="2" s="1"/>
  <c r="M9" i="2"/>
  <c r="H9" i="2"/>
  <c r="C9" i="2"/>
  <c r="AB8" i="2"/>
  <c r="AD8" i="2" s="1"/>
  <c r="J8" i="2" s="1"/>
  <c r="Y8" i="2"/>
  <c r="X8" i="2"/>
  <c r="P8" i="2"/>
  <c r="O8" i="2"/>
  <c r="Q8" i="2" s="1"/>
  <c r="M8" i="2"/>
  <c r="H8" i="2"/>
  <c r="C8" i="2"/>
  <c r="AB7" i="2"/>
  <c r="AD7" i="2" s="1"/>
  <c r="J7" i="2" s="1"/>
  <c r="Y7" i="2"/>
  <c r="X7" i="2"/>
  <c r="P7" i="2"/>
  <c r="O7" i="2"/>
  <c r="M7" i="2"/>
  <c r="H7" i="2"/>
  <c r="C7" i="2"/>
  <c r="AB6" i="2"/>
  <c r="AD6" i="2" s="1"/>
  <c r="J6" i="2" s="1"/>
  <c r="Y6" i="2"/>
  <c r="X6" i="2"/>
  <c r="P6" i="2"/>
  <c r="Q6" i="2" s="1"/>
  <c r="O6" i="2"/>
  <c r="M6" i="2"/>
  <c r="H6" i="2"/>
  <c r="C6" i="2"/>
  <c r="AD5" i="2"/>
  <c r="J5" i="2" s="1"/>
  <c r="AB5" i="2"/>
  <c r="Y5" i="2"/>
  <c r="X5" i="2"/>
  <c r="P5" i="2"/>
  <c r="O5" i="2"/>
  <c r="M5" i="2"/>
  <c r="H5" i="2"/>
  <c r="C5" i="2"/>
  <c r="AB4" i="2"/>
  <c r="AD4" i="2" s="1"/>
  <c r="J4" i="2" s="1"/>
  <c r="Y4" i="2"/>
  <c r="X4" i="2"/>
  <c r="P4" i="2"/>
  <c r="O4" i="2"/>
  <c r="Q4" i="2" s="1"/>
  <c r="M4" i="2"/>
  <c r="H4" i="2"/>
  <c r="C4" i="2"/>
  <c r="AG3" i="2"/>
  <c r="AF3" i="2"/>
  <c r="W3" i="2"/>
  <c r="V3" i="2"/>
  <c r="U3" i="2"/>
  <c r="T3" i="2"/>
  <c r="O3" i="2"/>
  <c r="G3" i="2"/>
  <c r="F3" i="2"/>
  <c r="D3" i="2"/>
  <c r="A2" i="2"/>
  <c r="A1" i="2"/>
  <c r="AD31" i="1"/>
  <c r="J31" i="1" s="1"/>
  <c r="AB31" i="1"/>
  <c r="Y31" i="1"/>
  <c r="X31" i="1"/>
  <c r="P31" i="1"/>
  <c r="O31" i="1"/>
  <c r="M31" i="1"/>
  <c r="H31" i="1"/>
  <c r="C31" i="1"/>
  <c r="AB30" i="1"/>
  <c r="AD30" i="1" s="1"/>
  <c r="J30" i="1" s="1"/>
  <c r="Y30" i="1"/>
  <c r="X30" i="1"/>
  <c r="P30" i="1"/>
  <c r="O30" i="1"/>
  <c r="M30" i="1"/>
  <c r="H30" i="1"/>
  <c r="C30" i="1"/>
  <c r="AB29" i="1"/>
  <c r="AD29" i="1" s="1"/>
  <c r="J29" i="1" s="1"/>
  <c r="Y29" i="1"/>
  <c r="X29" i="1"/>
  <c r="P29" i="1"/>
  <c r="O29" i="1"/>
  <c r="Q29" i="1" s="1"/>
  <c r="M29" i="1"/>
  <c r="H29" i="1"/>
  <c r="C29" i="1"/>
  <c r="AB28" i="1"/>
  <c r="AD28" i="1" s="1"/>
  <c r="J28" i="1" s="1"/>
  <c r="Y28" i="1"/>
  <c r="X28" i="1"/>
  <c r="P28" i="1"/>
  <c r="O28" i="1"/>
  <c r="Q28" i="1" s="1"/>
  <c r="M28" i="1"/>
  <c r="H28" i="1"/>
  <c r="C28" i="1"/>
  <c r="AB27" i="1"/>
  <c r="AD27" i="1" s="1"/>
  <c r="J27" i="1" s="1"/>
  <c r="Y27" i="1"/>
  <c r="X27" i="1"/>
  <c r="P27" i="1"/>
  <c r="O27" i="1"/>
  <c r="Q27" i="1" s="1"/>
  <c r="M27" i="1"/>
  <c r="H27" i="1"/>
  <c r="C27" i="1"/>
  <c r="AB26" i="1"/>
  <c r="AD26" i="1" s="1"/>
  <c r="J26" i="1" s="1"/>
  <c r="Y26" i="1"/>
  <c r="X26" i="1"/>
  <c r="P26" i="1"/>
  <c r="Q26" i="1" s="1"/>
  <c r="O26" i="1"/>
  <c r="M26" i="1"/>
  <c r="H26" i="1"/>
  <c r="C26" i="1"/>
  <c r="AD25" i="1"/>
  <c r="J25" i="1" s="1"/>
  <c r="AB25" i="1"/>
  <c r="Y25" i="1"/>
  <c r="X25" i="1"/>
  <c r="P25" i="1"/>
  <c r="O25" i="1"/>
  <c r="Q25" i="1" s="1"/>
  <c r="M25" i="1"/>
  <c r="H25" i="1"/>
  <c r="C25" i="1"/>
  <c r="AB24" i="1"/>
  <c r="AD24" i="1" s="1"/>
  <c r="J24" i="1" s="1"/>
  <c r="Y24" i="1"/>
  <c r="X24" i="1"/>
  <c r="P24" i="1"/>
  <c r="O24" i="1"/>
  <c r="M24" i="1"/>
  <c r="H24" i="1"/>
  <c r="C24" i="1"/>
  <c r="AB23" i="1"/>
  <c r="AD23" i="1" s="1"/>
  <c r="J23" i="1" s="1"/>
  <c r="Y23" i="1"/>
  <c r="X23" i="1"/>
  <c r="P23" i="1"/>
  <c r="O23" i="1"/>
  <c r="M23" i="1"/>
  <c r="H23" i="1"/>
  <c r="C23" i="1"/>
  <c r="AB22" i="1"/>
  <c r="AD22" i="1" s="1"/>
  <c r="J22" i="1" s="1"/>
  <c r="Y22" i="1"/>
  <c r="X22" i="1"/>
  <c r="P22" i="1"/>
  <c r="O22" i="1"/>
  <c r="M22" i="1"/>
  <c r="H22" i="1"/>
  <c r="C22" i="1"/>
  <c r="AD21" i="1"/>
  <c r="J21" i="1" s="1"/>
  <c r="AB21" i="1"/>
  <c r="Y21" i="1"/>
  <c r="X21" i="1"/>
  <c r="P21" i="1"/>
  <c r="Q21" i="1" s="1"/>
  <c r="O21" i="1"/>
  <c r="M21" i="1"/>
  <c r="H21" i="1"/>
  <c r="C21" i="1"/>
  <c r="AB20" i="1"/>
  <c r="AD20" i="1" s="1"/>
  <c r="J20" i="1" s="1"/>
  <c r="Y20" i="1"/>
  <c r="X20" i="1"/>
  <c r="P20" i="1"/>
  <c r="O20" i="1"/>
  <c r="M20" i="1"/>
  <c r="H20" i="1"/>
  <c r="C20" i="1"/>
  <c r="AB19" i="1"/>
  <c r="AD19" i="1" s="1"/>
  <c r="J19" i="1" s="1"/>
  <c r="Y19" i="1"/>
  <c r="X19" i="1"/>
  <c r="P19" i="1"/>
  <c r="O19" i="1"/>
  <c r="M19" i="1"/>
  <c r="H19" i="1"/>
  <c r="C19" i="1"/>
  <c r="AB18" i="1"/>
  <c r="AD18" i="1" s="1"/>
  <c r="J18" i="1" s="1"/>
  <c r="Y18" i="1"/>
  <c r="X18" i="1"/>
  <c r="P18" i="1"/>
  <c r="O18" i="1"/>
  <c r="Q18" i="1" s="1"/>
  <c r="M18" i="1"/>
  <c r="H18" i="1"/>
  <c r="C18" i="1"/>
  <c r="AD17" i="1"/>
  <c r="J17" i="1" s="1"/>
  <c r="AB17" i="1"/>
  <c r="Y17" i="1"/>
  <c r="X17" i="1"/>
  <c r="P17" i="1"/>
  <c r="O17" i="1"/>
  <c r="Q17" i="1" s="1"/>
  <c r="M17" i="1"/>
  <c r="H17" i="1"/>
  <c r="C17" i="1"/>
  <c r="AB16" i="1"/>
  <c r="AD16" i="1" s="1"/>
  <c r="J16" i="1" s="1"/>
  <c r="Y16" i="1"/>
  <c r="X16" i="1"/>
  <c r="P16" i="1"/>
  <c r="O16" i="1"/>
  <c r="M16" i="1"/>
  <c r="H16" i="1"/>
  <c r="C16" i="1"/>
  <c r="AB15" i="1"/>
  <c r="AD15" i="1" s="1"/>
  <c r="J15" i="1" s="1"/>
  <c r="Y15" i="1"/>
  <c r="X15" i="1"/>
  <c r="P15" i="1"/>
  <c r="Q15" i="1" s="1"/>
  <c r="O15" i="1"/>
  <c r="M15" i="1"/>
  <c r="H15" i="1"/>
  <c r="C15" i="1"/>
  <c r="AD14" i="1"/>
  <c r="J14" i="1" s="1"/>
  <c r="AB14" i="1"/>
  <c r="Y14" i="1"/>
  <c r="X14" i="1"/>
  <c r="P14" i="1"/>
  <c r="O14" i="1"/>
  <c r="Q14" i="1" s="1"/>
  <c r="M14" i="1"/>
  <c r="H14" i="1"/>
  <c r="C14" i="1"/>
  <c r="AB13" i="1"/>
  <c r="AD13" i="1" s="1"/>
  <c r="J13" i="1" s="1"/>
  <c r="Y13" i="1"/>
  <c r="X13" i="1"/>
  <c r="P13" i="1"/>
  <c r="O13" i="1"/>
  <c r="Q13" i="1" s="1"/>
  <c r="M13" i="1"/>
  <c r="H13" i="1"/>
  <c r="C13" i="1"/>
  <c r="AB12" i="1"/>
  <c r="AD12" i="1" s="1"/>
  <c r="J12" i="1" s="1"/>
  <c r="Y12" i="1"/>
  <c r="X12" i="1"/>
  <c r="P12" i="1"/>
  <c r="O12" i="1"/>
  <c r="M12" i="1"/>
  <c r="H12" i="1"/>
  <c r="C12" i="1"/>
  <c r="AB11" i="1"/>
  <c r="AD11" i="1" s="1"/>
  <c r="J11" i="1" s="1"/>
  <c r="Y11" i="1"/>
  <c r="X11" i="1"/>
  <c r="P11" i="1"/>
  <c r="O11" i="1"/>
  <c r="M11" i="1"/>
  <c r="H11" i="1"/>
  <c r="C11" i="1"/>
  <c r="AB10" i="1"/>
  <c r="AD10" i="1" s="1"/>
  <c r="J10" i="1" s="1"/>
  <c r="Y10" i="1"/>
  <c r="X10" i="1"/>
  <c r="P10" i="1"/>
  <c r="O10" i="1"/>
  <c r="Q10" i="1" s="1"/>
  <c r="M10" i="1"/>
  <c r="H10" i="1"/>
  <c r="C10" i="1"/>
  <c r="AB9" i="1"/>
  <c r="AD9" i="1" s="1"/>
  <c r="J9" i="1" s="1"/>
  <c r="Y9" i="1"/>
  <c r="X9" i="1"/>
  <c r="P9" i="1"/>
  <c r="O9" i="1"/>
  <c r="M9" i="1"/>
  <c r="H9" i="1"/>
  <c r="C9" i="1"/>
  <c r="AB8" i="1"/>
  <c r="AD8" i="1" s="1"/>
  <c r="J8" i="1" s="1"/>
  <c r="Y8" i="1"/>
  <c r="X8" i="1"/>
  <c r="P8" i="1"/>
  <c r="Q8" i="1" s="1"/>
  <c r="O8" i="1"/>
  <c r="M8" i="1"/>
  <c r="H8" i="1"/>
  <c r="C8" i="1"/>
  <c r="AB7" i="1"/>
  <c r="AD7" i="1" s="1"/>
  <c r="J7" i="1" s="1"/>
  <c r="Y7" i="1"/>
  <c r="X7" i="1"/>
  <c r="P7" i="1"/>
  <c r="O7" i="1"/>
  <c r="M7" i="1"/>
  <c r="H7" i="1"/>
  <c r="C7" i="1"/>
  <c r="AD6" i="1"/>
  <c r="J6" i="1" s="1"/>
  <c r="AB6" i="1"/>
  <c r="Y6" i="1"/>
  <c r="X6" i="1"/>
  <c r="P6" i="1"/>
  <c r="O6" i="1"/>
  <c r="Q6" i="1" s="1"/>
  <c r="M6" i="1"/>
  <c r="H6" i="1"/>
  <c r="C6" i="1"/>
  <c r="AB5" i="1"/>
  <c r="AD5" i="1" s="1"/>
  <c r="J5" i="1" s="1"/>
  <c r="Y5" i="1"/>
  <c r="X5" i="1"/>
  <c r="Q5" i="1"/>
  <c r="P5" i="1"/>
  <c r="O5" i="1"/>
  <c r="M5" i="1"/>
  <c r="H5" i="1"/>
  <c r="C5" i="1"/>
  <c r="AB4" i="1"/>
  <c r="AD4" i="1" s="1"/>
  <c r="Y4" i="1"/>
  <c r="X4" i="1"/>
  <c r="P4" i="1"/>
  <c r="O4" i="1"/>
  <c r="Q4" i="1" s="1"/>
  <c r="M4" i="1"/>
  <c r="H4" i="1"/>
  <c r="C4" i="1"/>
  <c r="AG3" i="1"/>
  <c r="AF3" i="1"/>
  <c r="V3" i="1"/>
  <c r="U3" i="1"/>
  <c r="T3" i="1"/>
  <c r="O3" i="1"/>
  <c r="G3" i="1"/>
  <c r="F3" i="1"/>
  <c r="D3" i="1"/>
  <c r="A2" i="1"/>
  <c r="A1" i="1"/>
  <c r="K32" i="29" l="1"/>
  <c r="K32" i="26"/>
  <c r="I32" i="26"/>
  <c r="X3" i="2"/>
  <c r="X3" i="5"/>
  <c r="X3" i="48"/>
  <c r="X3" i="50"/>
  <c r="AD32" i="42"/>
  <c r="J32" i="42" s="1"/>
  <c r="AD32" i="40"/>
  <c r="AD3" i="40" s="1"/>
  <c r="Q32" i="56"/>
  <c r="Q32" i="39"/>
  <c r="Q32" i="34"/>
  <c r="Q32" i="22"/>
  <c r="J32" i="21"/>
  <c r="Q32" i="8"/>
  <c r="Q32" i="6"/>
  <c r="H3" i="6"/>
  <c r="H3" i="9"/>
  <c r="H3" i="11"/>
  <c r="H3" i="34"/>
  <c r="H3" i="2"/>
  <c r="H3" i="19"/>
  <c r="H3" i="22"/>
  <c r="H3" i="53"/>
  <c r="Q32" i="53"/>
  <c r="I32" i="38"/>
  <c r="Q32" i="35"/>
  <c r="AD32" i="32"/>
  <c r="Q32" i="20"/>
  <c r="Q32" i="7"/>
  <c r="J32" i="6"/>
  <c r="H3" i="8"/>
  <c r="H3" i="15"/>
  <c r="H3" i="17"/>
  <c r="H3" i="23"/>
  <c r="H3" i="39"/>
  <c r="H3" i="46"/>
  <c r="J32" i="1"/>
  <c r="K32" i="1" s="1"/>
  <c r="Q32" i="50"/>
  <c r="AD32" i="34"/>
  <c r="J32" i="34" s="1"/>
  <c r="Q32" i="18"/>
  <c r="Q32" i="51"/>
  <c r="Q32" i="42"/>
  <c r="Q32" i="33"/>
  <c r="J32" i="20"/>
  <c r="K32" i="20" s="1"/>
  <c r="H3" i="29"/>
  <c r="H3" i="32"/>
  <c r="X3" i="1"/>
  <c r="Q32" i="54"/>
  <c r="Q32" i="44"/>
  <c r="I32" i="30"/>
  <c r="Y32" i="43"/>
  <c r="H32" i="43"/>
  <c r="I32" i="25"/>
  <c r="K32" i="25"/>
  <c r="K32" i="16"/>
  <c r="I32" i="16"/>
  <c r="K32" i="14"/>
  <c r="I32" i="14"/>
  <c r="X3" i="10"/>
  <c r="X3" i="29"/>
  <c r="X3" i="36"/>
  <c r="H3" i="37"/>
  <c r="H3" i="41"/>
  <c r="G3" i="43"/>
  <c r="H3" i="43" s="1"/>
  <c r="X3" i="44"/>
  <c r="H32" i="1"/>
  <c r="X32" i="1"/>
  <c r="X32" i="57"/>
  <c r="W3" i="57"/>
  <c r="AD32" i="55"/>
  <c r="AD3" i="55" s="1"/>
  <c r="Y32" i="31"/>
  <c r="H32" i="31"/>
  <c r="I32" i="9"/>
  <c r="K32" i="9"/>
  <c r="X3" i="12"/>
  <c r="H3" i="18"/>
  <c r="X3" i="49"/>
  <c r="H3" i="57"/>
  <c r="Y32" i="1"/>
  <c r="X32" i="56"/>
  <c r="W3" i="56"/>
  <c r="AD32" i="54"/>
  <c r="J32" i="54" s="1"/>
  <c r="H32" i="53"/>
  <c r="AD32" i="53"/>
  <c r="J32" i="53" s="1"/>
  <c r="AD32" i="52"/>
  <c r="J32" i="52" s="1"/>
  <c r="AD32" i="51"/>
  <c r="J32" i="51" s="1"/>
  <c r="AD32" i="50"/>
  <c r="Y32" i="49"/>
  <c r="H32" i="49"/>
  <c r="J32" i="33"/>
  <c r="I32" i="21"/>
  <c r="K32" i="21"/>
  <c r="K32" i="19"/>
  <c r="I32" i="19"/>
  <c r="K32" i="12"/>
  <c r="I32" i="12"/>
  <c r="K32" i="3"/>
  <c r="I32" i="3"/>
  <c r="Q32" i="43"/>
  <c r="J32" i="37"/>
  <c r="Y32" i="37"/>
  <c r="H32" i="37"/>
  <c r="Q32" i="31"/>
  <c r="J32" i="8"/>
  <c r="J32" i="5"/>
  <c r="H3" i="3"/>
  <c r="X3" i="9"/>
  <c r="H3" i="12"/>
  <c r="H3" i="36"/>
  <c r="H3" i="44"/>
  <c r="H3" i="47"/>
  <c r="H3" i="56"/>
  <c r="J32" i="57"/>
  <c r="H32" i="57"/>
  <c r="J32" i="56"/>
  <c r="Y32" i="48"/>
  <c r="Y32" i="47"/>
  <c r="J32" i="41"/>
  <c r="Y32" i="41"/>
  <c r="H32" i="41"/>
  <c r="J32" i="17"/>
  <c r="J32" i="15"/>
  <c r="J32" i="10"/>
  <c r="K32" i="6"/>
  <c r="I32" i="6"/>
  <c r="K32" i="2"/>
  <c r="I32" i="2"/>
  <c r="H3" i="5"/>
  <c r="X3" i="8"/>
  <c r="X3" i="13"/>
  <c r="X3" i="15"/>
  <c r="X3" i="17"/>
  <c r="X3" i="24"/>
  <c r="H3" i="49"/>
  <c r="H3" i="55"/>
  <c r="H32" i="56"/>
  <c r="J32" i="47"/>
  <c r="J32" i="35"/>
  <c r="Q32" i="9"/>
  <c r="X3" i="43"/>
  <c r="X3" i="51"/>
  <c r="X3" i="52"/>
  <c r="AD32" i="48"/>
  <c r="J32" i="48" s="1"/>
  <c r="AD32" i="46"/>
  <c r="J32" i="46" s="1"/>
  <c r="J32" i="45"/>
  <c r="Y32" i="45"/>
  <c r="H32" i="45"/>
  <c r="J32" i="39"/>
  <c r="Q32" i="37"/>
  <c r="Y32" i="35"/>
  <c r="H32" i="35"/>
  <c r="Q32" i="21"/>
  <c r="I32" i="20"/>
  <c r="J32" i="18"/>
  <c r="J32" i="13"/>
  <c r="J32" i="11"/>
  <c r="K32" i="4"/>
  <c r="I32" i="4"/>
  <c r="X3" i="18"/>
  <c r="X3" i="25"/>
  <c r="H3" i="31"/>
  <c r="X32" i="54"/>
  <c r="W3" i="54"/>
  <c r="Q32" i="49"/>
  <c r="AD32" i="49"/>
  <c r="J32" i="49" s="1"/>
  <c r="J3" i="49" s="1"/>
  <c r="J32" i="43"/>
  <c r="Q32" i="41"/>
  <c r="Y32" i="39"/>
  <c r="H32" i="39"/>
  <c r="Q32" i="19"/>
  <c r="J32" i="7"/>
  <c r="Q32" i="5"/>
  <c r="Q32" i="3"/>
  <c r="J32" i="50"/>
  <c r="H32" i="27"/>
  <c r="H32" i="23"/>
  <c r="J32" i="22"/>
  <c r="H32" i="19"/>
  <c r="H32" i="15"/>
  <c r="H32" i="11"/>
  <c r="H32" i="7"/>
  <c r="H32" i="3"/>
  <c r="C32" i="42"/>
  <c r="O32" i="40"/>
  <c r="Q32" i="40" s="1"/>
  <c r="C32" i="38"/>
  <c r="O32" i="36"/>
  <c r="Q32" i="36" s="1"/>
  <c r="C32" i="34"/>
  <c r="O32" i="32"/>
  <c r="Q32" i="32" s="1"/>
  <c r="C32" i="30"/>
  <c r="M32" i="29"/>
  <c r="O32" i="28"/>
  <c r="Q32" i="28" s="1"/>
  <c r="C32" i="26"/>
  <c r="M32" i="25"/>
  <c r="O32" i="24"/>
  <c r="Q32" i="24" s="1"/>
  <c r="C32" i="22"/>
  <c r="H32" i="40"/>
  <c r="H32" i="36"/>
  <c r="H32" i="32"/>
  <c r="J32" i="31"/>
  <c r="H32" i="28"/>
  <c r="J32" i="27"/>
  <c r="H32" i="24"/>
  <c r="J32" i="23"/>
  <c r="J3" i="23" s="1"/>
  <c r="H32" i="20"/>
  <c r="H32" i="16"/>
  <c r="H32" i="12"/>
  <c r="H32" i="8"/>
  <c r="M32" i="30"/>
  <c r="O32" i="29"/>
  <c r="Q32" i="29" s="1"/>
  <c r="M32" i="26"/>
  <c r="O32" i="25"/>
  <c r="Q32" i="25" s="1"/>
  <c r="M32" i="22"/>
  <c r="J32" i="44"/>
  <c r="J32" i="36"/>
  <c r="H32" i="33"/>
  <c r="J32" i="32"/>
  <c r="X32" i="29"/>
  <c r="J32" i="28"/>
  <c r="X32" i="25"/>
  <c r="J32" i="24"/>
  <c r="H32" i="21"/>
  <c r="H32" i="17"/>
  <c r="H32" i="13"/>
  <c r="H32" i="9"/>
  <c r="H32" i="5"/>
  <c r="Y32" i="33"/>
  <c r="Y32" i="21"/>
  <c r="Y32" i="17"/>
  <c r="Y32" i="13"/>
  <c r="Y32" i="9"/>
  <c r="Y32" i="5"/>
  <c r="K31" i="4"/>
  <c r="I31" i="4"/>
  <c r="K16" i="7"/>
  <c r="I16" i="7"/>
  <c r="I12" i="8"/>
  <c r="K12" i="8"/>
  <c r="I14" i="9"/>
  <c r="K14" i="9"/>
  <c r="K12" i="9"/>
  <c r="I12" i="9"/>
  <c r="I18" i="6"/>
  <c r="K18" i="6"/>
  <c r="I31" i="6"/>
  <c r="K31" i="6"/>
  <c r="K10" i="14"/>
  <c r="I10" i="14"/>
  <c r="I16" i="4"/>
  <c r="K16" i="4"/>
  <c r="I19" i="4"/>
  <c r="K19" i="4"/>
  <c r="I22" i="7"/>
  <c r="K22" i="7"/>
  <c r="K23" i="7"/>
  <c r="I23" i="7"/>
  <c r="K16" i="8"/>
  <c r="I16" i="8"/>
  <c r="K29" i="5"/>
  <c r="I29" i="5"/>
  <c r="K20" i="9"/>
  <c r="I20" i="9"/>
  <c r="I26" i="6"/>
  <c r="K26" i="6"/>
  <c r="I20" i="8"/>
  <c r="K20" i="8"/>
  <c r="I6" i="11"/>
  <c r="K6" i="11"/>
  <c r="I25" i="16"/>
  <c r="K25" i="16"/>
  <c r="I13" i="21"/>
  <c r="K13" i="21"/>
  <c r="I19" i="3"/>
  <c r="K19" i="3"/>
  <c r="I11" i="6"/>
  <c r="K11" i="6"/>
  <c r="I30" i="7"/>
  <c r="K30" i="7"/>
  <c r="K6" i="8"/>
  <c r="I6" i="8"/>
  <c r="K10" i="8"/>
  <c r="I10" i="8"/>
  <c r="I14" i="5"/>
  <c r="K14" i="5"/>
  <c r="K8" i="7"/>
  <c r="I8" i="7"/>
  <c r="I26" i="9"/>
  <c r="K26" i="9"/>
  <c r="Q9" i="7"/>
  <c r="I11" i="27"/>
  <c r="K11" i="27"/>
  <c r="I16" i="12"/>
  <c r="H3" i="1"/>
  <c r="Q7" i="1"/>
  <c r="Q9" i="1"/>
  <c r="Q19" i="1"/>
  <c r="Q20" i="1"/>
  <c r="Q30" i="1"/>
  <c r="Q30" i="2"/>
  <c r="X3" i="3"/>
  <c r="Q7" i="3"/>
  <c r="Q8" i="3"/>
  <c r="Q24" i="3"/>
  <c r="Q11" i="4"/>
  <c r="Q17" i="4"/>
  <c r="Q27" i="4"/>
  <c r="Q18" i="5"/>
  <c r="Q5" i="6"/>
  <c r="I22" i="6"/>
  <c r="Q26" i="6"/>
  <c r="I18" i="7"/>
  <c r="I28" i="7"/>
  <c r="Q4" i="8"/>
  <c r="Q15" i="8"/>
  <c r="Q29" i="8"/>
  <c r="Q30" i="8"/>
  <c r="H3" i="10"/>
  <c r="Q26" i="10"/>
  <c r="I28" i="10"/>
  <c r="K8" i="11"/>
  <c r="I8" i="11"/>
  <c r="Q30" i="11"/>
  <c r="I30" i="12"/>
  <c r="K30" i="12"/>
  <c r="Q9" i="13"/>
  <c r="I22" i="13"/>
  <c r="K22" i="13"/>
  <c r="Q31" i="13"/>
  <c r="K31" i="13"/>
  <c r="I31" i="13"/>
  <c r="K9" i="17"/>
  <c r="I9" i="17"/>
  <c r="K31" i="19"/>
  <c r="I31" i="19"/>
  <c r="I19" i="22"/>
  <c r="K19" i="22"/>
  <c r="K30" i="24"/>
  <c r="I30" i="24"/>
  <c r="I12" i="7"/>
  <c r="Q5" i="8"/>
  <c r="I18" i="11"/>
  <c r="I13" i="15"/>
  <c r="Q23" i="18"/>
  <c r="K9" i="30"/>
  <c r="I9" i="30"/>
  <c r="Q11" i="1"/>
  <c r="Q12" i="1"/>
  <c r="Q22" i="1"/>
  <c r="Q31" i="1"/>
  <c r="Q22" i="2"/>
  <c r="Q10" i="3"/>
  <c r="Q25" i="3"/>
  <c r="Q26" i="3"/>
  <c r="Q6" i="5"/>
  <c r="Q14" i="5"/>
  <c r="X3" i="6"/>
  <c r="K13" i="6"/>
  <c r="Q22" i="6"/>
  <c r="K24" i="6"/>
  <c r="I30" i="6"/>
  <c r="Q6" i="7"/>
  <c r="Q11" i="7"/>
  <c r="I24" i="7"/>
  <c r="Q28" i="7"/>
  <c r="Q6" i="8"/>
  <c r="Q12" i="9"/>
  <c r="I20" i="10"/>
  <c r="K20" i="10"/>
  <c r="Q31" i="10"/>
  <c r="Q6" i="12"/>
  <c r="I8" i="12"/>
  <c r="Q18" i="12"/>
  <c r="Q18" i="13"/>
  <c r="Q24" i="14"/>
  <c r="Q10" i="15"/>
  <c r="K31" i="18"/>
  <c r="I31" i="18"/>
  <c r="I23" i="17"/>
  <c r="K23" i="17"/>
  <c r="I11" i="29"/>
  <c r="I24" i="31"/>
  <c r="K24" i="31"/>
  <c r="Q4" i="3"/>
  <c r="I5" i="5"/>
  <c r="I28" i="20"/>
  <c r="K28" i="20"/>
  <c r="K29" i="20"/>
  <c r="I29" i="20"/>
  <c r="J4" i="21"/>
  <c r="K4" i="21" s="1"/>
  <c r="AD3" i="21"/>
  <c r="K18" i="14"/>
  <c r="I18" i="14"/>
  <c r="I8" i="31"/>
  <c r="K8" i="31"/>
  <c r="Q16" i="1"/>
  <c r="Q20" i="3"/>
  <c r="Q30" i="5"/>
  <c r="I24" i="8"/>
  <c r="Q23" i="1"/>
  <c r="Q14" i="2"/>
  <c r="Q11" i="3"/>
  <c r="K12" i="5"/>
  <c r="H3" i="7"/>
  <c r="Q7" i="8"/>
  <c r="I18" i="8"/>
  <c r="I6" i="13"/>
  <c r="I27" i="15"/>
  <c r="K27" i="15"/>
  <c r="K9" i="16"/>
  <c r="I5" i="18"/>
  <c r="K5" i="18"/>
  <c r="K30" i="10"/>
  <c r="I30" i="10"/>
  <c r="I9" i="23"/>
  <c r="K9" i="23"/>
  <c r="I5" i="25"/>
  <c r="K5" i="25"/>
  <c r="Q29" i="2"/>
  <c r="H3" i="4"/>
  <c r="K22" i="4"/>
  <c r="K28" i="5"/>
  <c r="Q24" i="1"/>
  <c r="Q5" i="2"/>
  <c r="Q7" i="2"/>
  <c r="Q17" i="2"/>
  <c r="Q18" i="2"/>
  <c r="Q28" i="2"/>
  <c r="Q12" i="3"/>
  <c r="I30" i="3"/>
  <c r="Q7" i="4"/>
  <c r="Q19" i="4"/>
  <c r="Q14" i="6"/>
  <c r="Q8" i="7"/>
  <c r="Q20" i="7"/>
  <c r="Q17" i="8"/>
  <c r="Q21" i="8"/>
  <c r="I10" i="9"/>
  <c r="K10" i="9"/>
  <c r="I18" i="9"/>
  <c r="K18" i="9"/>
  <c r="K28" i="9"/>
  <c r="I28" i="9"/>
  <c r="I14" i="13"/>
  <c r="K14" i="13"/>
  <c r="K16" i="13"/>
  <c r="I16" i="13"/>
  <c r="I7" i="30"/>
  <c r="K7" i="30"/>
  <c r="Q7" i="9"/>
  <c r="Q8" i="9"/>
  <c r="Q13" i="9"/>
  <c r="Q16" i="10"/>
  <c r="Q27" i="10"/>
  <c r="Q17" i="11"/>
  <c r="Q24" i="11"/>
  <c r="Q7" i="12"/>
  <c r="Q14" i="12"/>
  <c r="Q25" i="12"/>
  <c r="Q12" i="13"/>
  <c r="Q13" i="13"/>
  <c r="Q24" i="13"/>
  <c r="Q8" i="14"/>
  <c r="Q16" i="14"/>
  <c r="Q12" i="15"/>
  <c r="Q6" i="16"/>
  <c r="Q7" i="16"/>
  <c r="Q4" i="17"/>
  <c r="Q5" i="17"/>
  <c r="Q12" i="17"/>
  <c r="Q13" i="17"/>
  <c r="Q14" i="20"/>
  <c r="Q26" i="20"/>
  <c r="H3" i="21"/>
  <c r="I5" i="21"/>
  <c r="K5" i="21"/>
  <c r="Q11" i="21"/>
  <c r="K15" i="21"/>
  <c r="I15" i="21"/>
  <c r="K31" i="25"/>
  <c r="I31" i="25"/>
  <c r="K26" i="26"/>
  <c r="I26" i="26"/>
  <c r="K29" i="28"/>
  <c r="I29" i="28"/>
  <c r="I4" i="29"/>
  <c r="K4" i="29"/>
  <c r="K21" i="32"/>
  <c r="I21" i="32"/>
  <c r="I15" i="34"/>
  <c r="K15" i="34"/>
  <c r="K20" i="21"/>
  <c r="I20" i="21"/>
  <c r="I17" i="23"/>
  <c r="K17" i="23"/>
  <c r="I31" i="24"/>
  <c r="K31" i="24"/>
  <c r="Q19" i="9"/>
  <c r="Q20" i="9"/>
  <c r="Q26" i="9"/>
  <c r="Q17" i="10"/>
  <c r="Q6" i="11"/>
  <c r="Q25" i="11"/>
  <c r="Q31" i="11"/>
  <c r="Q22" i="12"/>
  <c r="H3" i="13"/>
  <c r="Q25" i="13"/>
  <c r="Q27" i="13"/>
  <c r="Q6" i="15"/>
  <c r="Q14" i="15"/>
  <c r="Q18" i="16"/>
  <c r="Q25" i="16"/>
  <c r="Q7" i="17"/>
  <c r="Q15" i="17"/>
  <c r="Q23" i="17"/>
  <c r="Q31" i="18"/>
  <c r="Q29" i="20"/>
  <c r="K31" i="20"/>
  <c r="K10" i="22"/>
  <c r="I10" i="22"/>
  <c r="I11" i="22"/>
  <c r="K11" i="22"/>
  <c r="X3" i="23"/>
  <c r="I15" i="24"/>
  <c r="K15" i="24"/>
  <c r="K20" i="25"/>
  <c r="I20" i="25"/>
  <c r="K19" i="29"/>
  <c r="I19" i="29"/>
  <c r="I18" i="30"/>
  <c r="K18" i="30"/>
  <c r="K19" i="33"/>
  <c r="I19" i="33"/>
  <c r="I20" i="36"/>
  <c r="K20" i="36"/>
  <c r="K19" i="19"/>
  <c r="I23" i="20"/>
  <c r="K23" i="20"/>
  <c r="I20" i="24"/>
  <c r="K20" i="24"/>
  <c r="I23" i="30"/>
  <c r="K23" i="30"/>
  <c r="I16" i="31"/>
  <c r="K16" i="31"/>
  <c r="K29" i="32"/>
  <c r="I29" i="32"/>
  <c r="I7" i="47"/>
  <c r="K7" i="47"/>
  <c r="Q23" i="8"/>
  <c r="Q15" i="9"/>
  <c r="Q21" i="9"/>
  <c r="Q27" i="9"/>
  <c r="Q28" i="9"/>
  <c r="Q7" i="11"/>
  <c r="Q8" i="11"/>
  <c r="Q14" i="11"/>
  <c r="I16" i="11"/>
  <c r="Q27" i="11"/>
  <c r="K6" i="12"/>
  <c r="Q29" i="12"/>
  <c r="Q30" i="12"/>
  <c r="Q30" i="13"/>
  <c r="I5" i="14"/>
  <c r="Q24" i="15"/>
  <c r="Q25" i="15"/>
  <c r="Q20" i="16"/>
  <c r="Q28" i="16"/>
  <c r="Q18" i="17"/>
  <c r="Q26" i="17"/>
  <c r="K21" i="18"/>
  <c r="I5" i="20"/>
  <c r="K21" i="20"/>
  <c r="Q30" i="20"/>
  <c r="Q6" i="21"/>
  <c r="K11" i="21"/>
  <c r="I11" i="21"/>
  <c r="Q15" i="21"/>
  <c r="Q16" i="21"/>
  <c r="Q17" i="21"/>
  <c r="K21" i="21"/>
  <c r="K27" i="22"/>
  <c r="I26" i="25"/>
  <c r="K26" i="25"/>
  <c r="I9" i="28"/>
  <c r="K9" i="28"/>
  <c r="K25" i="30"/>
  <c r="I25" i="30"/>
  <c r="I26" i="30"/>
  <c r="K26" i="30"/>
  <c r="Q11" i="9"/>
  <c r="Q16" i="9"/>
  <c r="Q30" i="10"/>
  <c r="Q31" i="12"/>
  <c r="Q16" i="13"/>
  <c r="Q22" i="14"/>
  <c r="Q8" i="15"/>
  <c r="Q9" i="15"/>
  <c r="Q16" i="15"/>
  <c r="Q17" i="15"/>
  <c r="Q4" i="16"/>
  <c r="Q12" i="16"/>
  <c r="Q10" i="17"/>
  <c r="K5" i="19"/>
  <c r="I5" i="19"/>
  <c r="Q11" i="19"/>
  <c r="Q20" i="20"/>
  <c r="I27" i="20"/>
  <c r="K27" i="20"/>
  <c r="Q31" i="21"/>
  <c r="Q25" i="22"/>
  <c r="I21" i="44"/>
  <c r="K21" i="44"/>
  <c r="X3" i="27"/>
  <c r="I26" i="40"/>
  <c r="K26" i="40"/>
  <c r="K9" i="44"/>
  <c r="I9" i="44"/>
  <c r="K30" i="50"/>
  <c r="I30" i="50"/>
  <c r="I11" i="54"/>
  <c r="K11" i="54"/>
  <c r="I15" i="54"/>
  <c r="K15" i="54"/>
  <c r="Q24" i="24"/>
  <c r="Q12" i="25"/>
  <c r="Q20" i="25"/>
  <c r="K27" i="26"/>
  <c r="K8" i="27"/>
  <c r="Q6" i="29"/>
  <c r="Q29" i="29"/>
  <c r="Q11" i="30"/>
  <c r="Q24" i="32"/>
  <c r="K7" i="35"/>
  <c r="I7" i="35"/>
  <c r="Q23" i="38"/>
  <c r="H3" i="42"/>
  <c r="I6" i="42"/>
  <c r="K6" i="42"/>
  <c r="I25" i="53"/>
  <c r="K25" i="53"/>
  <c r="K26" i="53"/>
  <c r="I26" i="53"/>
  <c r="I19" i="54"/>
  <c r="K19" i="54"/>
  <c r="K21" i="54"/>
  <c r="I21" i="54"/>
  <c r="Q21" i="18"/>
  <c r="Q4" i="20"/>
  <c r="Q21" i="20"/>
  <c r="Q18" i="21"/>
  <c r="Q19" i="21"/>
  <c r="Q4" i="22"/>
  <c r="Q22" i="23"/>
  <c r="Q30" i="23"/>
  <c r="Q31" i="23"/>
  <c r="Q10" i="24"/>
  <c r="Q26" i="24"/>
  <c r="Q21" i="25"/>
  <c r="Q29" i="25"/>
  <c r="H3" i="26"/>
  <c r="Q9" i="26"/>
  <c r="Q19" i="26"/>
  <c r="Q12" i="27"/>
  <c r="Q13" i="27"/>
  <c r="X3" i="28"/>
  <c r="Q16" i="28"/>
  <c r="Q31" i="28"/>
  <c r="Q21" i="29"/>
  <c r="Q23" i="29"/>
  <c r="Q30" i="29"/>
  <c r="X3" i="30"/>
  <c r="Q12" i="30"/>
  <c r="Q13" i="30"/>
  <c r="Q29" i="31"/>
  <c r="I31" i="31"/>
  <c r="Q10" i="32"/>
  <c r="Q11" i="32"/>
  <c r="H3" i="33"/>
  <c r="Q26" i="33"/>
  <c r="Q27" i="33"/>
  <c r="Q19" i="37"/>
  <c r="K27" i="37"/>
  <c r="I27" i="37"/>
  <c r="Q31" i="38"/>
  <c r="K31" i="38"/>
  <c r="I31" i="38"/>
  <c r="Q4" i="39"/>
  <c r="K6" i="39"/>
  <c r="I16" i="41"/>
  <c r="K16" i="41"/>
  <c r="K21" i="43"/>
  <c r="I21" i="43"/>
  <c r="K17" i="44"/>
  <c r="I17" i="44"/>
  <c r="Q22" i="25"/>
  <c r="Q30" i="25"/>
  <c r="Q24" i="28"/>
  <c r="Q14" i="29"/>
  <c r="Q12" i="32"/>
  <c r="K25" i="34"/>
  <c r="I25" i="34"/>
  <c r="K15" i="35"/>
  <c r="I15" i="35"/>
  <c r="I4" i="36"/>
  <c r="K4" i="36"/>
  <c r="Q5" i="39"/>
  <c r="I23" i="43"/>
  <c r="K23" i="43"/>
  <c r="Q10" i="18"/>
  <c r="Q11" i="18"/>
  <c r="X3" i="19"/>
  <c r="Q6" i="19"/>
  <c r="Q19" i="19"/>
  <c r="H3" i="20"/>
  <c r="Q5" i="20"/>
  <c r="Q6" i="20"/>
  <c r="Q20" i="21"/>
  <c r="Q28" i="21"/>
  <c r="Q20" i="22"/>
  <c r="Q28" i="22"/>
  <c r="Q30" i="22"/>
  <c r="Q24" i="23"/>
  <c r="Q14" i="24"/>
  <c r="Q5" i="25"/>
  <c r="Q28" i="26"/>
  <c r="H3" i="28"/>
  <c r="H3" i="30"/>
  <c r="Q28" i="30"/>
  <c r="Q4" i="32"/>
  <c r="Q14" i="33"/>
  <c r="Q26" i="35"/>
  <c r="K27" i="39"/>
  <c r="I27" i="39"/>
  <c r="K13" i="40"/>
  <c r="I13" i="40"/>
  <c r="Q25" i="41"/>
  <c r="I25" i="43"/>
  <c r="K25" i="43"/>
  <c r="X3" i="21"/>
  <c r="Q4" i="23"/>
  <c r="Q20" i="23"/>
  <c r="Q6" i="25"/>
  <c r="Q8" i="25"/>
  <c r="Q18" i="25"/>
  <c r="Q22" i="26"/>
  <c r="Q18" i="27"/>
  <c r="Q19" i="27"/>
  <c r="K29" i="27"/>
  <c r="I16" i="28"/>
  <c r="Q18" i="30"/>
  <c r="Q31" i="30"/>
  <c r="Q5" i="31"/>
  <c r="Q13" i="31"/>
  <c r="Q25" i="31"/>
  <c r="Q26" i="31"/>
  <c r="Q27" i="31"/>
  <c r="X3" i="32"/>
  <c r="Q6" i="32"/>
  <c r="Q22" i="32"/>
  <c r="X3" i="37"/>
  <c r="Q27" i="37"/>
  <c r="Q28" i="37"/>
  <c r="Q31" i="39"/>
  <c r="Q30" i="40"/>
  <c r="K15" i="43"/>
  <c r="I27" i="43"/>
  <c r="K27" i="43"/>
  <c r="I8" i="45"/>
  <c r="K8" i="45"/>
  <c r="Q31" i="17"/>
  <c r="Q8" i="19"/>
  <c r="Q9" i="19"/>
  <c r="Q22" i="19"/>
  <c r="Q29" i="19"/>
  <c r="Q13" i="20"/>
  <c r="K15" i="20"/>
  <c r="Q10" i="22"/>
  <c r="Q16" i="22"/>
  <c r="Q24" i="22"/>
  <c r="Q12" i="23"/>
  <c r="Q23" i="24"/>
  <c r="Q10" i="25"/>
  <c r="Q11" i="25"/>
  <c r="Q26" i="25"/>
  <c r="Q6" i="26"/>
  <c r="Q14" i="26"/>
  <c r="Q24" i="26"/>
  <c r="Q9" i="28"/>
  <c r="Q22" i="28"/>
  <c r="Q12" i="29"/>
  <c r="Q28" i="29"/>
  <c r="Q10" i="30"/>
  <c r="I12" i="30"/>
  <c r="X3" i="31"/>
  <c r="X3" i="33"/>
  <c r="Q7" i="33"/>
  <c r="Q10" i="34"/>
  <c r="Q11" i="34"/>
  <c r="K17" i="34"/>
  <c r="I17" i="34"/>
  <c r="K23" i="35"/>
  <c r="I23" i="35"/>
  <c r="I8" i="36"/>
  <c r="Q21" i="38"/>
  <c r="Q22" i="38"/>
  <c r="Q17" i="39"/>
  <c r="Q18" i="39"/>
  <c r="X3" i="40"/>
  <c r="Q7" i="40"/>
  <c r="Q8" i="40"/>
  <c r="Q9" i="40"/>
  <c r="Q18" i="41"/>
  <c r="Q19" i="41"/>
  <c r="I30" i="42"/>
  <c r="K30" i="42"/>
  <c r="Q14" i="43"/>
  <c r="Q12" i="34"/>
  <c r="Q20" i="34"/>
  <c r="Q28" i="34"/>
  <c r="Q10" i="35"/>
  <c r="Q12" i="35"/>
  <c r="Q13" i="35"/>
  <c r="Q18" i="35"/>
  <c r="Q20" i="35"/>
  <c r="Q21" i="35"/>
  <c r="Q29" i="35"/>
  <c r="Q5" i="36"/>
  <c r="Q27" i="36"/>
  <c r="Q10" i="37"/>
  <c r="Q21" i="37"/>
  <c r="Q31" i="37"/>
  <c r="Q13" i="38"/>
  <c r="Q14" i="38"/>
  <c r="Q25" i="38"/>
  <c r="Q27" i="38"/>
  <c r="X3" i="39"/>
  <c r="Q24" i="40"/>
  <c r="Q25" i="40"/>
  <c r="Q14" i="41"/>
  <c r="Q15" i="41"/>
  <c r="Q7" i="42"/>
  <c r="Q28" i="42"/>
  <c r="Q29" i="42"/>
  <c r="Q29" i="43"/>
  <c r="Q18" i="44"/>
  <c r="Q19" i="44"/>
  <c r="I16" i="48"/>
  <c r="K16" i="48"/>
  <c r="I20" i="49"/>
  <c r="K20" i="49"/>
  <c r="K14" i="50"/>
  <c r="I14" i="50"/>
  <c r="I10" i="51"/>
  <c r="K10" i="51"/>
  <c r="I12" i="51"/>
  <c r="K12" i="51"/>
  <c r="I17" i="55"/>
  <c r="K17" i="55"/>
  <c r="K19" i="55"/>
  <c r="I19" i="55"/>
  <c r="I23" i="56"/>
  <c r="K23" i="56"/>
  <c r="Q20" i="33"/>
  <c r="Q15" i="34"/>
  <c r="Q22" i="34"/>
  <c r="Q30" i="34"/>
  <c r="Q31" i="34"/>
  <c r="Q20" i="36"/>
  <c r="Q23" i="37"/>
  <c r="Q24" i="37"/>
  <c r="Q6" i="38"/>
  <c r="Q16" i="38"/>
  <c r="Q7" i="39"/>
  <c r="Q9" i="39"/>
  <c r="Q22" i="39"/>
  <c r="H3" i="40"/>
  <c r="Q12" i="40"/>
  <c r="Q8" i="42"/>
  <c r="Q15" i="43"/>
  <c r="I22" i="43"/>
  <c r="Q10" i="44"/>
  <c r="Q26" i="44"/>
  <c r="Q21" i="45"/>
  <c r="Q22" i="45"/>
  <c r="K5" i="46"/>
  <c r="I5" i="46"/>
  <c r="I23" i="46"/>
  <c r="K23" i="46"/>
  <c r="X3" i="47"/>
  <c r="I15" i="48"/>
  <c r="K16" i="50"/>
  <c r="I16" i="50"/>
  <c r="K31" i="50"/>
  <c r="I31" i="50"/>
  <c r="I25" i="55"/>
  <c r="K25" i="55"/>
  <c r="I7" i="56"/>
  <c r="K7" i="56"/>
  <c r="Q28" i="32"/>
  <c r="Q31" i="33"/>
  <c r="Q4" i="34"/>
  <c r="Q5" i="34"/>
  <c r="X3" i="35"/>
  <c r="Q6" i="35"/>
  <c r="Q14" i="35"/>
  <c r="Q22" i="35"/>
  <c r="I10" i="46"/>
  <c r="K10" i="46"/>
  <c r="H3" i="54"/>
  <c r="Q12" i="33"/>
  <c r="Q23" i="33"/>
  <c r="Q7" i="34"/>
  <c r="Q21" i="36"/>
  <c r="Q29" i="36"/>
  <c r="K18" i="37"/>
  <c r="Q25" i="37"/>
  <c r="I10" i="38"/>
  <c r="Q17" i="38"/>
  <c r="I16" i="39"/>
  <c r="Q19" i="40"/>
  <c r="I13" i="43"/>
  <c r="Q27" i="44"/>
  <c r="Q16" i="46"/>
  <c r="K23" i="48"/>
  <c r="I23" i="48"/>
  <c r="K31" i="48"/>
  <c r="I31" i="48"/>
  <c r="I14" i="49"/>
  <c r="K14" i="49"/>
  <c r="I30" i="49"/>
  <c r="K30" i="49"/>
  <c r="I27" i="54"/>
  <c r="K27" i="54"/>
  <c r="I13" i="57"/>
  <c r="K13" i="57"/>
  <c r="X3" i="34"/>
  <c r="Q26" i="34"/>
  <c r="H3" i="35"/>
  <c r="Q8" i="35"/>
  <c r="Q16" i="35"/>
  <c r="Q24" i="35"/>
  <c r="Q12" i="36"/>
  <c r="Q23" i="36"/>
  <c r="H3" i="38"/>
  <c r="Q9" i="38"/>
  <c r="Q19" i="38"/>
  <c r="Q13" i="39"/>
  <c r="Q26" i="39"/>
  <c r="Q30" i="39"/>
  <c r="Q20" i="40"/>
  <c r="Q9" i="41"/>
  <c r="Q10" i="41"/>
  <c r="I18" i="41"/>
  <c r="Q23" i="42"/>
  <c r="Q24" i="42"/>
  <c r="Q25" i="42"/>
  <c r="Q16" i="43"/>
  <c r="Q6" i="44"/>
  <c r="Q14" i="44"/>
  <c r="Q31" i="44"/>
  <c r="Q5" i="45"/>
  <c r="Q13" i="45"/>
  <c r="Q14" i="45"/>
  <c r="Q25" i="45"/>
  <c r="Q26" i="45"/>
  <c r="Q27" i="45"/>
  <c r="K24" i="46"/>
  <c r="I4" i="50"/>
  <c r="K4" i="50"/>
  <c r="K24" i="50"/>
  <c r="I24" i="50"/>
  <c r="Q4" i="40"/>
  <c r="Q5" i="40"/>
  <c r="Q28" i="40"/>
  <c r="X3" i="42"/>
  <c r="Q12" i="42"/>
  <c r="Q13" i="42"/>
  <c r="Q5" i="43"/>
  <c r="Q6" i="45"/>
  <c r="Q16" i="45"/>
  <c r="I28" i="51"/>
  <c r="K28" i="51"/>
  <c r="K28" i="52"/>
  <c r="I28" i="52"/>
  <c r="K9" i="54"/>
  <c r="I9" i="54"/>
  <c r="I9" i="55"/>
  <c r="K9" i="55"/>
  <c r="I21" i="57"/>
  <c r="K21" i="57"/>
  <c r="I13" i="49"/>
  <c r="Q19" i="49"/>
  <c r="Q29" i="50"/>
  <c r="H3" i="51"/>
  <c r="H3" i="52"/>
  <c r="Q17" i="52"/>
  <c r="Q25" i="52"/>
  <c r="Q7" i="53"/>
  <c r="Q15" i="53"/>
  <c r="X3" i="56"/>
  <c r="Q12" i="56"/>
  <c r="Q27" i="47"/>
  <c r="Q9" i="52"/>
  <c r="Q8" i="53"/>
  <c r="Q21" i="53"/>
  <c r="Q8" i="54"/>
  <c r="Q12" i="54"/>
  <c r="Q26" i="54"/>
  <c r="Q20" i="56"/>
  <c r="Q28" i="56"/>
  <c r="Q17" i="45"/>
  <c r="Q24" i="46"/>
  <c r="Q25" i="48"/>
  <c r="Q9" i="56"/>
  <c r="Q27" i="57"/>
  <c r="Q23" i="44"/>
  <c r="Q31" i="45"/>
  <c r="Q4" i="46"/>
  <c r="Q5" i="46"/>
  <c r="Q14" i="46"/>
  <c r="Q7" i="47"/>
  <c r="Q15" i="47"/>
  <c r="Q16" i="47"/>
  <c r="I17" i="47"/>
  <c r="Q23" i="47"/>
  <c r="I25" i="47"/>
  <c r="Q5" i="49"/>
  <c r="Q14" i="49"/>
  <c r="Q6" i="50"/>
  <c r="I7" i="50"/>
  <c r="Q18" i="50"/>
  <c r="Q31" i="50"/>
  <c r="Q18" i="53"/>
  <c r="Q20" i="54"/>
  <c r="Q8" i="55"/>
  <c r="Q14" i="55"/>
  <c r="Q15" i="55"/>
  <c r="Q16" i="55"/>
  <c r="Q16" i="56"/>
  <c r="Q17" i="56"/>
  <c r="X3" i="57"/>
  <c r="Q10" i="57"/>
  <c r="Q11" i="57"/>
  <c r="Q7" i="46"/>
  <c r="Q8" i="46"/>
  <c r="Q8" i="47"/>
  <c r="Q31" i="47"/>
  <c r="Q9" i="48"/>
  <c r="Q10" i="48"/>
  <c r="Q11" i="48"/>
  <c r="Q19" i="50"/>
  <c r="Q20" i="50"/>
  <c r="Q17" i="51"/>
  <c r="Q18" i="51"/>
  <c r="Q31" i="53"/>
  <c r="Q21" i="54"/>
  <c r="Q31" i="52"/>
  <c r="I11" i="55"/>
  <c r="Q18" i="56"/>
  <c r="Q10" i="46"/>
  <c r="Q23" i="46"/>
  <c r="Q29" i="46"/>
  <c r="Q30" i="46"/>
  <c r="Q31" i="46"/>
  <c r="Q4" i="47"/>
  <c r="Q5" i="47"/>
  <c r="Q10" i="47"/>
  <c r="Q18" i="47"/>
  <c r="Q5" i="48"/>
  <c r="Q6" i="48"/>
  <c r="Q8" i="49"/>
  <c r="Q9" i="49"/>
  <c r="Q10" i="49"/>
  <c r="Q24" i="49"/>
  <c r="Q25" i="49"/>
  <c r="Q4" i="50"/>
  <c r="Q21" i="50"/>
  <c r="Q27" i="50"/>
  <c r="Q28" i="50"/>
  <c r="Q12" i="51"/>
  <c r="Q19" i="51"/>
  <c r="Q15" i="52"/>
  <c r="Q16" i="52"/>
  <c r="Q23" i="52"/>
  <c r="Q24" i="52"/>
  <c r="Q5" i="53"/>
  <c r="Q6" i="53"/>
  <c r="Q13" i="53"/>
  <c r="Q14" i="53"/>
  <c r="X3" i="54"/>
  <c r="Q4" i="54"/>
  <c r="Q18" i="54"/>
  <c r="Q28" i="54"/>
  <c r="Q24" i="55"/>
  <c r="Q31" i="55"/>
  <c r="Q5" i="56"/>
  <c r="Q26" i="56"/>
  <c r="Q18" i="57"/>
  <c r="Q19" i="57"/>
  <c r="Q31" i="57"/>
  <c r="I14" i="2"/>
  <c r="K14" i="2"/>
  <c r="I25" i="2"/>
  <c r="K25" i="2"/>
  <c r="I14" i="1"/>
  <c r="K14" i="1"/>
  <c r="K25" i="1"/>
  <c r="I25" i="1"/>
  <c r="I31" i="1"/>
  <c r="K31" i="1"/>
  <c r="J3" i="2"/>
  <c r="I4" i="2"/>
  <c r="K4" i="2"/>
  <c r="K15" i="2"/>
  <c r="I15" i="2"/>
  <c r="K10" i="3"/>
  <c r="I10" i="3"/>
  <c r="I16" i="3"/>
  <c r="K16" i="3"/>
  <c r="K19" i="5"/>
  <c r="I19" i="5"/>
  <c r="K8" i="8"/>
  <c r="I8" i="8"/>
  <c r="I13" i="1"/>
  <c r="K13" i="1"/>
  <c r="K9" i="3"/>
  <c r="I9" i="3"/>
  <c r="I27" i="1"/>
  <c r="K27" i="1"/>
  <c r="K5" i="2"/>
  <c r="I5" i="2"/>
  <c r="I17" i="2"/>
  <c r="K17" i="2"/>
  <c r="K18" i="2"/>
  <c r="I18" i="2"/>
  <c r="K27" i="2"/>
  <c r="I27" i="2"/>
  <c r="K11" i="3"/>
  <c r="I11" i="3"/>
  <c r="I12" i="3"/>
  <c r="K12" i="3"/>
  <c r="K18" i="3"/>
  <c r="I18" i="3"/>
  <c r="I5" i="4"/>
  <c r="K5" i="4"/>
  <c r="K13" i="4"/>
  <c r="I13" i="4"/>
  <c r="K29" i="4"/>
  <c r="I29" i="4"/>
  <c r="K6" i="5"/>
  <c r="I6" i="5"/>
  <c r="K5" i="6"/>
  <c r="I5" i="6"/>
  <c r="K11" i="12"/>
  <c r="I11" i="12"/>
  <c r="K23" i="1"/>
  <c r="I23" i="1"/>
  <c r="I13" i="2"/>
  <c r="K13" i="2"/>
  <c r="K26" i="2"/>
  <c r="I26" i="2"/>
  <c r="K26" i="1"/>
  <c r="I26" i="1"/>
  <c r="I6" i="2"/>
  <c r="K6" i="2"/>
  <c r="K16" i="2"/>
  <c r="I16" i="2"/>
  <c r="I6" i="1"/>
  <c r="K6" i="1"/>
  <c r="K17" i="1"/>
  <c r="I17" i="1"/>
  <c r="K7" i="2"/>
  <c r="I7" i="2"/>
  <c r="K28" i="2"/>
  <c r="I28" i="2"/>
  <c r="K13" i="3"/>
  <c r="I13" i="3"/>
  <c r="I8" i="4"/>
  <c r="K8" i="4"/>
  <c r="K12" i="6"/>
  <c r="I12" i="6"/>
  <c r="I26" i="7"/>
  <c r="K26" i="7"/>
  <c r="I27" i="9"/>
  <c r="K27" i="9"/>
  <c r="K9" i="13"/>
  <c r="I9" i="13"/>
  <c r="K16" i="1"/>
  <c r="I16" i="1"/>
  <c r="K8" i="2"/>
  <c r="I8" i="2"/>
  <c r="K19" i="2"/>
  <c r="I19" i="2"/>
  <c r="I29" i="2"/>
  <c r="K29" i="2"/>
  <c r="AD3" i="3"/>
  <c r="J4" i="3"/>
  <c r="K21" i="3"/>
  <c r="I21" i="3"/>
  <c r="I28" i="3"/>
  <c r="K28" i="3"/>
  <c r="I9" i="5"/>
  <c r="K9" i="5"/>
  <c r="K31" i="7"/>
  <c r="I31" i="7"/>
  <c r="K5" i="8"/>
  <c r="I5" i="8"/>
  <c r="K11" i="8"/>
  <c r="I11" i="8"/>
  <c r="K5" i="1"/>
  <c r="I5" i="1"/>
  <c r="K28" i="1"/>
  <c r="I28" i="1"/>
  <c r="K18" i="1"/>
  <c r="I18" i="1"/>
  <c r="K10" i="2"/>
  <c r="I10" i="2"/>
  <c r="I30" i="2"/>
  <c r="K30" i="2"/>
  <c r="K20" i="3"/>
  <c r="I20" i="3"/>
  <c r="K29" i="3"/>
  <c r="I29" i="3"/>
  <c r="K9" i="1"/>
  <c r="I9" i="1"/>
  <c r="I30" i="1"/>
  <c r="K30" i="1"/>
  <c r="I20" i="2"/>
  <c r="K20" i="2"/>
  <c r="K5" i="3"/>
  <c r="I5" i="3"/>
  <c r="K11" i="5"/>
  <c r="I11" i="5"/>
  <c r="I29" i="7"/>
  <c r="K29" i="7"/>
  <c r="K8" i="1"/>
  <c r="I8" i="1"/>
  <c r="I19" i="1"/>
  <c r="K19" i="1"/>
  <c r="I29" i="1"/>
  <c r="K29" i="1"/>
  <c r="I9" i="2"/>
  <c r="K9" i="2"/>
  <c r="K10" i="1"/>
  <c r="I10" i="1"/>
  <c r="I11" i="1"/>
  <c r="K11" i="1"/>
  <c r="K12" i="1"/>
  <c r="I12" i="1"/>
  <c r="K21" i="1"/>
  <c r="I21" i="1"/>
  <c r="K11" i="2"/>
  <c r="I11" i="2"/>
  <c r="K21" i="2"/>
  <c r="I21" i="2"/>
  <c r="I22" i="2"/>
  <c r="K22" i="2"/>
  <c r="K6" i="3"/>
  <c r="I6" i="3"/>
  <c r="I7" i="3"/>
  <c r="K7" i="3"/>
  <c r="K8" i="3"/>
  <c r="I8" i="3"/>
  <c r="I23" i="3"/>
  <c r="K23" i="3"/>
  <c r="I24" i="3"/>
  <c r="K24" i="3"/>
  <c r="I25" i="5"/>
  <c r="K25" i="5"/>
  <c r="I26" i="13"/>
  <c r="K26" i="13"/>
  <c r="AD3" i="1"/>
  <c r="J4" i="1"/>
  <c r="K24" i="1"/>
  <c r="I24" i="1"/>
  <c r="K24" i="2"/>
  <c r="I24" i="2"/>
  <c r="I16" i="6"/>
  <c r="K16" i="6"/>
  <c r="K15" i="1"/>
  <c r="I15" i="1"/>
  <c r="I7" i="1"/>
  <c r="K7" i="1"/>
  <c r="K20" i="1"/>
  <c r="I20" i="1"/>
  <c r="K22" i="1"/>
  <c r="I22" i="1"/>
  <c r="I12" i="2"/>
  <c r="K12" i="2"/>
  <c r="K23" i="2"/>
  <c r="I23" i="2"/>
  <c r="K31" i="2"/>
  <c r="I31" i="2"/>
  <c r="K15" i="3"/>
  <c r="I15" i="3"/>
  <c r="I11" i="4"/>
  <c r="K11" i="4"/>
  <c r="I21" i="4"/>
  <c r="K21" i="4"/>
  <c r="I30" i="5"/>
  <c r="K30" i="5"/>
  <c r="K23" i="9"/>
  <c r="I23" i="9"/>
  <c r="K27" i="7"/>
  <c r="I27" i="7"/>
  <c r="I22" i="3"/>
  <c r="K4" i="5"/>
  <c r="K22" i="5"/>
  <c r="K23" i="5"/>
  <c r="I23" i="5"/>
  <c r="I23" i="6"/>
  <c r="K27" i="6"/>
  <c r="K28" i="6"/>
  <c r="I28" i="6"/>
  <c r="K9" i="7"/>
  <c r="I9" i="7"/>
  <c r="K14" i="7"/>
  <c r="I9" i="10"/>
  <c r="K9" i="10"/>
  <c r="K14" i="11"/>
  <c r="K28" i="11"/>
  <c r="I28" i="11"/>
  <c r="K5" i="13"/>
  <c r="I5" i="13"/>
  <c r="I23" i="13"/>
  <c r="K23" i="13"/>
  <c r="I30" i="23"/>
  <c r="K30" i="23"/>
  <c r="K5" i="26"/>
  <c r="I5" i="26"/>
  <c r="K13" i="26"/>
  <c r="I13" i="26"/>
  <c r="I24" i="26"/>
  <c r="K24" i="26"/>
  <c r="I14" i="3"/>
  <c r="K12" i="4"/>
  <c r="I12" i="4"/>
  <c r="K14" i="4"/>
  <c r="Q22" i="4"/>
  <c r="I23" i="4"/>
  <c r="I26" i="4"/>
  <c r="Q7" i="5"/>
  <c r="I8" i="5"/>
  <c r="I27" i="5"/>
  <c r="AD3" i="9"/>
  <c r="J4" i="9"/>
  <c r="K7" i="9"/>
  <c r="I7" i="9"/>
  <c r="K9" i="9"/>
  <c r="I9" i="9"/>
  <c r="K13" i="9"/>
  <c r="I13" i="9"/>
  <c r="K8" i="10"/>
  <c r="K23" i="10"/>
  <c r="I23" i="10"/>
  <c r="K29" i="11"/>
  <c r="I29" i="11"/>
  <c r="K10" i="13"/>
  <c r="I10" i="13"/>
  <c r="I11" i="13"/>
  <c r="K11" i="13"/>
  <c r="I19" i="13"/>
  <c r="K19" i="13"/>
  <c r="I24" i="14"/>
  <c r="K24" i="14"/>
  <c r="K25" i="14"/>
  <c r="I25" i="14"/>
  <c r="I8" i="19"/>
  <c r="K8" i="19"/>
  <c r="K14" i="19"/>
  <c r="I14" i="19"/>
  <c r="I29" i="19"/>
  <c r="K29" i="19"/>
  <c r="K20" i="4"/>
  <c r="I20" i="4"/>
  <c r="I11" i="9"/>
  <c r="K11" i="9"/>
  <c r="K17" i="9"/>
  <c r="I17" i="9"/>
  <c r="K12" i="10"/>
  <c r="I15" i="11"/>
  <c r="K15" i="11"/>
  <c r="K27" i="11"/>
  <c r="I27" i="11"/>
  <c r="I21" i="12"/>
  <c r="K21" i="12"/>
  <c r="K17" i="13"/>
  <c r="I17" i="13"/>
  <c r="I17" i="16"/>
  <c r="K17" i="16"/>
  <c r="I26" i="18"/>
  <c r="K26" i="18"/>
  <c r="I10" i="27"/>
  <c r="K10" i="27"/>
  <c r="K12" i="37"/>
  <c r="I12" i="37"/>
  <c r="I5" i="38"/>
  <c r="K5" i="38"/>
  <c r="K31" i="41"/>
  <c r="I31" i="41"/>
  <c r="K20" i="44"/>
  <c r="I20" i="44"/>
  <c r="K12" i="45"/>
  <c r="I12" i="45"/>
  <c r="I29" i="49"/>
  <c r="K29" i="49"/>
  <c r="K10" i="50"/>
  <c r="I10" i="50"/>
  <c r="K26" i="3"/>
  <c r="K17" i="4"/>
  <c r="I17" i="4"/>
  <c r="I25" i="3"/>
  <c r="AD3" i="4"/>
  <c r="J4" i="4"/>
  <c r="K6" i="4"/>
  <c r="Q14" i="4"/>
  <c r="I15" i="4"/>
  <c r="I18" i="4"/>
  <c r="I24" i="4"/>
  <c r="AD3" i="5"/>
  <c r="K20" i="5"/>
  <c r="K21" i="5"/>
  <c r="I21" i="5"/>
  <c r="Q23" i="5"/>
  <c r="I24" i="5"/>
  <c r="I10" i="6"/>
  <c r="I29" i="6"/>
  <c r="I29" i="8"/>
  <c r="K29" i="8"/>
  <c r="K24" i="9"/>
  <c r="I24" i="9"/>
  <c r="J4" i="10"/>
  <c r="AD3" i="10"/>
  <c r="K5" i="10"/>
  <c r="I5" i="10"/>
  <c r="K24" i="10"/>
  <c r="I7" i="11"/>
  <c r="K7" i="11"/>
  <c r="K17" i="12"/>
  <c r="I17" i="12"/>
  <c r="I29" i="12"/>
  <c r="K29" i="12"/>
  <c r="I8" i="14"/>
  <c r="K8" i="14"/>
  <c r="K15" i="5"/>
  <c r="I15" i="5"/>
  <c r="K15" i="9"/>
  <c r="I15" i="9"/>
  <c r="K13" i="10"/>
  <c r="I13" i="10"/>
  <c r="K26" i="11"/>
  <c r="K20" i="12"/>
  <c r="I20" i="12"/>
  <c r="K14" i="15"/>
  <c r="I14" i="15"/>
  <c r="K18" i="16"/>
  <c r="I18" i="16"/>
  <c r="I9" i="36"/>
  <c r="K9" i="36"/>
  <c r="K13" i="37"/>
  <c r="I13" i="37"/>
  <c r="K5" i="42"/>
  <c r="I5" i="42"/>
  <c r="K10" i="42"/>
  <c r="I10" i="42"/>
  <c r="K11" i="44"/>
  <c r="I11" i="44"/>
  <c r="I31" i="44"/>
  <c r="K31" i="44"/>
  <c r="I13" i="45"/>
  <c r="K13" i="45"/>
  <c r="K9" i="50"/>
  <c r="I9" i="50"/>
  <c r="I5" i="53"/>
  <c r="K5" i="53"/>
  <c r="AD3" i="2"/>
  <c r="X3" i="4"/>
  <c r="K9" i="6"/>
  <c r="I9" i="6"/>
  <c r="I5" i="7"/>
  <c r="K5" i="7"/>
  <c r="I21" i="7"/>
  <c r="K21" i="7"/>
  <c r="K9" i="8"/>
  <c r="I9" i="8"/>
  <c r="I25" i="10"/>
  <c r="K25" i="10"/>
  <c r="K22" i="11"/>
  <c r="I22" i="11"/>
  <c r="K10" i="5"/>
  <c r="I10" i="5"/>
  <c r="K21" i="6"/>
  <c r="I21" i="6"/>
  <c r="K7" i="7"/>
  <c r="I7" i="7"/>
  <c r="K25" i="9"/>
  <c r="I25" i="9"/>
  <c r="I17" i="10"/>
  <c r="K17" i="10"/>
  <c r="K21" i="10"/>
  <c r="I21" i="10"/>
  <c r="K7" i="12"/>
  <c r="I7" i="12"/>
  <c r="K25" i="12"/>
  <c r="I25" i="12"/>
  <c r="I16" i="14"/>
  <c r="K16" i="14"/>
  <c r="K15" i="7"/>
  <c r="I15" i="7"/>
  <c r="K9" i="4"/>
  <c r="I9" i="4"/>
  <c r="K13" i="5"/>
  <c r="I13" i="5"/>
  <c r="K10" i="7"/>
  <c r="I10" i="7"/>
  <c r="K29" i="10"/>
  <c r="I29" i="10"/>
  <c r="K11" i="11"/>
  <c r="I11" i="11"/>
  <c r="I23" i="11"/>
  <c r="K23" i="11"/>
  <c r="K13" i="14"/>
  <c r="I13" i="14"/>
  <c r="I17" i="3"/>
  <c r="Q6" i="4"/>
  <c r="I7" i="4"/>
  <c r="I10" i="4"/>
  <c r="K27" i="4"/>
  <c r="K28" i="4"/>
  <c r="I28" i="4"/>
  <c r="K30" i="4"/>
  <c r="K17" i="5"/>
  <c r="K18" i="5"/>
  <c r="I18" i="5"/>
  <c r="I14" i="6"/>
  <c r="K15" i="6"/>
  <c r="I15" i="6"/>
  <c r="K20" i="6"/>
  <c r="K6" i="7"/>
  <c r="K11" i="7"/>
  <c r="I11" i="7"/>
  <c r="I13" i="7"/>
  <c r="K13" i="7"/>
  <c r="K25" i="8"/>
  <c r="I25" i="8"/>
  <c r="K27" i="8"/>
  <c r="I27" i="8"/>
  <c r="I19" i="9"/>
  <c r="K19" i="9"/>
  <c r="K16" i="10"/>
  <c r="K12" i="12"/>
  <c r="I12" i="12"/>
  <c r="I13" i="12"/>
  <c r="K13" i="12"/>
  <c r="K26" i="12"/>
  <c r="I26" i="12"/>
  <c r="I21" i="13"/>
  <c r="K21" i="13"/>
  <c r="K28" i="13"/>
  <c r="I28" i="13"/>
  <c r="I29" i="13"/>
  <c r="K29" i="13"/>
  <c r="I8" i="6"/>
  <c r="K8" i="6"/>
  <c r="K19" i="8"/>
  <c r="I19" i="8"/>
  <c r="K27" i="3"/>
  <c r="K25" i="6"/>
  <c r="I25" i="6"/>
  <c r="I13" i="8"/>
  <c r="K13" i="8"/>
  <c r="K5" i="9"/>
  <c r="I5" i="9"/>
  <c r="I8" i="9"/>
  <c r="Q29" i="3"/>
  <c r="K25" i="4"/>
  <c r="I25" i="4"/>
  <c r="K7" i="5"/>
  <c r="I7" i="5"/>
  <c r="K26" i="5"/>
  <c r="I26" i="5"/>
  <c r="Q31" i="5"/>
  <c r="K31" i="5"/>
  <c r="I31" i="5"/>
  <c r="AD3" i="6"/>
  <c r="J4" i="6"/>
  <c r="Q13" i="8"/>
  <c r="K15" i="8"/>
  <c r="I15" i="8"/>
  <c r="K23" i="8"/>
  <c r="I23" i="8"/>
  <c r="I26" i="8"/>
  <c r="Q29" i="10"/>
  <c r="K31" i="10"/>
  <c r="I31" i="10"/>
  <c r="K19" i="11"/>
  <c r="I19" i="11"/>
  <c r="I31" i="11"/>
  <c r="K31" i="11"/>
  <c r="K27" i="12"/>
  <c r="I27" i="12"/>
  <c r="AD3" i="7"/>
  <c r="J4" i="7"/>
  <c r="K21" i="9"/>
  <c r="I21" i="9"/>
  <c r="K31" i="9"/>
  <c r="I31" i="9"/>
  <c r="AD3" i="11"/>
  <c r="J4" i="11"/>
  <c r="K12" i="13"/>
  <c r="I12" i="13"/>
  <c r="K18" i="13"/>
  <c r="I18" i="13"/>
  <c r="K17" i="17"/>
  <c r="I17" i="17"/>
  <c r="I8" i="22"/>
  <c r="K8" i="22"/>
  <c r="K21" i="22"/>
  <c r="I21" i="22"/>
  <c r="I6" i="6"/>
  <c r="K29" i="9"/>
  <c r="I29" i="9"/>
  <c r="I6" i="10"/>
  <c r="K24" i="11"/>
  <c r="K25" i="11"/>
  <c r="I25" i="11"/>
  <c r="AD3" i="12"/>
  <c r="K9" i="12"/>
  <c r="I9" i="12"/>
  <c r="K22" i="12"/>
  <c r="K23" i="12"/>
  <c r="I23" i="12"/>
  <c r="K7" i="13"/>
  <c r="I7" i="13"/>
  <c r="K13" i="13"/>
  <c r="I13" i="13"/>
  <c r="I22" i="16"/>
  <c r="K22" i="16"/>
  <c r="I24" i="19"/>
  <c r="K24" i="19"/>
  <c r="I13" i="20"/>
  <c r="K13" i="20"/>
  <c r="K14" i="20"/>
  <c r="I14" i="20"/>
  <c r="I20" i="20"/>
  <c r="K20" i="20"/>
  <c r="I17" i="6"/>
  <c r="K25" i="7"/>
  <c r="I25" i="7"/>
  <c r="K7" i="8"/>
  <c r="I7" i="8"/>
  <c r="K31" i="8"/>
  <c r="I31" i="8"/>
  <c r="Q31" i="9"/>
  <c r="Q5" i="10"/>
  <c r="K11" i="10"/>
  <c r="I11" i="10"/>
  <c r="I14" i="10"/>
  <c r="K9" i="11"/>
  <c r="I9" i="11"/>
  <c r="I12" i="11"/>
  <c r="I20" i="11"/>
  <c r="I18" i="12"/>
  <c r="K31" i="12"/>
  <c r="I31" i="12"/>
  <c r="K20" i="13"/>
  <c r="I20" i="13"/>
  <c r="I14" i="16"/>
  <c r="K14" i="16"/>
  <c r="K10" i="17"/>
  <c r="I10" i="17"/>
  <c r="I28" i="17"/>
  <c r="K28" i="17"/>
  <c r="Q29" i="6"/>
  <c r="Q15" i="7"/>
  <c r="AD3" i="8"/>
  <c r="J4" i="8"/>
  <c r="K7" i="10"/>
  <c r="I7" i="10"/>
  <c r="Q13" i="10"/>
  <c r="K19" i="10"/>
  <c r="I19" i="10"/>
  <c r="K5" i="11"/>
  <c r="I5" i="11"/>
  <c r="Q11" i="11"/>
  <c r="K17" i="11"/>
  <c r="I17" i="11"/>
  <c r="Q19" i="11"/>
  <c r="K30" i="11"/>
  <c r="I30" i="11"/>
  <c r="K14" i="12"/>
  <c r="K15" i="12"/>
  <c r="I15" i="12"/>
  <c r="K28" i="12"/>
  <c r="I28" i="12"/>
  <c r="K21" i="15"/>
  <c r="I21" i="15"/>
  <c r="K16" i="18"/>
  <c r="I16" i="18"/>
  <c r="AD3" i="20"/>
  <c r="J4" i="20"/>
  <c r="I24" i="22"/>
  <c r="K24" i="22"/>
  <c r="X3" i="7"/>
  <c r="K17" i="7"/>
  <c r="I17" i="7"/>
  <c r="K19" i="7"/>
  <c r="I19" i="7"/>
  <c r="Q27" i="7"/>
  <c r="Q9" i="8"/>
  <c r="K17" i="8"/>
  <c r="I17" i="8"/>
  <c r="I21" i="8"/>
  <c r="K21" i="8"/>
  <c r="K15" i="10"/>
  <c r="I15" i="10"/>
  <c r="Q21" i="10"/>
  <c r="K27" i="10"/>
  <c r="I27" i="10"/>
  <c r="X3" i="11"/>
  <c r="K13" i="11"/>
  <c r="I13" i="11"/>
  <c r="K21" i="11"/>
  <c r="I21" i="11"/>
  <c r="I5" i="12"/>
  <c r="K5" i="12"/>
  <c r="K19" i="12"/>
  <c r="I19" i="12"/>
  <c r="Q23" i="12"/>
  <c r="AD3" i="13"/>
  <c r="J4" i="13"/>
  <c r="K15" i="13"/>
  <c r="I15" i="13"/>
  <c r="K21" i="14"/>
  <c r="I21" i="14"/>
  <c r="K29" i="14"/>
  <c r="K24" i="16"/>
  <c r="I24" i="16"/>
  <c r="I10" i="18"/>
  <c r="K10" i="18"/>
  <c r="K27" i="13"/>
  <c r="I27" i="13"/>
  <c r="K30" i="13"/>
  <c r="I30" i="13"/>
  <c r="K9" i="14"/>
  <c r="I9" i="14"/>
  <c r="K17" i="14"/>
  <c r="I17" i="14"/>
  <c r="K15" i="15"/>
  <c r="I15" i="15"/>
  <c r="K22" i="15"/>
  <c r="I22" i="15"/>
  <c r="K4" i="16"/>
  <c r="I4" i="16"/>
  <c r="I30" i="16"/>
  <c r="K30" i="16"/>
  <c r="AD3" i="17"/>
  <c r="K11" i="17"/>
  <c r="I11" i="17"/>
  <c r="K18" i="17"/>
  <c r="I18" i="17"/>
  <c r="AD3" i="18"/>
  <c r="K11" i="18"/>
  <c r="I11" i="18"/>
  <c r="K17" i="18"/>
  <c r="I17" i="18"/>
  <c r="K30" i="18"/>
  <c r="I30" i="18"/>
  <c r="K9" i="19"/>
  <c r="I9" i="19"/>
  <c r="K15" i="19"/>
  <c r="I15" i="19"/>
  <c r="K29" i="22"/>
  <c r="I29" i="22"/>
  <c r="K23" i="23"/>
  <c r="I23" i="23"/>
  <c r="K12" i="25"/>
  <c r="I12" i="25"/>
  <c r="K27" i="25"/>
  <c r="I27" i="25"/>
  <c r="I16" i="26"/>
  <c r="K16" i="26"/>
  <c r="X3" i="14"/>
  <c r="K6" i="14"/>
  <c r="I6" i="14"/>
  <c r="K22" i="14"/>
  <c r="I22" i="14"/>
  <c r="I31" i="14"/>
  <c r="AD3" i="15"/>
  <c r="J4" i="15"/>
  <c r="I8" i="15"/>
  <c r="K9" i="15"/>
  <c r="I9" i="15"/>
  <c r="Q20" i="15"/>
  <c r="K23" i="15"/>
  <c r="I23" i="15"/>
  <c r="I29" i="15"/>
  <c r="K30" i="15"/>
  <c r="I30" i="15"/>
  <c r="K5" i="16"/>
  <c r="I5" i="16"/>
  <c r="I11" i="16"/>
  <c r="K12" i="16"/>
  <c r="I12" i="16"/>
  <c r="K26" i="16"/>
  <c r="I26" i="16"/>
  <c r="K31" i="16"/>
  <c r="I31" i="16"/>
  <c r="K5" i="17"/>
  <c r="I5" i="17"/>
  <c r="Q16" i="17"/>
  <c r="K19" i="17"/>
  <c r="I19" i="17"/>
  <c r="I25" i="17"/>
  <c r="K26" i="17"/>
  <c r="I26" i="17"/>
  <c r="I23" i="18"/>
  <c r="K24" i="18"/>
  <c r="I24" i="18"/>
  <c r="K29" i="18"/>
  <c r="I21" i="19"/>
  <c r="K22" i="19"/>
  <c r="I22" i="19"/>
  <c r="K27" i="19"/>
  <c r="K9" i="20"/>
  <c r="I9" i="20"/>
  <c r="K16" i="20"/>
  <c r="I16" i="20"/>
  <c r="K6" i="21"/>
  <c r="I6" i="21"/>
  <c r="I16" i="22"/>
  <c r="K16" i="22"/>
  <c r="AD3" i="24"/>
  <c r="J4" i="24"/>
  <c r="I12" i="24"/>
  <c r="K12" i="24"/>
  <c r="K25" i="24"/>
  <c r="I25" i="24"/>
  <c r="K27" i="24"/>
  <c r="I27" i="24"/>
  <c r="I17" i="29"/>
  <c r="K17" i="29"/>
  <c r="I26" i="35"/>
  <c r="K26" i="35"/>
  <c r="J4" i="12"/>
  <c r="Q21" i="13"/>
  <c r="K14" i="14"/>
  <c r="I14" i="14"/>
  <c r="I26" i="14"/>
  <c r="K27" i="14"/>
  <c r="I27" i="14"/>
  <c r="Q30" i="14"/>
  <c r="K10" i="15"/>
  <c r="I10" i="15"/>
  <c r="K17" i="15"/>
  <c r="I17" i="15"/>
  <c r="Q28" i="15"/>
  <c r="Q10" i="16"/>
  <c r="K13" i="16"/>
  <c r="I13" i="16"/>
  <c r="K20" i="16"/>
  <c r="I20" i="16"/>
  <c r="I4" i="17"/>
  <c r="J3" i="17"/>
  <c r="K4" i="17"/>
  <c r="K6" i="17"/>
  <c r="I6" i="17"/>
  <c r="K13" i="17"/>
  <c r="I13" i="17"/>
  <c r="Q24" i="17"/>
  <c r="K27" i="17"/>
  <c r="I27" i="17"/>
  <c r="K6" i="18"/>
  <c r="I6" i="18"/>
  <c r="K12" i="18"/>
  <c r="I12" i="18"/>
  <c r="K19" i="18"/>
  <c r="I19" i="18"/>
  <c r="Q22" i="18"/>
  <c r="K25" i="18"/>
  <c r="I25" i="18"/>
  <c r="AD3" i="19"/>
  <c r="J4" i="19"/>
  <c r="K10" i="19"/>
  <c r="I10" i="19"/>
  <c r="K17" i="19"/>
  <c r="I17" i="19"/>
  <c r="Q20" i="19"/>
  <c r="K23" i="19"/>
  <c r="I23" i="19"/>
  <c r="K8" i="20"/>
  <c r="I8" i="20"/>
  <c r="K17" i="20"/>
  <c r="I17" i="20"/>
  <c r="K22" i="20"/>
  <c r="I22" i="20"/>
  <c r="K7" i="21"/>
  <c r="I7" i="21"/>
  <c r="K19" i="23"/>
  <c r="I19" i="23"/>
  <c r="K31" i="23"/>
  <c r="I31" i="23"/>
  <c r="K22" i="25"/>
  <c r="I22" i="25"/>
  <c r="K18" i="26"/>
  <c r="I18" i="26"/>
  <c r="K28" i="14"/>
  <c r="I28" i="14"/>
  <c r="I16" i="15"/>
  <c r="K16" i="15"/>
  <c r="K18" i="15"/>
  <c r="I18" i="15"/>
  <c r="K25" i="15"/>
  <c r="I25" i="15"/>
  <c r="K7" i="16"/>
  <c r="I7" i="16"/>
  <c r="K21" i="16"/>
  <c r="I21" i="16"/>
  <c r="I12" i="17"/>
  <c r="K12" i="17"/>
  <c r="K14" i="17"/>
  <c r="I14" i="17"/>
  <c r="K21" i="17"/>
  <c r="I21" i="17"/>
  <c r="I18" i="18"/>
  <c r="K18" i="18"/>
  <c r="I16" i="19"/>
  <c r="K16" i="19"/>
  <c r="I30" i="19"/>
  <c r="K30" i="19"/>
  <c r="I18" i="21"/>
  <c r="K18" i="21"/>
  <c r="K11" i="23"/>
  <c r="I11" i="23"/>
  <c r="K23" i="25"/>
  <c r="I23" i="25"/>
  <c r="I8" i="26"/>
  <c r="K8" i="26"/>
  <c r="I25" i="13"/>
  <c r="H3" i="14"/>
  <c r="AD3" i="14"/>
  <c r="J4" i="14"/>
  <c r="I7" i="14"/>
  <c r="I23" i="14"/>
  <c r="I5" i="15"/>
  <c r="K12" i="15"/>
  <c r="I12" i="15"/>
  <c r="I24" i="15"/>
  <c r="K24" i="15"/>
  <c r="K26" i="15"/>
  <c r="I26" i="15"/>
  <c r="I6" i="16"/>
  <c r="K6" i="16"/>
  <c r="K8" i="16"/>
  <c r="I8" i="16"/>
  <c r="K15" i="16"/>
  <c r="I15" i="16"/>
  <c r="I27" i="16"/>
  <c r="K28" i="16"/>
  <c r="I28" i="16"/>
  <c r="K8" i="17"/>
  <c r="I8" i="17"/>
  <c r="I20" i="17"/>
  <c r="K20" i="17"/>
  <c r="K22" i="17"/>
  <c r="I22" i="17"/>
  <c r="K29" i="17"/>
  <c r="I29" i="17"/>
  <c r="K14" i="18"/>
  <c r="I14" i="18"/>
  <c r="K20" i="18"/>
  <c r="I20" i="18"/>
  <c r="K27" i="18"/>
  <c r="I27" i="18"/>
  <c r="Q30" i="18"/>
  <c r="K12" i="19"/>
  <c r="I12" i="19"/>
  <c r="K18" i="19"/>
  <c r="I18" i="19"/>
  <c r="K25" i="19"/>
  <c r="I25" i="19"/>
  <c r="I26" i="21"/>
  <c r="K26" i="21"/>
  <c r="K5" i="23"/>
  <c r="I5" i="23"/>
  <c r="I6" i="23"/>
  <c r="K6" i="23"/>
  <c r="K28" i="26"/>
  <c r="I28" i="26"/>
  <c r="K10" i="28"/>
  <c r="I10" i="28"/>
  <c r="K11" i="28"/>
  <c r="I11" i="28"/>
  <c r="I5" i="31"/>
  <c r="K5" i="31"/>
  <c r="K11" i="14"/>
  <c r="K12" i="14"/>
  <c r="I12" i="14"/>
  <c r="I15" i="14"/>
  <c r="K19" i="14"/>
  <c r="K20" i="14"/>
  <c r="I20" i="14"/>
  <c r="K11" i="15"/>
  <c r="K20" i="15"/>
  <c r="I20" i="15"/>
  <c r="AD3" i="16"/>
  <c r="K16" i="16"/>
  <c r="I16" i="16"/>
  <c r="K23" i="16"/>
  <c r="I23" i="16"/>
  <c r="K29" i="16"/>
  <c r="I29" i="16"/>
  <c r="K7" i="17"/>
  <c r="K16" i="17"/>
  <c r="I16" i="17"/>
  <c r="K30" i="17"/>
  <c r="I30" i="17"/>
  <c r="I7" i="18"/>
  <c r="K8" i="18"/>
  <c r="I8" i="18"/>
  <c r="K13" i="18"/>
  <c r="K6" i="19"/>
  <c r="I6" i="19"/>
  <c r="I6" i="20"/>
  <c r="I12" i="20"/>
  <c r="K12" i="20"/>
  <c r="K18" i="20"/>
  <c r="I18" i="20"/>
  <c r="K24" i="20"/>
  <c r="I24" i="20"/>
  <c r="I14" i="23"/>
  <c r="K14" i="23"/>
  <c r="K28" i="23"/>
  <c r="I28" i="23"/>
  <c r="K7" i="25"/>
  <c r="I7" i="25"/>
  <c r="I18" i="25"/>
  <c r="K18" i="25"/>
  <c r="K29" i="26"/>
  <c r="I29" i="26"/>
  <c r="K30" i="29"/>
  <c r="I30" i="29"/>
  <c r="K19" i="30"/>
  <c r="I19" i="30"/>
  <c r="K20" i="30"/>
  <c r="I20" i="30"/>
  <c r="Q14" i="14"/>
  <c r="K30" i="14"/>
  <c r="I30" i="14"/>
  <c r="K6" i="15"/>
  <c r="K7" i="15"/>
  <c r="I7" i="15"/>
  <c r="K19" i="15"/>
  <c r="K28" i="15"/>
  <c r="I28" i="15"/>
  <c r="K31" i="15"/>
  <c r="I31" i="15"/>
  <c r="J3" i="16"/>
  <c r="K10" i="16"/>
  <c r="I10" i="16"/>
  <c r="K15" i="17"/>
  <c r="K24" i="17"/>
  <c r="I24" i="17"/>
  <c r="Q6" i="18"/>
  <c r="K9" i="18"/>
  <c r="I9" i="18"/>
  <c r="K22" i="18"/>
  <c r="I22" i="18"/>
  <c r="K28" i="18"/>
  <c r="I28" i="18"/>
  <c r="Q4" i="19"/>
  <c r="K7" i="19"/>
  <c r="I7" i="19"/>
  <c r="K20" i="19"/>
  <c r="I20" i="19"/>
  <c r="K26" i="19"/>
  <c r="I26" i="19"/>
  <c r="K25" i="20"/>
  <c r="I25" i="20"/>
  <c r="K9" i="21"/>
  <c r="K5" i="22"/>
  <c r="I5" i="22"/>
  <c r="K20" i="22"/>
  <c r="I20" i="22"/>
  <c r="I27" i="23"/>
  <c r="I10" i="25"/>
  <c r="K10" i="25"/>
  <c r="K13" i="27"/>
  <c r="I13" i="27"/>
  <c r="K15" i="27"/>
  <c r="I15" i="27"/>
  <c r="I16" i="27"/>
  <c r="K16" i="27"/>
  <c r="K26" i="20"/>
  <c r="I26" i="20"/>
  <c r="K17" i="21"/>
  <c r="I17" i="21"/>
  <c r="X3" i="22"/>
  <c r="K7" i="22"/>
  <c r="I7" i="22"/>
  <c r="K25" i="22"/>
  <c r="I25" i="22"/>
  <c r="K30" i="22"/>
  <c r="I30" i="22"/>
  <c r="K10" i="23"/>
  <c r="I10" i="23"/>
  <c r="H3" i="25"/>
  <c r="K8" i="25"/>
  <c r="I8" i="25"/>
  <c r="AD3" i="26"/>
  <c r="J4" i="26"/>
  <c r="K9" i="26"/>
  <c r="I9" i="26"/>
  <c r="K14" i="26"/>
  <c r="I14" i="26"/>
  <c r="K4" i="27"/>
  <c r="I4" i="27"/>
  <c r="I24" i="27"/>
  <c r="K24" i="27"/>
  <c r="I31" i="30"/>
  <c r="K31" i="30"/>
  <c r="K6" i="31"/>
  <c r="I6" i="31"/>
  <c r="K29" i="33"/>
  <c r="I29" i="33"/>
  <c r="I30" i="33"/>
  <c r="K30" i="33"/>
  <c r="K27" i="35"/>
  <c r="I27" i="35"/>
  <c r="K28" i="35"/>
  <c r="I28" i="35"/>
  <c r="I15" i="37"/>
  <c r="K15" i="37"/>
  <c r="I31" i="37"/>
  <c r="K31" i="37"/>
  <c r="I13" i="38"/>
  <c r="K13" i="38"/>
  <c r="K20" i="39"/>
  <c r="I20" i="39"/>
  <c r="K21" i="39"/>
  <c r="I21" i="39"/>
  <c r="K22" i="39"/>
  <c r="I22" i="39"/>
  <c r="J4" i="18"/>
  <c r="Q18" i="20"/>
  <c r="J3" i="21"/>
  <c r="K22" i="21"/>
  <c r="I22" i="21"/>
  <c r="K27" i="21"/>
  <c r="I27" i="21"/>
  <c r="I31" i="21"/>
  <c r="K12" i="22"/>
  <c r="I12" i="22"/>
  <c r="K15" i="23"/>
  <c r="I15" i="23"/>
  <c r="K20" i="23"/>
  <c r="I20" i="23"/>
  <c r="K29" i="23"/>
  <c r="I29" i="23"/>
  <c r="K7" i="24"/>
  <c r="K8" i="24"/>
  <c r="I8" i="24"/>
  <c r="K13" i="24"/>
  <c r="I13" i="24"/>
  <c r="I17" i="24"/>
  <c r="K18" i="24"/>
  <c r="I18" i="24"/>
  <c r="Q21" i="24"/>
  <c r="I22" i="24"/>
  <c r="K9" i="25"/>
  <c r="I9" i="25"/>
  <c r="K15" i="26"/>
  <c r="I15" i="26"/>
  <c r="K5" i="27"/>
  <c r="I5" i="27"/>
  <c r="I6" i="28"/>
  <c r="K6" i="28"/>
  <c r="J3" i="28"/>
  <c r="I17" i="28"/>
  <c r="K17" i="28"/>
  <c r="I30" i="28"/>
  <c r="K30" i="28"/>
  <c r="K18" i="29"/>
  <c r="I18" i="29"/>
  <c r="K25" i="31"/>
  <c r="I25" i="31"/>
  <c r="K26" i="31"/>
  <c r="I26" i="31"/>
  <c r="K30" i="32"/>
  <c r="I30" i="32"/>
  <c r="I22" i="33"/>
  <c r="K22" i="33"/>
  <c r="K19" i="35"/>
  <c r="I19" i="35"/>
  <c r="K20" i="35"/>
  <c r="I20" i="35"/>
  <c r="K17" i="22"/>
  <c r="I17" i="22"/>
  <c r="K22" i="22"/>
  <c r="I22" i="22"/>
  <c r="I24" i="23"/>
  <c r="K19" i="24"/>
  <c r="I19" i="24"/>
  <c r="AD3" i="25"/>
  <c r="K13" i="25"/>
  <c r="K14" i="25"/>
  <c r="I14" i="25"/>
  <c r="K19" i="25"/>
  <c r="I19" i="25"/>
  <c r="K24" i="25"/>
  <c r="I24" i="25"/>
  <c r="I28" i="25"/>
  <c r="K19" i="26"/>
  <c r="K20" i="26"/>
  <c r="I20" i="26"/>
  <c r="K25" i="26"/>
  <c r="I25" i="26"/>
  <c r="K30" i="26"/>
  <c r="I30" i="26"/>
  <c r="K13" i="30"/>
  <c r="I13" i="30"/>
  <c r="K18" i="31"/>
  <c r="I18" i="31"/>
  <c r="K20" i="31"/>
  <c r="I20" i="31"/>
  <c r="K15" i="32"/>
  <c r="I15" i="32"/>
  <c r="K22" i="32"/>
  <c r="I22" i="32"/>
  <c r="K23" i="33"/>
  <c r="I23" i="33"/>
  <c r="K24" i="33"/>
  <c r="I24" i="33"/>
  <c r="K6" i="35"/>
  <c r="I6" i="35"/>
  <c r="I10" i="35"/>
  <c r="K10" i="35"/>
  <c r="I13" i="35"/>
  <c r="K13" i="35"/>
  <c r="K14" i="35"/>
  <c r="I14" i="35"/>
  <c r="I18" i="35"/>
  <c r="K18" i="35"/>
  <c r="K10" i="21"/>
  <c r="K24" i="21"/>
  <c r="I24" i="21"/>
  <c r="AD3" i="22"/>
  <c r="J4" i="22"/>
  <c r="I26" i="22"/>
  <c r="AD3" i="23"/>
  <c r="K7" i="23"/>
  <c r="I7" i="23"/>
  <c r="K12" i="23"/>
  <c r="I12" i="23"/>
  <c r="K21" i="23"/>
  <c r="I21" i="23"/>
  <c r="K23" i="24"/>
  <c r="K24" i="24"/>
  <c r="I24" i="24"/>
  <c r="K28" i="24"/>
  <c r="K29" i="24"/>
  <c r="I29" i="24"/>
  <c r="K25" i="25"/>
  <c r="I25" i="25"/>
  <c r="K6" i="26"/>
  <c r="I6" i="26"/>
  <c r="I10" i="26"/>
  <c r="K7" i="27"/>
  <c r="I7" i="27"/>
  <c r="K18" i="27"/>
  <c r="I18" i="27"/>
  <c r="I26" i="27"/>
  <c r="K6" i="29"/>
  <c r="I6" i="29"/>
  <c r="J8" i="29"/>
  <c r="AD3" i="29"/>
  <c r="K12" i="29"/>
  <c r="K25" i="29"/>
  <c r="K14" i="30"/>
  <c r="I14" i="30"/>
  <c r="I15" i="30"/>
  <c r="K15" i="30"/>
  <c r="K28" i="30"/>
  <c r="I28" i="30"/>
  <c r="I14" i="33"/>
  <c r="K14" i="33"/>
  <c r="K26" i="34"/>
  <c r="I26" i="34"/>
  <c r="K5" i="35"/>
  <c r="I30" i="20"/>
  <c r="I4" i="21"/>
  <c r="K19" i="21"/>
  <c r="I19" i="21"/>
  <c r="I23" i="21"/>
  <c r="Q27" i="21"/>
  <c r="I28" i="21"/>
  <c r="K9" i="22"/>
  <c r="I9" i="22"/>
  <c r="I13" i="22"/>
  <c r="K14" i="22"/>
  <c r="I14" i="22"/>
  <c r="K23" i="22"/>
  <c r="I23" i="22"/>
  <c r="K31" i="22"/>
  <c r="I31" i="22"/>
  <c r="Q15" i="23"/>
  <c r="I16" i="23"/>
  <c r="K26" i="23"/>
  <c r="I26" i="23"/>
  <c r="K5" i="24"/>
  <c r="I5" i="24"/>
  <c r="I9" i="24"/>
  <c r="K10" i="24"/>
  <c r="I10" i="24"/>
  <c r="Q13" i="24"/>
  <c r="I14" i="24"/>
  <c r="K29" i="25"/>
  <c r="K30" i="25"/>
  <c r="I30" i="25"/>
  <c r="K7" i="26"/>
  <c r="I7" i="26"/>
  <c r="K6" i="27"/>
  <c r="I6" i="27"/>
  <c r="K19" i="27"/>
  <c r="K20" i="27"/>
  <c r="I20" i="27"/>
  <c r="I24" i="28"/>
  <c r="K25" i="28"/>
  <c r="I25" i="28"/>
  <c r="K8" i="30"/>
  <c r="I8" i="30"/>
  <c r="K24" i="30"/>
  <c r="I24" i="30"/>
  <c r="I15" i="31"/>
  <c r="I24" i="32"/>
  <c r="K24" i="32"/>
  <c r="K15" i="33"/>
  <c r="I15" i="33"/>
  <c r="K16" i="33"/>
  <c r="I16" i="33"/>
  <c r="K18" i="34"/>
  <c r="I18" i="34"/>
  <c r="Q10" i="21"/>
  <c r="K14" i="21"/>
  <c r="I14" i="21"/>
  <c r="K25" i="21"/>
  <c r="I25" i="21"/>
  <c r="Q17" i="22"/>
  <c r="K28" i="22"/>
  <c r="I28" i="22"/>
  <c r="K4" i="23"/>
  <c r="I4" i="23"/>
  <c r="K13" i="23"/>
  <c r="I13" i="23"/>
  <c r="K11" i="24"/>
  <c r="I11" i="24"/>
  <c r="K6" i="25"/>
  <c r="I6" i="25"/>
  <c r="K11" i="25"/>
  <c r="I11" i="25"/>
  <c r="I15" i="25"/>
  <c r="K16" i="25"/>
  <c r="I16" i="25"/>
  <c r="Q19" i="25"/>
  <c r="X3" i="26"/>
  <c r="K12" i="26"/>
  <c r="I12" i="26"/>
  <c r="K17" i="26"/>
  <c r="I17" i="26"/>
  <c r="I21" i="26"/>
  <c r="K22" i="26"/>
  <c r="I22" i="26"/>
  <c r="Q25" i="26"/>
  <c r="AD3" i="27"/>
  <c r="K26" i="28"/>
  <c r="I26" i="28"/>
  <c r="I27" i="28"/>
  <c r="K27" i="28"/>
  <c r="K10" i="31"/>
  <c r="I10" i="31"/>
  <c r="I8" i="32"/>
  <c r="K8" i="32"/>
  <c r="AD3" i="33"/>
  <c r="J6" i="33"/>
  <c r="K10" i="34"/>
  <c r="I10" i="34"/>
  <c r="Q30" i="19"/>
  <c r="K10" i="20"/>
  <c r="I10" i="20"/>
  <c r="Q12" i="20"/>
  <c r="Q4" i="21"/>
  <c r="K8" i="21"/>
  <c r="I8" i="21"/>
  <c r="K16" i="21"/>
  <c r="I16" i="21"/>
  <c r="K30" i="21"/>
  <c r="I30" i="21"/>
  <c r="K6" i="22"/>
  <c r="I6" i="22"/>
  <c r="K15" i="22"/>
  <c r="I15" i="22"/>
  <c r="Q7" i="23"/>
  <c r="K18" i="23"/>
  <c r="I18" i="23"/>
  <c r="K16" i="24"/>
  <c r="I16" i="24"/>
  <c r="K21" i="24"/>
  <c r="I21" i="24"/>
  <c r="K26" i="24"/>
  <c r="I26" i="24"/>
  <c r="Q29" i="24"/>
  <c r="K17" i="25"/>
  <c r="I17" i="25"/>
  <c r="K23" i="26"/>
  <c r="I23" i="26"/>
  <c r="K31" i="26"/>
  <c r="I31" i="26"/>
  <c r="J3" i="27"/>
  <c r="K9" i="27"/>
  <c r="I9" i="27"/>
  <c r="K8" i="28"/>
  <c r="I8" i="28"/>
  <c r="K21" i="29"/>
  <c r="I21" i="29"/>
  <c r="K22" i="29"/>
  <c r="I22" i="29"/>
  <c r="K30" i="31"/>
  <c r="I30" i="31"/>
  <c r="K7" i="33"/>
  <c r="I7" i="33"/>
  <c r="K8" i="33"/>
  <c r="I8" i="33"/>
  <c r="K11" i="34"/>
  <c r="I11" i="34"/>
  <c r="I12" i="34"/>
  <c r="K12" i="34"/>
  <c r="I20" i="34"/>
  <c r="K20" i="34"/>
  <c r="J4" i="25"/>
  <c r="K14" i="27"/>
  <c r="I14" i="27"/>
  <c r="I31" i="27"/>
  <c r="AD3" i="28"/>
  <c r="K18" i="28"/>
  <c r="I18" i="28"/>
  <c r="Q20" i="28"/>
  <c r="K13" i="29"/>
  <c r="I13" i="29"/>
  <c r="K29" i="30"/>
  <c r="I29" i="30"/>
  <c r="K11" i="31"/>
  <c r="I11" i="31"/>
  <c r="Q14" i="31"/>
  <c r="K9" i="32"/>
  <c r="I9" i="32"/>
  <c r="K10" i="32"/>
  <c r="I10" i="32"/>
  <c r="K23" i="32"/>
  <c r="I23" i="32"/>
  <c r="K19" i="34"/>
  <c r="I19" i="34"/>
  <c r="K22" i="35"/>
  <c r="I22" i="35"/>
  <c r="I11" i="39"/>
  <c r="K11" i="39"/>
  <c r="K28" i="27"/>
  <c r="I28" i="27"/>
  <c r="K10" i="29"/>
  <c r="I10" i="29"/>
  <c r="K23" i="29"/>
  <c r="I23" i="29"/>
  <c r="K31" i="29"/>
  <c r="I31" i="29"/>
  <c r="AD3" i="30"/>
  <c r="K30" i="30"/>
  <c r="I30" i="30"/>
  <c r="K12" i="31"/>
  <c r="I12" i="31"/>
  <c r="K22" i="31"/>
  <c r="I22" i="31"/>
  <c r="AD3" i="32"/>
  <c r="J4" i="32"/>
  <c r="I16" i="32"/>
  <c r="K16" i="32"/>
  <c r="K17" i="32"/>
  <c r="I17" i="32"/>
  <c r="K18" i="32"/>
  <c r="I18" i="32"/>
  <c r="K10" i="33"/>
  <c r="I10" i="33"/>
  <c r="K18" i="33"/>
  <c r="I18" i="33"/>
  <c r="K26" i="33"/>
  <c r="I26" i="33"/>
  <c r="AD3" i="34"/>
  <c r="K13" i="34"/>
  <c r="I13" i="34"/>
  <c r="K14" i="34"/>
  <c r="I14" i="34"/>
  <c r="K27" i="34"/>
  <c r="I27" i="34"/>
  <c r="K8" i="35"/>
  <c r="I8" i="35"/>
  <c r="K21" i="35"/>
  <c r="K4" i="28"/>
  <c r="I4" i="28"/>
  <c r="K7" i="28"/>
  <c r="I7" i="28"/>
  <c r="K14" i="28"/>
  <c r="K22" i="28"/>
  <c r="K28" i="28"/>
  <c r="I28" i="28"/>
  <c r="K5" i="29"/>
  <c r="I5" i="29"/>
  <c r="K9" i="29"/>
  <c r="K24" i="29"/>
  <c r="I24" i="29"/>
  <c r="K5" i="30"/>
  <c r="I5" i="30"/>
  <c r="K16" i="30"/>
  <c r="I16" i="30"/>
  <c r="K21" i="30"/>
  <c r="I21" i="30"/>
  <c r="I7" i="31"/>
  <c r="K17" i="31"/>
  <c r="I17" i="31"/>
  <c r="K21" i="31"/>
  <c r="K27" i="31"/>
  <c r="I27" i="31"/>
  <c r="K12" i="32"/>
  <c r="I12" i="32"/>
  <c r="K25" i="32"/>
  <c r="I25" i="32"/>
  <c r="K26" i="32"/>
  <c r="I26" i="32"/>
  <c r="K9" i="33"/>
  <c r="K17" i="33"/>
  <c r="K25" i="33"/>
  <c r="K31" i="33"/>
  <c r="I31" i="33"/>
  <c r="K5" i="34"/>
  <c r="I5" i="34"/>
  <c r="K6" i="34"/>
  <c r="I6" i="34"/>
  <c r="K21" i="34"/>
  <c r="I21" i="34"/>
  <c r="K22" i="34"/>
  <c r="I22" i="34"/>
  <c r="K16" i="35"/>
  <c r="I16" i="35"/>
  <c r="J6" i="36"/>
  <c r="AD3" i="36"/>
  <c r="I17" i="36"/>
  <c r="K17" i="36"/>
  <c r="K26" i="36"/>
  <c r="I26" i="36"/>
  <c r="K27" i="36"/>
  <c r="I27" i="36"/>
  <c r="I21" i="38"/>
  <c r="K21" i="38"/>
  <c r="I12" i="27"/>
  <c r="Q16" i="27"/>
  <c r="I17" i="27"/>
  <c r="K12" i="28"/>
  <c r="I12" i="28"/>
  <c r="K15" i="28"/>
  <c r="I15" i="28"/>
  <c r="I19" i="28"/>
  <c r="K23" i="28"/>
  <c r="I23" i="28"/>
  <c r="I14" i="29"/>
  <c r="K15" i="29"/>
  <c r="I15" i="29"/>
  <c r="Q18" i="29"/>
  <c r="K28" i="29"/>
  <c r="J4" i="30"/>
  <c r="K6" i="30"/>
  <c r="I6" i="30"/>
  <c r="K10" i="30"/>
  <c r="K11" i="30"/>
  <c r="I11" i="30"/>
  <c r="K22" i="30"/>
  <c r="I22" i="30"/>
  <c r="Q6" i="31"/>
  <c r="K28" i="31"/>
  <c r="I28" i="31"/>
  <c r="K6" i="32"/>
  <c r="I6" i="32"/>
  <c r="K11" i="32"/>
  <c r="K20" i="32"/>
  <c r="I20" i="32"/>
  <c r="K31" i="32"/>
  <c r="I31" i="32"/>
  <c r="K4" i="33"/>
  <c r="I4" i="33"/>
  <c r="K12" i="33"/>
  <c r="I12" i="33"/>
  <c r="K20" i="33"/>
  <c r="I20" i="33"/>
  <c r="J4" i="34"/>
  <c r="K16" i="34"/>
  <c r="I16" i="34"/>
  <c r="K29" i="34"/>
  <c r="I29" i="34"/>
  <c r="K30" i="34"/>
  <c r="I30" i="34"/>
  <c r="K9" i="35"/>
  <c r="I9" i="35"/>
  <c r="K24" i="35"/>
  <c r="I24" i="35"/>
  <c r="K25" i="27"/>
  <c r="I25" i="27"/>
  <c r="K20" i="28"/>
  <c r="I20" i="28"/>
  <c r="K31" i="28"/>
  <c r="I31" i="28"/>
  <c r="K16" i="29"/>
  <c r="I16" i="29"/>
  <c r="K29" i="29"/>
  <c r="I29" i="29"/>
  <c r="AD3" i="31"/>
  <c r="J4" i="31"/>
  <c r="K14" i="31"/>
  <c r="I14" i="31"/>
  <c r="K14" i="32"/>
  <c r="I14" i="32"/>
  <c r="K28" i="32"/>
  <c r="I28" i="32"/>
  <c r="K28" i="33"/>
  <c r="I28" i="33"/>
  <c r="K8" i="34"/>
  <c r="I8" i="34"/>
  <c r="K24" i="34"/>
  <c r="I24" i="34"/>
  <c r="I28" i="34"/>
  <c r="K28" i="34"/>
  <c r="AD3" i="35"/>
  <c r="J4" i="35"/>
  <c r="K17" i="35"/>
  <c r="I17" i="35"/>
  <c r="I24" i="38"/>
  <c r="K24" i="38"/>
  <c r="K25" i="38"/>
  <c r="I25" i="38"/>
  <c r="K22" i="27"/>
  <c r="I22" i="27"/>
  <c r="K30" i="27"/>
  <c r="I30" i="27"/>
  <c r="J3" i="29"/>
  <c r="K7" i="29"/>
  <c r="I7" i="29"/>
  <c r="Q10" i="29"/>
  <c r="K20" i="29"/>
  <c r="K26" i="29"/>
  <c r="I26" i="29"/>
  <c r="I17" i="30"/>
  <c r="K27" i="30"/>
  <c r="I27" i="30"/>
  <c r="K9" i="31"/>
  <c r="I9" i="31"/>
  <c r="K13" i="31"/>
  <c r="K19" i="31"/>
  <c r="I19" i="31"/>
  <c r="Q22" i="31"/>
  <c r="K7" i="32"/>
  <c r="I7" i="32"/>
  <c r="I13" i="32"/>
  <c r="K27" i="32"/>
  <c r="K5" i="33"/>
  <c r="I5" i="33"/>
  <c r="K13" i="33"/>
  <c r="I13" i="33"/>
  <c r="K21" i="33"/>
  <c r="I21" i="33"/>
  <c r="K7" i="34"/>
  <c r="K23" i="34"/>
  <c r="K11" i="35"/>
  <c r="I11" i="35"/>
  <c r="K12" i="35"/>
  <c r="I12" i="35"/>
  <c r="K25" i="35"/>
  <c r="I25" i="35"/>
  <c r="K22" i="37"/>
  <c r="I22" i="37"/>
  <c r="I23" i="37"/>
  <c r="K23" i="37"/>
  <c r="K31" i="35"/>
  <c r="I31" i="35"/>
  <c r="K10" i="36"/>
  <c r="I10" i="36"/>
  <c r="K18" i="36"/>
  <c r="I18" i="36"/>
  <c r="K19" i="36"/>
  <c r="I19" i="36"/>
  <c r="I25" i="36"/>
  <c r="K25" i="36"/>
  <c r="AD3" i="37"/>
  <c r="J4" i="37"/>
  <c r="K5" i="37"/>
  <c r="I5" i="37"/>
  <c r="K14" i="37"/>
  <c r="I14" i="37"/>
  <c r="K29" i="37"/>
  <c r="I29" i="37"/>
  <c r="X3" i="38"/>
  <c r="K17" i="38"/>
  <c r="I17" i="38"/>
  <c r="K12" i="39"/>
  <c r="I12" i="39"/>
  <c r="K13" i="39"/>
  <c r="I13" i="39"/>
  <c r="I19" i="39"/>
  <c r="K19" i="39"/>
  <c r="K23" i="39"/>
  <c r="I23" i="39"/>
  <c r="I24" i="39"/>
  <c r="K24" i="39"/>
  <c r="I23" i="40"/>
  <c r="K23" i="40"/>
  <c r="K25" i="41"/>
  <c r="I25" i="41"/>
  <c r="I11" i="42"/>
  <c r="K11" i="42"/>
  <c r="K26" i="43"/>
  <c r="I26" i="43"/>
  <c r="K31" i="36"/>
  <c r="I31" i="36"/>
  <c r="K6" i="37"/>
  <c r="I6" i="37"/>
  <c r="K24" i="37"/>
  <c r="I24" i="37"/>
  <c r="K25" i="37"/>
  <c r="I25" i="37"/>
  <c r="I28" i="37"/>
  <c r="K30" i="37"/>
  <c r="I30" i="37"/>
  <c r="K8" i="38"/>
  <c r="K9" i="38"/>
  <c r="I9" i="38"/>
  <c r="K16" i="38"/>
  <c r="K27" i="38"/>
  <c r="I27" i="38"/>
  <c r="AD3" i="39"/>
  <c r="K5" i="39"/>
  <c r="I5" i="39"/>
  <c r="K25" i="39"/>
  <c r="I25" i="39"/>
  <c r="K29" i="39"/>
  <c r="I29" i="39"/>
  <c r="I13" i="41"/>
  <c r="K13" i="41"/>
  <c r="K14" i="41"/>
  <c r="I14" i="41"/>
  <c r="I7" i="44"/>
  <c r="K7" i="44"/>
  <c r="I30" i="35"/>
  <c r="K7" i="36"/>
  <c r="I7" i="36"/>
  <c r="K21" i="36"/>
  <c r="I21" i="36"/>
  <c r="K28" i="36"/>
  <c r="K16" i="37"/>
  <c r="I16" i="37"/>
  <c r="K17" i="37"/>
  <c r="I17" i="37"/>
  <c r="K19" i="38"/>
  <c r="I19" i="38"/>
  <c r="I26" i="38"/>
  <c r="K28" i="38"/>
  <c r="I28" i="38"/>
  <c r="K15" i="39"/>
  <c r="I15" i="39"/>
  <c r="K6" i="43"/>
  <c r="I6" i="43"/>
  <c r="I7" i="43"/>
  <c r="K7" i="43"/>
  <c r="K8" i="43"/>
  <c r="I8" i="43"/>
  <c r="I11" i="36"/>
  <c r="K13" i="36"/>
  <c r="I13" i="36"/>
  <c r="K8" i="37"/>
  <c r="I8" i="37"/>
  <c r="K9" i="37"/>
  <c r="I9" i="37"/>
  <c r="AD3" i="38"/>
  <c r="J4" i="38"/>
  <c r="K11" i="38"/>
  <c r="I11" i="38"/>
  <c r="K20" i="38"/>
  <c r="I20" i="38"/>
  <c r="K7" i="39"/>
  <c r="I7" i="39"/>
  <c r="K14" i="39"/>
  <c r="I11" i="40"/>
  <c r="I31" i="40"/>
  <c r="K31" i="40"/>
  <c r="I21" i="41"/>
  <c r="K21" i="41"/>
  <c r="K12" i="36"/>
  <c r="K23" i="36"/>
  <c r="I23" i="36"/>
  <c r="I7" i="37"/>
  <c r="K7" i="37"/>
  <c r="K19" i="37"/>
  <c r="I19" i="37"/>
  <c r="K26" i="37"/>
  <c r="K12" i="38"/>
  <c r="I12" i="38"/>
  <c r="K30" i="38"/>
  <c r="I30" i="38"/>
  <c r="K17" i="39"/>
  <c r="I17" i="39"/>
  <c r="I26" i="39"/>
  <c r="K26" i="39"/>
  <c r="K30" i="39"/>
  <c r="I30" i="39"/>
  <c r="J5" i="40"/>
  <c r="I27" i="42"/>
  <c r="K27" i="42"/>
  <c r="K29" i="42"/>
  <c r="I29" i="42"/>
  <c r="K5" i="36"/>
  <c r="I5" i="36"/>
  <c r="K15" i="36"/>
  <c r="I15" i="36"/>
  <c r="K24" i="36"/>
  <c r="I24" i="36"/>
  <c r="K11" i="37"/>
  <c r="I11" i="37"/>
  <c r="K22" i="38"/>
  <c r="I22" i="38"/>
  <c r="K23" i="38"/>
  <c r="I23" i="38"/>
  <c r="I29" i="38"/>
  <c r="K29" i="38"/>
  <c r="K9" i="39"/>
  <c r="I9" i="39"/>
  <c r="K18" i="39"/>
  <c r="I18" i="39"/>
  <c r="I6" i="40"/>
  <c r="K6" i="40"/>
  <c r="I7" i="40"/>
  <c r="K7" i="40"/>
  <c r="K8" i="40"/>
  <c r="I8" i="40"/>
  <c r="K21" i="40"/>
  <c r="I21" i="40"/>
  <c r="K16" i="42"/>
  <c r="I16" i="42"/>
  <c r="Q30" i="35"/>
  <c r="Q7" i="36"/>
  <c r="I14" i="36"/>
  <c r="K16" i="36"/>
  <c r="I16" i="36"/>
  <c r="K10" i="37"/>
  <c r="K21" i="37"/>
  <c r="I21" i="37"/>
  <c r="K6" i="38"/>
  <c r="I6" i="38"/>
  <c r="K7" i="38"/>
  <c r="I7" i="38"/>
  <c r="K14" i="38"/>
  <c r="I14" i="38"/>
  <c r="K15" i="38"/>
  <c r="I15" i="38"/>
  <c r="I8" i="39"/>
  <c r="K10" i="39"/>
  <c r="I10" i="39"/>
  <c r="K4" i="40"/>
  <c r="I4" i="40"/>
  <c r="I15" i="40"/>
  <c r="K15" i="40"/>
  <c r="K16" i="40"/>
  <c r="I16" i="40"/>
  <c r="I11" i="43"/>
  <c r="K11" i="43"/>
  <c r="K27" i="40"/>
  <c r="I27" i="40"/>
  <c r="K15" i="41"/>
  <c r="I15" i="41"/>
  <c r="K20" i="41"/>
  <c r="I20" i="41"/>
  <c r="K27" i="41"/>
  <c r="I27" i="41"/>
  <c r="K17" i="42"/>
  <c r="I17" i="42"/>
  <c r="K18" i="43"/>
  <c r="I18" i="43"/>
  <c r="I31" i="43"/>
  <c r="K31" i="43"/>
  <c r="K12" i="44"/>
  <c r="I12" i="44"/>
  <c r="K17" i="40"/>
  <c r="I17" i="40"/>
  <c r="K22" i="40"/>
  <c r="I22" i="40"/>
  <c r="K9" i="41"/>
  <c r="I9" i="41"/>
  <c r="K12" i="42"/>
  <c r="I12" i="42"/>
  <c r="K23" i="42"/>
  <c r="I23" i="42"/>
  <c r="K7" i="45"/>
  <c r="I7" i="45"/>
  <c r="K9" i="40"/>
  <c r="K29" i="40"/>
  <c r="I29" i="40"/>
  <c r="J3" i="41"/>
  <c r="K4" i="41"/>
  <c r="I4" i="41"/>
  <c r="K22" i="41"/>
  <c r="I22" i="41"/>
  <c r="I26" i="41"/>
  <c r="K28" i="41"/>
  <c r="I28" i="41"/>
  <c r="K13" i="42"/>
  <c r="I13" i="42"/>
  <c r="K18" i="42"/>
  <c r="I18" i="42"/>
  <c r="K25" i="42"/>
  <c r="I25" i="42"/>
  <c r="I9" i="43"/>
  <c r="K19" i="43"/>
  <c r="I19" i="43"/>
  <c r="K15" i="44"/>
  <c r="I15" i="44"/>
  <c r="K22" i="44"/>
  <c r="I22" i="44"/>
  <c r="K28" i="44"/>
  <c r="I28" i="44"/>
  <c r="I12" i="40"/>
  <c r="K24" i="40"/>
  <c r="I24" i="40"/>
  <c r="I28" i="40"/>
  <c r="K11" i="41"/>
  <c r="I11" i="41"/>
  <c r="K23" i="41"/>
  <c r="I23" i="41"/>
  <c r="K7" i="42"/>
  <c r="I7" i="42"/>
  <c r="K14" i="43"/>
  <c r="I14" i="43"/>
  <c r="K28" i="45"/>
  <c r="I28" i="45"/>
  <c r="I29" i="45"/>
  <c r="K29" i="45"/>
  <c r="J4" i="39"/>
  <c r="K25" i="40"/>
  <c r="I25" i="40"/>
  <c r="K30" i="40"/>
  <c r="I30" i="40"/>
  <c r="AD3" i="41"/>
  <c r="K6" i="41"/>
  <c r="I6" i="41"/>
  <c r="I10" i="41"/>
  <c r="K17" i="41"/>
  <c r="I17" i="41"/>
  <c r="K30" i="41"/>
  <c r="I30" i="41"/>
  <c r="K20" i="42"/>
  <c r="I20" i="42"/>
  <c r="I24" i="42"/>
  <c r="K26" i="42"/>
  <c r="I26" i="42"/>
  <c r="K14" i="40"/>
  <c r="I14" i="40"/>
  <c r="K19" i="40"/>
  <c r="I19" i="40"/>
  <c r="I5" i="41"/>
  <c r="K5" i="41"/>
  <c r="K7" i="41"/>
  <c r="I7" i="41"/>
  <c r="K12" i="41"/>
  <c r="I12" i="41"/>
  <c r="I29" i="41"/>
  <c r="K29" i="41"/>
  <c r="K9" i="42"/>
  <c r="I9" i="42"/>
  <c r="I19" i="42"/>
  <c r="K19" i="42"/>
  <c r="K21" i="42"/>
  <c r="I21" i="42"/>
  <c r="I20" i="43"/>
  <c r="K20" i="43"/>
  <c r="K10" i="45"/>
  <c r="I10" i="45"/>
  <c r="K20" i="45"/>
  <c r="I20" i="45"/>
  <c r="I21" i="45"/>
  <c r="K21" i="45"/>
  <c r="K19" i="41"/>
  <c r="I19" i="41"/>
  <c r="AD3" i="42"/>
  <c r="J4" i="42"/>
  <c r="K15" i="42"/>
  <c r="I15" i="42"/>
  <c r="K28" i="42"/>
  <c r="I28" i="42"/>
  <c r="K31" i="42"/>
  <c r="I31" i="42"/>
  <c r="J4" i="43"/>
  <c r="AD3" i="43"/>
  <c r="K17" i="43"/>
  <c r="I17" i="43"/>
  <c r="I18" i="44"/>
  <c r="K18" i="44"/>
  <c r="I7" i="46"/>
  <c r="K7" i="46"/>
  <c r="AD3" i="44"/>
  <c r="K8" i="44"/>
  <c r="I8" i="44"/>
  <c r="K11" i="46"/>
  <c r="I11" i="46"/>
  <c r="I21" i="46"/>
  <c r="K21" i="46"/>
  <c r="I28" i="46"/>
  <c r="K28" i="46"/>
  <c r="I29" i="46"/>
  <c r="K29" i="46"/>
  <c r="K30" i="46"/>
  <c r="I30" i="46"/>
  <c r="K26" i="48"/>
  <c r="I26" i="48"/>
  <c r="Q4" i="43"/>
  <c r="I5" i="43"/>
  <c r="I16" i="43"/>
  <c r="Q28" i="43"/>
  <c r="I29" i="43"/>
  <c r="J4" i="44"/>
  <c r="K19" i="44"/>
  <c r="I19" i="44"/>
  <c r="K26" i="44"/>
  <c r="K27" i="44"/>
  <c r="I27" i="44"/>
  <c r="H3" i="45"/>
  <c r="AD3" i="45"/>
  <c r="J4" i="45"/>
  <c r="K14" i="45"/>
  <c r="I14" i="45"/>
  <c r="K22" i="45"/>
  <c r="I22" i="45"/>
  <c r="K30" i="45"/>
  <c r="I30" i="45"/>
  <c r="AD3" i="46"/>
  <c r="J4" i="46"/>
  <c r="K17" i="46"/>
  <c r="I17" i="46"/>
  <c r="AD3" i="47"/>
  <c r="J4" i="47"/>
  <c r="I31" i="47"/>
  <c r="K31" i="47"/>
  <c r="I29" i="48"/>
  <c r="K29" i="48"/>
  <c r="I22" i="49"/>
  <c r="K22" i="49"/>
  <c r="Q20" i="43"/>
  <c r="Q26" i="43"/>
  <c r="K16" i="44"/>
  <c r="I16" i="44"/>
  <c r="K9" i="45"/>
  <c r="I9" i="45"/>
  <c r="K15" i="45"/>
  <c r="I15" i="45"/>
  <c r="K23" i="45"/>
  <c r="I23" i="45"/>
  <c r="I5" i="48"/>
  <c r="K5" i="48"/>
  <c r="K10" i="48"/>
  <c r="I10" i="48"/>
  <c r="K15" i="49"/>
  <c r="I15" i="49"/>
  <c r="I12" i="43"/>
  <c r="K24" i="43"/>
  <c r="I24" i="43"/>
  <c r="I30" i="43"/>
  <c r="K5" i="44"/>
  <c r="K6" i="44"/>
  <c r="I6" i="44"/>
  <c r="Q8" i="44"/>
  <c r="K23" i="44"/>
  <c r="K24" i="44"/>
  <c r="I24" i="44"/>
  <c r="K6" i="46"/>
  <c r="I6" i="46"/>
  <c r="K13" i="46"/>
  <c r="I13" i="46"/>
  <c r="K25" i="46"/>
  <c r="I25" i="46"/>
  <c r="K20" i="47"/>
  <c r="I20" i="47"/>
  <c r="I27" i="47"/>
  <c r="K27" i="47"/>
  <c r="K28" i="47"/>
  <c r="I28" i="47"/>
  <c r="I13" i="48"/>
  <c r="K13" i="48"/>
  <c r="K17" i="45"/>
  <c r="I17" i="45"/>
  <c r="K25" i="45"/>
  <c r="I25" i="45"/>
  <c r="K31" i="45"/>
  <c r="I31" i="45"/>
  <c r="K19" i="46"/>
  <c r="I19" i="46"/>
  <c r="K7" i="48"/>
  <c r="I7" i="48"/>
  <c r="I10" i="49"/>
  <c r="K10" i="49"/>
  <c r="K13" i="44"/>
  <c r="K14" i="44"/>
  <c r="I14" i="44"/>
  <c r="K29" i="44"/>
  <c r="I29" i="44"/>
  <c r="K5" i="45"/>
  <c r="K6" i="45"/>
  <c r="I6" i="45"/>
  <c r="K16" i="45"/>
  <c r="K24" i="45"/>
  <c r="K8" i="46"/>
  <c r="I8" i="46"/>
  <c r="K9" i="46"/>
  <c r="I9" i="46"/>
  <c r="I20" i="46"/>
  <c r="K20" i="46"/>
  <c r="K12" i="47"/>
  <c r="I12" i="47"/>
  <c r="K18" i="48"/>
  <c r="I18" i="48"/>
  <c r="Q24" i="44"/>
  <c r="K30" i="44"/>
  <c r="I30" i="44"/>
  <c r="X3" i="45"/>
  <c r="K11" i="45"/>
  <c r="I11" i="45"/>
  <c r="K19" i="45"/>
  <c r="I19" i="45"/>
  <c r="K27" i="45"/>
  <c r="I27" i="45"/>
  <c r="K14" i="46"/>
  <c r="K22" i="46"/>
  <c r="I22" i="46"/>
  <c r="I26" i="46"/>
  <c r="K27" i="46"/>
  <c r="I27" i="46"/>
  <c r="I15" i="47"/>
  <c r="K15" i="47"/>
  <c r="I23" i="47"/>
  <c r="K23" i="47"/>
  <c r="I21" i="48"/>
  <c r="K21" i="48"/>
  <c r="K5" i="47"/>
  <c r="I5" i="47"/>
  <c r="I14" i="47"/>
  <c r="K14" i="47"/>
  <c r="H3" i="48"/>
  <c r="I12" i="48"/>
  <c r="K12" i="48"/>
  <c r="I20" i="48"/>
  <c r="K20" i="48"/>
  <c r="I28" i="48"/>
  <c r="K28" i="48"/>
  <c r="K8" i="49"/>
  <c r="I8" i="49"/>
  <c r="K16" i="49"/>
  <c r="I16" i="49"/>
  <c r="K23" i="49"/>
  <c r="I23" i="49"/>
  <c r="K8" i="51"/>
  <c r="I8" i="51"/>
  <c r="I9" i="51"/>
  <c r="K9" i="51"/>
  <c r="I31" i="52"/>
  <c r="K31" i="52"/>
  <c r="I9" i="47"/>
  <c r="K18" i="47"/>
  <c r="I19" i="47"/>
  <c r="K19" i="47"/>
  <c r="I4" i="48"/>
  <c r="J3" i="48"/>
  <c r="K4" i="48"/>
  <c r="K4" i="49"/>
  <c r="I4" i="49"/>
  <c r="K17" i="50"/>
  <c r="I17" i="50"/>
  <c r="K18" i="50"/>
  <c r="I18" i="50"/>
  <c r="I6" i="47"/>
  <c r="K6" i="47"/>
  <c r="K24" i="47"/>
  <c r="I24" i="47"/>
  <c r="K29" i="47"/>
  <c r="I29" i="47"/>
  <c r="K11" i="49"/>
  <c r="K12" i="49"/>
  <c r="I12" i="49"/>
  <c r="K18" i="49"/>
  <c r="I18" i="49"/>
  <c r="K25" i="49"/>
  <c r="I25" i="49"/>
  <c r="K15" i="46"/>
  <c r="K10" i="47"/>
  <c r="I11" i="47"/>
  <c r="K11" i="47"/>
  <c r="I9" i="48"/>
  <c r="K9" i="48"/>
  <c r="I17" i="48"/>
  <c r="K17" i="48"/>
  <c r="I25" i="48"/>
  <c r="K25" i="48"/>
  <c r="I19" i="49"/>
  <c r="K19" i="49"/>
  <c r="I24" i="49"/>
  <c r="K25" i="50"/>
  <c r="I25" i="50"/>
  <c r="K26" i="50"/>
  <c r="I26" i="50"/>
  <c r="Q9" i="46"/>
  <c r="K16" i="47"/>
  <c r="I16" i="47"/>
  <c r="K21" i="47"/>
  <c r="I21" i="47"/>
  <c r="I30" i="47"/>
  <c r="K30" i="47"/>
  <c r="K14" i="48"/>
  <c r="I14" i="48"/>
  <c r="K22" i="48"/>
  <c r="I22" i="48"/>
  <c r="K30" i="48"/>
  <c r="I30" i="48"/>
  <c r="Q4" i="49"/>
  <c r="I5" i="49"/>
  <c r="J6" i="49"/>
  <c r="AD3" i="49"/>
  <c r="I25" i="51"/>
  <c r="K25" i="51"/>
  <c r="Q15" i="46"/>
  <c r="Q17" i="46"/>
  <c r="K31" i="46"/>
  <c r="Q24" i="47"/>
  <c r="K6" i="48"/>
  <c r="I6" i="48"/>
  <c r="I7" i="49"/>
  <c r="K7" i="49"/>
  <c r="Q12" i="49"/>
  <c r="K21" i="49"/>
  <c r="I21" i="49"/>
  <c r="I27" i="49"/>
  <c r="K27" i="49"/>
  <c r="K31" i="49"/>
  <c r="I31" i="49"/>
  <c r="K8" i="47"/>
  <c r="I8" i="47"/>
  <c r="K13" i="47"/>
  <c r="I13" i="47"/>
  <c r="I22" i="47"/>
  <c r="K22" i="47"/>
  <c r="K11" i="48"/>
  <c r="I11" i="48"/>
  <c r="K19" i="48"/>
  <c r="I19" i="48"/>
  <c r="K27" i="48"/>
  <c r="I27" i="48"/>
  <c r="K9" i="49"/>
  <c r="I9" i="49"/>
  <c r="I28" i="49"/>
  <c r="K28" i="49"/>
  <c r="J3" i="50"/>
  <c r="AD3" i="50"/>
  <c r="I11" i="50"/>
  <c r="K11" i="50"/>
  <c r="I19" i="50"/>
  <c r="K19" i="50"/>
  <c r="I27" i="50"/>
  <c r="K27" i="50"/>
  <c r="I6" i="51"/>
  <c r="K16" i="51"/>
  <c r="I16" i="51"/>
  <c r="K6" i="52"/>
  <c r="I6" i="52"/>
  <c r="I12" i="52"/>
  <c r="K13" i="52"/>
  <c r="I13" i="52"/>
  <c r="K26" i="52"/>
  <c r="K6" i="53"/>
  <c r="I6" i="53"/>
  <c r="AD3" i="48"/>
  <c r="Q13" i="49"/>
  <c r="K5" i="50"/>
  <c r="K12" i="50"/>
  <c r="K20" i="50"/>
  <c r="K28" i="50"/>
  <c r="Q5" i="51"/>
  <c r="K11" i="51"/>
  <c r="I22" i="51"/>
  <c r="K23" i="51"/>
  <c r="I23" i="51"/>
  <c r="K29" i="51"/>
  <c r="I29" i="51"/>
  <c r="Q11" i="52"/>
  <c r="K14" i="52"/>
  <c r="I14" i="52"/>
  <c r="I20" i="52"/>
  <c r="K21" i="52"/>
  <c r="I21" i="52"/>
  <c r="K7" i="53"/>
  <c r="I7" i="53"/>
  <c r="K14" i="53"/>
  <c r="I14" i="53"/>
  <c r="K7" i="51"/>
  <c r="I7" i="51"/>
  <c r="K18" i="51"/>
  <c r="I18" i="51"/>
  <c r="Q21" i="51"/>
  <c r="K8" i="52"/>
  <c r="I8" i="52"/>
  <c r="Q19" i="52"/>
  <c r="K22" i="52"/>
  <c r="I22" i="52"/>
  <c r="K29" i="52"/>
  <c r="I29" i="52"/>
  <c r="I13" i="53"/>
  <c r="K13" i="53"/>
  <c r="K15" i="53"/>
  <c r="I15" i="53"/>
  <c r="K30" i="55"/>
  <c r="I30" i="55"/>
  <c r="K13" i="50"/>
  <c r="K21" i="50"/>
  <c r="K29" i="50"/>
  <c r="I17" i="51"/>
  <c r="K17" i="51"/>
  <c r="K19" i="51"/>
  <c r="I19" i="51"/>
  <c r="K24" i="51"/>
  <c r="I24" i="51"/>
  <c r="I7" i="52"/>
  <c r="K7" i="52"/>
  <c r="K9" i="52"/>
  <c r="I9" i="52"/>
  <c r="K16" i="52"/>
  <c r="I16" i="52"/>
  <c r="Q27" i="52"/>
  <c r="K30" i="52"/>
  <c r="I30" i="52"/>
  <c r="X3" i="53"/>
  <c r="K9" i="53"/>
  <c r="I9" i="53"/>
  <c r="I16" i="53"/>
  <c r="K16" i="53"/>
  <c r="K28" i="53"/>
  <c r="I28" i="53"/>
  <c r="K24" i="54"/>
  <c r="I24" i="54"/>
  <c r="Q21" i="49"/>
  <c r="I6" i="50"/>
  <c r="J4" i="51"/>
  <c r="AD3" i="51"/>
  <c r="I30" i="51"/>
  <c r="I15" i="52"/>
  <c r="K15" i="52"/>
  <c r="K17" i="52"/>
  <c r="I17" i="52"/>
  <c r="K24" i="52"/>
  <c r="I24" i="52"/>
  <c r="K17" i="53"/>
  <c r="I17" i="53"/>
  <c r="K21" i="53"/>
  <c r="I21" i="53"/>
  <c r="I29" i="53"/>
  <c r="K29" i="53"/>
  <c r="K8" i="54"/>
  <c r="I8" i="54"/>
  <c r="I14" i="54"/>
  <c r="K14" i="54"/>
  <c r="K18" i="57"/>
  <c r="I18" i="57"/>
  <c r="K26" i="51"/>
  <c r="I26" i="51"/>
  <c r="K11" i="52"/>
  <c r="I11" i="52"/>
  <c r="I23" i="52"/>
  <c r="K23" i="52"/>
  <c r="K25" i="52"/>
  <c r="I25" i="52"/>
  <c r="I20" i="53"/>
  <c r="K20" i="53"/>
  <c r="K12" i="54"/>
  <c r="I12" i="54"/>
  <c r="K20" i="54"/>
  <c r="I20" i="54"/>
  <c r="K6" i="55"/>
  <c r="I6" i="55"/>
  <c r="K28" i="56"/>
  <c r="I28" i="56"/>
  <c r="H3" i="50"/>
  <c r="I14" i="51"/>
  <c r="K15" i="51"/>
  <c r="I15" i="51"/>
  <c r="K21" i="51"/>
  <c r="I21" i="51"/>
  <c r="K27" i="51"/>
  <c r="I27" i="51"/>
  <c r="J4" i="52"/>
  <c r="K10" i="52"/>
  <c r="K19" i="52"/>
  <c r="I19" i="52"/>
  <c r="AD3" i="53"/>
  <c r="J4" i="53"/>
  <c r="I10" i="53"/>
  <c r="K11" i="53"/>
  <c r="I11" i="53"/>
  <c r="I17" i="49"/>
  <c r="Q29" i="49"/>
  <c r="I5" i="51"/>
  <c r="K31" i="51"/>
  <c r="I31" i="51"/>
  <c r="K5" i="52"/>
  <c r="I5" i="52"/>
  <c r="K27" i="52"/>
  <c r="I27" i="52"/>
  <c r="K12" i="53"/>
  <c r="I12" i="53"/>
  <c r="I18" i="53"/>
  <c r="K18" i="53"/>
  <c r="K14" i="55"/>
  <c r="I14" i="55"/>
  <c r="I12" i="55"/>
  <c r="K12" i="55"/>
  <c r="K16" i="56"/>
  <c r="I16" i="56"/>
  <c r="K20" i="56"/>
  <c r="I20" i="56"/>
  <c r="I29" i="56"/>
  <c r="K29" i="56"/>
  <c r="K30" i="56"/>
  <c r="I30" i="56"/>
  <c r="K10" i="57"/>
  <c r="I10" i="57"/>
  <c r="I16" i="57"/>
  <c r="K16" i="57"/>
  <c r="I27" i="57"/>
  <c r="K27" i="57"/>
  <c r="I22" i="53"/>
  <c r="Q26" i="53"/>
  <c r="Q30" i="53"/>
  <c r="AD3" i="54"/>
  <c r="I13" i="54"/>
  <c r="K23" i="54"/>
  <c r="I23" i="54"/>
  <c r="I30" i="54"/>
  <c r="K30" i="54"/>
  <c r="I7" i="55"/>
  <c r="K7" i="55"/>
  <c r="Q10" i="55"/>
  <c r="K26" i="55"/>
  <c r="I26" i="55"/>
  <c r="I9" i="56"/>
  <c r="I10" i="56"/>
  <c r="K10" i="56"/>
  <c r="K12" i="57"/>
  <c r="I12" i="57"/>
  <c r="K22" i="57"/>
  <c r="I22" i="57"/>
  <c r="K26" i="57"/>
  <c r="I26" i="57"/>
  <c r="Q24" i="53"/>
  <c r="K10" i="54"/>
  <c r="I10" i="54"/>
  <c r="I29" i="54"/>
  <c r="K8" i="55"/>
  <c r="I8" i="55"/>
  <c r="K13" i="55"/>
  <c r="I13" i="55"/>
  <c r="I20" i="55"/>
  <c r="K20" i="55"/>
  <c r="AD3" i="56"/>
  <c r="I5" i="56"/>
  <c r="K5" i="56"/>
  <c r="Q8" i="56"/>
  <c r="K24" i="56"/>
  <c r="I24" i="56"/>
  <c r="I7" i="57"/>
  <c r="K17" i="57"/>
  <c r="I17" i="57"/>
  <c r="K28" i="57"/>
  <c r="I28" i="57"/>
  <c r="K4" i="54"/>
  <c r="I4" i="54"/>
  <c r="J3" i="54"/>
  <c r="I6" i="54"/>
  <c r="K6" i="54"/>
  <c r="I25" i="54"/>
  <c r="K25" i="54"/>
  <c r="I15" i="55"/>
  <c r="K15" i="55"/>
  <c r="I31" i="55"/>
  <c r="K31" i="55"/>
  <c r="K6" i="56"/>
  <c r="I6" i="56"/>
  <c r="K11" i="56"/>
  <c r="I11" i="56"/>
  <c r="I17" i="56"/>
  <c r="I18" i="56"/>
  <c r="K18" i="56"/>
  <c r="I8" i="57"/>
  <c r="K8" i="57"/>
  <c r="K29" i="57"/>
  <c r="I29" i="57"/>
  <c r="I5" i="54"/>
  <c r="K26" i="54"/>
  <c r="I26" i="54"/>
  <c r="K16" i="55"/>
  <c r="I16" i="55"/>
  <c r="K21" i="55"/>
  <c r="I21" i="55"/>
  <c r="I27" i="55"/>
  <c r="J4" i="56"/>
  <c r="I13" i="56"/>
  <c r="K13" i="56"/>
  <c r="K4" i="57"/>
  <c r="I4" i="57"/>
  <c r="K14" i="57"/>
  <c r="I14" i="57"/>
  <c r="I19" i="57"/>
  <c r="K19" i="57"/>
  <c r="I23" i="57"/>
  <c r="I24" i="57"/>
  <c r="K24" i="57"/>
  <c r="K30" i="57"/>
  <c r="I30" i="57"/>
  <c r="K31" i="54"/>
  <c r="I31" i="54"/>
  <c r="I4" i="55"/>
  <c r="K4" i="55"/>
  <c r="K10" i="55"/>
  <c r="I10" i="55"/>
  <c r="I23" i="55"/>
  <c r="K23" i="55"/>
  <c r="Q26" i="55"/>
  <c r="I28" i="55"/>
  <c r="K28" i="55"/>
  <c r="K14" i="56"/>
  <c r="I14" i="56"/>
  <c r="K19" i="56"/>
  <c r="I19" i="56"/>
  <c r="I25" i="56"/>
  <c r="I26" i="56"/>
  <c r="K26" i="56"/>
  <c r="K9" i="57"/>
  <c r="I9" i="57"/>
  <c r="Q22" i="57"/>
  <c r="K16" i="54"/>
  <c r="I16" i="54"/>
  <c r="K24" i="55"/>
  <c r="I24" i="55"/>
  <c r="K8" i="56"/>
  <c r="I8" i="56"/>
  <c r="K12" i="56"/>
  <c r="I12" i="56"/>
  <c r="I21" i="56"/>
  <c r="K21" i="56"/>
  <c r="K20" i="57"/>
  <c r="I20" i="57"/>
  <c r="K25" i="57"/>
  <c r="I25" i="57"/>
  <c r="K30" i="53"/>
  <c r="I30" i="53"/>
  <c r="I17" i="54"/>
  <c r="K18" i="54"/>
  <c r="I18" i="54"/>
  <c r="I22" i="54"/>
  <c r="K22" i="54"/>
  <c r="K28" i="54"/>
  <c r="I28" i="54"/>
  <c r="K5" i="55"/>
  <c r="I5" i="55"/>
  <c r="K18" i="55"/>
  <c r="I18" i="55"/>
  <c r="K22" i="55"/>
  <c r="I22" i="55"/>
  <c r="K29" i="55"/>
  <c r="I29" i="55"/>
  <c r="K22" i="56"/>
  <c r="I22" i="56"/>
  <c r="K27" i="56"/>
  <c r="I27" i="56"/>
  <c r="AD3" i="57"/>
  <c r="J5" i="57"/>
  <c r="J3" i="57" s="1"/>
  <c r="K6" i="57"/>
  <c r="I6" i="57"/>
  <c r="I11" i="57"/>
  <c r="K11" i="57"/>
  <c r="I15" i="57"/>
  <c r="K31" i="57"/>
  <c r="I31" i="57"/>
  <c r="I32" i="1" l="1"/>
  <c r="K32" i="34"/>
  <c r="I32" i="34"/>
  <c r="K32" i="42"/>
  <c r="I32" i="42"/>
  <c r="J32" i="55"/>
  <c r="J3" i="55" s="1"/>
  <c r="J32" i="40"/>
  <c r="K32" i="40" s="1"/>
  <c r="AD3" i="52"/>
  <c r="K32" i="52"/>
  <c r="I32" i="52"/>
  <c r="K32" i="53"/>
  <c r="I32" i="53"/>
  <c r="K32" i="48"/>
  <c r="I32" i="48"/>
  <c r="K32" i="11"/>
  <c r="I32" i="11"/>
  <c r="I32" i="17"/>
  <c r="K32" i="17"/>
  <c r="K32" i="57"/>
  <c r="I32" i="57"/>
  <c r="I32" i="5"/>
  <c r="K32" i="5"/>
  <c r="I32" i="33"/>
  <c r="K32" i="33"/>
  <c r="K32" i="51"/>
  <c r="I32" i="51"/>
  <c r="J3" i="5"/>
  <c r="I3" i="5" s="1"/>
  <c r="K32" i="28"/>
  <c r="I32" i="28"/>
  <c r="K32" i="23"/>
  <c r="I32" i="23"/>
  <c r="K32" i="7"/>
  <c r="I32" i="7"/>
  <c r="I32" i="13"/>
  <c r="K32" i="13"/>
  <c r="K32" i="8"/>
  <c r="I32" i="8"/>
  <c r="K32" i="18"/>
  <c r="I32" i="18"/>
  <c r="K32" i="54"/>
  <c r="I32" i="54"/>
  <c r="K32" i="32"/>
  <c r="I32" i="32"/>
  <c r="K32" i="27"/>
  <c r="I32" i="27"/>
  <c r="K32" i="22"/>
  <c r="I32" i="22"/>
  <c r="I32" i="39"/>
  <c r="K32" i="39"/>
  <c r="I32" i="41"/>
  <c r="K32" i="41"/>
  <c r="I32" i="49"/>
  <c r="K32" i="49"/>
  <c r="K32" i="36"/>
  <c r="I32" i="36"/>
  <c r="K32" i="31"/>
  <c r="I32" i="31"/>
  <c r="K32" i="50"/>
  <c r="I32" i="50"/>
  <c r="I32" i="43"/>
  <c r="K32" i="43"/>
  <c r="I32" i="45"/>
  <c r="K32" i="45"/>
  <c r="I32" i="35"/>
  <c r="K32" i="35"/>
  <c r="K32" i="10"/>
  <c r="I32" i="10"/>
  <c r="K32" i="56"/>
  <c r="I32" i="56"/>
  <c r="I32" i="37"/>
  <c r="K32" i="37"/>
  <c r="K32" i="24"/>
  <c r="I32" i="24"/>
  <c r="K32" i="44"/>
  <c r="I32" i="44"/>
  <c r="I32" i="46"/>
  <c r="K32" i="46"/>
  <c r="I32" i="47"/>
  <c r="K32" i="47"/>
  <c r="K32" i="15"/>
  <c r="I32" i="15"/>
  <c r="I3" i="16"/>
  <c r="K3" i="16"/>
  <c r="J3" i="19"/>
  <c r="K4" i="19"/>
  <c r="I4" i="19"/>
  <c r="K3" i="29"/>
  <c r="I3" i="29"/>
  <c r="I4" i="24"/>
  <c r="J3" i="24"/>
  <c r="K4" i="24"/>
  <c r="J3" i="6"/>
  <c r="K4" i="6"/>
  <c r="I4" i="6"/>
  <c r="J3" i="13"/>
  <c r="I4" i="13"/>
  <c r="K4" i="13"/>
  <c r="J3" i="7"/>
  <c r="K4" i="7"/>
  <c r="I4" i="7"/>
  <c r="I3" i="54"/>
  <c r="K3" i="54"/>
  <c r="J3" i="51"/>
  <c r="K4" i="51"/>
  <c r="I4" i="51"/>
  <c r="K3" i="49"/>
  <c r="I3" i="49"/>
  <c r="J3" i="46"/>
  <c r="K4" i="46"/>
  <c r="I4" i="46"/>
  <c r="J3" i="45"/>
  <c r="K4" i="45"/>
  <c r="I4" i="45"/>
  <c r="J3" i="44"/>
  <c r="K4" i="44"/>
  <c r="I4" i="44"/>
  <c r="I4" i="34"/>
  <c r="J3" i="34"/>
  <c r="K4" i="34"/>
  <c r="J3" i="30"/>
  <c r="K4" i="30"/>
  <c r="I4" i="30"/>
  <c r="I6" i="33"/>
  <c r="K6" i="33"/>
  <c r="J3" i="33"/>
  <c r="J3" i="22"/>
  <c r="K4" i="22"/>
  <c r="I4" i="22"/>
  <c r="J3" i="18"/>
  <c r="K4" i="18"/>
  <c r="I4" i="18"/>
  <c r="J3" i="11"/>
  <c r="K4" i="11"/>
  <c r="I4" i="11"/>
  <c r="J3" i="9"/>
  <c r="K4" i="9"/>
  <c r="I4" i="9"/>
  <c r="J3" i="32"/>
  <c r="K4" i="32"/>
  <c r="I4" i="32"/>
  <c r="K3" i="5"/>
  <c r="I3" i="50"/>
  <c r="K3" i="50"/>
  <c r="K3" i="41"/>
  <c r="I3" i="41"/>
  <c r="K6" i="36"/>
  <c r="I6" i="36"/>
  <c r="J3" i="36"/>
  <c r="J3" i="25"/>
  <c r="K4" i="25"/>
  <c r="I4" i="25"/>
  <c r="J3" i="26"/>
  <c r="K4" i="26"/>
  <c r="I4" i="26"/>
  <c r="K3" i="17"/>
  <c r="I3" i="17"/>
  <c r="J3" i="10"/>
  <c r="I4" i="10"/>
  <c r="K4" i="10"/>
  <c r="J3" i="1"/>
  <c r="K4" i="1"/>
  <c r="I4" i="1"/>
  <c r="I3" i="27"/>
  <c r="K3" i="27"/>
  <c r="J3" i="52"/>
  <c r="K4" i="52"/>
  <c r="I4" i="52"/>
  <c r="K3" i="57"/>
  <c r="I3" i="57"/>
  <c r="J3" i="53"/>
  <c r="K4" i="53"/>
  <c r="I4" i="53"/>
  <c r="K3" i="48"/>
  <c r="I3" i="48"/>
  <c r="J3" i="39"/>
  <c r="K4" i="39"/>
  <c r="I4" i="39"/>
  <c r="J3" i="35"/>
  <c r="K4" i="35"/>
  <c r="I4" i="35"/>
  <c r="J3" i="31"/>
  <c r="K4" i="31"/>
  <c r="I4" i="31"/>
  <c r="J3" i="14"/>
  <c r="K4" i="14"/>
  <c r="I4" i="14"/>
  <c r="K3" i="21"/>
  <c r="I3" i="21"/>
  <c r="K3" i="55"/>
  <c r="I3" i="55"/>
  <c r="J3" i="42"/>
  <c r="K4" i="42"/>
  <c r="I4" i="42"/>
  <c r="J3" i="15"/>
  <c r="K4" i="15"/>
  <c r="I4" i="15"/>
  <c r="I3" i="2"/>
  <c r="K3" i="2"/>
  <c r="I3" i="23"/>
  <c r="K3" i="23"/>
  <c r="I5" i="57"/>
  <c r="K5" i="57"/>
  <c r="J3" i="56"/>
  <c r="K4" i="56"/>
  <c r="I4" i="56"/>
  <c r="K6" i="49"/>
  <c r="I6" i="49"/>
  <c r="J3" i="47"/>
  <c r="K4" i="47"/>
  <c r="I4" i="47"/>
  <c r="I4" i="43"/>
  <c r="J3" i="43"/>
  <c r="K4" i="43"/>
  <c r="J3" i="12"/>
  <c r="K4" i="12"/>
  <c r="I4" i="12"/>
  <c r="I4" i="20"/>
  <c r="J3" i="20"/>
  <c r="K4" i="20"/>
  <c r="J3" i="8"/>
  <c r="I4" i="8"/>
  <c r="K4" i="8"/>
  <c r="J3" i="4"/>
  <c r="K4" i="4"/>
  <c r="I4" i="4"/>
  <c r="K5" i="40"/>
  <c r="I5" i="40"/>
  <c r="J3" i="37"/>
  <c r="K4" i="37"/>
  <c r="I4" i="37"/>
  <c r="I3" i="28"/>
  <c r="K3" i="28"/>
  <c r="J3" i="38"/>
  <c r="K4" i="38"/>
  <c r="I4" i="38"/>
  <c r="K8" i="29"/>
  <c r="I8" i="29"/>
  <c r="J3" i="3"/>
  <c r="I4" i="3"/>
  <c r="K4" i="3"/>
  <c r="I32" i="40" l="1"/>
  <c r="J3" i="40"/>
  <c r="I32" i="55"/>
  <c r="K32" i="55"/>
  <c r="K3" i="31"/>
  <c r="I3" i="31"/>
  <c r="K3" i="22"/>
  <c r="I3" i="22"/>
  <c r="K3" i="37"/>
  <c r="I3" i="37"/>
  <c r="K3" i="8"/>
  <c r="I3" i="8"/>
  <c r="K3" i="43"/>
  <c r="I3" i="43"/>
  <c r="K3" i="36"/>
  <c r="I3" i="36"/>
  <c r="I3" i="33"/>
  <c r="K3" i="33"/>
  <c r="K3" i="3"/>
  <c r="I3" i="3"/>
  <c r="K3" i="56"/>
  <c r="I3" i="56"/>
  <c r="I3" i="11"/>
  <c r="K3" i="11"/>
  <c r="K3" i="46"/>
  <c r="I3" i="46"/>
  <c r="K3" i="6"/>
  <c r="I3" i="6"/>
  <c r="K3" i="19"/>
  <c r="I3" i="19"/>
  <c r="I3" i="12"/>
  <c r="K3" i="12"/>
  <c r="K3" i="13"/>
  <c r="I3" i="13"/>
  <c r="K3" i="25"/>
  <c r="I3" i="25"/>
  <c r="K3" i="20"/>
  <c r="I3" i="20"/>
  <c r="I3" i="15"/>
  <c r="K3" i="15"/>
  <c r="K3" i="35"/>
  <c r="I3" i="35"/>
  <c r="K3" i="53"/>
  <c r="I3" i="53"/>
  <c r="K3" i="9"/>
  <c r="I3" i="9"/>
  <c r="K3" i="34"/>
  <c r="I3" i="34"/>
  <c r="K3" i="38"/>
  <c r="I3" i="38"/>
  <c r="I3" i="32"/>
  <c r="K3" i="32"/>
  <c r="K3" i="44"/>
  <c r="I3" i="44"/>
  <c r="I3" i="7"/>
  <c r="K3" i="7"/>
  <c r="K3" i="24"/>
  <c r="I3" i="24"/>
  <c r="K3" i="51"/>
  <c r="I3" i="51"/>
  <c r="K3" i="10"/>
  <c r="I3" i="10"/>
  <c r="I3" i="47"/>
  <c r="K3" i="47"/>
  <c r="K3" i="14"/>
  <c r="I3" i="14"/>
  <c r="I3" i="1"/>
  <c r="K3" i="1"/>
  <c r="K3" i="26"/>
  <c r="I3" i="26"/>
  <c r="K3" i="18"/>
  <c r="I3" i="18"/>
  <c r="K3" i="45"/>
  <c r="I3" i="45"/>
  <c r="K3" i="52"/>
  <c r="I3" i="52"/>
  <c r="I3" i="4"/>
  <c r="K3" i="4"/>
  <c r="I3" i="42"/>
  <c r="K3" i="42"/>
  <c r="I3" i="39"/>
  <c r="K3" i="39"/>
  <c r="K3" i="30"/>
  <c r="I3" i="30"/>
  <c r="I3" i="40" l="1"/>
  <c r="K3"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Removed 110 units on 2.25.21 to help with inventory age
	-Pam Galeone
----
Removed 110 units on 2.25.21 to help with inventory age
	-Pam Galeone
----
Removed 110 units on 2.25.21 to help with inventory age
	-Pam Galeone
----
Removed 110 units on 2.25.21 to help with inventory age
	-Pam Galeone
----
Removed 110 units on 2.25.21 to help with inventory age
	-Pam Galeone
----
Removed 110 units on 2.25.21 to help with inventory age
	-Pam Galeone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
----
decrease price more; listings have coupons/promotions
	-Pam Galeone
----
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
----
try coupon and lower price - need to get moving high DOH, low sell through
	-Pam Galeone
----
I made some ppc changes, and recommended title and price adjustments to Yi.
	-Sean Kinney
----
Should we order black, too?
	-Bryan Mercer
----
Make sure this is in production, and if more qty in inbound.
	-Bryan Mercer
----
Maybe test a much lower priced to see if we can get more eyes on this listing.  We have a ton of product.  Maybe test as low as 12.44
	-Bryan Mercer
----
When is inventory coming that is in China being produced? 200 units in US will not last that long.  Maybe should stretch this inventory
	-Pam Galeone
----
When is inventory coming that is in China being produced? 200 units in US will not last that long.  Maybe should stretch this inventory
	-Pam Galeone
----
When is inventory coming that is in China being produced? 400 units in US will not last that long.  Maybe should stretch this inventory
	-Pam Galeone
----
Removed 110 units on 2.25.21 to help with inventory age
	-Pam Galeone</t>
        </r>
      </text>
    </comment>
    <comment ref="A2" authorId="0" shapeId="0" xr:uid="{00000000-0006-0000-0000-000002000000}">
      <text>
        <r>
          <rPr>
            <sz val="11"/>
            <color theme="1"/>
            <rFont val="Arial"/>
            <family val="2"/>
          </rPr>
          <t>Item has been suppressed due to main image.
	-Bryan Mercer</t>
        </r>
      </text>
    </comment>
    <comment ref="C3" authorId="0" shapeId="0" xr:uid="{00000000-0006-0000-0000-000003000000}">
      <text>
        <r>
          <rPr>
            <sz val="11"/>
            <color rgb="FF000000"/>
            <rFont val="Arial"/>
            <family val="2"/>
          </rPr>
          <t xml:space="preserve">Break Even Price
</t>
        </r>
        <r>
          <rPr>
            <sz val="11"/>
            <color rgb="FF000000"/>
            <rFont val="Arial"/>
            <family val="2"/>
          </rPr>
          <t xml:space="preserve">	-Cassidy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1"/>
            <color theme="1"/>
            <rFont val="Arial"/>
            <family val="2"/>
          </rPr>
          <t>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Removed 1200.  Set a competitive price.
	-Bryan Mercer
----
Low DOH - none in production.  Raise price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t>
        </r>
      </text>
    </comment>
    <comment ref="C3" authorId="0" shapeId="0" xr:uid="{00000000-0006-0000-0100-000002000000}">
      <text>
        <r>
          <rPr>
            <sz val="11"/>
            <color theme="1"/>
            <rFont val="Arial"/>
            <family val="2"/>
          </rPr>
          <t>Break Even Price
	-Cassidy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200-000001000000}">
      <text>
        <r>
          <rPr>
            <sz val="11"/>
            <color theme="1"/>
            <rFont val="Arial"/>
            <family val="2"/>
          </rPr>
          <t>Break Even Price
	-Cassidy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300-000001000000}">
      <text>
        <r>
          <rPr>
            <sz val="11"/>
            <color theme="1"/>
            <rFont val="Arial"/>
            <family val="2"/>
          </rPr>
          <t>Break Even Price
	-Cassidy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400-000001000000}">
      <text>
        <r>
          <rPr>
            <sz val="11"/>
            <color theme="1"/>
            <rFont val="Arial"/>
            <family val="2"/>
          </rPr>
          <t>Break Even Price
	-Cassidy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500-000001000000}">
      <text>
        <r>
          <rPr>
            <sz val="11"/>
            <color theme="1"/>
            <rFont val="Arial"/>
            <family val="2"/>
          </rPr>
          <t>Break Even Price
	-Cassidy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600-000001000000}">
      <text>
        <r>
          <rPr>
            <sz val="11"/>
            <color theme="1"/>
            <rFont val="Arial"/>
            <family val="2"/>
          </rPr>
          <t>Break Even Price
	-Cassidy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700-000001000000}">
      <text>
        <r>
          <rPr>
            <sz val="11"/>
            <color theme="1"/>
            <rFont val="Arial"/>
            <family val="2"/>
          </rPr>
          <t>Break Even Price
	-Cassidy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800-000001000000}">
      <text>
        <r>
          <rPr>
            <sz val="11"/>
            <color theme="1"/>
            <rFont val="Arial"/>
            <family val="2"/>
          </rPr>
          <t>Break Even Price
	-Cassidy</t>
        </r>
      </text>
    </comment>
    <comment ref="B25" authorId="0" shapeId="0" xr:uid="{00000000-0006-0000-0800-000002000000}">
      <text>
        <r>
          <rPr>
            <sz val="11"/>
            <color theme="1"/>
            <rFont val="Arial"/>
            <family val="2"/>
          </rPr>
          <t>try coupon and lower price - need to get moving high DOH, low sell through
	-Pam Galeone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900-000001000000}">
      <text>
        <r>
          <rPr>
            <sz val="11"/>
            <color theme="1"/>
            <rFont val="Arial"/>
            <family val="2"/>
          </rPr>
          <t>Break Even Price
	-Cassidy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A00-000001000000}">
      <text>
        <r>
          <rPr>
            <sz val="11"/>
            <color theme="1"/>
            <rFont val="Arial"/>
            <family val="2"/>
          </rPr>
          <t>Break Even Price
	-Cassidy</t>
        </r>
      </text>
    </comment>
    <comment ref="B25" authorId="0" shapeId="0" xr:uid="{00000000-0006-0000-0A00-000002000000}">
      <text>
        <r>
          <rPr>
            <sz val="11"/>
            <color theme="1"/>
            <rFont val="Arial"/>
            <family val="2"/>
          </rPr>
          <t>Think you need to drop price in order to get moving
Smartology - pack of 12 of the 2x13" priced at $9.99 - https://www.amazon.com/Extension-Cord-SMARTOLOGY-Heavy-Duty-Strap/dp/B083BDZ2R8/ref=sr_1_2_sspa?dchild=1&amp;keywords=wrap+it+storage+strap&amp;qid=1622666164&amp;sr=8-2-spons&amp;psc=1&amp;spLa=ZW5jcnlwdGVkUXVhbGlmaWVyPUExWDNCUDBYRVpKWkomZW5jcnlwdGVkSWQ9QTA1NzY5MTkxQTBaUzRDSlVOMFFHJmVuY3J5cHRlZEFkSWQ9QTA3NzYyNjExTDZNMUg1VFc0UVdEJndpZGdldE5hbWU9c3BfYXRmJmFjdGlvbj1jbGlja1JlZGlyZWN0JmRvTm90TG9nQ2xpY2s9dHJ1ZQ==
Lubansir - pack of 9 
 of the 2x13" priced at $13.99https://www.amazon.com/Extension-organizer-Storage-Hangers-LuBanSir/dp/B07SWBHPYL/ref=sr_1_5?dchild=1&amp;keywords=storage+strap&amp;qid=1622666540&amp;sr=8-5
	-Pam Galeone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B00-000001000000}">
      <text>
        <r>
          <rPr>
            <sz val="11"/>
            <color theme="1"/>
            <rFont val="Arial"/>
            <family val="2"/>
          </rPr>
          <t>Break Even Price
	-Cassidy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C00-000001000000}">
      <text>
        <r>
          <rPr>
            <sz val="11"/>
            <color theme="1"/>
            <rFont val="Arial"/>
            <family val="2"/>
          </rPr>
          <t>Break Even Price
	-Cassidy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D00-000001000000}">
      <text>
        <r>
          <rPr>
            <sz val="11"/>
            <color theme="1"/>
            <rFont val="Arial"/>
            <family val="2"/>
          </rPr>
          <t>Break Even Price
	-Cassidy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E00-000001000000}">
      <text>
        <r>
          <rPr>
            <sz val="11"/>
            <color theme="1"/>
            <rFont val="Arial"/>
            <family val="2"/>
          </rPr>
          <t>Break Even Price
	-Cassidy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F00-000001000000}">
      <text>
        <r>
          <rPr>
            <sz val="11"/>
            <color theme="1"/>
            <rFont val="Arial"/>
            <family val="2"/>
          </rPr>
          <t>Break Even Price
	-Cassidy</t>
        </r>
      </text>
    </comment>
    <comment ref="B25" authorId="0" shapeId="0" xr:uid="{00000000-0006-0000-0F00-000002000000}">
      <text>
        <r>
          <rPr>
            <sz val="11"/>
            <color theme="1"/>
            <rFont val="Arial"/>
            <family val="2"/>
          </rPr>
          <t>decrease price more; listings have coupons/promotions
	-Pam Galeone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000-000001000000}">
      <text>
        <r>
          <rPr>
            <sz val="11"/>
            <color theme="1"/>
            <rFont val="Arial"/>
            <family val="2"/>
          </rPr>
          <t>Break Even Price
	-Cassidy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100-000001000000}">
      <text>
        <r>
          <rPr>
            <sz val="11"/>
            <color theme="1"/>
            <rFont val="Arial"/>
            <family val="2"/>
          </rPr>
          <t>Break Even Price
	-Cassidy</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200-000001000000}">
      <text>
        <r>
          <rPr>
            <sz val="11"/>
            <color theme="1"/>
            <rFont val="Arial"/>
            <family val="2"/>
          </rPr>
          <t>Break Even Price
	-Cassidy</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300-000001000000}">
      <text>
        <r>
          <rPr>
            <sz val="11"/>
            <color theme="1"/>
            <rFont val="Arial"/>
            <family val="2"/>
          </rPr>
          <t>Break Even Price
	-Cassidy</t>
        </r>
      </text>
    </comment>
    <comment ref="B19" authorId="0" shapeId="0" xr:uid="{00000000-0006-0000-1300-000002000000}">
      <text>
        <r>
          <rPr>
            <sz val="11"/>
            <color theme="1"/>
            <rFont val="Arial"/>
            <family val="2"/>
          </rPr>
          <t>Maybe test a much lower priced to see if we can get more eyes on this listing.  We have a ton of product.  Maybe test as low as 12.44
	-Bryan Mercer</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400-000001000000}">
      <text>
        <r>
          <rPr>
            <sz val="11"/>
            <color theme="1"/>
            <rFont val="Arial"/>
            <family val="2"/>
          </rPr>
          <t>Break Even Price
	-Cassidy</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500-000001000000}">
      <text>
        <r>
          <rPr>
            <sz val="11"/>
            <color theme="1"/>
            <rFont val="Arial"/>
            <family val="2"/>
          </rPr>
          <t>Cassidy:
Break Even Price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600-000001000000}">
      <text>
        <r>
          <rPr>
            <sz val="11"/>
            <color theme="1"/>
            <rFont val="Arial"/>
            <family val="2"/>
          </rPr>
          <t>Cassidy:
Break Even Price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700-000001000000}">
      <text>
        <r>
          <rPr>
            <sz val="11"/>
            <color theme="1"/>
            <rFont val="Arial"/>
            <family val="2"/>
          </rPr>
          <t>Cassidy:
Break Even Price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800-000001000000}">
      <text>
        <r>
          <rPr>
            <sz val="11"/>
            <color theme="1"/>
            <rFont val="Arial"/>
            <family val="2"/>
          </rPr>
          <t>Cassidy:
Break Even Price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900-000001000000}">
      <text>
        <r>
          <rPr>
            <sz val="11"/>
            <color theme="1"/>
            <rFont val="Arial"/>
            <family val="2"/>
          </rPr>
          <t>Cassidy:
Break Even Price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A00-000001000000}">
      <text>
        <r>
          <rPr>
            <sz val="11"/>
            <color theme="1"/>
            <rFont val="Arial"/>
            <family val="2"/>
          </rPr>
          <t>Cassidy:
Break Even Price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B00-000001000000}">
      <text>
        <r>
          <rPr>
            <sz val="11"/>
            <color theme="1"/>
            <rFont val="Arial"/>
            <family val="2"/>
          </rPr>
          <t>Cassidy:
Break Even Price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1"/>
            <color theme="1"/>
            <rFont val="Arial"/>
            <family val="2"/>
          </rPr>
          <t>Cassidy:
Break Even Price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1000000}">
      <text>
        <r>
          <rPr>
            <sz val="11"/>
            <color theme="1"/>
            <rFont val="Arial"/>
            <family val="2"/>
          </rPr>
          <t>Cassidy:
Break Even Price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E00-000001000000}">
      <text>
        <r>
          <rPr>
            <sz val="11"/>
            <color theme="1"/>
            <rFont val="Arial"/>
            <family val="2"/>
          </rPr>
          <t>Cassidy:
Break Even Price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F00-000001000000}">
      <text>
        <r>
          <rPr>
            <sz val="11"/>
            <color theme="1"/>
            <rFont val="Arial"/>
            <family val="2"/>
          </rPr>
          <t>Cassidy:
Break Even Price</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000-000001000000}">
      <text>
        <r>
          <rPr>
            <sz val="11"/>
            <color theme="1"/>
            <rFont val="Arial"/>
            <family val="2"/>
          </rPr>
          <t>Cassidy:
Break Even Price</t>
        </r>
      </text>
    </comment>
    <comment ref="B23" authorId="0" shapeId="0" xr:uid="{00000000-0006-0000-2000-000002000000}">
      <text>
        <r>
          <rPr>
            <sz val="11"/>
            <color theme="1"/>
            <rFont val="Arial"/>
            <family val="2"/>
          </rPr>
          <t>I made some ppc changes, and recommended title and price adjustments to Yi.
	-Sean Kinney</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100-000001000000}">
      <text>
        <r>
          <rPr>
            <sz val="11"/>
            <color theme="1"/>
            <rFont val="Arial"/>
            <family val="2"/>
          </rPr>
          <t>Cassidy:
Break Even Price</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200-000001000000}">
      <text>
        <r>
          <rPr>
            <sz val="11"/>
            <color theme="1"/>
            <rFont val="Arial"/>
            <family val="2"/>
          </rPr>
          <t>Cassidy:
Break Even Price</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300-000001000000}">
      <text>
        <r>
          <rPr>
            <sz val="11"/>
            <color theme="1"/>
            <rFont val="Arial"/>
            <family val="2"/>
          </rPr>
          <t>Cassidy:
Break Even Price</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400-000001000000}">
      <text>
        <r>
          <rPr>
            <sz val="11"/>
            <color theme="1"/>
            <rFont val="Arial"/>
            <family val="2"/>
          </rPr>
          <t>Cassidy:
Break Even Price</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500-000001000000}">
      <text>
        <r>
          <rPr>
            <sz val="11"/>
            <color theme="1"/>
            <rFont val="Arial"/>
            <family val="2"/>
          </rPr>
          <t>Cassidy:
Break Even Price</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600-000001000000}">
      <text>
        <r>
          <rPr>
            <sz val="11"/>
            <color theme="1"/>
            <rFont val="Arial"/>
            <family val="2"/>
          </rPr>
          <t>Cassidy:
Break Even Price</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700-000001000000}">
      <text>
        <r>
          <rPr>
            <sz val="11"/>
            <color theme="1"/>
            <rFont val="Arial"/>
            <family val="2"/>
          </rPr>
          <t>Cassidy:
Break Even Price</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800-000001000000}">
      <text>
        <r>
          <rPr>
            <sz val="11"/>
            <color theme="1"/>
            <rFont val="Arial"/>
            <family val="2"/>
          </rPr>
          <t>Cassidy:
Break Even Price</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900-000001000000}">
      <text>
        <r>
          <rPr>
            <sz val="11"/>
            <color theme="1"/>
            <rFont val="Arial"/>
            <family val="2"/>
          </rPr>
          <t>Cassidy:
Break Even Price</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A00-000001000000}">
      <text>
        <r>
          <rPr>
            <sz val="11"/>
            <color theme="1"/>
            <rFont val="Arial"/>
            <family val="2"/>
          </rPr>
          <t>Cassidy:
Break Even Price</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B00-000001000000}">
      <text>
        <r>
          <rPr>
            <sz val="11"/>
            <color theme="1"/>
            <rFont val="Arial"/>
            <family val="2"/>
          </rPr>
          <t>Break Even Price
	-Cassidy</t>
        </r>
      </text>
    </comment>
    <comment ref="B17" authorId="0" shapeId="0" xr:uid="{00000000-0006-0000-2B00-000002000000}">
      <text>
        <r>
          <rPr>
            <sz val="11"/>
            <color theme="1"/>
            <rFont val="Arial"/>
            <family val="2"/>
          </rPr>
          <t>When is inventory coming that is in China being produced? 400 units in US will not last that long.  Maybe should stretch this inventory
	-Pam Galeone</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C00-000001000000}">
      <text>
        <r>
          <rPr>
            <sz val="11"/>
            <color theme="1"/>
            <rFont val="Arial"/>
            <family val="2"/>
          </rPr>
          <t>Break Even Price
	-Cassidy</t>
        </r>
      </text>
    </comment>
    <comment ref="B17" authorId="0" shapeId="0" xr:uid="{00000000-0006-0000-2C00-000002000000}">
      <text>
        <r>
          <rPr>
            <sz val="11"/>
            <color theme="1"/>
            <rFont val="Arial"/>
            <family val="2"/>
          </rPr>
          <t>When is inventory coming that is in China being produced? 200 units in US will not last that long.  Maybe should stretch this inventory
	-Pam Galeone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D00-000001000000}">
      <text>
        <r>
          <rPr>
            <sz val="11"/>
            <color theme="1"/>
            <rFont val="Arial"/>
            <family val="2"/>
          </rPr>
          <t>Break Even Price
	-Cassidy</t>
        </r>
      </text>
    </comment>
    <comment ref="B17" authorId="0" shapeId="0" xr:uid="{00000000-0006-0000-2D00-000002000000}">
      <text>
        <r>
          <rPr>
            <sz val="11"/>
            <color theme="1"/>
            <rFont val="Arial"/>
            <family val="2"/>
          </rPr>
          <t>When is inventory coming that is in China being produced? 200 units in US will not last that long.  Maybe should stretch this inventory
	-Pam Galeone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E00-000001000000}">
      <text>
        <r>
          <rPr>
            <sz val="11"/>
            <color theme="1"/>
            <rFont val="Arial"/>
            <family val="2"/>
          </rPr>
          <t>Break Even Price
	-Cassidy</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F00-000001000000}">
      <text>
        <r>
          <rPr>
            <sz val="11"/>
            <color theme="1"/>
            <rFont val="Arial"/>
            <family val="2"/>
          </rPr>
          <t>Break Even Price
	-Cassidy</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000-000001000000}">
      <text>
        <r>
          <rPr>
            <sz val="11"/>
            <color theme="1"/>
            <rFont val="Arial"/>
            <family val="2"/>
          </rPr>
          <t>Cassidy:
Break Even Price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100-000001000000}">
      <text>
        <r>
          <rPr>
            <sz val="11"/>
            <color theme="1"/>
            <rFont val="Arial"/>
            <family val="2"/>
          </rPr>
          <t>Cassidy:
Break Even Price</t>
        </r>
      </text>
    </comment>
    <comment ref="B19" authorId="0" shapeId="0" xr:uid="{00000000-0006-0000-3100-000002000000}">
      <text>
        <r>
          <rPr>
            <sz val="11"/>
            <color theme="1"/>
            <rFont val="Arial"/>
            <family val="2"/>
          </rPr>
          <t>Make sure this is in production, and if more qty in inbound.
	-Bryan Mercer</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200-000001000000}">
      <text>
        <r>
          <rPr>
            <sz val="11"/>
            <color theme="1"/>
            <rFont val="Arial"/>
            <family val="2"/>
          </rPr>
          <t>Cassidy:
Break Even Price</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300-000001000000}">
      <text>
        <r>
          <rPr>
            <sz val="11"/>
            <color theme="1"/>
            <rFont val="Arial"/>
            <family val="2"/>
          </rPr>
          <t>Cassidy:
Break Even Price</t>
        </r>
      </text>
    </comment>
    <comment ref="B19" authorId="0" shapeId="0" xr:uid="{00000000-0006-0000-3300-000002000000}">
      <text>
        <r>
          <rPr>
            <sz val="11"/>
            <color theme="1"/>
            <rFont val="Arial"/>
            <family val="2"/>
          </rPr>
          <t>Should we order black, too?
	-Bryan Mercer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400-000001000000}">
      <text>
        <r>
          <rPr>
            <sz val="11"/>
            <color theme="1"/>
            <rFont val="Arial"/>
            <family val="2"/>
          </rPr>
          <t>Cassidy:
Break Even Price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500-000001000000}">
      <text>
        <r>
          <rPr>
            <sz val="11"/>
            <color theme="1"/>
            <rFont val="Arial"/>
            <family val="2"/>
          </rPr>
          <t>Cassidy:
Break Even Price</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600-000001000000}">
      <text>
        <r>
          <rPr>
            <sz val="11"/>
            <color theme="1"/>
            <rFont val="Arial"/>
            <family val="2"/>
          </rPr>
          <t>Cassidy:
Break Even Price</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700-000001000000}">
      <text>
        <r>
          <rPr>
            <sz val="11"/>
            <color theme="1"/>
            <rFont val="Arial"/>
            <family val="2"/>
          </rPr>
          <t>Cassidy:
Break Even Price</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3800-000001000000}">
      <text>
        <r>
          <rPr>
            <sz val="11"/>
            <color theme="1"/>
            <rFont val="Arial"/>
            <family val="2"/>
          </rPr>
          <t>Cassidy:
Break Even Price</t>
        </r>
      </text>
    </comment>
  </commentList>
</comments>
</file>

<file path=xl/sharedStrings.xml><?xml version="1.0" encoding="utf-8"?>
<sst xmlns="http://schemas.openxmlformats.org/spreadsheetml/2006/main" count="8680" uniqueCount="755">
  <si>
    <t>Price</t>
  </si>
  <si>
    <t>AMZ
Sales</t>
  </si>
  <si>
    <t>Non-AMZ 
Sales</t>
  </si>
  <si>
    <t>Revenue</t>
  </si>
  <si>
    <t>PPC Spend</t>
  </si>
  <si>
    <t>% 
Ad Spend</t>
  </si>
  <si>
    <t>Margin
(Incl. Storage)</t>
  </si>
  <si>
    <t>Net Profit 
(Incl. Storage)</t>
  </si>
  <si>
    <t>Profit / 
Piece</t>
  </si>
  <si>
    <t>Sessions</t>
  </si>
  <si>
    <t>Conversion
Rate</t>
  </si>
  <si>
    <t>QTY</t>
  </si>
  <si>
    <t>AMZ
7D Velocity</t>
  </si>
  <si>
    <t>Non-AMZ
7D Velocity</t>
  </si>
  <si>
    <t>DOH</t>
  </si>
  <si>
    <t>Sell
Through</t>
  </si>
  <si>
    <t>In 
Transit</t>
  </si>
  <si>
    <t>Arrival Date</t>
  </si>
  <si>
    <t xml:space="preserve">PPC
Sales </t>
  </si>
  <si>
    <t>% PPC Sales</t>
  </si>
  <si>
    <t>Cost per PPC Sale</t>
  </si>
  <si>
    <t>PPC Sales 
(Other SKUs)</t>
  </si>
  <si>
    <t>Size Tier</t>
  </si>
  <si>
    <t>Storage Per 
Cubic Ft.</t>
  </si>
  <si>
    <t xml:space="preserve">Volume </t>
  </si>
  <si>
    <t>Storage
Cost</t>
  </si>
  <si>
    <t>FBA 
Fee</t>
  </si>
  <si>
    <t>Blended 
Landed Cost</t>
  </si>
  <si>
    <t>Coupons</t>
  </si>
  <si>
    <t>PL-IFC-SWRP-1X9-10PK</t>
  </si>
  <si>
    <t>Totals</t>
  </si>
  <si>
    <t>12/28 to 1/3</t>
  </si>
  <si>
    <t>set the target 3</t>
  </si>
  <si>
    <t/>
  </si>
  <si>
    <t>UsSmallStandardSize</t>
  </si>
  <si>
    <t>1/4 to 1/10</t>
  </si>
  <si>
    <t>maintain</t>
  </si>
  <si>
    <t>1/11 to 1/17</t>
  </si>
  <si>
    <t>min $8.54</t>
  </si>
  <si>
    <t xml:space="preserve">:  -  :  -  :  -  :  -  :  -  :  -  :  -  :  -  :  -  :  - :  -  :  -  :  -  :  -  :  -  :  -  :  -  :  -  :  - </t>
  </si>
  <si>
    <t>1/18 to 1/24</t>
  </si>
  <si>
    <t>no incoming inventory, 10% coupon slightly increase the velocity</t>
  </si>
  <si>
    <t>1/25 to 1/31</t>
  </si>
  <si>
    <t>min $7.99</t>
  </si>
  <si>
    <t>2/1 to 2/7</t>
  </si>
  <si>
    <t>2/8 to 2/14</t>
  </si>
  <si>
    <t>Raised PPEAK min by $1 to $8.99</t>
  </si>
  <si>
    <t>2/15 to 2/21</t>
  </si>
  <si>
    <t>Maintain</t>
  </si>
  <si>
    <t>2/22 to 2/28</t>
  </si>
  <si>
    <t>3/1 to 3/7</t>
  </si>
  <si>
    <t>Lowered PPEAK min by $2 to $6.99; inventory age issue</t>
  </si>
  <si>
    <t>3/8 to 3/14</t>
  </si>
  <si>
    <t>Out (closed)</t>
  </si>
  <si>
    <t>3/15 to 3/21</t>
  </si>
  <si>
    <t>3/22 to 3/28</t>
  </si>
  <si>
    <t>3/29 to 4/4</t>
  </si>
  <si>
    <t>4/5 to 4/11</t>
  </si>
  <si>
    <t>4/12 to 4/18</t>
  </si>
  <si>
    <t>4/19 to 4/25</t>
  </si>
  <si>
    <t>4/26 to 5/2</t>
  </si>
  <si>
    <t>5/3 to 5/9</t>
  </si>
  <si>
    <t>5/10 to 5/16</t>
  </si>
  <si>
    <t>5/17 to 5/23</t>
  </si>
  <si>
    <t>5/24 to 5/30</t>
  </si>
  <si>
    <t>5/31 to 6/6</t>
  </si>
  <si>
    <t>6/7 to 6/13</t>
  </si>
  <si>
    <t>6/14 to 6/20</t>
  </si>
  <si>
    <t>6/21 to 6/27</t>
  </si>
  <si>
    <t>6/28 to 7/4</t>
  </si>
  <si>
    <t>7/5 to 7/11</t>
  </si>
  <si>
    <t>PL-IFC-SWRP-1X6-12PK</t>
  </si>
  <si>
    <t>selling out</t>
  </si>
  <si>
    <t>UsLargeStandardSize</t>
  </si>
  <si>
    <t xml:space="preserve">AGL170: 200 - 03/14/21 :  -  :  -  :  -  :  -  :  -  :  -  :  -  :  -  :  - :  -  :  -  :  -  :  -  :  -  :  -  :  -  :  -  :  - </t>
  </si>
  <si>
    <t>AGL170: 200 - 03/13/21</t>
  </si>
  <si>
    <t>AGL170: 200 - 03/23/21</t>
  </si>
  <si>
    <t>AGL170: 200 - 03/04/21</t>
  </si>
  <si>
    <t>AGL170: 200 - 03/19/21</t>
  </si>
  <si>
    <t>SKU reconnected in PPEAK; PPEAK $12.99 to $19.99; turned manual PPC on</t>
  </si>
  <si>
    <t>Low bid campaign on; no exact; 0.45</t>
  </si>
  <si>
    <t>PPC off</t>
  </si>
  <si>
    <t>Lowered PPEAK min by $2 to $10.99</t>
  </si>
  <si>
    <t>Selling at $10.99</t>
  </si>
  <si>
    <t>Lowered PPEAK min by $2 to $8.99 to improve sell through;  try a sponsored video</t>
  </si>
  <si>
    <t>PPEAK off; selling at $8.99; From Sean - take all the SKU and put them into display; product target; use the iron forge cable logo in the ad; adding a headline; pause sponsored display and turn on this; bidding up the catch all; if sell thrhough still not improving try using the ads a bit; use 0.45 for low bid ads; you could product target with wrap it; images</t>
  </si>
  <si>
    <t>Selling at $8.99</t>
  </si>
  <si>
    <t>Updated back end keywords</t>
  </si>
  <si>
    <t>Changed main</t>
  </si>
  <si>
    <t>PL-IFC-SWRP-2X24-4PK</t>
  </si>
  <si>
    <t>AGL151: 115 - 01/10/21</t>
  </si>
  <si>
    <t>watch the sale for one week</t>
  </si>
  <si>
    <t>target 2, maintain</t>
  </si>
  <si>
    <t xml:space="preserve">AGL170: 115 - 03/14/21 :  -  :  -  :  -  :  -  :  -  :  -  :  -  :  -  :  - :  -  :  -  :  -  :  -  :  -  :  -  :  -  :  -  :  - </t>
  </si>
  <si>
    <t>AGL170: 115 - 03/13/21</t>
  </si>
  <si>
    <t>AGL170: 115 - 03/23/21</t>
  </si>
  <si>
    <t>AGL170: 115 - 03/04/21</t>
  </si>
  <si>
    <t>AGL170: 115 - 03/19/21</t>
  </si>
  <si>
    <t>SKU reconnected on PPEAK; PPEAK $10.99 to $19.99; Turned manual PPC on; Jumbo; added "iron forge cable storage strap" keywords</t>
  </si>
  <si>
    <t>Turned PPC off</t>
  </si>
  <si>
    <t>Price scheduled at $12.99</t>
  </si>
  <si>
    <t>Auto PPC on</t>
  </si>
  <si>
    <t>PPC off; lowered PPEAK min by $1 to $11.99</t>
  </si>
  <si>
    <t>Lowered PPEAK min by $1 to $10.99 to reach target velocity</t>
  </si>
  <si>
    <t>Lowered PPEAK min by another $1 to $9.99</t>
  </si>
  <si>
    <t>Selling at $9.99</t>
  </si>
  <si>
    <t>Out (Closed)</t>
  </si>
  <si>
    <t>PL-IFC-SWRP-2X18-6PK</t>
  </si>
  <si>
    <t>min $8.99</t>
  </si>
  <si>
    <t>PL-IFC-SWRP-2X12-8PK</t>
  </si>
  <si>
    <t xml:space="preserve">AGL170: 162 - 03/14/21 :  -  :  -  :  -  :  -  :  -  :  -  :  -  :  -  :  - :  -  :  -  :  -  :  -  :  -  :  -  :  -  :  -  :  - </t>
  </si>
  <si>
    <t>AGL170: 162 - 03/13/21</t>
  </si>
  <si>
    <t>AGL170: 162 - 03/23/21</t>
  </si>
  <si>
    <t>AGL170: 162 - 03/04/21</t>
  </si>
  <si>
    <t>AGL170: 162 - 03/19/21</t>
  </si>
  <si>
    <t>Back in stock; PPEAK $11.99 to $19.99; Turned auto PPC on</t>
  </si>
  <si>
    <t>Auto PPC off; isolation and low bid on</t>
  </si>
  <si>
    <t>Isolation on</t>
  </si>
  <si>
    <t>Lowered PPEAK min by $1 to $11.99</t>
  </si>
  <si>
    <t>Selling at $11.99</t>
  </si>
  <si>
    <t>Selling at $10.99; Image A/B testing done</t>
  </si>
  <si>
    <t>PPEAK off; priced at $10.99 in SC to improve sell through</t>
  </si>
  <si>
    <t>Lowered price to $9.99</t>
  </si>
  <si>
    <t>Continue to sell at $9.99 to improve sell through</t>
  </si>
  <si>
    <t>Updated back end search terms</t>
  </si>
  <si>
    <t>PL-IFC-SWRP-MULTI-6PK</t>
  </si>
  <si>
    <t>PL-IFC-SWRP-MULTI-20PK</t>
  </si>
  <si>
    <t>PL-IFC-SWRP-MULTI-8PK</t>
  </si>
  <si>
    <t>AGL151: 111 - 01/10/21</t>
  </si>
  <si>
    <t>enable the profit peak, min $12.99</t>
  </si>
  <si>
    <t>watch the sale for one more week</t>
  </si>
  <si>
    <t xml:space="preserve">AGL170: 111 - 03/14/21 :  -  :  -  :  -  :  -  :  -  :  -  :  -  :  -  :  - :  -  :  -  :  -  :  -  :  -  :  -  :  -  :  -  :  - </t>
  </si>
  <si>
    <t>target 3, min $10.99</t>
  </si>
  <si>
    <t>AGL170: 111 - 03/13/21</t>
  </si>
  <si>
    <t>price it $10.99. and let ppeak to adjust it</t>
  </si>
  <si>
    <t>AGL170: 111 - 03/23/21</t>
  </si>
  <si>
    <t>AGL170: 111 - 03/04/21</t>
  </si>
  <si>
    <t>Lowered PPRAK min by $0.5 to $10.49; added target velocity of 1</t>
  </si>
  <si>
    <t>AGL170: 111 - 03/19/21</t>
  </si>
  <si>
    <t>Turned low bid campaign on</t>
  </si>
  <si>
    <t>Price scheduled at $12.99; PPC off</t>
  </si>
  <si>
    <t>Priced at $12.99</t>
  </si>
  <si>
    <t>Selling at $11.99 in SC</t>
  </si>
  <si>
    <t>Maintain b/c ok sell through</t>
  </si>
  <si>
    <t>Maintain due to low DOH</t>
  </si>
  <si>
    <t>PL-IFC-WRP-1.5X10-6PK</t>
  </si>
  <si>
    <t>$2 coupon</t>
  </si>
  <si>
    <t>turn on the ppc</t>
  </si>
  <si>
    <t>min $10.99</t>
  </si>
  <si>
    <t>turn off the ppc</t>
  </si>
  <si>
    <t>inactive, out of stock</t>
  </si>
  <si>
    <t>FC processing issue; closed</t>
  </si>
  <si>
    <t>Lowered PPEAK min by $1 to $9.99</t>
  </si>
  <si>
    <t>Selling at $9.99;  10% coupon</t>
  </si>
  <si>
    <t>Drop in quantity</t>
  </si>
  <si>
    <t>PL-IFC-WRP-1X7-6PK</t>
  </si>
  <si>
    <t>PL-IFC-WRP-2X13-6PK</t>
  </si>
  <si>
    <t>min $9.99</t>
  </si>
  <si>
    <t>Rober is working on the issue</t>
  </si>
  <si>
    <t>FC processing issue</t>
  </si>
  <si>
    <t>Closed</t>
  </si>
  <si>
    <t>New in stock; PPEAK $11.99 to $19.99; turned auto PPC on</t>
  </si>
  <si>
    <t>Turned Auto PPC off; low bid and isolation on</t>
  </si>
  <si>
    <t>Isolation ppc off</t>
  </si>
  <si>
    <t>Priced at $10.99; auto PPC on; auto off; isolation and sponsored display on</t>
  </si>
  <si>
    <t>Lowered PPEAK min to $8.99; Austin recommended $7.99</t>
  </si>
  <si>
    <t>Selling at $9.99; PPEAK off</t>
  </si>
  <si>
    <t>Priced at $9.99 in SC</t>
  </si>
  <si>
    <t>Auto PPC on; need to improve sell through and reach to target veloctiy</t>
  </si>
  <si>
    <t>Maintain for a few weeks</t>
  </si>
  <si>
    <t>Optimized PPC</t>
  </si>
  <si>
    <t>PL-IFC-WRP-2X17-6PK</t>
  </si>
  <si>
    <t>only 1 available, maintain</t>
  </si>
  <si>
    <t>AGL151: 75 - 01/10/21</t>
  </si>
  <si>
    <t>min $12.99</t>
  </si>
  <si>
    <t xml:space="preserve">20% margin, min 10.99, add it back to parent </t>
  </si>
  <si>
    <t xml:space="preserve">AGL170: 75 - 03/14/21 :  -  :  -  :  -  :  -  :  -  :  -  :  -  :  -  :  - :  -  :  -  :  -  :  -  :  -  :  -  :  -  :  -  :  - </t>
  </si>
  <si>
    <t>AGL170: 75 - 03/13/21</t>
  </si>
  <si>
    <t>turn on the ads</t>
  </si>
  <si>
    <t>AGL170: 75 - 03/23/21</t>
  </si>
  <si>
    <t>Trimmed PPC</t>
  </si>
  <si>
    <t>Raised PPEAK min by $1 to $10.99; trimmed PPC</t>
  </si>
  <si>
    <t>AGL170: 75 - 03/04/21</t>
  </si>
  <si>
    <t xml:space="preserve">Trimmed PPC; from Austin: If this was my sku, I'd test pricing at $9.99 without PPC to see if we can move these at a higher margin
</t>
  </si>
  <si>
    <t>Turned PPC off; price scheduled at $9.99</t>
  </si>
  <si>
    <t>AGL170: 75 - 03/19/21</t>
  </si>
  <si>
    <t>PPEAK $11.99 to $19.99; Turned isolated search term PPC on; Splitly shows running A/B test?</t>
  </si>
  <si>
    <t>Maintian</t>
  </si>
  <si>
    <t>Hasn't come in yet</t>
  </si>
  <si>
    <t>PL-IFC-WRP-2X20-2PK</t>
  </si>
  <si>
    <t xml:space="preserve"> </t>
  </si>
  <si>
    <t>PL-IFC-WRP-2X20-6PK</t>
  </si>
  <si>
    <t>target 1</t>
  </si>
  <si>
    <t>Raised PPEAK by $1 to $13.99</t>
  </si>
  <si>
    <t>PL-IFC-WRP-2X26-10PK</t>
  </si>
  <si>
    <t>Priced at $18.99 in SC</t>
  </si>
  <si>
    <t>PPEAK enabled $14.99 to $24.99</t>
  </si>
  <si>
    <t>Landed cost high; started A/B testing for titles</t>
  </si>
  <si>
    <t>Turned auto PPC on; Priced at $17.99</t>
  </si>
  <si>
    <t>Priced at $17.99 in SC; also scheduled at $17.99 in PPEAK;  A/B testing on</t>
  </si>
  <si>
    <t>Priced at $17.99 in SC; also scheduled at $17.99 in PPEAK;  A/B testing on; Auto PPC on</t>
  </si>
  <si>
    <t>Lowered PPEAK min to $10.99; PPC off</t>
  </si>
  <si>
    <t>Selling at $10.99; PPC off</t>
  </si>
  <si>
    <t>PPEAK $14.99 to $19.99; isolation on</t>
  </si>
  <si>
    <t>PPEAK off; priced at $12.99 for a few weeks to get sales up</t>
  </si>
  <si>
    <t>Selling at $12.99</t>
  </si>
  <si>
    <t xml:space="preserve">use product target campaign (manual and bid 0.80); create another auto campaign and let it run for a week; </t>
  </si>
  <si>
    <t>PL-IFC-WRP-2X26-2PK</t>
  </si>
  <si>
    <t>ppc $5</t>
  </si>
  <si>
    <t>activate the coupon, adjust the ppc</t>
  </si>
  <si>
    <t>keep having the coupon, min $7.49</t>
  </si>
  <si>
    <t xml:space="preserve">turn off the ads, min $6.99, coupon on </t>
  </si>
  <si>
    <t>min $5.99</t>
  </si>
  <si>
    <t>min $6.99, turn on the ads, asked Pam for a removal</t>
  </si>
  <si>
    <t>Updated keywords</t>
  </si>
  <si>
    <t>Lowered PPEAK by $1 to $5.99; inventory age issue</t>
  </si>
  <si>
    <t>Added target velocity of 3</t>
  </si>
  <si>
    <t>$1 coupon created</t>
  </si>
  <si>
    <t>Turned isolated search term PPC on; increased PPEAK by $3 to $8.99; Splitly shows running A/B test?</t>
  </si>
  <si>
    <t>Maintain; 27 in 180+; From Austin: Even though this is above target velocity, the high DOH is an issue and will likely lead to long term storage fees. I'd recommend lowering the min back to $5.99</t>
  </si>
  <si>
    <t>Priced at $6.99</t>
  </si>
  <si>
    <t>Increased price schedule to $7.99</t>
  </si>
  <si>
    <t>Manual and auto on to improve sell through</t>
  </si>
  <si>
    <t>Continue to improve sell through; created sponsored video</t>
  </si>
  <si>
    <t>Maintain to improve sell through</t>
  </si>
  <si>
    <t>Video campaign doing well; adjust bid</t>
  </si>
  <si>
    <t>Removal</t>
  </si>
  <si>
    <t>Selling out</t>
  </si>
  <si>
    <t>PL-IFC-WRP-MULTI-6PK</t>
  </si>
  <si>
    <t>AGL151: 95 - 01/10/21</t>
  </si>
  <si>
    <t xml:space="preserve">AGL170: 95 - 03/14/21 :  -  :  -  :  -  :  -  :  -  :  -  :  -  :  -  :  - :  -  :  -  :  -  :  -  :  -  :  -  :  -  :  -  :  - </t>
  </si>
  <si>
    <t>AGL170: 95 - 03/13/21</t>
  </si>
  <si>
    <t>AGL170: 95 - 03/23/21</t>
  </si>
  <si>
    <t>AGL170: 95 - 03/04/21</t>
  </si>
  <si>
    <t>AGL170: 95 - 03/19/21</t>
  </si>
  <si>
    <t>Turned auto PPC on</t>
  </si>
  <si>
    <t>Turned isolated PPC on; PPEAK min at $11.99; PPC off on Thursday; no inventory age issue; from Austin: Only 1 sale since the price increase. I would lower Profit Peak's min back down</t>
  </si>
  <si>
    <t>Selling at $10.99; PPEAK off</t>
  </si>
  <si>
    <t>Priced at $10.99 in SC</t>
  </si>
  <si>
    <t>Improve sell through</t>
  </si>
  <si>
    <t>PL-IFC-WRP-MULTI-9PK</t>
  </si>
  <si>
    <t>AGL151: 128 - 01/10/21</t>
  </si>
  <si>
    <t>set up the ppeak, min $14.59</t>
  </si>
  <si>
    <t xml:space="preserve">AGL170: 64 - 03/14/21 :  -  :  -  :  -  :  -  :  -  :  -  :  -  :  -  :  - :  -  :  -  :  -  :  -  :  -  :  -  :  -  :  -  :  - </t>
  </si>
  <si>
    <t>AGL170: 64 - 03/13/21</t>
  </si>
  <si>
    <t>min $10.99, start the ppc and adjust it</t>
  </si>
  <si>
    <t>AGL170: 64 - 03/23/21</t>
  </si>
  <si>
    <t>AGL170: 64 - 03/04/21</t>
  </si>
  <si>
    <t>AGL170: 64 - 03/19/21</t>
  </si>
  <si>
    <t>Price scheduled at $13.99; auto PPC on</t>
  </si>
  <si>
    <t>PPC off; blocked; Justin is working on this</t>
  </si>
  <si>
    <t>Still blocked</t>
  </si>
  <si>
    <t>Supressed and fixed; sellign at $11.99 in SC; auto PPC on; PPEAK off</t>
  </si>
  <si>
    <t>PL-IFC-WRP-MULTI-10PK</t>
  </si>
  <si>
    <t>PL-IFC-WRP-MULTI-12PK</t>
  </si>
  <si>
    <t>schedule the price $21.99</t>
  </si>
  <si>
    <t>adjust the ppc, min $17.99</t>
  </si>
  <si>
    <t>target 8</t>
  </si>
  <si>
    <t>new auto ads $10</t>
  </si>
  <si>
    <t xml:space="preserve">AGL170: 260 - 03/14/21 :  -  :  -  :  -  :  -  :  -  :  -  :  -  :  -  :  - :  -  :  -  :  -  :  -  :  -  :  -  :  -  :  -  :  - </t>
  </si>
  <si>
    <t>adjust the ppc, adjust the velocity sheet</t>
  </si>
  <si>
    <t>AGL170: 260 - 03/13/21</t>
  </si>
  <si>
    <t>adjust the PPC</t>
  </si>
  <si>
    <t>AGL170: 260 - 03/23/21</t>
  </si>
  <si>
    <t>Raised PPC</t>
  </si>
  <si>
    <t>AGL170: 260 - 03/04/21</t>
  </si>
  <si>
    <t>AGL170: 260 - 03/19/21</t>
  </si>
  <si>
    <t>Turned PPC off; lowered PPEAK min by $1 to 16.99</t>
  </si>
  <si>
    <t>Turned manual PPC on</t>
  </si>
  <si>
    <t>Manual PPC off; low bid campaign on</t>
  </si>
  <si>
    <t>Price scheduled at $17.99; low bid PPC off</t>
  </si>
  <si>
    <t>Testing lower pricing at $12.99</t>
  </si>
  <si>
    <t>Selling at $12.99; PPEAK off</t>
  </si>
  <si>
    <t>Priced at $12.99 in SC</t>
  </si>
  <si>
    <t>Raised price by $1 in SC</t>
  </si>
  <si>
    <t>PL-IFC-WRP-MULTI-15PK</t>
  </si>
  <si>
    <t>schedule the price $25.99</t>
  </si>
  <si>
    <t>min $19.99</t>
  </si>
  <si>
    <t>delete target. test more price</t>
  </si>
  <si>
    <t>sold out</t>
  </si>
  <si>
    <t>PL-IFC-ELD-WH-10PK</t>
  </si>
  <si>
    <t>Low traffic Amazon claims is excess issue lower price to 14.99, and increase ppc</t>
  </si>
  <si>
    <t>raise min to 16</t>
  </si>
  <si>
    <t>raise min to 17</t>
  </si>
  <si>
    <t>raise min to 19.49</t>
  </si>
  <si>
    <t>Raised PPEAK min by $1 to $20.49</t>
  </si>
  <si>
    <t>Turned auto PPC off; lowered PPEAK min by $1 to $19.49; added target velocity of 3</t>
  </si>
  <si>
    <t>Maintain; inventory issue</t>
  </si>
  <si>
    <t>Lowered PPEAK min by $1 to $18.49</t>
  </si>
  <si>
    <t>Raised PPEAK min by $1 to $19.49; 65 in 181 to 270</t>
  </si>
  <si>
    <t>Out (not closed)</t>
  </si>
  <si>
    <t>PL-IFC-ELWD-WH-10PK</t>
  </si>
  <si>
    <t>Raised PPEAK min by $1 to $22; trimmed PPC</t>
  </si>
  <si>
    <t>Added target velocity of 2</t>
  </si>
  <si>
    <t>Out; unable to close</t>
  </si>
  <si>
    <t>AGL275: 60 - TBD</t>
  </si>
  <si>
    <t>PL-IFC-ELR-WH-10PK</t>
  </si>
  <si>
    <t>lower to break even</t>
  </si>
  <si>
    <t>enable ppc</t>
  </si>
  <si>
    <t>maintain one more week</t>
  </si>
  <si>
    <t>raise min to 15</t>
  </si>
  <si>
    <t>pause ppc</t>
  </si>
  <si>
    <t>Raised PPEAK min by $1 to $17</t>
  </si>
  <si>
    <t>Lowered PPEAK min by $1 to $16</t>
  </si>
  <si>
    <t>Turned auto PPC on; created $2 off coupon; inventory issue</t>
  </si>
  <si>
    <t>Added target velocity of 2; PPEAK min at $14.59</t>
  </si>
  <si>
    <t>Turned phrase PPC on; 56 in 181 to 270</t>
  </si>
  <si>
    <t>Phrase PPC off; auto PPC on</t>
  </si>
  <si>
    <t>PPC off; selling out</t>
  </si>
  <si>
    <t>PL-IFC-ELWR-WH-10PK</t>
  </si>
  <si>
    <t>increase ppc</t>
  </si>
  <si>
    <t>lower to 18.99</t>
  </si>
  <si>
    <t>Turned auto PPC on; inventory issue</t>
  </si>
  <si>
    <t>Optimized PPC; Raised PPEAK min by $1 to $21</t>
  </si>
  <si>
    <t>Out; unable to close for now</t>
  </si>
  <si>
    <t>Unable to close</t>
  </si>
  <si>
    <t>PL-IFC-ELP1-WH-10PK</t>
  </si>
  <si>
    <t>increasing ppc</t>
  </si>
  <si>
    <t>maintain on ppeak optimium at 16.25</t>
  </si>
  <si>
    <t>lower min back to 15</t>
  </si>
  <si>
    <t>Turned PPC on; raised PPEAK min by $1 to $16</t>
  </si>
  <si>
    <t>Trimmed PPC; NCX issue: added "10 pack" to title and changed description</t>
  </si>
  <si>
    <t>Added velocity of 3</t>
  </si>
  <si>
    <t>Turned PPC off; 49 in 181 to 270</t>
  </si>
  <si>
    <t>PL-IFC-ELWP1-WH-10PK</t>
  </si>
  <si>
    <t>raise min to 22</t>
  </si>
  <si>
    <t>Raised price to $23.99 in SC</t>
  </si>
  <si>
    <t>Raised PPEAK min by $1 to 23.11</t>
  </si>
  <si>
    <t>Lowered PPEAK min by $2 to 21.11; added target velocity of 3; inventory issue</t>
  </si>
  <si>
    <t>Lowered PPEAK min by another $1 to $20.11</t>
  </si>
  <si>
    <t>AGL275: 280 - TBD</t>
  </si>
  <si>
    <t>PL-IFC-ELP3-WH-10PK</t>
  </si>
  <si>
    <t>Price scheudle at 16.99</t>
  </si>
  <si>
    <t>raise min to 18</t>
  </si>
  <si>
    <t>raise min to 19</t>
  </si>
  <si>
    <t>Raised PPEAK min by $1 to $20</t>
  </si>
  <si>
    <t>Lowered PPEAK min by $1 to $19</t>
  </si>
  <si>
    <t>Lowered PPEAK min to $17.99 since it's an inventory issue</t>
  </si>
  <si>
    <t>AGL275: 110 - TBD</t>
  </si>
  <si>
    <t>PL-IFC-ELWP3-WH-10PK</t>
  </si>
  <si>
    <t>lost sku priced manually at break even, add ppc</t>
  </si>
  <si>
    <t>price schedule at 11.99</t>
  </si>
  <si>
    <t>lower min to 15.99 still on excess</t>
  </si>
  <si>
    <t>enable auto ppc</t>
  </si>
  <si>
    <t>Turned PPC back on (Auto); raised PPEAK min by $2 to $17.99</t>
  </si>
  <si>
    <t>Priced at $16.99 in SC with a $2 off coupon</t>
  </si>
  <si>
    <t>Maintain (inventory issue)</t>
  </si>
  <si>
    <t>PPC off already</t>
  </si>
  <si>
    <t>PL-IFC-ELT1-WH-10PK</t>
  </si>
  <si>
    <t>new range 20-24</t>
  </si>
  <si>
    <t>AGL275: 370 - TBD</t>
  </si>
  <si>
    <t>PL-IFC-ELWT1-WH-10PK</t>
  </si>
  <si>
    <t>lower down to break even via schedule</t>
  </si>
  <si>
    <t>price schedule at 16.49</t>
  </si>
  <si>
    <t>PPEAK $20.48 to $30.99 to improve on margin; updated keywords</t>
  </si>
  <si>
    <t>Priced at $16 in SC; updated the title</t>
  </si>
  <si>
    <t>Continued $2 off coupon; inventory issue</t>
  </si>
  <si>
    <t>Turned PPC on</t>
  </si>
  <si>
    <t>Phrase PPC on; 35 in 181 to 270</t>
  </si>
  <si>
    <t>Selling at $16.99</t>
  </si>
  <si>
    <t>PL-IFC-ELT3-WH-10PK</t>
  </si>
  <si>
    <t>lowered min to 14.90</t>
  </si>
  <si>
    <t>scheduled at 14.99, added $1 coupon</t>
  </si>
  <si>
    <t>maintain another week</t>
  </si>
  <si>
    <t>Scheduled at 14.99, and optimize ppc</t>
  </si>
  <si>
    <t>price schedule at 14.99</t>
  </si>
  <si>
    <t>Increased PPEAK min to $19.90 with a target velocity of 3 because we already had a really good price advantage; incresaed budget for PPC</t>
  </si>
  <si>
    <t>Lowered PPEAK min to $14.90; inventory issue</t>
  </si>
  <si>
    <t>Trimmed PPC; added target veolocity of 8</t>
  </si>
  <si>
    <t>Borad and phrase PPC on; 63 in 181 to 270</t>
  </si>
  <si>
    <t>Auto PPC on; PPEAK $15.99 to $27.99</t>
  </si>
  <si>
    <t>Raised PPEAK min by $1 to see if sale continues</t>
  </si>
  <si>
    <t>Blocked (edited listing)</t>
  </si>
  <si>
    <t>Priced at $13.99 in SC</t>
  </si>
  <si>
    <t>PPC worked well; maintain</t>
  </si>
  <si>
    <t>PPC on</t>
  </si>
  <si>
    <t>PL-IFC-ELWT3-WH-10PK</t>
  </si>
  <si>
    <t>enable ppc again</t>
  </si>
  <si>
    <t>lowered min to 15</t>
  </si>
  <si>
    <t>optimize ppc</t>
  </si>
  <si>
    <t>scheduled at 15.00, optimize ppc</t>
  </si>
  <si>
    <t>updated backend terms, maintaining price</t>
  </si>
  <si>
    <t>min raised to 17, improved keywords in backend</t>
  </si>
  <si>
    <t>Optimized PPC; raised ppeak min to $20; updated keywords</t>
  </si>
  <si>
    <t>Turned PPC off; PPEAK $18 to $25.99 to speed up the velocity; created a $1 off coupon</t>
  </si>
  <si>
    <t>PPEAK $13.99 to $17.99 to get rid of excess</t>
  </si>
  <si>
    <t>Phrase and auto PPC on; 105 in 181 to 270</t>
  </si>
  <si>
    <t>Only auto PPC on</t>
  </si>
  <si>
    <t>PPEAK $17.99 to $27.99; auto off; isolation on</t>
  </si>
  <si>
    <t>From Sean - I updated your PPC to this, focused in on the isolation campaign to the one converting term - which was really converting over the last 2 months or so. i also increase placement bid for top of search.
Secondly, I think you should compare our title to competitors, looking to see if we are missing any keywords, but make sure when it is redone to include our product name in the title. 
Pricing is fine for now - You could probably even come up to 14.99 and still be low priced.</t>
  </si>
  <si>
    <t>Priced at $14.99; ask Cassidy - look at would it cost more to dispose these?</t>
  </si>
  <si>
    <t>PL-IFC-CMB-BAMB-2PK</t>
  </si>
  <si>
    <t>PPEAK $36.99 to $40.99 due to low DOH</t>
  </si>
  <si>
    <t>PPEAK $38.99 to $42.99; restock hit mid/late Feb</t>
  </si>
  <si>
    <t>PPEAK $42.99 to $49.99 due to low DOH</t>
  </si>
  <si>
    <t>AGL185: 240 - 04/30/21</t>
  </si>
  <si>
    <t>AGL185: 240 - 05/02/21</t>
  </si>
  <si>
    <t>AGL185: 240 - 04/27/21</t>
  </si>
  <si>
    <t>AGL185: 240 - 05/04/21</t>
  </si>
  <si>
    <t>Priced at $32.99 in SC to pick up sales</t>
  </si>
  <si>
    <t>PPEAK off; priced at $32.99 in SC with auto PPC on</t>
  </si>
  <si>
    <t>Auto PPC off; isolation PPC on</t>
  </si>
  <si>
    <t>Increased sales; one replacement; maintain</t>
  </si>
  <si>
    <t>SD on for product targeting</t>
  </si>
  <si>
    <t>PL-IFC-CMB-BAMB-LG</t>
  </si>
  <si>
    <t>PPEAK $22.99 to $29.99</t>
  </si>
  <si>
    <t>Raised PPEAK min to $25.99</t>
  </si>
  <si>
    <t>PPEAK $26.99 to $36.99 due to low DOH</t>
  </si>
  <si>
    <t>PL-IFC-CMB-BKBK-LG</t>
  </si>
  <si>
    <t>PPEAK $26.99 to $29.99 due to low DOH</t>
  </si>
  <si>
    <t>PPEAK $29.99 to $32.99 due to low DOH</t>
  </si>
  <si>
    <t>#347: 288 - 02/21/21</t>
  </si>
  <si>
    <t>#347: 288 - 03/10/21</t>
  </si>
  <si>
    <t>#347: 288 - 03/12/21</t>
  </si>
  <si>
    <t>#347: 288 - 03/08/21</t>
  </si>
  <si>
    <t>#347: 288 - 03/18/21</t>
  </si>
  <si>
    <t>#347: 288 - 03/27/21</t>
  </si>
  <si>
    <t>Lowered PPEAK min by $4 to $25.99; added target velocity of 4.5</t>
  </si>
  <si>
    <t>Lowered PPEAK min by $2 to $23.99</t>
  </si>
  <si>
    <t>Lowered PPEAK min by $1 to $22.99 to improve sell through</t>
  </si>
  <si>
    <t>AGL 233: 168 - TBD</t>
  </si>
  <si>
    <t>Improve sell through; selling at $22.99</t>
  </si>
  <si>
    <t>AGL 233: 168 - 07/05/21</t>
  </si>
  <si>
    <t>Increased sales; maintain</t>
  </si>
  <si>
    <t>AGL233: 168 - 07/05/21</t>
  </si>
  <si>
    <t>Improved sell through; maintain</t>
  </si>
  <si>
    <t>AGL233: 168 - 06/21/21</t>
  </si>
  <si>
    <t>PL-IFC-CMB-BKWD-LG</t>
  </si>
  <si>
    <t>Closed; back in stock end of Feb</t>
  </si>
  <si>
    <t>#347: 84 - 02/21/21</t>
  </si>
  <si>
    <t>#347: 84 - 03/10/21</t>
  </si>
  <si>
    <t>#347: 84 - 03/12/21</t>
  </si>
  <si>
    <t>#347: 84 - 03/08/21</t>
  </si>
  <si>
    <t>#347: 84 - 03/18/21</t>
  </si>
  <si>
    <t>#347: 84 - 03/27/21</t>
  </si>
  <si>
    <t>PPEAK $25.99 to $35.99; auto PPC on</t>
  </si>
  <si>
    <t>Maintain; "not sure if ppc is best on this sku?
if we lowered prices?"</t>
  </si>
  <si>
    <t>Lowered PPEAK min by $1 to $24.99</t>
  </si>
  <si>
    <t>Auto PPC on to improve sell through</t>
  </si>
  <si>
    <t>AGL 233: 72 - TBD</t>
  </si>
  <si>
    <t>PPC off; lower PPEAK min by $2 to $22.99 to improve sell through</t>
  </si>
  <si>
    <t>AGL 233: 72 - 07/05/21</t>
  </si>
  <si>
    <t>Improved sales; maintain</t>
  </si>
  <si>
    <t>AGL233: 72 - 07/05/21</t>
  </si>
  <si>
    <t>PPEAK off; priced at $21.99 in SC</t>
  </si>
  <si>
    <t>AGL233: 72 - 06/21/21</t>
  </si>
  <si>
    <t>Selling at $21.99</t>
  </si>
  <si>
    <t>Maintain before further price drop</t>
  </si>
  <si>
    <t>Product target DMoose</t>
  </si>
  <si>
    <t>PL-IFC-CMB-WTWD-LG</t>
  </si>
  <si>
    <t>PPEAK $26.99 to $39.99 due to low DOH</t>
  </si>
  <si>
    <t>Raised PPEAK min to $28.99 due to low DOH</t>
  </si>
  <si>
    <t>Back in stock; PPEAK enabled; added target velocity of 3</t>
  </si>
  <si>
    <t>Lowered PPEAK min by $1 to $27.99</t>
  </si>
  <si>
    <t>Increased PPEAK min by $1 to $28.99</t>
  </si>
  <si>
    <t>Maintain; from Pam Lower prices by $1?</t>
  </si>
  <si>
    <t>Selling at $27.99</t>
  </si>
  <si>
    <t>Lowered PPEAK min by $2 to $25.99 to improve sell thorugh and reduce DOH</t>
  </si>
  <si>
    <t>AGL 233: 120 - TBD</t>
  </si>
  <si>
    <t>Maintain a few weeks before further price drop to improve sell through</t>
  </si>
  <si>
    <t>AGL 233: 120 - 07/05/21</t>
  </si>
  <si>
    <t>Lowered PPEAK min by $2 to $23.99 to improve sell thorugh and reduce DOH</t>
  </si>
  <si>
    <t>AGL233: 120 - 07/05/21</t>
  </si>
  <si>
    <t>Increased sales; maintain for another week</t>
  </si>
  <si>
    <t>AGL233: 120 - 06/21/21</t>
  </si>
  <si>
    <t>Maintain before turning on ads</t>
  </si>
  <si>
    <t>DMoose product target</t>
  </si>
  <si>
    <t>PL-IFC-CMB-WTWT-LG</t>
  </si>
  <si>
    <t>#347: 144 - 02/21/21</t>
  </si>
  <si>
    <t>#347: 144 - 03/10/21</t>
  </si>
  <si>
    <t>#347: 144 - 03/12/21</t>
  </si>
  <si>
    <t>#347: 144 - 03/08/21</t>
  </si>
  <si>
    <t>#347: 144 - 03/18/21</t>
  </si>
  <si>
    <t>#347: 144 - 03/27/21</t>
  </si>
  <si>
    <t>PPEAK not synced; priced $24.99 in SC</t>
  </si>
  <si>
    <t>Continue with PPEAK</t>
  </si>
  <si>
    <t>Maintain; from Pam i think this should maintain for a little at low price point</t>
  </si>
  <si>
    <t>Relative low sell through b/c of AGL labels but I would maintain for now</t>
  </si>
  <si>
    <t>Good sell through; maintain for now</t>
  </si>
  <si>
    <t>Lowered PPEAK min by $2 to $21.99</t>
  </si>
  <si>
    <t>Maintain another week before further price decrease</t>
  </si>
  <si>
    <t>PL-IFC-CMB-BKBK-2PK</t>
  </si>
  <si>
    <t>Maintain; PPEAK $25.99 to $35.99</t>
  </si>
  <si>
    <t>Raised PPEAK min to $28.99</t>
  </si>
  <si>
    <t>Raised PPEAK min to $30.99</t>
  </si>
  <si>
    <t>PPEAK $32.99 to $39.99 to stretch inventory</t>
  </si>
  <si>
    <t>Raised PPEAK min by $1 to $33.99</t>
  </si>
  <si>
    <t>Lowered PPEAK min by $3 to $30.99</t>
  </si>
  <si>
    <t>Back in stock; added target velocity of 4</t>
  </si>
  <si>
    <t>Lowered PPEAK min by $3 to $27.99</t>
  </si>
  <si>
    <t>Raised PPEAK min by $1 to $28.99</t>
  </si>
  <si>
    <t>Maintain; top seller priced at $19.99</t>
  </si>
  <si>
    <t>Raised PPEAK min by $1 to $29.99</t>
  </si>
  <si>
    <t>No enough inventory to get to target velocity; maintain b/c sell through good</t>
  </si>
  <si>
    <t>AGL 233: 180 - TBD</t>
  </si>
  <si>
    <t>Good sell through; maintain</t>
  </si>
  <si>
    <t>AGL 233: 180 - 07/05/21</t>
  </si>
  <si>
    <t>AGL233: 180 - 07/05/21</t>
  </si>
  <si>
    <t>AGL233: 180 - 06/21/21</t>
  </si>
  <si>
    <t>Selling at $24.99</t>
  </si>
  <si>
    <t>PL-IFC-CMB-BKWD-2PK</t>
  </si>
  <si>
    <t>#347: 108 - 02/21/21</t>
  </si>
  <si>
    <t>#347: 108 - 03/10/21</t>
  </si>
  <si>
    <t>#347: 108 - 03/12/21</t>
  </si>
  <si>
    <t>#347: 108 - 03/08/21</t>
  </si>
  <si>
    <t>#347: 108 - 03/18/21</t>
  </si>
  <si>
    <t>#347: 108 - 03/27/21</t>
  </si>
  <si>
    <t>PPEAK $30.99 to $39.99; PPC on Monday off Wednesday</t>
  </si>
  <si>
    <t>Manual PPC on</t>
  </si>
  <si>
    <t>Optimized PPC; from Pam "ppc carrier - only 11% margin
conversion rate is not strong?
Prices need to be lowered and maybe not run ppc on this or optimize and work with sean - maybe shouldn't be carrier"</t>
  </si>
  <si>
    <t>Manual exact and auto on to improve sell through</t>
  </si>
  <si>
    <t>Manual off; auto on to improve sell through</t>
  </si>
  <si>
    <t>Selling at $30.99</t>
  </si>
  <si>
    <t>Auto off; created product targeting and isolation campaign</t>
  </si>
  <si>
    <t>Turned off phrase</t>
  </si>
  <si>
    <t>PL-IFC-CMB-WTWD-2PK</t>
  </si>
  <si>
    <t>PPEAK $36.99 to $44.99 due to low DOH</t>
  </si>
  <si>
    <t>PPEAK $40.99 to $48.99 due to low DOH</t>
  </si>
  <si>
    <t>Raised PPEAK min by $2 to $42.99</t>
  </si>
  <si>
    <t>Raised PPEAK min by $1 to $43.99 to stretch the inventory</t>
  </si>
  <si>
    <t>#347: 204 - 02/21/21</t>
  </si>
  <si>
    <t>Raised PPEAK min to $48.99 to stretch inventory</t>
  </si>
  <si>
    <t>#347: 204 - 03/10/21</t>
  </si>
  <si>
    <t>#347: 204 - 03/12/21</t>
  </si>
  <si>
    <t>#347: 204 - 03/08/21</t>
  </si>
  <si>
    <t>#347: 204 - 03/18/21</t>
  </si>
  <si>
    <t>#347: 204 - 03/27/21</t>
  </si>
  <si>
    <t>Back in stock; lowered PPEAK min by $3 to $45.99</t>
  </si>
  <si>
    <t>PPEAK $35.99 to $50.99</t>
  </si>
  <si>
    <t>Increased daily target velocity of 7</t>
  </si>
  <si>
    <t>Lowered PPEAK min by $2 to $33.99</t>
  </si>
  <si>
    <t>Priced at $33.99</t>
  </si>
  <si>
    <t>Increased session; keep PPC</t>
  </si>
  <si>
    <t>AGL 233: 276 - TBD</t>
  </si>
  <si>
    <t>PPC on to improve sell through; white on white image; image testing with a cord coming out of it; defensive ads</t>
  </si>
  <si>
    <t>AGL 233: 276 - 07/05/21</t>
  </si>
  <si>
    <t>AGL233: 276 - 07/05/21</t>
  </si>
  <si>
    <t>Switched to sponsored display and isolation campaign</t>
  </si>
  <si>
    <t>AGL233: 276 - 06/21/21</t>
  </si>
  <si>
    <t>Only auto on</t>
  </si>
  <si>
    <t>PPC off; lowered the price to $29.99 due to low conversion</t>
  </si>
  <si>
    <t>Lowered price to $29.99</t>
  </si>
  <si>
    <t>Lowered PPEAK min to $29.99</t>
  </si>
  <si>
    <t>PL-IFC-CMB-WTWT-2PK</t>
  </si>
  <si>
    <t>PPEAK $28.99 to $34.99 due to low DOH</t>
  </si>
  <si>
    <t>Raised PPEAK min to $30.99 due to low DOH</t>
  </si>
  <si>
    <t>#347: 420 - 02/21/21</t>
  </si>
  <si>
    <t>#347: 420 - 03/10/21</t>
  </si>
  <si>
    <t>#347: 420 - 03/12/21</t>
  </si>
  <si>
    <t>#347: 420 - 03/08/21</t>
  </si>
  <si>
    <t>#347: 420 - 03/18/21</t>
  </si>
  <si>
    <t>#347: 420 - 03/27/21</t>
  </si>
  <si>
    <t>SKU reconnected on PPEAK; lowered ppeak min to $28.99; added target veloctiy of 6</t>
  </si>
  <si>
    <t>Lowered PPEAK min by $1 to $27.99; manual PPC on</t>
  </si>
  <si>
    <t>Maintain; from Pam: good conversion - should be ppc and bring in more</t>
  </si>
  <si>
    <t>PPC on for another week</t>
  </si>
  <si>
    <t>Improve sell through and reach target velocity; ppc carrier; maintain for now</t>
  </si>
  <si>
    <t>Improve sell through; maintain</t>
  </si>
  <si>
    <t>PPC off; created $3 coupon for a week</t>
  </si>
  <si>
    <t>Continue with the coupon</t>
  </si>
  <si>
    <t xml:space="preserve">PPC on </t>
  </si>
  <si>
    <t>Lowered PPEAK min to $24.99</t>
  </si>
  <si>
    <t>PL-IFC-WPB-BK</t>
  </si>
  <si>
    <t>Raised min to $26.95. Lowered target to 4</t>
  </si>
  <si>
    <t>Continue with Profit Peak</t>
  </si>
  <si>
    <t>Lowered min to $23.95</t>
  </si>
  <si>
    <t>Raised min to $27.95</t>
  </si>
  <si>
    <t>Raised min to $29.99</t>
  </si>
  <si>
    <t>Lowered min to $25.99 and target to 3</t>
  </si>
  <si>
    <t>Raised PPEAK min by $2 to $27.99; priced lower than TH</t>
  </si>
  <si>
    <t>More in stock; lowered PPEAK min to $27.99</t>
  </si>
  <si>
    <t>Maintain; 196 in FC transfer</t>
  </si>
  <si>
    <t>AGL198: 1210 - 06/02/21</t>
  </si>
  <si>
    <t>PPEAK min at $31.99</t>
  </si>
  <si>
    <t>AGL 198: 1210 - 06/02/21</t>
  </si>
  <si>
    <t>AGL 198: 2400 - 06/02/21</t>
  </si>
  <si>
    <t xml:space="preserve"> | AGL198: 1210 - 07/01/21</t>
  </si>
  <si>
    <t xml:space="preserve"> | AGL198: 2000 - 07/02/21</t>
  </si>
  <si>
    <t xml:space="preserve"> | AGL198: 2000 - 06/30/21</t>
  </si>
  <si>
    <t>PL-IFC-WPB-GRY</t>
  </si>
  <si>
    <t>Raised min to $26.86. Lowered target to 8</t>
  </si>
  <si>
    <t>Raised min to $27.95. Lowered target to 7</t>
  </si>
  <si>
    <t>Lowered min to $26.95</t>
  </si>
  <si>
    <t>Raised min to $28.95. Removed target</t>
  </si>
  <si>
    <t>Lowered min to $24.99. Added target of 7</t>
  </si>
  <si>
    <t>Raised PPEAK min by $1 to $25.99</t>
  </si>
  <si>
    <t>Miantain</t>
  </si>
  <si>
    <t>Raised PPEAK min by $2 to $27.99</t>
  </si>
  <si>
    <t>Maintain; more coming in</t>
  </si>
  <si>
    <t>137 in FC transfer</t>
  </si>
  <si>
    <t>AGL198: 1250 - 06/02/21</t>
  </si>
  <si>
    <t>AGL 198: 1250 - 06/02/21</t>
  </si>
  <si>
    <t xml:space="preserve"> | AGL198: 1250 - 07/01/21</t>
  </si>
  <si>
    <t xml:space="preserve"> | AGL198: 1400 - 07/02/21</t>
  </si>
  <si>
    <t xml:space="preserve"> | AGL198: 1400 - 06/30/21</t>
  </si>
  <si>
    <t>PL-IFC-WPB-GRN</t>
  </si>
  <si>
    <t>Raised min to $27.48. Lowered target to 5</t>
  </si>
  <si>
    <t>Raised PP to $29.99 to $39.99. Removed target</t>
  </si>
  <si>
    <t>Raised min to $33.99</t>
  </si>
  <si>
    <t>Raised min to $35.99</t>
  </si>
  <si>
    <t>Lowered min to $29.99 with target of 4</t>
  </si>
  <si>
    <t>#326;SW: 200 - 03/09/21</t>
  </si>
  <si>
    <t>Lowered min to $23.95 and max to $29.99</t>
  </si>
  <si>
    <t>#326;SW: 200 - 03/20/21</t>
  </si>
  <si>
    <t>Raised price to $24.99 in SC</t>
  </si>
  <si>
    <t>#326;SW: 200 - 03/21/21</t>
  </si>
  <si>
    <t>Raised PPEAK min by $2 to $25.95 due to low DOH</t>
  </si>
  <si>
    <t>#326;SW: 200 - 03/28/21</t>
  </si>
  <si>
    <t>Back in stock; maintain</t>
  </si>
  <si>
    <t>Increased PPEAK min by $1 to $26.95</t>
  </si>
  <si>
    <t>Increased PPEAK min by $2 to $28.95</t>
  </si>
  <si>
    <t>Some in stock; PPEAK $27.99 to $35.99</t>
  </si>
  <si>
    <t>AGL198: 950 - 06/02/21</t>
  </si>
  <si>
    <t>AGL 198: 950 - 06/02/21</t>
  </si>
  <si>
    <t xml:space="preserve"> | AGL198: 950 - 07/01/21</t>
  </si>
  <si>
    <t>PL-TH-WPB-GRY</t>
  </si>
  <si>
    <t>PL-TH-WPB-GRN</t>
  </si>
  <si>
    <t>PL-IFC-WPCC-BK-2PK</t>
  </si>
  <si>
    <t>PL-IFC-WPCC-BK-3PK</t>
  </si>
  <si>
    <t>Raised PP to $16.99 to $19.99</t>
  </si>
  <si>
    <t>Lowered min to $15.99</t>
  </si>
  <si>
    <t>Lowered min to $12.99</t>
  </si>
  <si>
    <t>Raised min to $14.64</t>
  </si>
  <si>
    <t>Raised min to $16.1</t>
  </si>
  <si>
    <t>Raised PPEAK min to $17.99 due to low DOH</t>
  </si>
  <si>
    <t>Lowered PPEAK min by $1 to $16.99</t>
  </si>
  <si>
    <t>Increased PPEAK min by $2 to $18.99</t>
  </si>
  <si>
    <t>AGL 235: 600 - 06/17/21</t>
  </si>
  <si>
    <t>AGL 235: 600 - TBD</t>
  </si>
  <si>
    <t>AGL235: 600 - 07/15/21</t>
  </si>
  <si>
    <t>AGL235: 600 - 07/02/21</t>
  </si>
  <si>
    <t>AGL235: 600 - 08/01/21</t>
  </si>
  <si>
    <t>AGL235: 600 - 07/03/21</t>
  </si>
  <si>
    <t>Restocked</t>
  </si>
  <si>
    <t>PL-IFC-WPCC-GN-2PK</t>
  </si>
  <si>
    <t>PL-IFC-WPCC-GN-3PK</t>
  </si>
  <si>
    <t>sold out, closed</t>
  </si>
  <si>
    <t>Lowered to $19.99</t>
  </si>
  <si>
    <t>Raised $2 to $21.99</t>
  </si>
  <si>
    <t>Raised $2 to $23.99</t>
  </si>
  <si>
    <t>Priced at $14.99</t>
  </si>
  <si>
    <t>SKU reconnected; PPEAK $19.99 to $29.99</t>
  </si>
  <si>
    <t>Lowered PPEAK min by $1 to $18.99; added target velocity of 1</t>
  </si>
  <si>
    <t>AGL 235: 400 - 06/17/21</t>
  </si>
  <si>
    <t>AGL 235: 400 - TBD</t>
  </si>
  <si>
    <t>AGL235: 400 - 07/15/21</t>
  </si>
  <si>
    <t>AGL235: 400 - 07/02/21</t>
  </si>
  <si>
    <t>AGL235: 400 - 08/01/21</t>
  </si>
  <si>
    <t>AGL235: 400 - 07/03/21</t>
  </si>
  <si>
    <t>PL-IFC-JB-LR</t>
  </si>
  <si>
    <t>enable ppeak</t>
  </si>
  <si>
    <t>Raised min to 21</t>
  </si>
  <si>
    <t>Raised PPEAK min by $1 to $22</t>
  </si>
  <si>
    <t>Raised PPEAK min by $1 to $23</t>
  </si>
  <si>
    <t>AGL193: 300 - 05/13/21</t>
  </si>
  <si>
    <t>AGL193: 300 - 05/10/21</t>
  </si>
  <si>
    <t>AGL 193: 300 - 05/22/21</t>
  </si>
  <si>
    <t>AGL 193: 300 - 06/16/21</t>
  </si>
  <si>
    <t>300 in FC transfer</t>
  </si>
  <si>
    <t>Priced at $21.99 in SC</t>
  </si>
  <si>
    <t>Maintain for now</t>
  </si>
  <si>
    <t>Lowered PPEAK min to $19.99</t>
  </si>
  <si>
    <t>Added target velocity of 4</t>
  </si>
  <si>
    <t>PL-IFC-JB-LS</t>
  </si>
  <si>
    <t>Turned ppc back on</t>
  </si>
  <si>
    <t>Trimming ppc</t>
  </si>
  <si>
    <t>Lowered PPEAK min to $15.45; added target velocity of 2</t>
  </si>
  <si>
    <t>Raised PPEAK min by $1 to $16.45</t>
  </si>
  <si>
    <t>Lowered PPEAK min to $15.49</t>
  </si>
  <si>
    <t>Raised PPEAK min by $2 to $17.45</t>
  </si>
  <si>
    <t>304 in FC transfer</t>
  </si>
  <si>
    <t>Priced at $16.99 in SC</t>
  </si>
  <si>
    <t>Lowered PPEAK min to $15.99</t>
  </si>
  <si>
    <t>PL-IFC-JB-MR</t>
  </si>
  <si>
    <t>range updated 18.49-23</t>
  </si>
  <si>
    <t>AGL193: 297 - 05/13/21</t>
  </si>
  <si>
    <t>AGL193: 297 - 05/10/21</t>
  </si>
  <si>
    <t>AGL 193: 297 - 05/22/21</t>
  </si>
  <si>
    <t>AGL 193: 297 - 06/16/21</t>
  </si>
  <si>
    <t>297 in FC transfer</t>
  </si>
  <si>
    <t>Lowered price by $2 to $14.99 in SC</t>
  </si>
  <si>
    <t>PL-IFC-JB-SR</t>
  </si>
  <si>
    <t>optimized ppc, lowered min to 15</t>
  </si>
  <si>
    <t>trimming ppc</t>
  </si>
  <si>
    <t>price schedule at 13.99, optimize ppc</t>
  </si>
  <si>
    <t>PPEAK $11.99 to $19.99</t>
  </si>
  <si>
    <t>195 in excess; turned both auto and manual PPC on</t>
  </si>
  <si>
    <t>AGL193: 50 - 05/13/21</t>
  </si>
  <si>
    <t>From Sean: Set up a brand new auto campaign, as well as a low bid manual campaign. Add Iron Forge Cable to the start of the title, and make sure we are under 150 charecters. Use a coupon.</t>
  </si>
  <si>
    <t>AGL193: 50 - 05/10/21</t>
  </si>
  <si>
    <t>Decreased PPC budget</t>
  </si>
  <si>
    <t>PPC off for a week</t>
  </si>
  <si>
    <t>Selling at $10.99; 150 in 91+</t>
  </si>
  <si>
    <t>AGL 193: 50 - 05/22/21</t>
  </si>
  <si>
    <t>Priced at $10.99 in SC; $1 coupon</t>
  </si>
  <si>
    <t>Continue with coupon to improve sell through; extend to end of May</t>
  </si>
  <si>
    <t>Continue to improve sell through</t>
  </si>
  <si>
    <t>AGL 193: 50 - 06/16/21</t>
  </si>
  <si>
    <t>New auto on for a few weeks; inventory age 90+</t>
  </si>
  <si>
    <t>Budget cut to $5</t>
  </si>
  <si>
    <t>Maintain due to inventory age</t>
  </si>
  <si>
    <t>PPC off; priced at $8.99</t>
  </si>
  <si>
    <t>PL-IFC-JB-XLR</t>
  </si>
  <si>
    <t>lowered max to 28, re-enabled ppc</t>
  </si>
  <si>
    <t>trimming ppc, negating terms</t>
  </si>
  <si>
    <t>pause ppc, lower min to 24</t>
  </si>
  <si>
    <t>AGL193: 220 - 05/13/21</t>
  </si>
  <si>
    <t>AGL193: 220 - 05/10/21</t>
  </si>
  <si>
    <t>AGL 193: 220 - 05/22/21</t>
  </si>
  <si>
    <t>AGL 193: 220 - 06/16/21</t>
  </si>
  <si>
    <t>219 in FC transfer</t>
  </si>
  <si>
    <t>Priced at $22.99 in SC</t>
  </si>
  <si>
    <t>Increased price by $1 to $23.99</t>
  </si>
  <si>
    <t>Increased price by $1 to $24.99</t>
  </si>
  <si>
    <t>Maintain; mild inventory stretch</t>
  </si>
  <si>
    <t>$23.49 in SC</t>
  </si>
  <si>
    <t>DOH of Comp Inv</t>
  </si>
  <si>
    <t>7/12 to 7/18</t>
  </si>
  <si>
    <t>| S210708  - 90 units 09/17</t>
  </si>
  <si>
    <t>**No Inventory In The Works**</t>
  </si>
  <si>
    <t>No Transit, But 600 At Factory 50-75 days from Earliest Arrival</t>
  </si>
  <si>
    <t>No Transit, But 900 At Factory 50-75 days from Earliest Arrival</t>
  </si>
  <si>
    <t>No Transit, But 1000 At Factory 50-75 days from Earliest Arrival</t>
  </si>
  <si>
    <t>No Transit, But 400 At Factory 50-75 days from Earliest Arrival</t>
  </si>
  <si>
    <t>No Transit, But 336 At Factory 50-75 days from Earliest Arrival</t>
  </si>
  <si>
    <t>No Transit, But 480 At Factory 50-75 days from Earliest Arrival</t>
  </si>
  <si>
    <t>No Transit, But 408 At Factory 50-75 days from Earliest Arrival</t>
  </si>
  <si>
    <t>| AGL267  - 120 units 09/17</t>
  </si>
  <si>
    <t>No Transit, But 132 At Factory 50-75 days from Earliest Arrival</t>
  </si>
  <si>
    <t>No Transit, But 168 At Factory 50-75 days from Earliest Arrival</t>
  </si>
  <si>
    <t>No Transit, But 156 At Factory 50-75 days from Earliest Arrival</t>
  </si>
  <si>
    <t>| AGL267  - 156 units 09/17</t>
  </si>
  <si>
    <t>No Transit, But 26 At Factory 50-75 days from Earliest Arrival</t>
  </si>
  <si>
    <t>| S210709  - 200 units 08/10</t>
  </si>
  <si>
    <t>No Transit, But 110 At Factory 50-75 days from Earliest Arrival</t>
  </si>
  <si>
    <t>| S210709  - 90 units 08/10</t>
  </si>
  <si>
    <t>| S210709  - 60 units 08/10</t>
  </si>
  <si>
    <t>| S210708  - 150 units 09/17</t>
  </si>
  <si>
    <t>| S210708  - 260 units 09/17</t>
  </si>
  <si>
    <t>No Transit, But 130 At Factory 50-75 days from Earliest Arrival</t>
  </si>
  <si>
    <t>No Transit, But 512 At Factory 50-75 days from Earliest Arrival</t>
  </si>
  <si>
    <t>| S210708  - 95 units 09/17</t>
  </si>
  <si>
    <t>No Transit, But 108 At Factory 50-75 days from Earliest Arrival</t>
  </si>
  <si>
    <t>| S210708  - 72 units 09/17</t>
  </si>
  <si>
    <t>No Transit, But 100 At Factory 50-75 days from Earliest Arrival</t>
  </si>
  <si>
    <t>No Transit, But 300 At Factory 50-75 days from Earliest Arrival</t>
  </si>
  <si>
    <t>No Transit, But 200 At Factory 50-75 days from Earliest Arrival</t>
  </si>
  <si>
    <t>| S210708  - 60 units 09/17</t>
  </si>
  <si>
    <t>| S210708  - 111 units 09/17</t>
  </si>
  <si>
    <t>No Transit, But 50 At Factory 50-75 days from Earliest Arrival</t>
  </si>
  <si>
    <t>| S210708  - 117 units 09/17</t>
  </si>
  <si>
    <t>No Transit, But 81 At Factory 50-75 days from Earliest Arrival</t>
  </si>
  <si>
    <t>No Transit, But 88 At Factory 50-75 days from Earliest Arrival</t>
  </si>
  <si>
    <t>| S210708  - 115 units 09/17</t>
  </si>
  <si>
    <t>At Factory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</si>
</sst>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0.0%"/>
    <numFmt numFmtId="166" formatCode="0.000"/>
    <numFmt numFmtId="167" formatCode="_(&quot;$&quot;* #,##0.000_);_(&quot;$&quot;* \(#,##0.000\);_(&quot;$&quot;* &quot;-&quot;??.0_);_(@_)"/>
  </numFmts>
  <fonts count="11" x14ac:knownFonts="1">
    <font>
      <sz val="11"/>
      <color theme="1"/>
      <name val="Arial"/>
    </font>
    <font>
      <sz val="11"/>
      <color rgb="FF000000"/>
      <name val="Calibri"/>
      <family val="2"/>
    </font>
    <font>
      <sz val="11"/>
      <color theme="1"/>
      <name val="Calibri"/>
      <family val="2"/>
    </font>
    <font>
      <sz val="10"/>
      <color rgb="FF000000"/>
      <name val="Calibri"/>
      <family val="2"/>
    </font>
    <font>
      <b/>
      <sz val="12"/>
      <color theme="1"/>
      <name val="Calibri"/>
      <family val="2"/>
    </font>
    <font>
      <sz val="11"/>
      <name val="Arial"/>
      <family val="2"/>
    </font>
    <font>
      <b/>
      <sz val="11"/>
      <color rgb="FF3F3F3F"/>
      <name val="Calibri"/>
      <family val="2"/>
    </font>
    <font>
      <b/>
      <sz val="11"/>
      <color rgb="FFF2F2F2"/>
      <name val="Calibri"/>
      <family val="2"/>
    </font>
    <font>
      <b/>
      <sz val="12"/>
      <color rgb="FF000000"/>
      <name val="Calibri"/>
      <family val="2"/>
    </font>
    <font>
      <sz val="11"/>
      <color rgb="FF000000"/>
      <name val="Arial"/>
      <family val="2"/>
    </font>
    <font>
      <sz val="11"/>
      <color theme="1"/>
      <name val="Arial"/>
      <family val="2"/>
    </font>
  </fonts>
  <fills count="3">
    <fill>
      <patternFill patternType="none"/>
    </fill>
    <fill>
      <patternFill patternType="gray125"/>
    </fill>
    <fill>
      <patternFill patternType="solid">
        <fgColor rgb="FFF2F2F2"/>
        <bgColor rgb="FFF2F2F2"/>
      </patternFill>
    </fill>
  </fills>
  <borders count="12">
    <border>
      <left/>
      <right/>
      <top/>
      <bottom/>
      <diagonal/>
    </border>
    <border>
      <left/>
      <right/>
      <top/>
      <bottom/>
      <diagonal/>
    </border>
    <border>
      <left/>
      <right/>
      <top/>
      <bottom/>
      <diagonal/>
    </border>
    <border>
      <left/>
      <right/>
      <top/>
      <bottom style="thin">
        <color rgb="FF000000"/>
      </bottom>
      <diagonal/>
    </border>
    <border>
      <left/>
      <right/>
      <top/>
      <bottom style="thin">
        <color rgb="FF3F3F3F"/>
      </bottom>
      <diagonal/>
    </border>
    <border>
      <left/>
      <right/>
      <top/>
      <bottom style="thin">
        <color rgb="FF000000"/>
      </bottom>
      <diagonal/>
    </border>
    <border>
      <left/>
      <right/>
      <top/>
      <bottom style="thin">
        <color rgb="FF3F3F3F"/>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medium">
        <color rgb="FF000000"/>
      </bottom>
      <diagonal/>
    </border>
    <border>
      <left style="medium">
        <color rgb="FFCCCCCC"/>
      </left>
      <right style="medium">
        <color rgb="FFCCCCCC"/>
      </right>
      <top style="medium">
        <color rgb="FF000000"/>
      </top>
      <bottom style="thick">
        <color rgb="FF000000"/>
      </bottom>
      <diagonal/>
    </border>
    <border>
      <left/>
      <right/>
      <top/>
      <bottom/>
      <diagonal/>
    </border>
  </borders>
  <cellStyleXfs count="1">
    <xf numFmtId="0" fontId="0" fillId="0" borderId="0"/>
  </cellStyleXfs>
  <cellXfs count="66">
    <xf numFmtId="0" fontId="0" fillId="0" borderId="0" xfId="0" applyFont="1" applyAlignment="1"/>
    <xf numFmtId="0" fontId="1"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xf>
    <xf numFmtId="164" fontId="6" fillId="2" borderId="9" xfId="0" applyNumberFormat="1" applyFont="1" applyFill="1" applyBorder="1" applyAlignment="1">
      <alignment horizontal="center" vertical="center"/>
    </xf>
    <xf numFmtId="0" fontId="6" fillId="2" borderId="9" xfId="0" applyFont="1" applyFill="1" applyBorder="1" applyAlignment="1">
      <alignment horizontal="center" vertical="center" wrapText="1"/>
    </xf>
    <xf numFmtId="44" fontId="6" fillId="2" borderId="9" xfId="0" applyNumberFormat="1" applyFont="1" applyFill="1" applyBorder="1" applyAlignment="1">
      <alignment horizontal="center" vertical="center" wrapText="1"/>
    </xf>
    <xf numFmtId="9" fontId="6" fillId="2" borderId="9" xfId="0" applyNumberFormat="1" applyFont="1" applyFill="1" applyBorder="1" applyAlignment="1">
      <alignment horizontal="center" vertical="center" wrapText="1"/>
    </xf>
    <xf numFmtId="9" fontId="6" fillId="2" borderId="9" xfId="0" applyNumberFormat="1" applyFont="1" applyFill="1" applyBorder="1" applyAlignment="1">
      <alignment horizontal="center" vertical="center"/>
    </xf>
    <xf numFmtId="165" fontId="6" fillId="2" borderId="9" xfId="0" applyNumberFormat="1" applyFont="1" applyFill="1" applyBorder="1" applyAlignment="1">
      <alignment horizontal="center" vertical="center" wrapText="1"/>
    </xf>
    <xf numFmtId="0" fontId="6" fillId="2" borderId="9" xfId="0" applyFont="1" applyFill="1" applyBorder="1" applyAlignment="1">
      <alignment horizontal="center" vertical="center"/>
    </xf>
    <xf numFmtId="14" fontId="7" fillId="2" borderId="9" xfId="0" applyNumberFormat="1" applyFont="1" applyFill="1" applyBorder="1" applyAlignment="1">
      <alignment horizontal="center" vertical="center" wrapText="1"/>
    </xf>
    <xf numFmtId="2" fontId="6" fillId="2" borderId="9" xfId="0" applyNumberFormat="1" applyFont="1" applyFill="1" applyBorder="1" applyAlignment="1">
      <alignment horizontal="center" vertical="center"/>
    </xf>
    <xf numFmtId="0" fontId="6" fillId="2" borderId="10" xfId="0" applyFont="1" applyFill="1" applyBorder="1" applyAlignment="1">
      <alignment horizontal="center" vertical="center" wrapText="1"/>
    </xf>
    <xf numFmtId="44" fontId="6" fillId="2" borderId="9" xfId="0" applyNumberFormat="1" applyFont="1" applyFill="1" applyBorder="1" applyAlignment="1">
      <alignment horizontal="center" vertical="center"/>
    </xf>
    <xf numFmtId="0" fontId="2" fillId="0" borderId="0" xfId="0" applyFont="1"/>
    <xf numFmtId="164" fontId="2" fillId="2" borderId="11" xfId="0" applyNumberFormat="1" applyFont="1" applyFill="1" applyBorder="1" applyAlignment="1">
      <alignment horizontal="center" vertical="center" wrapText="1"/>
    </xf>
    <xf numFmtId="0" fontId="2" fillId="2" borderId="11" xfId="0" applyFont="1" applyFill="1" applyBorder="1" applyAlignment="1">
      <alignment horizontal="center"/>
    </xf>
    <xf numFmtId="44" fontId="2" fillId="2" borderId="11" xfId="0" applyNumberFormat="1" applyFont="1" applyFill="1" applyBorder="1" applyAlignment="1">
      <alignment horizontal="center"/>
    </xf>
    <xf numFmtId="9" fontId="2" fillId="2" borderId="11" xfId="0" applyNumberFormat="1" applyFont="1" applyFill="1" applyBorder="1" applyAlignment="1">
      <alignment horizontal="center"/>
    </xf>
    <xf numFmtId="165" fontId="2" fillId="2" borderId="11" xfId="0" applyNumberFormat="1" applyFont="1" applyFill="1" applyBorder="1" applyAlignment="1">
      <alignment horizontal="center"/>
    </xf>
    <xf numFmtId="2" fontId="2" fillId="2" borderId="11" xfId="0" applyNumberFormat="1" applyFont="1" applyFill="1" applyBorder="1" applyAlignment="1">
      <alignment horizontal="center"/>
    </xf>
    <xf numFmtId="2" fontId="2" fillId="0" borderId="0" xfId="0" applyNumberFormat="1" applyFont="1"/>
    <xf numFmtId="0" fontId="2" fillId="0" borderId="0" xfId="0" applyFont="1" applyAlignment="1">
      <alignment horizontal="right"/>
    </xf>
    <xf numFmtId="14" fontId="2" fillId="0" borderId="0" xfId="0" applyNumberFormat="1" applyFont="1" applyAlignment="1">
      <alignment horizontal="left"/>
    </xf>
    <xf numFmtId="9" fontId="2" fillId="0" borderId="0" xfId="0" applyNumberFormat="1" applyFont="1"/>
    <xf numFmtId="44" fontId="2" fillId="0" borderId="0" xfId="0" applyNumberFormat="1" applyFont="1"/>
    <xf numFmtId="0" fontId="2" fillId="0" borderId="0" xfId="0" applyFont="1" applyAlignment="1">
      <alignment horizontal="center"/>
    </xf>
    <xf numFmtId="44" fontId="2" fillId="0" borderId="0" xfId="0" applyNumberFormat="1" applyFont="1" applyAlignment="1">
      <alignment horizontal="center"/>
    </xf>
    <xf numFmtId="166" fontId="2" fillId="0" borderId="0" xfId="0" applyNumberFormat="1" applyFont="1"/>
    <xf numFmtId="44" fontId="2" fillId="2" borderId="11" xfId="0" applyNumberFormat="1" applyFont="1" applyFill="1" applyBorder="1"/>
    <xf numFmtId="0" fontId="1" fillId="2" borderId="11" xfId="0" applyFont="1" applyFill="1" applyBorder="1" applyAlignment="1">
      <alignment horizontal="center"/>
    </xf>
    <xf numFmtId="44" fontId="1" fillId="2" borderId="11" xfId="0" applyNumberFormat="1" applyFont="1" applyFill="1" applyBorder="1" applyAlignment="1">
      <alignment horizontal="center"/>
    </xf>
    <xf numFmtId="164" fontId="1" fillId="2" borderId="11" xfId="0" applyNumberFormat="1" applyFont="1" applyFill="1" applyBorder="1" applyAlignment="1">
      <alignment horizontal="center"/>
    </xf>
    <xf numFmtId="165" fontId="1" fillId="2" borderId="11" xfId="0" applyNumberFormat="1" applyFont="1" applyFill="1" applyBorder="1" applyAlignment="1">
      <alignment horizontal="center"/>
    </xf>
    <xf numFmtId="0" fontId="2" fillId="2" borderId="11" xfId="0" applyFont="1" applyFill="1" applyBorder="1"/>
    <xf numFmtId="2" fontId="0" fillId="0" borderId="0" xfId="0" applyNumberFormat="1" applyFont="1"/>
    <xf numFmtId="0" fontId="0" fillId="0" borderId="0" xfId="0" applyFont="1"/>
    <xf numFmtId="0" fontId="8" fillId="0" borderId="0" xfId="0" applyFont="1" applyAlignment="1">
      <alignment horizontal="center"/>
    </xf>
    <xf numFmtId="0" fontId="1" fillId="0" borderId="0" xfId="0" applyFont="1"/>
    <xf numFmtId="0" fontId="1" fillId="0" borderId="0" xfId="0" applyFont="1" applyAlignment="1">
      <alignment horizontal="right"/>
    </xf>
    <xf numFmtId="44" fontId="1" fillId="0" borderId="0" xfId="0" applyNumberFormat="1" applyFont="1"/>
    <xf numFmtId="0" fontId="1" fillId="2" borderId="11" xfId="0" applyFont="1" applyFill="1" applyBorder="1"/>
    <xf numFmtId="0" fontId="1" fillId="0" borderId="0" xfId="0" applyFont="1" applyAlignment="1"/>
    <xf numFmtId="167" fontId="2" fillId="0" borderId="0" xfId="0" applyNumberFormat="1" applyFont="1"/>
    <xf numFmtId="0" fontId="2" fillId="0" borderId="0" xfId="0" applyFont="1" applyAlignment="1">
      <alignment horizontal="center" vertical="center" wrapText="1"/>
    </xf>
    <xf numFmtId="0" fontId="5" fillId="0" borderId="6" xfId="0" applyFont="1" applyBorder="1"/>
    <xf numFmtId="0" fontId="1" fillId="0" borderId="0" xfId="0" applyFont="1" applyAlignment="1">
      <alignment horizontal="center" vertical="center" wrapText="1"/>
    </xf>
    <xf numFmtId="0" fontId="0" fillId="0" borderId="0" xfId="0" applyFont="1" applyAlignment="1"/>
    <xf numFmtId="44" fontId="1" fillId="0" borderId="0" xfId="0" applyNumberFormat="1" applyFont="1" applyAlignment="1">
      <alignment horizontal="center" vertical="center" wrapText="1"/>
    </xf>
    <xf numFmtId="44" fontId="3" fillId="0" borderId="0" xfId="0" applyNumberFormat="1" applyFont="1" applyAlignment="1">
      <alignment horizontal="center" vertical="center" wrapText="1"/>
    </xf>
    <xf numFmtId="0" fontId="2" fillId="2" borderId="1" xfId="0" applyFont="1" applyFill="1" applyBorder="1" applyAlignment="1">
      <alignment horizontal="center" vertical="center" wrapText="1"/>
    </xf>
    <xf numFmtId="0" fontId="5" fillId="0" borderId="3" xfId="0" applyFont="1" applyBorder="1"/>
    <xf numFmtId="0" fontId="1" fillId="2" borderId="1" xfId="0" applyFont="1" applyFill="1" applyBorder="1" applyAlignment="1">
      <alignment horizontal="center" vertical="center" wrapText="1"/>
    </xf>
    <xf numFmtId="0" fontId="5" fillId="0" borderId="2" xfId="0" applyFont="1" applyBorder="1"/>
    <xf numFmtId="2" fontId="2" fillId="0" borderId="0" xfId="0" applyNumberFormat="1" applyFont="1" applyAlignment="1">
      <alignment horizontal="center" vertical="center" wrapText="1"/>
    </xf>
    <xf numFmtId="0" fontId="5" fillId="0" borderId="5" xfId="0" applyFont="1" applyBorder="1"/>
    <xf numFmtId="0" fontId="5" fillId="0" borderId="4" xfId="0" applyFont="1" applyBorder="1"/>
    <xf numFmtId="165"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xf>
    <xf numFmtId="44" fontId="1" fillId="2" borderId="1" xfId="0" applyNumberFormat="1" applyFont="1" applyFill="1" applyBorder="1" applyAlignment="1">
      <alignment horizontal="center" vertical="center"/>
    </xf>
    <xf numFmtId="44" fontId="1" fillId="2" borderId="1" xfId="0" applyNumberFormat="1" applyFont="1" applyFill="1" applyBorder="1" applyAlignment="1">
      <alignment horizontal="center" vertical="center" wrapText="1"/>
    </xf>
    <xf numFmtId="0" fontId="6" fillId="2" borderId="7" xfId="0" applyFont="1" applyFill="1" applyBorder="1" applyAlignment="1">
      <alignment horizontal="left" vertical="center"/>
    </xf>
    <xf numFmtId="0" fontId="5" fillId="0" borderId="8" xfId="0" applyFont="1" applyBorder="1"/>
    <xf numFmtId="0" fontId="1" fillId="0" borderId="0" xfId="0" applyFont="1" applyAlignment="1">
      <alignment horizontal="left"/>
    </xf>
    <xf numFmtId="164" fontId="1" fillId="2"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35.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0.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41.xml"/><Relationship Id="rId1" Type="http://schemas.openxmlformats.org/officeDocument/2006/relationships/vmlDrawing" Target="../drawings/vmlDrawing41.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43.xml"/><Relationship Id="rId1" Type="http://schemas.openxmlformats.org/officeDocument/2006/relationships/vmlDrawing" Target="../drawings/vmlDrawing43.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57.xml"/><Relationship Id="rId1" Type="http://schemas.openxmlformats.org/officeDocument/2006/relationships/vmlDrawing" Target="../drawings/vmlDrawing5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0"/>
  <sheetViews>
    <sheetView tabSelected="1" workbookViewId="0">
      <pane xSplit="2" ySplit="3" topLeftCell="C7"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0.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53.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- 10 pack of 9"" cinch straps for cables, garage, home, or shop organizer of extension cords, hoses, tools, ropes, and more")</f>
        <v>Elastic hook and loop storage strap - 10 pack of 9"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Info!B1:BJ5000""),2,FALSE),"""")"),"B07S977WX4")</f>
        <v>B07S977WX4</v>
      </c>
      <c r="B2" s="3" t="s">
        <v>29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4.75" customHeight="1" x14ac:dyDescent="0.15">
      <c r="A3" s="62" t="s">
        <v>30</v>
      </c>
      <c r="B3" s="63"/>
      <c r="C3" s="4">
        <f>((AE32+AF32)/0.85)*-1</f>
        <v>5.6717239558823529</v>
      </c>
      <c r="D3" s="5">
        <f>SUM(D4:D99634)</f>
        <v>118</v>
      </c>
      <c r="E3" s="5"/>
      <c r="F3" s="6">
        <f t="shared" ref="F3:G3" si="0">SUM(F4:F99634)</f>
        <v>1025.04</v>
      </c>
      <c r="G3" s="6">
        <f t="shared" si="0"/>
        <v>-0.62000000000000011</v>
      </c>
      <c r="H3" s="7">
        <f t="shared" ref="H3:H32" si="1">G3/F3*-1</f>
        <v>6.0485444470459698E-4</v>
      </c>
      <c r="I3" s="8">
        <f t="shared" ref="I3:I32" si="2">J3/F3</f>
        <v>0.3367111635245903</v>
      </c>
      <c r="J3" s="6">
        <f>SUM(J4:J99634)</f>
        <v>345.142411059246</v>
      </c>
      <c r="K3" s="6">
        <f t="shared" ref="K3:K32" si="3">J3/D3</f>
        <v>2.9249356869427627</v>
      </c>
      <c r="L3" s="5"/>
      <c r="M3" s="9"/>
      <c r="N3" s="10"/>
      <c r="O3" s="5" t="str">
        <f ca="1">IFERROR(__xludf.DUMMYFUNCTION("VLOOKUP(B2,IMPORTRANGE(""https://docs.google.com/spreadsheets/d/1N8jvpEHDVkurDv7NrPxwI3eH6hQsvtb1QltGNCalRjU/edit#gid=865736387"",""Compiled Sheet!a1:g5000""),2,FALSE)"),"1.5 - March
1.5 - April
2 - May
2 - June
2 - July
1.5 - Aug
1.5 - Sept
2 - Oct
2.5 - Nov
2.5 - Dec
1.5 - Jan
1.5 - Feb")</f>
        <v>1.5 - March
1.5 - April
2 - May
2 - June
2 - July
1.5 - Aug
1.5 - Sept
2 - Oct
2.5 - Nov
2.5 -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-3.0422198498454995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Info!B2:BZ7000""),37,FALSE)),"""")*-1"),-2.1209653625)</f>
        <v>-2.1209653624999998</v>
      </c>
      <c r="AG3" s="6">
        <f>SUM(AG4:AG99634)</f>
        <v>-7.65</v>
      </c>
    </row>
    <row r="4" spans="1:33" ht="15.75" customHeight="1" x14ac:dyDescent="0.2">
      <c r="A4" s="15" t="s">
        <v>31</v>
      </c>
      <c r="B4" s="15" t="s">
        <v>32</v>
      </c>
      <c r="C4" s="16">
        <f t="shared" ref="C4:C32" si="4">IFERROR(F4/D4," - ")</f>
        <v>9.4017647058823517</v>
      </c>
      <c r="D4" s="17">
        <v>17</v>
      </c>
      <c r="E4" s="17">
        <v>1</v>
      </c>
      <c r="F4" s="18">
        <v>159.82999999999998</v>
      </c>
      <c r="G4" s="18">
        <v>-0.35000000000000003</v>
      </c>
      <c r="H4" s="19">
        <f t="shared" si="1"/>
        <v>2.1898266908590381E-3</v>
      </c>
      <c r="I4" s="19">
        <f t="shared" si="2"/>
        <v>0.38212211498924514</v>
      </c>
      <c r="J4" s="18">
        <f t="shared" ref="J4:J32" si="5">F4*0.85+G4+AF4*D4+D4*AE4+AG4+AD4</f>
        <v>61.074577638731043</v>
      </c>
      <c r="K4" s="18">
        <f t="shared" si="3"/>
        <v>3.5926222140430024</v>
      </c>
      <c r="L4" s="17">
        <v>23</v>
      </c>
      <c r="M4" s="20">
        <f t="shared" ref="M4:M32" si="6">IFERROR(D4/L4,"-")</f>
        <v>0.73913043478260865</v>
      </c>
      <c r="N4" s="17">
        <v>112</v>
      </c>
      <c r="O4" s="21">
        <f t="shared" ref="O4:P4" si="7">D4/7</f>
        <v>2.4285714285714284</v>
      </c>
      <c r="P4" s="21">
        <f t="shared" si="7"/>
        <v>0.14285714285714285</v>
      </c>
      <c r="Q4" s="17">
        <f t="shared" ref="Q4:Q32" si="8">ROUNDDOWN(N4/(O4+P4),0)</f>
        <v>43</v>
      </c>
      <c r="R4" s="17"/>
      <c r="S4" s="22">
        <v>0.83732057416267902</v>
      </c>
      <c r="T4" s="15">
        <v>0</v>
      </c>
      <c r="U4" s="23" t="s">
        <v>33</v>
      </c>
      <c r="V4" s="24" t="s">
        <v>33</v>
      </c>
      <c r="W4" s="15">
        <v>0</v>
      </c>
      <c r="X4" s="25">
        <f t="shared" ref="X4:X32" si="9">IFERROR(W4/D4,0)</f>
        <v>0</v>
      </c>
      <c r="Y4" s="26">
        <f t="shared" ref="Y4:Y32" si="10">IFERROR(G4/(W4+Z4)*-1,0)</f>
        <v>0</v>
      </c>
      <c r="Z4" s="15">
        <v>0</v>
      </c>
      <c r="AA4" s="27" t="s">
        <v>34</v>
      </c>
      <c r="AB4" s="28">
        <f t="shared" ref="AB4:AB32" si="11">IF(OR(AA4="UsLargeStandardSize",AA4="UsSmallStandardSize"),-0.69,-0.48)</f>
        <v>-0.69</v>
      </c>
      <c r="AC4" s="29">
        <v>1.868116319444444E-2</v>
      </c>
      <c r="AD4" s="26">
        <f t="shared" ref="AD4:AD32" si="12">IFERROR(AB4*AC4*D4*2,0)</f>
        <v>-0.43826008854166654</v>
      </c>
      <c r="AE4" s="26">
        <v>-2.5</v>
      </c>
      <c r="AF4" s="26">
        <v>-1.8525095454545455</v>
      </c>
      <c r="AG4" s="26">
        <v>0</v>
      </c>
    </row>
    <row r="5" spans="1:33" ht="15.75" customHeight="1" x14ac:dyDescent="0.2">
      <c r="A5" s="15" t="s">
        <v>35</v>
      </c>
      <c r="B5" s="15" t="s">
        <v>36</v>
      </c>
      <c r="C5" s="16">
        <f t="shared" si="4"/>
        <v>8.6566666666666681</v>
      </c>
      <c r="D5" s="17">
        <v>6</v>
      </c>
      <c r="E5" s="17">
        <v>1</v>
      </c>
      <c r="F5" s="30">
        <v>51.940000000000005</v>
      </c>
      <c r="G5" s="30">
        <v>0</v>
      </c>
      <c r="H5" s="19">
        <f t="shared" si="1"/>
        <v>0</v>
      </c>
      <c r="I5" s="19">
        <f t="shared" si="2"/>
        <v>0.34422571160493964</v>
      </c>
      <c r="J5" s="18">
        <f t="shared" si="5"/>
        <v>17.879083460760565</v>
      </c>
      <c r="K5" s="18">
        <f t="shared" si="3"/>
        <v>2.9798472434600942</v>
      </c>
      <c r="L5" s="17">
        <v>35</v>
      </c>
      <c r="M5" s="20">
        <f t="shared" si="6"/>
        <v>0.17142857142857143</v>
      </c>
      <c r="N5" s="17">
        <v>97</v>
      </c>
      <c r="O5" s="21">
        <f t="shared" ref="O5:P5" si="13">D5/7</f>
        <v>0.8571428571428571</v>
      </c>
      <c r="P5" s="21">
        <f t="shared" si="13"/>
        <v>0.14285714285714285</v>
      </c>
      <c r="Q5" s="17">
        <f t="shared" si="8"/>
        <v>97</v>
      </c>
      <c r="R5" s="17"/>
      <c r="S5" s="22">
        <v>0.94178525226390597</v>
      </c>
      <c r="T5" s="15">
        <v>0</v>
      </c>
      <c r="U5" s="23" t="s">
        <v>33</v>
      </c>
      <c r="V5" s="24" t="s">
        <v>33</v>
      </c>
      <c r="W5" s="15">
        <v>0</v>
      </c>
      <c r="X5" s="25">
        <f t="shared" si="9"/>
        <v>0</v>
      </c>
      <c r="Y5" s="26">
        <f t="shared" si="10"/>
        <v>0</v>
      </c>
      <c r="Z5" s="15">
        <v>0</v>
      </c>
      <c r="AA5" s="15" t="s">
        <v>34</v>
      </c>
      <c r="AB5" s="28">
        <f t="shared" si="11"/>
        <v>-0.69</v>
      </c>
      <c r="AC5" s="29">
        <v>1.870280996523754E-2</v>
      </c>
      <c r="AD5" s="26">
        <f t="shared" si="12"/>
        <v>-0.1548592665121668</v>
      </c>
      <c r="AE5" s="26">
        <v>-2.5</v>
      </c>
      <c r="AF5" s="26">
        <v>-1.8525095454545455</v>
      </c>
      <c r="AG5" s="26">
        <v>0</v>
      </c>
    </row>
    <row r="6" spans="1:33" ht="15.75" customHeight="1" x14ac:dyDescent="0.2">
      <c r="A6" s="15" t="s">
        <v>37</v>
      </c>
      <c r="B6" s="15" t="s">
        <v>38</v>
      </c>
      <c r="C6" s="16">
        <f t="shared" si="4"/>
        <v>7.9973684210526308</v>
      </c>
      <c r="D6" s="17">
        <v>19</v>
      </c>
      <c r="E6" s="17">
        <v>0</v>
      </c>
      <c r="F6" s="30">
        <v>151.94999999999999</v>
      </c>
      <c r="G6" s="30">
        <v>-0.02</v>
      </c>
      <c r="H6" s="19">
        <f t="shared" si="1"/>
        <v>1.3162224415926292E-4</v>
      </c>
      <c r="I6" s="19">
        <f t="shared" si="2"/>
        <v>0.30240209633040671</v>
      </c>
      <c r="J6" s="18">
        <f t="shared" si="5"/>
        <v>45.949998537405293</v>
      </c>
      <c r="K6" s="18">
        <f t="shared" si="3"/>
        <v>2.4184209756529103</v>
      </c>
      <c r="L6" s="17">
        <v>38</v>
      </c>
      <c r="M6" s="20">
        <f t="shared" si="6"/>
        <v>0.5</v>
      </c>
      <c r="N6" s="17">
        <v>81</v>
      </c>
      <c r="O6" s="21">
        <f t="shared" ref="O6:P6" si="14">D6/7</f>
        <v>2.7142857142857144</v>
      </c>
      <c r="P6" s="21">
        <f t="shared" si="14"/>
        <v>0</v>
      </c>
      <c r="Q6" s="17">
        <f t="shared" si="8"/>
        <v>29</v>
      </c>
      <c r="R6" s="17"/>
      <c r="S6" s="22">
        <v>1.0726256983240201</v>
      </c>
      <c r="T6" s="15">
        <v>0</v>
      </c>
      <c r="U6" s="23" t="s">
        <v>33</v>
      </c>
      <c r="V6" s="24" t="s">
        <v>39</v>
      </c>
      <c r="W6" s="15">
        <v>0</v>
      </c>
      <c r="X6" s="25">
        <f t="shared" si="9"/>
        <v>0</v>
      </c>
      <c r="Y6" s="26">
        <f t="shared" si="10"/>
        <v>0</v>
      </c>
      <c r="Z6" s="15">
        <v>0</v>
      </c>
      <c r="AA6" s="15" t="s">
        <v>34</v>
      </c>
      <c r="AB6" s="28">
        <f t="shared" si="11"/>
        <v>-0.69</v>
      </c>
      <c r="AC6" s="29">
        <v>1.868116319444444E-2</v>
      </c>
      <c r="AD6" s="26">
        <f t="shared" si="12"/>
        <v>-0.48982009895833317</v>
      </c>
      <c r="AE6" s="26">
        <v>-2.5</v>
      </c>
      <c r="AF6" s="26">
        <v>-1.8525095454545455</v>
      </c>
      <c r="AG6" s="26">
        <v>0</v>
      </c>
    </row>
    <row r="7" spans="1:33" ht="15.75" customHeight="1" x14ac:dyDescent="0.2">
      <c r="A7" s="15" t="s">
        <v>40</v>
      </c>
      <c r="B7" s="15" t="s">
        <v>41</v>
      </c>
      <c r="C7" s="16">
        <f t="shared" si="4"/>
        <v>8.1699999999999982</v>
      </c>
      <c r="D7" s="17">
        <v>5</v>
      </c>
      <c r="E7" s="17">
        <v>0</v>
      </c>
      <c r="F7" s="30">
        <v>40.849999999999994</v>
      </c>
      <c r="G7" s="30">
        <v>0</v>
      </c>
      <c r="H7" s="19">
        <f t="shared" si="1"/>
        <v>0</v>
      </c>
      <c r="I7" s="19">
        <f t="shared" si="2"/>
        <v>0.31410164618569419</v>
      </c>
      <c r="J7" s="18">
        <f t="shared" si="5"/>
        <v>12.831052246685605</v>
      </c>
      <c r="K7" s="18">
        <f t="shared" si="3"/>
        <v>2.5662104493371212</v>
      </c>
      <c r="L7" s="17">
        <v>37</v>
      </c>
      <c r="M7" s="20">
        <f t="shared" si="6"/>
        <v>0.13513513513513514</v>
      </c>
      <c r="N7" s="17">
        <v>72</v>
      </c>
      <c r="O7" s="21">
        <f t="shared" ref="O7:P7" si="15">D7/7</f>
        <v>0.7142857142857143</v>
      </c>
      <c r="P7" s="21">
        <f t="shared" si="15"/>
        <v>0</v>
      </c>
      <c r="Q7" s="17">
        <f t="shared" si="8"/>
        <v>100</v>
      </c>
      <c r="R7" s="17"/>
      <c r="S7" s="22">
        <v>1.1638591117917301</v>
      </c>
      <c r="T7" s="15">
        <v>0</v>
      </c>
      <c r="U7" s="23" t="s">
        <v>33</v>
      </c>
      <c r="V7" s="24" t="s">
        <v>39</v>
      </c>
      <c r="W7" s="15">
        <v>0</v>
      </c>
      <c r="X7" s="25">
        <f t="shared" si="9"/>
        <v>0</v>
      </c>
      <c r="Y7" s="26">
        <f t="shared" si="10"/>
        <v>0</v>
      </c>
      <c r="Z7" s="15">
        <v>0</v>
      </c>
      <c r="AA7" s="15" t="s">
        <v>34</v>
      </c>
      <c r="AB7" s="28">
        <f t="shared" si="11"/>
        <v>-0.69</v>
      </c>
      <c r="AC7" s="29">
        <v>1.868116319444444E-2</v>
      </c>
      <c r="AD7" s="26">
        <f t="shared" si="12"/>
        <v>-0.12890002604166662</v>
      </c>
      <c r="AE7" s="26">
        <v>-2.5</v>
      </c>
      <c r="AF7" s="26">
        <v>-1.8525095454545455</v>
      </c>
      <c r="AG7" s="26">
        <v>0</v>
      </c>
    </row>
    <row r="8" spans="1:33" ht="15.75" customHeight="1" x14ac:dyDescent="0.2">
      <c r="A8" s="15" t="s">
        <v>42</v>
      </c>
      <c r="B8" s="15" t="s">
        <v>43</v>
      </c>
      <c r="C8" s="16">
        <f t="shared" si="4"/>
        <v>8.5399999999999991</v>
      </c>
      <c r="D8" s="17">
        <v>6</v>
      </c>
      <c r="E8" s="17">
        <v>0</v>
      </c>
      <c r="F8" s="30">
        <v>51.239999999999995</v>
      </c>
      <c r="G8" s="30">
        <v>0</v>
      </c>
      <c r="H8" s="19">
        <f t="shared" si="1"/>
        <v>0</v>
      </c>
      <c r="I8" s="19">
        <f t="shared" si="2"/>
        <v>0.32102497987412165</v>
      </c>
      <c r="J8" s="18">
        <f t="shared" si="5"/>
        <v>16.449319968749993</v>
      </c>
      <c r="K8" s="18">
        <f t="shared" si="3"/>
        <v>2.7415533281249989</v>
      </c>
      <c r="L8" s="17">
        <v>28</v>
      </c>
      <c r="M8" s="20">
        <f t="shared" si="6"/>
        <v>0.21428571428571427</v>
      </c>
      <c r="N8" s="17">
        <v>67</v>
      </c>
      <c r="O8" s="21">
        <f t="shared" ref="O8:P8" si="16">D8/7</f>
        <v>0.8571428571428571</v>
      </c>
      <c r="P8" s="21">
        <f t="shared" si="16"/>
        <v>0</v>
      </c>
      <c r="Q8" s="17">
        <f t="shared" si="8"/>
        <v>78</v>
      </c>
      <c r="R8" s="17"/>
      <c r="S8" s="22">
        <v>1.20197044334975</v>
      </c>
      <c r="T8" s="15">
        <v>0</v>
      </c>
      <c r="U8" s="23" t="s">
        <v>33</v>
      </c>
      <c r="V8" s="24" t="s">
        <v>33</v>
      </c>
      <c r="W8" s="15">
        <v>0</v>
      </c>
      <c r="X8" s="25">
        <f t="shared" si="9"/>
        <v>0</v>
      </c>
      <c r="Y8" s="26">
        <f t="shared" si="10"/>
        <v>0</v>
      </c>
      <c r="Z8" s="15">
        <v>0</v>
      </c>
      <c r="AA8" s="15" t="s">
        <v>34</v>
      </c>
      <c r="AB8" s="28">
        <f t="shared" si="11"/>
        <v>-0.69</v>
      </c>
      <c r="AC8" s="29">
        <v>1.868116319444444E-2</v>
      </c>
      <c r="AD8" s="26">
        <f t="shared" si="12"/>
        <v>-0.15468003124999996</v>
      </c>
      <c r="AE8" s="26">
        <v>-2.5</v>
      </c>
      <c r="AF8" s="26">
        <v>-1.85</v>
      </c>
      <c r="AG8" s="26">
        <v>-0.85</v>
      </c>
    </row>
    <row r="9" spans="1:33" ht="15.75" customHeight="1" x14ac:dyDescent="0.2">
      <c r="A9" s="15" t="s">
        <v>44</v>
      </c>
      <c r="B9" s="15" t="s">
        <v>36</v>
      </c>
      <c r="C9" s="16">
        <f t="shared" si="4"/>
        <v>8.1059999999999999</v>
      </c>
      <c r="D9" s="17">
        <v>5</v>
      </c>
      <c r="E9" s="17">
        <v>0</v>
      </c>
      <c r="F9" s="30">
        <v>40.53</v>
      </c>
      <c r="G9" s="30">
        <v>-0.21000000000000002</v>
      </c>
      <c r="H9" s="19">
        <f t="shared" si="1"/>
        <v>5.1813471502590676E-3</v>
      </c>
      <c r="I9" s="19">
        <f t="shared" si="2"/>
        <v>0.30330411751910386</v>
      </c>
      <c r="J9" s="18">
        <f t="shared" si="5"/>
        <v>12.292915883049279</v>
      </c>
      <c r="K9" s="18">
        <f t="shared" si="3"/>
        <v>2.4585831766098556</v>
      </c>
      <c r="L9" s="17">
        <v>29</v>
      </c>
      <c r="M9" s="20">
        <f t="shared" si="6"/>
        <v>0.17241379310344829</v>
      </c>
      <c r="N9" s="17">
        <v>62</v>
      </c>
      <c r="O9" s="21">
        <f t="shared" ref="O9:P9" si="17">D9/7</f>
        <v>0.7142857142857143</v>
      </c>
      <c r="P9" s="21">
        <f t="shared" si="17"/>
        <v>0</v>
      </c>
      <c r="Q9" s="17">
        <f t="shared" si="8"/>
        <v>86</v>
      </c>
      <c r="R9" s="17"/>
      <c r="S9" s="22">
        <v>1.28621908127208</v>
      </c>
      <c r="T9" s="15">
        <v>0</v>
      </c>
      <c r="U9" s="23" t="s">
        <v>33</v>
      </c>
      <c r="V9" s="24" t="s">
        <v>33</v>
      </c>
      <c r="W9" s="15">
        <v>0</v>
      </c>
      <c r="X9" s="25">
        <f t="shared" si="9"/>
        <v>0</v>
      </c>
      <c r="Y9" s="26">
        <f t="shared" si="10"/>
        <v>0</v>
      </c>
      <c r="Z9" s="15">
        <v>0</v>
      </c>
      <c r="AA9" s="15" t="s">
        <v>34</v>
      </c>
      <c r="AB9" s="28">
        <f t="shared" si="11"/>
        <v>-0.69</v>
      </c>
      <c r="AC9" s="29">
        <v>1.868116319444444E-2</v>
      </c>
      <c r="AD9" s="26">
        <f t="shared" si="12"/>
        <v>-0.12890002604166662</v>
      </c>
      <c r="AE9" s="26">
        <v>-2.5</v>
      </c>
      <c r="AF9" s="26">
        <v>-1.8637368181818099</v>
      </c>
      <c r="AG9" s="26">
        <v>0</v>
      </c>
    </row>
    <row r="10" spans="1:33" ht="15.75" customHeight="1" x14ac:dyDescent="0.2">
      <c r="A10" s="15" t="s">
        <v>45</v>
      </c>
      <c r="B10" s="15" t="s">
        <v>46</v>
      </c>
      <c r="C10" s="16">
        <f t="shared" si="4"/>
        <v>7.9900000000000011</v>
      </c>
      <c r="D10" s="17">
        <v>7</v>
      </c>
      <c r="E10" s="17">
        <v>0</v>
      </c>
      <c r="F10" s="30">
        <v>55.930000000000007</v>
      </c>
      <c r="G10" s="30">
        <v>-0.02</v>
      </c>
      <c r="H10" s="19">
        <f t="shared" si="1"/>
        <v>3.5758984444841761E-4</v>
      </c>
      <c r="I10" s="19">
        <f t="shared" si="2"/>
        <v>0.27165889927175024</v>
      </c>
      <c r="J10" s="18">
        <f t="shared" si="5"/>
        <v>15.193882236268994</v>
      </c>
      <c r="K10" s="18">
        <f t="shared" si="3"/>
        <v>2.1705546051812847</v>
      </c>
      <c r="L10" s="17">
        <v>41</v>
      </c>
      <c r="M10" s="20">
        <f t="shared" si="6"/>
        <v>0.17073170731707318</v>
      </c>
      <c r="N10" s="17">
        <v>54</v>
      </c>
      <c r="O10" s="21">
        <f t="shared" ref="O10:P10" si="18">D10/7</f>
        <v>1</v>
      </c>
      <c r="P10" s="21">
        <f t="shared" si="18"/>
        <v>0</v>
      </c>
      <c r="Q10" s="17">
        <f t="shared" si="8"/>
        <v>54</v>
      </c>
      <c r="R10" s="17"/>
      <c r="S10" s="22">
        <v>1.2903225806451599</v>
      </c>
      <c r="T10" s="15">
        <v>0</v>
      </c>
      <c r="U10" s="23" t="s">
        <v>33</v>
      </c>
      <c r="V10" s="24" t="s">
        <v>33</v>
      </c>
      <c r="W10" s="15">
        <v>0</v>
      </c>
      <c r="X10" s="25">
        <f t="shared" si="9"/>
        <v>0</v>
      </c>
      <c r="Y10" s="26">
        <f t="shared" si="10"/>
        <v>0</v>
      </c>
      <c r="Z10" s="15">
        <v>0</v>
      </c>
      <c r="AA10" s="15" t="s">
        <v>34</v>
      </c>
      <c r="AB10" s="28">
        <f t="shared" si="11"/>
        <v>-0.69</v>
      </c>
      <c r="AC10" s="29">
        <v>1.868116319444444E-2</v>
      </c>
      <c r="AD10" s="26">
        <f t="shared" si="12"/>
        <v>-0.18046003645833328</v>
      </c>
      <c r="AE10" s="26">
        <v>-2.5</v>
      </c>
      <c r="AF10" s="26">
        <v>-1.8637368181818099</v>
      </c>
      <c r="AG10" s="26">
        <v>-1.6</v>
      </c>
    </row>
    <row r="11" spans="1:33" ht="15.75" customHeight="1" x14ac:dyDescent="0.2">
      <c r="A11" s="15" t="s">
        <v>47</v>
      </c>
      <c r="B11" s="15" t="s">
        <v>48</v>
      </c>
      <c r="C11" s="16">
        <f t="shared" si="4"/>
        <v>8.5614285714285732</v>
      </c>
      <c r="D11" s="17">
        <v>7</v>
      </c>
      <c r="E11" s="17">
        <v>0</v>
      </c>
      <c r="F11" s="30">
        <v>59.930000000000007</v>
      </c>
      <c r="G11" s="30">
        <v>-0.02</v>
      </c>
      <c r="H11" s="19">
        <f t="shared" si="1"/>
        <v>3.3372267645586512E-4</v>
      </c>
      <c r="I11" s="19">
        <f t="shared" si="2"/>
        <v>0.29524248683912896</v>
      </c>
      <c r="J11" s="18">
        <f t="shared" si="5"/>
        <v>17.693882236269001</v>
      </c>
      <c r="K11" s="18">
        <f t="shared" si="3"/>
        <v>2.5276974623241428</v>
      </c>
      <c r="L11" s="17">
        <v>33</v>
      </c>
      <c r="M11" s="20">
        <f t="shared" si="6"/>
        <v>0.21212121212121213</v>
      </c>
      <c r="N11" s="17">
        <v>45</v>
      </c>
      <c r="O11" s="21">
        <f t="shared" ref="O11:P11" si="19">D11/7</f>
        <v>1</v>
      </c>
      <c r="P11" s="21">
        <f t="shared" si="19"/>
        <v>0</v>
      </c>
      <c r="Q11" s="17">
        <f t="shared" si="8"/>
        <v>45</v>
      </c>
      <c r="R11" s="17"/>
      <c r="S11" s="22">
        <v>1.27891156462585</v>
      </c>
      <c r="T11" s="15">
        <v>0</v>
      </c>
      <c r="U11" s="23" t="s">
        <v>33</v>
      </c>
      <c r="V11" s="24" t="s">
        <v>33</v>
      </c>
      <c r="W11" s="15">
        <v>0</v>
      </c>
      <c r="X11" s="25">
        <f t="shared" si="9"/>
        <v>0</v>
      </c>
      <c r="Y11" s="26">
        <f t="shared" si="10"/>
        <v>0</v>
      </c>
      <c r="Z11" s="15">
        <v>0</v>
      </c>
      <c r="AA11" s="15" t="s">
        <v>34</v>
      </c>
      <c r="AB11" s="28">
        <f t="shared" si="11"/>
        <v>-0.69</v>
      </c>
      <c r="AC11" s="29">
        <v>1.868116319444444E-2</v>
      </c>
      <c r="AD11" s="26">
        <f t="shared" si="12"/>
        <v>-0.18046003645833328</v>
      </c>
      <c r="AE11" s="26">
        <v>-2.5</v>
      </c>
      <c r="AF11" s="26">
        <v>-1.8637368181818099</v>
      </c>
      <c r="AG11" s="26">
        <v>-2.5</v>
      </c>
    </row>
    <row r="12" spans="1:33" ht="15.75" customHeight="1" x14ac:dyDescent="0.2">
      <c r="A12" s="15" t="s">
        <v>49</v>
      </c>
      <c r="B12" s="15" t="s">
        <v>48</v>
      </c>
      <c r="C12" s="16">
        <f t="shared" si="4"/>
        <v>8.99</v>
      </c>
      <c r="D12" s="17">
        <v>10</v>
      </c>
      <c r="E12" s="17">
        <v>0</v>
      </c>
      <c r="F12" s="30">
        <v>89.9</v>
      </c>
      <c r="G12" s="30">
        <v>0</v>
      </c>
      <c r="H12" s="19">
        <f t="shared" si="1"/>
        <v>0</v>
      </c>
      <c r="I12" s="19">
        <f t="shared" si="2"/>
        <v>0.33170001964514534</v>
      </c>
      <c r="J12" s="18">
        <f t="shared" si="5"/>
        <v>29.81983176609857</v>
      </c>
      <c r="K12" s="18">
        <f t="shared" si="3"/>
        <v>2.981983176609857</v>
      </c>
      <c r="L12" s="17">
        <v>34</v>
      </c>
      <c r="M12" s="20">
        <f t="shared" si="6"/>
        <v>0.29411764705882354</v>
      </c>
      <c r="N12" s="17">
        <v>34</v>
      </c>
      <c r="O12" s="21">
        <f t="shared" ref="O12:P12" si="20">D12/7</f>
        <v>1.4285714285714286</v>
      </c>
      <c r="P12" s="21">
        <f t="shared" si="20"/>
        <v>0</v>
      </c>
      <c r="Q12" s="17">
        <f t="shared" si="8"/>
        <v>23</v>
      </c>
      <c r="R12" s="17"/>
      <c r="S12" s="22">
        <v>1.3103448275862</v>
      </c>
      <c r="T12" s="15">
        <v>0</v>
      </c>
      <c r="U12" s="23" t="s">
        <v>33</v>
      </c>
      <c r="V12" s="24" t="s">
        <v>33</v>
      </c>
      <c r="W12" s="15">
        <v>0</v>
      </c>
      <c r="X12" s="25">
        <f t="shared" si="9"/>
        <v>0</v>
      </c>
      <c r="Y12" s="26">
        <f t="shared" si="10"/>
        <v>0</v>
      </c>
      <c r="Z12" s="15">
        <v>0</v>
      </c>
      <c r="AA12" s="15" t="s">
        <v>34</v>
      </c>
      <c r="AB12" s="28">
        <f t="shared" si="11"/>
        <v>-0.69</v>
      </c>
      <c r="AC12" s="29">
        <v>1.868116319444444E-2</v>
      </c>
      <c r="AD12" s="26">
        <f t="shared" si="12"/>
        <v>-0.25780005208333323</v>
      </c>
      <c r="AE12" s="26">
        <v>-2.5</v>
      </c>
      <c r="AF12" s="26">
        <v>-1.8637368181818099</v>
      </c>
      <c r="AG12" s="26">
        <v>-2.7</v>
      </c>
    </row>
    <row r="13" spans="1:33" ht="15.75" customHeight="1" x14ac:dyDescent="0.2">
      <c r="A13" s="15" t="s">
        <v>50</v>
      </c>
      <c r="B13" s="15" t="s">
        <v>51</v>
      </c>
      <c r="C13" s="16">
        <f t="shared" si="4"/>
        <v>8.99</v>
      </c>
      <c r="D13" s="17">
        <v>6</v>
      </c>
      <c r="E13" s="17">
        <v>0</v>
      </c>
      <c r="F13" s="18">
        <v>53.940000000000005</v>
      </c>
      <c r="G13" s="30">
        <v>0</v>
      </c>
      <c r="H13" s="19">
        <f t="shared" si="1"/>
        <v>0</v>
      </c>
      <c r="I13" s="19">
        <f t="shared" si="2"/>
        <v>0.36107609407127556</v>
      </c>
      <c r="J13" s="18">
        <f t="shared" si="5"/>
        <v>19.476444514204605</v>
      </c>
      <c r="K13" s="18">
        <f t="shared" si="3"/>
        <v>3.2460740857007675</v>
      </c>
      <c r="L13" s="17">
        <v>29</v>
      </c>
      <c r="M13" s="20">
        <f t="shared" si="6"/>
        <v>0.20689655172413793</v>
      </c>
      <c r="N13" s="17">
        <v>29</v>
      </c>
      <c r="O13" s="21">
        <f t="shared" ref="O13:P13" si="21">D13/7</f>
        <v>0.8571428571428571</v>
      </c>
      <c r="P13" s="21">
        <f t="shared" si="21"/>
        <v>0</v>
      </c>
      <c r="Q13" s="17">
        <f t="shared" si="8"/>
        <v>33</v>
      </c>
      <c r="R13" s="17"/>
      <c r="S13" s="22">
        <v>1.3126614987080101</v>
      </c>
      <c r="T13" s="15">
        <v>0</v>
      </c>
      <c r="U13" s="23" t="s">
        <v>33</v>
      </c>
      <c r="V13" s="24" t="s">
        <v>33</v>
      </c>
      <c r="W13" s="15">
        <v>0</v>
      </c>
      <c r="X13" s="25">
        <f t="shared" si="9"/>
        <v>0</v>
      </c>
      <c r="Y13" s="26">
        <f t="shared" si="10"/>
        <v>0</v>
      </c>
      <c r="Z13" s="15">
        <v>0</v>
      </c>
      <c r="AA13" s="15" t="s">
        <v>34</v>
      </c>
      <c r="AB13" s="28">
        <f t="shared" si="11"/>
        <v>-0.69</v>
      </c>
      <c r="AC13" s="29">
        <v>1.868116319444444E-2</v>
      </c>
      <c r="AD13" s="26">
        <f t="shared" si="12"/>
        <v>-0.15468003124999996</v>
      </c>
      <c r="AE13" s="26">
        <v>-2.5</v>
      </c>
      <c r="AF13" s="26">
        <v>-1.8696459090908999</v>
      </c>
      <c r="AG13" s="26">
        <v>0</v>
      </c>
    </row>
    <row r="14" spans="1:33" ht="15.75" customHeight="1" x14ac:dyDescent="0.2">
      <c r="A14" s="15" t="s">
        <v>52</v>
      </c>
      <c r="B14" s="15" t="s">
        <v>53</v>
      </c>
      <c r="C14" s="16">
        <f t="shared" si="4"/>
        <v>8.9907407407407405</v>
      </c>
      <c r="D14" s="17">
        <v>27</v>
      </c>
      <c r="E14" s="17">
        <v>0</v>
      </c>
      <c r="F14" s="18">
        <v>242.75</v>
      </c>
      <c r="G14" s="30">
        <v>0</v>
      </c>
      <c r="H14" s="19">
        <f t="shared" si="1"/>
        <v>0</v>
      </c>
      <c r="I14" s="19">
        <f t="shared" si="2"/>
        <v>0.36111637616445202</v>
      </c>
      <c r="J14" s="18">
        <f t="shared" si="5"/>
        <v>87.661000313920724</v>
      </c>
      <c r="K14" s="18">
        <f t="shared" si="3"/>
        <v>3.2467037153303973</v>
      </c>
      <c r="L14" s="17">
        <v>23</v>
      </c>
      <c r="M14" s="20">
        <f t="shared" si="6"/>
        <v>1.173913043478261</v>
      </c>
      <c r="N14" s="17">
        <v>0</v>
      </c>
      <c r="O14" s="21">
        <f t="shared" ref="O14:P14" si="22">D14/7</f>
        <v>3.8571428571428572</v>
      </c>
      <c r="P14" s="21">
        <f t="shared" si="22"/>
        <v>0</v>
      </c>
      <c r="Q14" s="17">
        <f t="shared" si="8"/>
        <v>0</v>
      </c>
      <c r="R14" s="17"/>
      <c r="S14" s="22">
        <v>1.47909967845659</v>
      </c>
      <c r="T14" s="15">
        <v>0</v>
      </c>
      <c r="U14" s="23" t="s">
        <v>33</v>
      </c>
      <c r="V14" s="24" t="s">
        <v>33</v>
      </c>
      <c r="W14" s="15">
        <v>0</v>
      </c>
      <c r="X14" s="25">
        <f t="shared" si="9"/>
        <v>0</v>
      </c>
      <c r="Y14" s="26">
        <f t="shared" si="10"/>
        <v>0</v>
      </c>
      <c r="Z14" s="15">
        <v>0</v>
      </c>
      <c r="AA14" s="15" t="s">
        <v>34</v>
      </c>
      <c r="AB14" s="28">
        <f t="shared" si="11"/>
        <v>-0.69</v>
      </c>
      <c r="AC14" s="29">
        <v>1.868116319444444E-2</v>
      </c>
      <c r="AD14" s="26">
        <f t="shared" si="12"/>
        <v>-0.69606014062499977</v>
      </c>
      <c r="AE14" s="26">
        <v>-2.5</v>
      </c>
      <c r="AF14" s="26">
        <v>-1.8696459090908999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1</v>
      </c>
      <c r="O15" s="21">
        <f t="shared" ref="O15:P15" si="23">D15/7</f>
        <v>0</v>
      </c>
      <c r="P15" s="21">
        <f t="shared" si="23"/>
        <v>0</v>
      </c>
      <c r="Q15" s="17" t="e">
        <f t="shared" si="8"/>
        <v>#DIV/0!</v>
      </c>
      <c r="R15" s="17"/>
      <c r="S15" s="22">
        <v>1.9294117647058799</v>
      </c>
      <c r="T15" s="15">
        <v>0</v>
      </c>
      <c r="U15" s="23" t="s">
        <v>33</v>
      </c>
      <c r="V15" s="24" t="s">
        <v>33</v>
      </c>
      <c r="W15" s="15">
        <v>0</v>
      </c>
      <c r="X15" s="25">
        <f t="shared" si="9"/>
        <v>0</v>
      </c>
      <c r="Y15" s="26">
        <f t="shared" si="10"/>
        <v>0</v>
      </c>
      <c r="Z15" s="15">
        <v>0</v>
      </c>
      <c r="AA15" s="15" t="s">
        <v>34</v>
      </c>
      <c r="AB15" s="28">
        <f t="shared" si="11"/>
        <v>-0.69</v>
      </c>
      <c r="AC15" s="29">
        <v>1.868116319444444E-2</v>
      </c>
      <c r="AD15" s="26">
        <f t="shared" si="12"/>
        <v>0</v>
      </c>
      <c r="AE15" s="26">
        <v>-2.5</v>
      </c>
      <c r="AF15" s="26">
        <v>-1.8696459090908999</v>
      </c>
      <c r="AG15" s="26">
        <v>0</v>
      </c>
    </row>
    <row r="16" spans="1:33" ht="15.75" customHeight="1" x14ac:dyDescent="0.2">
      <c r="A16" s="15" t="s">
        <v>55</v>
      </c>
      <c r="B16" s="15"/>
      <c r="C16" s="16">
        <f t="shared" si="4"/>
        <v>8.75</v>
      </c>
      <c r="D16" s="17">
        <v>1</v>
      </c>
      <c r="E16" s="17">
        <v>0</v>
      </c>
      <c r="F16" s="18">
        <v>8.75</v>
      </c>
      <c r="G16" s="30">
        <v>0</v>
      </c>
      <c r="H16" s="19">
        <f t="shared" si="1"/>
        <v>0</v>
      </c>
      <c r="I16" s="19">
        <f t="shared" si="2"/>
        <v>0.34766560979437333</v>
      </c>
      <c r="J16" s="18">
        <f t="shared" si="5"/>
        <v>3.0420740857007669</v>
      </c>
      <c r="K16" s="18">
        <f t="shared" si="3"/>
        <v>3.0420740857007669</v>
      </c>
      <c r="L16" s="17">
        <v>8</v>
      </c>
      <c r="M16" s="20">
        <f t="shared" si="6"/>
        <v>0.125</v>
      </c>
      <c r="N16" s="17">
        <v>0</v>
      </c>
      <c r="O16" s="21">
        <f t="shared" ref="O16:P16" si="24">D16/7</f>
        <v>0.14285714285714285</v>
      </c>
      <c r="P16" s="21">
        <f t="shared" si="24"/>
        <v>0</v>
      </c>
      <c r="Q16" s="17">
        <f t="shared" si="8"/>
        <v>0</v>
      </c>
      <c r="R16" s="17"/>
      <c r="S16" s="22" t="e">
        <v>#N/A</v>
      </c>
      <c r="T16" s="15">
        <v>0</v>
      </c>
      <c r="U16" s="23" t="s">
        <v>33</v>
      </c>
      <c r="V16" s="24" t="s">
        <v>33</v>
      </c>
      <c r="W16" s="15">
        <v>0</v>
      </c>
      <c r="X16" s="25">
        <f t="shared" si="9"/>
        <v>0</v>
      </c>
      <c r="Y16" s="26">
        <f t="shared" si="10"/>
        <v>0</v>
      </c>
      <c r="Z16" s="15">
        <v>0</v>
      </c>
      <c r="AA16" s="15" t="s">
        <v>34</v>
      </c>
      <c r="AB16" s="28">
        <f t="shared" si="11"/>
        <v>-0.69</v>
      </c>
      <c r="AC16" s="29">
        <v>1.868116319444444E-2</v>
      </c>
      <c r="AD16" s="26">
        <f t="shared" si="12"/>
        <v>-2.5780005208333324E-2</v>
      </c>
      <c r="AE16" s="26">
        <v>-2.5</v>
      </c>
      <c r="AF16" s="26">
        <v>-1.8696459090908999</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540</v>
      </c>
      <c r="U17" s="23" t="s">
        <v>33</v>
      </c>
      <c r="V17" s="24" t="s">
        <v>33</v>
      </c>
      <c r="W17" s="15">
        <v>0</v>
      </c>
      <c r="X17" s="25">
        <f t="shared" si="9"/>
        <v>0</v>
      </c>
      <c r="Y17" s="26">
        <f t="shared" si="10"/>
        <v>0</v>
      </c>
      <c r="Z17" s="15">
        <v>0</v>
      </c>
      <c r="AA17" s="15" t="s">
        <v>34</v>
      </c>
      <c r="AB17" s="28">
        <f t="shared" si="11"/>
        <v>-0.69</v>
      </c>
      <c r="AC17" s="29">
        <v>1.868116319444444E-2</v>
      </c>
      <c r="AD17" s="26">
        <f t="shared" si="12"/>
        <v>0</v>
      </c>
      <c r="AE17" s="26">
        <v>-2.5</v>
      </c>
      <c r="AF17" s="26">
        <v>-1.8225459090909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540</v>
      </c>
      <c r="U18" s="23" t="s">
        <v>33</v>
      </c>
      <c r="V18" s="24" t="s">
        <v>33</v>
      </c>
      <c r="W18" s="15">
        <v>0</v>
      </c>
      <c r="X18" s="25">
        <f t="shared" si="9"/>
        <v>0</v>
      </c>
      <c r="Y18" s="26">
        <f t="shared" si="10"/>
        <v>0</v>
      </c>
      <c r="Z18" s="15">
        <v>0</v>
      </c>
      <c r="AA18" s="15" t="s">
        <v>34</v>
      </c>
      <c r="AB18" s="28">
        <f t="shared" si="11"/>
        <v>-0.69</v>
      </c>
      <c r="AC18" s="29">
        <v>1.868116319444444E-2</v>
      </c>
      <c r="AD18" s="26">
        <f t="shared" si="12"/>
        <v>0</v>
      </c>
      <c r="AE18" s="26">
        <v>-2.5</v>
      </c>
      <c r="AF18" s="26">
        <v>-1.8225459090909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540</v>
      </c>
      <c r="U19" s="23" t="s">
        <v>33</v>
      </c>
      <c r="V19" s="24" t="s">
        <v>33</v>
      </c>
      <c r="W19" s="15">
        <v>0</v>
      </c>
      <c r="X19" s="25">
        <f t="shared" si="9"/>
        <v>0</v>
      </c>
      <c r="Y19" s="26">
        <f t="shared" si="10"/>
        <v>0</v>
      </c>
      <c r="Z19" s="15">
        <v>0</v>
      </c>
      <c r="AA19" s="15" t="s">
        <v>34</v>
      </c>
      <c r="AB19" s="28">
        <f t="shared" si="11"/>
        <v>-0.69</v>
      </c>
      <c r="AC19" s="29">
        <v>1.868116319444444E-2</v>
      </c>
      <c r="AD19" s="26">
        <f t="shared" si="12"/>
        <v>0</v>
      </c>
      <c r="AE19" s="26">
        <v>-2.5</v>
      </c>
      <c r="AF19" s="26">
        <v>-1.8225459090909091</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540</v>
      </c>
      <c r="U20" s="23" t="s">
        <v>33</v>
      </c>
      <c r="V20" s="24" t="s">
        <v>33</v>
      </c>
      <c r="W20" s="15">
        <v>0</v>
      </c>
      <c r="X20" s="25">
        <f t="shared" si="9"/>
        <v>0</v>
      </c>
      <c r="Y20" s="26">
        <f t="shared" si="10"/>
        <v>0</v>
      </c>
      <c r="Z20" s="15">
        <v>0</v>
      </c>
      <c r="AA20" s="15" t="s">
        <v>34</v>
      </c>
      <c r="AB20" s="28">
        <f t="shared" si="11"/>
        <v>-0.69</v>
      </c>
      <c r="AC20" s="29">
        <v>1.868116319444444E-2</v>
      </c>
      <c r="AD20" s="26">
        <f t="shared" si="12"/>
        <v>0</v>
      </c>
      <c r="AE20" s="26">
        <v>-2.5</v>
      </c>
      <c r="AF20" s="26">
        <v>-1.8225459090909091</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540</v>
      </c>
      <c r="U21" s="23" t="s">
        <v>33</v>
      </c>
      <c r="V21" s="24" t="s">
        <v>33</v>
      </c>
      <c r="W21" s="15">
        <v>0</v>
      </c>
      <c r="X21" s="25">
        <f t="shared" si="9"/>
        <v>0</v>
      </c>
      <c r="Y21" s="26">
        <f t="shared" si="10"/>
        <v>0</v>
      </c>
      <c r="Z21" s="15">
        <v>0</v>
      </c>
      <c r="AA21" s="15" t="s">
        <v>34</v>
      </c>
      <c r="AB21" s="28">
        <f t="shared" si="11"/>
        <v>-0.69</v>
      </c>
      <c r="AC21" s="29">
        <v>1.868116319444444E-2</v>
      </c>
      <c r="AD21" s="26">
        <f t="shared" si="12"/>
        <v>0</v>
      </c>
      <c r="AE21" s="26">
        <v>-2.5</v>
      </c>
      <c r="AF21" s="26">
        <v>-1.8225459090909091</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540</v>
      </c>
      <c r="U22" s="23" t="s">
        <v>33</v>
      </c>
      <c r="V22" s="24" t="s">
        <v>33</v>
      </c>
      <c r="W22" s="15">
        <v>0</v>
      </c>
      <c r="X22" s="25">
        <f t="shared" si="9"/>
        <v>0</v>
      </c>
      <c r="Y22" s="26">
        <f t="shared" si="10"/>
        <v>0</v>
      </c>
      <c r="Z22" s="15">
        <v>0</v>
      </c>
      <c r="AA22" s="15" t="s">
        <v>34</v>
      </c>
      <c r="AB22" s="28">
        <f t="shared" si="11"/>
        <v>-0.69</v>
      </c>
      <c r="AC22" s="29">
        <v>1.868116319444444E-2</v>
      </c>
      <c r="AD22" s="26">
        <f t="shared" si="12"/>
        <v>0</v>
      </c>
      <c r="AE22" s="26">
        <v>-2.5</v>
      </c>
      <c r="AF22" s="26">
        <v>-1.8225459090909091</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540</v>
      </c>
      <c r="U23" s="23" t="s">
        <v>33</v>
      </c>
      <c r="V23" s="24" t="s">
        <v>33</v>
      </c>
      <c r="W23" s="15">
        <v>0</v>
      </c>
      <c r="X23" s="25">
        <f t="shared" si="9"/>
        <v>0</v>
      </c>
      <c r="Y23" s="26">
        <f t="shared" si="10"/>
        <v>0</v>
      </c>
      <c r="Z23" s="15">
        <v>0</v>
      </c>
      <c r="AA23" s="15" t="s">
        <v>34</v>
      </c>
      <c r="AB23" s="28">
        <f t="shared" si="11"/>
        <v>-0.69</v>
      </c>
      <c r="AC23" s="29">
        <v>1.868116319444444E-2</v>
      </c>
      <c r="AD23" s="26">
        <f t="shared" si="12"/>
        <v>0</v>
      </c>
      <c r="AE23" s="26">
        <v>-2.5</v>
      </c>
      <c r="AF23" s="26">
        <v>-1.8225459090909091</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540</v>
      </c>
      <c r="U24" s="23" t="s">
        <v>33</v>
      </c>
      <c r="V24" s="24" t="s">
        <v>33</v>
      </c>
      <c r="W24" s="15">
        <v>0</v>
      </c>
      <c r="X24" s="25">
        <f t="shared" si="9"/>
        <v>0</v>
      </c>
      <c r="Y24" s="26">
        <f t="shared" si="10"/>
        <v>0</v>
      </c>
      <c r="Z24" s="15">
        <v>0</v>
      </c>
      <c r="AA24" s="15" t="s">
        <v>34</v>
      </c>
      <c r="AB24" s="28">
        <f t="shared" si="11"/>
        <v>-0.69</v>
      </c>
      <c r="AC24" s="29">
        <v>1.868116319444444E-2</v>
      </c>
      <c r="AD24" s="26">
        <f t="shared" si="12"/>
        <v>0</v>
      </c>
      <c r="AE24" s="26">
        <v>-2.5</v>
      </c>
      <c r="AF24" s="26">
        <v>-1.8225459090909091</v>
      </c>
      <c r="AG24" s="26">
        <v>0</v>
      </c>
    </row>
    <row r="25" spans="1:33" ht="15.75" customHeight="1" x14ac:dyDescent="0.2">
      <c r="A25" s="15" t="s">
        <v>64</v>
      </c>
      <c r="B25" s="15"/>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540</v>
      </c>
      <c r="U25" s="23" t="s">
        <v>33</v>
      </c>
      <c r="V25" s="24" t="s">
        <v>33</v>
      </c>
      <c r="W25" s="15">
        <v>0</v>
      </c>
      <c r="X25" s="25">
        <f t="shared" si="9"/>
        <v>0</v>
      </c>
      <c r="Y25" s="26">
        <f t="shared" si="10"/>
        <v>0</v>
      </c>
      <c r="Z25" s="15">
        <v>0</v>
      </c>
      <c r="AA25" s="15" t="s">
        <v>34</v>
      </c>
      <c r="AB25" s="28">
        <f t="shared" si="11"/>
        <v>-0.69</v>
      </c>
      <c r="AC25" s="29">
        <v>1.868116319444444E-2</v>
      </c>
      <c r="AD25" s="26">
        <f t="shared" si="12"/>
        <v>0</v>
      </c>
      <c r="AE25" s="26">
        <v>-2.5</v>
      </c>
      <c r="AF25" s="26">
        <v>-1.82</v>
      </c>
      <c r="AG25" s="26">
        <v>0</v>
      </c>
    </row>
    <row r="26" spans="1:33" ht="15.75" customHeight="1" x14ac:dyDescent="0.2">
      <c r="A26" s="15" t="s">
        <v>65</v>
      </c>
      <c r="B26" s="15" t="s">
        <v>53</v>
      </c>
      <c r="C26" s="16">
        <f t="shared" si="4"/>
        <v>8.75</v>
      </c>
      <c r="D26" s="17">
        <v>2</v>
      </c>
      <c r="E26" s="17">
        <v>0</v>
      </c>
      <c r="F26" s="18">
        <v>17.5</v>
      </c>
      <c r="G26" s="18">
        <v>0</v>
      </c>
      <c r="H26" s="19">
        <f t="shared" si="1"/>
        <v>0</v>
      </c>
      <c r="I26" s="19">
        <f t="shared" si="2"/>
        <v>0.33019132408008756</v>
      </c>
      <c r="J26" s="18">
        <f t="shared" si="5"/>
        <v>5.7783481714015323</v>
      </c>
      <c r="K26" s="18">
        <f t="shared" si="3"/>
        <v>2.8891740857007662</v>
      </c>
      <c r="L26" s="17">
        <v>1</v>
      </c>
      <c r="M26" s="20">
        <f t="shared" si="6"/>
        <v>2</v>
      </c>
      <c r="N26" s="17">
        <v>1</v>
      </c>
      <c r="O26" s="21">
        <f t="shared" ref="O26:P26" si="34">D26/7</f>
        <v>0.2857142857142857</v>
      </c>
      <c r="P26" s="21">
        <f t="shared" si="34"/>
        <v>0</v>
      </c>
      <c r="Q26" s="17">
        <f t="shared" si="8"/>
        <v>3</v>
      </c>
      <c r="R26" s="17"/>
      <c r="S26" s="22">
        <v>3.6470588235294121</v>
      </c>
      <c r="T26" s="15">
        <v>540</v>
      </c>
      <c r="U26" s="23" t="s">
        <v>33</v>
      </c>
      <c r="V26" s="24" t="s">
        <v>33</v>
      </c>
      <c r="W26" s="15">
        <v>0</v>
      </c>
      <c r="X26" s="25">
        <f t="shared" si="9"/>
        <v>0</v>
      </c>
      <c r="Y26" s="26">
        <f t="shared" si="10"/>
        <v>0</v>
      </c>
      <c r="Z26" s="15">
        <v>0</v>
      </c>
      <c r="AA26" s="15" t="s">
        <v>34</v>
      </c>
      <c r="AB26" s="28">
        <f t="shared" si="11"/>
        <v>-0.69</v>
      </c>
      <c r="AC26" s="29">
        <v>1.868116319444444E-2</v>
      </c>
      <c r="AD26" s="26">
        <f t="shared" si="12"/>
        <v>-5.1560010416666649E-2</v>
      </c>
      <c r="AE26" s="26">
        <v>-2.7</v>
      </c>
      <c r="AF26" s="26">
        <v>-1.8225459090909</v>
      </c>
      <c r="AG26" s="26">
        <v>0</v>
      </c>
    </row>
    <row r="27" spans="1:33" ht="15.75" customHeight="1" x14ac:dyDescent="0.2">
      <c r="A27" s="15" t="s">
        <v>66</v>
      </c>
      <c r="B27" s="15"/>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540</v>
      </c>
      <c r="U27" s="23" t="s">
        <v>33</v>
      </c>
      <c r="V27" s="24" t="s">
        <v>33</v>
      </c>
      <c r="W27" s="15">
        <v>0</v>
      </c>
      <c r="X27" s="25">
        <f t="shared" si="9"/>
        <v>0</v>
      </c>
      <c r="Y27" s="26">
        <f t="shared" si="10"/>
        <v>0</v>
      </c>
      <c r="Z27" s="15">
        <v>0</v>
      </c>
      <c r="AA27" s="15" t="s">
        <v>34</v>
      </c>
      <c r="AB27" s="28">
        <f t="shared" si="11"/>
        <v>-0.69</v>
      </c>
      <c r="AC27" s="29">
        <v>1.868116319444444E-2</v>
      </c>
      <c r="AD27" s="26">
        <f t="shared" si="12"/>
        <v>0</v>
      </c>
      <c r="AE27" s="26">
        <v>-2.7</v>
      </c>
      <c r="AF27" s="26">
        <v>-1.8225459090909</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540</v>
      </c>
      <c r="U28" s="23" t="s">
        <v>33</v>
      </c>
      <c r="V28" s="24" t="s">
        <v>33</v>
      </c>
      <c r="W28" s="15">
        <v>0</v>
      </c>
      <c r="X28" s="25">
        <f t="shared" si="9"/>
        <v>0</v>
      </c>
      <c r="Y28" s="26">
        <f t="shared" si="10"/>
        <v>0</v>
      </c>
      <c r="Z28" s="15">
        <v>0</v>
      </c>
      <c r="AA28" s="15" t="s">
        <v>34</v>
      </c>
      <c r="AB28" s="28">
        <f t="shared" si="11"/>
        <v>-0.69</v>
      </c>
      <c r="AC28" s="29">
        <v>1.868116319444444E-2</v>
      </c>
      <c r="AD28" s="26">
        <f t="shared" si="12"/>
        <v>0</v>
      </c>
      <c r="AE28" s="26">
        <v>-2.7</v>
      </c>
      <c r="AF28" s="26">
        <v>-2.1280509090908999</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540</v>
      </c>
      <c r="U29" s="23" t="s">
        <v>33</v>
      </c>
      <c r="V29" s="24" t="s">
        <v>33</v>
      </c>
      <c r="W29" s="15">
        <v>0</v>
      </c>
      <c r="X29" s="25">
        <f t="shared" si="9"/>
        <v>0</v>
      </c>
      <c r="Y29" s="26">
        <f t="shared" si="10"/>
        <v>0</v>
      </c>
      <c r="Z29" s="15">
        <v>0</v>
      </c>
      <c r="AA29" s="15" t="s">
        <v>34</v>
      </c>
      <c r="AB29" s="28">
        <f t="shared" si="11"/>
        <v>-0.69</v>
      </c>
      <c r="AC29" s="29">
        <v>1.868116319444444E-2</v>
      </c>
      <c r="AD29" s="26">
        <f t="shared" si="12"/>
        <v>0</v>
      </c>
      <c r="AE29" s="26">
        <v>-2.7</v>
      </c>
      <c r="AF29" s="26">
        <v>-2.1280509090908999</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540</v>
      </c>
      <c r="U30" s="23" t="s">
        <v>33</v>
      </c>
      <c r="V30" s="24" t="s">
        <v>33</v>
      </c>
      <c r="W30" s="15">
        <v>0</v>
      </c>
      <c r="X30" s="25">
        <f t="shared" si="9"/>
        <v>0</v>
      </c>
      <c r="Y30" s="26">
        <f t="shared" si="10"/>
        <v>0</v>
      </c>
      <c r="Z30" s="15">
        <v>0</v>
      </c>
      <c r="AA30" s="15" t="s">
        <v>34</v>
      </c>
      <c r="AB30" s="28">
        <f t="shared" si="11"/>
        <v>-0.69</v>
      </c>
      <c r="AC30" s="29">
        <v>1.868116319444444E-2</v>
      </c>
      <c r="AD30" s="26">
        <f t="shared" si="12"/>
        <v>0</v>
      </c>
      <c r="AE30" s="26">
        <v>-2.7</v>
      </c>
      <c r="AF30" s="26">
        <v>-2.1209653624999998</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450</v>
      </c>
      <c r="U31" s="23">
        <v>90</v>
      </c>
      <c r="V31" s="24" t="s">
        <v>718</v>
      </c>
      <c r="W31" s="15">
        <v>0</v>
      </c>
      <c r="X31" s="25">
        <f t="shared" si="9"/>
        <v>0</v>
      </c>
      <c r="Y31" s="26">
        <f t="shared" si="10"/>
        <v>0</v>
      </c>
      <c r="Z31" s="15">
        <v>0</v>
      </c>
      <c r="AA31" s="15" t="s">
        <v>34</v>
      </c>
      <c r="AB31" s="28">
        <f t="shared" si="11"/>
        <v>-0.69</v>
      </c>
      <c r="AC31" s="29">
        <v>1.868116319444444E-2</v>
      </c>
      <c r="AD31" s="26">
        <f t="shared" si="12"/>
        <v>0</v>
      </c>
      <c r="AE31" s="26">
        <v>-2.7</v>
      </c>
      <c r="AF31" s="26">
        <v>-2.1209653625000002</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34</v>
      </c>
      <c r="AB32" s="28">
        <f t="shared" si="11"/>
        <v>-0.69</v>
      </c>
      <c r="AC32" s="29">
        <v>1.868116319444444E-2</v>
      </c>
      <c r="AD32" s="26">
        <f t="shared" si="12"/>
        <v>0</v>
      </c>
      <c r="AE32" s="26">
        <v>-2.7</v>
      </c>
      <c r="AF32" s="26">
        <v>-2.1209653624999998</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tabSelected="1" workbookViewId="0">
      <pane xSplit="2" ySplit="3" topLeftCell="C13"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8.1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9"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- 12 pack of 6"" cinch straps for cables, garage, home, or shop organizer of extension cords, hoses, tools, ropes, and more")</f>
        <v>Elastic hook and loop storage strap - 12 pack of 6"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Info!B1:BJ5000""),2,FALSE),"""")"),"B07SB7P2CH")</f>
        <v>B07SB7P2CH</v>
      </c>
      <c r="B2" s="3" t="s">
        <v>71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53.75" customHeight="1" x14ac:dyDescent="0.15">
      <c r="A3" s="62" t="s">
        <v>30</v>
      </c>
      <c r="B3" s="63"/>
      <c r="C3" s="4">
        <f>((AE32+AF32)/0.85)*-1</f>
        <v>6.692823325</v>
      </c>
      <c r="D3" s="5">
        <f>SUM(D4:D99634)</f>
        <v>93</v>
      </c>
      <c r="E3" s="5"/>
      <c r="F3" s="6">
        <f t="shared" ref="F3:G3" si="0">SUM(F4:F99634)</f>
        <v>986.34000000000037</v>
      </c>
      <c r="G3" s="6">
        <f t="shared" si="0"/>
        <v>-80.860000000000014</v>
      </c>
      <c r="H3" s="7">
        <f t="shared" ref="H3:H32" si="1">G3/F3*-1</f>
        <v>8.1979844678305644E-2</v>
      </c>
      <c r="I3" s="8">
        <f t="shared" ref="I3:I32" si="2">J3/F3</f>
        <v>0.26191991972029222</v>
      </c>
      <c r="J3" s="6">
        <f>SUM(J4:J99634)</f>
        <v>258.34209361691313</v>
      </c>
      <c r="K3" s="6">
        <f t="shared" ref="K3:K32" si="3">J3/D3</f>
        <v>2.7778719743754099</v>
      </c>
      <c r="L3" s="5"/>
      <c r="M3" s="9"/>
      <c r="N3" s="10"/>
      <c r="O3" s="5" t="str">
        <f ca="1">IFERROR(__xludf.DUMMYFUNCTION("IFERROR(VLOOKUP(B2,IMPORTRANGE(""https://docs.google.com/spreadsheets/d/1N8jvpEHDVkurDv7NrPxwI3eH6hQsvtb1QltGNCalRjU/edit#gid=865736387"",""Compiled Sheet!a1:g5000""),2,FALSE),"""")"),"1.5 - March
2 - April
2.5 - May
2.5 - June
1.5 - July
1.5 - Aug
1.5 - Sept
2.5 - Oct
1.5 - Nov
2 - Dec
1.5 - Jan
1.5 - Feb")</f>
        <v>1.5 - March
2 - April
2.5 - May
2.5 - June
1.5 - July
1.5 - Aug
1.5 - Sept
2.5 - Oct
1.5 - Nov
2 -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5</v>
      </c>
      <c r="X3" s="7">
        <f>W3/D3</f>
        <v>5.3763440860215055E-2</v>
      </c>
      <c r="Y3" s="6"/>
      <c r="Z3" s="5"/>
      <c r="AA3" s="5"/>
      <c r="AB3" s="5"/>
      <c r="AC3" s="5"/>
      <c r="AD3" s="6">
        <f>SUM(AD4:AD99634)</f>
        <v>-2.4677680135416669</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Info!B2:BZ7000""),37,FALSE)),"""")*-1"),-2.21889982625)</f>
        <v>-2.2188998262499999</v>
      </c>
      <c r="AG3" s="6">
        <f>SUM(AG4:AG99634)</f>
        <v>0</v>
      </c>
    </row>
    <row r="4" spans="1:33" ht="15.75" customHeight="1" x14ac:dyDescent="0.2">
      <c r="A4" s="15" t="s">
        <v>31</v>
      </c>
      <c r="B4" s="15" t="s">
        <v>72</v>
      </c>
      <c r="C4" s="16">
        <f t="shared" ref="C4:C32" si="4">IFERROR(F4/D4," - ")</f>
        <v>11.620000000000001</v>
      </c>
      <c r="D4" s="17">
        <v>9</v>
      </c>
      <c r="E4" s="17">
        <v>0</v>
      </c>
      <c r="F4" s="18">
        <v>104.58000000000001</v>
      </c>
      <c r="G4" s="18">
        <v>0</v>
      </c>
      <c r="H4" s="19">
        <f t="shared" si="1"/>
        <v>0</v>
      </c>
      <c r="I4" s="19">
        <f t="shared" si="2"/>
        <v>0.39669068581414413</v>
      </c>
      <c r="J4" s="18">
        <f t="shared" ref="J4:J32" si="5">F4*0.85+G4+AF4*D4+D4*AE4+AG4+AD4</f>
        <v>41.485911922443201</v>
      </c>
      <c r="K4" s="18">
        <f t="shared" si="3"/>
        <v>4.6095457691603556</v>
      </c>
      <c r="L4" s="17">
        <v>23</v>
      </c>
      <c r="M4" s="20">
        <f t="shared" ref="M4:M32" si="6">IFERROR(D4/L4,"-")</f>
        <v>0.39130434782608697</v>
      </c>
      <c r="N4" s="17">
        <v>5</v>
      </c>
      <c r="O4" s="21">
        <f t="shared" ref="O4:P4" si="7">D4/7</f>
        <v>1.2857142857142858</v>
      </c>
      <c r="P4" s="21">
        <f t="shared" si="7"/>
        <v>0</v>
      </c>
      <c r="Q4" s="17">
        <f t="shared" ref="Q4:Q32" si="8">ROUNDDOWN(N4/(O4+P4),0)</f>
        <v>3</v>
      </c>
      <c r="R4" s="17"/>
      <c r="S4" s="22">
        <v>1.93798449612403</v>
      </c>
      <c r="T4" s="15">
        <v>200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1.9228362268518519E-2</v>
      </c>
      <c r="AD4" s="26">
        <f t="shared" ref="AD4:AD32" si="12">IFERROR(AB4*AC4*D4*2,0)</f>
        <v>-0.23881625937500001</v>
      </c>
      <c r="AE4" s="26">
        <v>-3.31</v>
      </c>
      <c r="AF4" s="26">
        <v>-1.9309190909090908</v>
      </c>
      <c r="AG4" s="26">
        <v>0</v>
      </c>
    </row>
    <row r="5" spans="1:33" ht="15.75" customHeight="1" x14ac:dyDescent="0.2">
      <c r="A5" s="15" t="s">
        <v>35</v>
      </c>
      <c r="B5" s="15"/>
      <c r="C5" s="16">
        <f t="shared" si="4"/>
        <v>11.59</v>
      </c>
      <c r="D5" s="17">
        <v>1</v>
      </c>
      <c r="E5" s="17">
        <v>0</v>
      </c>
      <c r="F5" s="30">
        <v>11.59</v>
      </c>
      <c r="G5" s="30">
        <v>-0.08</v>
      </c>
      <c r="H5" s="19">
        <f t="shared" si="1"/>
        <v>6.9025021570319244E-3</v>
      </c>
      <c r="I5" s="19">
        <f t="shared" si="2"/>
        <v>0.38861482046249807</v>
      </c>
      <c r="J5" s="18">
        <f t="shared" si="5"/>
        <v>4.5040457691603528</v>
      </c>
      <c r="K5" s="18">
        <f t="shared" si="3"/>
        <v>4.5040457691603528</v>
      </c>
      <c r="L5" s="17">
        <v>13</v>
      </c>
      <c r="M5" s="20">
        <f t="shared" si="6"/>
        <v>7.6923076923076927E-2</v>
      </c>
      <c r="N5" s="17">
        <v>0</v>
      </c>
      <c r="O5" s="21">
        <f t="shared" ref="O5:P5" si="13">D5/7</f>
        <v>0.14285714285714285</v>
      </c>
      <c r="P5" s="21">
        <f t="shared" si="13"/>
        <v>0</v>
      </c>
      <c r="Q5" s="17">
        <f t="shared" si="8"/>
        <v>0</v>
      </c>
      <c r="R5" s="17"/>
      <c r="S5" s="22">
        <v>2.0814479638008998</v>
      </c>
      <c r="T5" s="15">
        <v>200</v>
      </c>
      <c r="U5" s="23" t="s">
        <v>33</v>
      </c>
      <c r="V5" s="24" t="s">
        <v>33</v>
      </c>
      <c r="W5" s="15">
        <v>1</v>
      </c>
      <c r="X5" s="25">
        <f t="shared" si="9"/>
        <v>1</v>
      </c>
      <c r="Y5" s="26">
        <f t="shared" si="10"/>
        <v>0.08</v>
      </c>
      <c r="Z5" s="15">
        <v>0</v>
      </c>
      <c r="AA5" s="27" t="s">
        <v>73</v>
      </c>
      <c r="AB5" s="28">
        <f t="shared" si="11"/>
        <v>-0.69</v>
      </c>
      <c r="AC5" s="29">
        <v>1.9228362268518519E-2</v>
      </c>
      <c r="AD5" s="26">
        <f t="shared" si="12"/>
        <v>-2.6535139930555555E-2</v>
      </c>
      <c r="AE5" s="26">
        <v>-3.31</v>
      </c>
      <c r="AF5" s="26">
        <v>-1.9309190909090908</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200</v>
      </c>
      <c r="U6" s="23" t="s">
        <v>33</v>
      </c>
      <c r="V6" s="24" t="s">
        <v>39</v>
      </c>
      <c r="W6" s="15">
        <v>0</v>
      </c>
      <c r="X6" s="25">
        <f t="shared" si="9"/>
        <v>0</v>
      </c>
      <c r="Y6" s="26">
        <f t="shared" si="10"/>
        <v>0</v>
      </c>
      <c r="Z6" s="15">
        <v>0</v>
      </c>
      <c r="AA6" s="15" t="e">
        <v>#N/A</v>
      </c>
      <c r="AB6" s="28" t="e">
        <f t="shared" si="11"/>
        <v>#N/A</v>
      </c>
      <c r="AC6" s="29" t="e">
        <v>#N/A</v>
      </c>
      <c r="AD6" s="26">
        <f t="shared" si="12"/>
        <v>0</v>
      </c>
      <c r="AE6" s="26">
        <v>0</v>
      </c>
      <c r="AF6" s="26">
        <v>-1.9309190909090908</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400</v>
      </c>
      <c r="U7" s="23">
        <v>200</v>
      </c>
      <c r="V7" s="24" t="s">
        <v>74</v>
      </c>
      <c r="W7" s="15">
        <v>0</v>
      </c>
      <c r="X7" s="25">
        <f t="shared" si="9"/>
        <v>0</v>
      </c>
      <c r="Y7" s="26">
        <f t="shared" si="10"/>
        <v>0</v>
      </c>
      <c r="Z7" s="15">
        <v>0</v>
      </c>
      <c r="AA7" s="15" t="e">
        <v>#N/A</v>
      </c>
      <c r="AB7" s="28" t="e">
        <f t="shared" si="11"/>
        <v>#N/A</v>
      </c>
      <c r="AC7" s="29" t="e">
        <v>#N/A</v>
      </c>
      <c r="AD7" s="26">
        <f t="shared" si="12"/>
        <v>0</v>
      </c>
      <c r="AE7" s="26">
        <v>0</v>
      </c>
      <c r="AF7" s="26">
        <v>-1.9309190909090908</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200</v>
      </c>
      <c r="U8" s="23">
        <v>200</v>
      </c>
      <c r="V8" s="24" t="s">
        <v>75</v>
      </c>
      <c r="W8" s="15">
        <v>0</v>
      </c>
      <c r="X8" s="25">
        <f t="shared" si="9"/>
        <v>0</v>
      </c>
      <c r="Y8" s="26">
        <f t="shared" si="10"/>
        <v>0</v>
      </c>
      <c r="Z8" s="15">
        <v>0</v>
      </c>
      <c r="AA8" s="15" t="e">
        <v>#N/A</v>
      </c>
      <c r="AB8" s="28" t="e">
        <f t="shared" si="11"/>
        <v>#N/A</v>
      </c>
      <c r="AC8" s="29" t="e">
        <v>#N/A</v>
      </c>
      <c r="AD8" s="26">
        <f t="shared" si="12"/>
        <v>0</v>
      </c>
      <c r="AE8" s="26">
        <v>0</v>
      </c>
      <c r="AF8" s="26">
        <v>-1.93</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200</v>
      </c>
      <c r="U9" s="23">
        <v>200</v>
      </c>
      <c r="V9" s="24" t="s">
        <v>76</v>
      </c>
      <c r="W9" s="15">
        <v>0</v>
      </c>
      <c r="X9" s="25">
        <f t="shared" si="9"/>
        <v>0</v>
      </c>
      <c r="Y9" s="26">
        <f t="shared" si="10"/>
        <v>0</v>
      </c>
      <c r="Z9" s="15">
        <v>0</v>
      </c>
      <c r="AA9" s="15" t="e">
        <v>#N/A</v>
      </c>
      <c r="AB9" s="28" t="e">
        <f t="shared" si="11"/>
        <v>#N/A</v>
      </c>
      <c r="AC9" s="29" t="e">
        <v>#N/A</v>
      </c>
      <c r="AD9" s="26">
        <f t="shared" si="12"/>
        <v>0</v>
      </c>
      <c r="AE9" s="26">
        <v>0</v>
      </c>
      <c r="AF9" s="26">
        <v>-1.94102363636363</v>
      </c>
      <c r="AG9" s="26">
        <v>0</v>
      </c>
    </row>
    <row r="10" spans="1:33" ht="15.75" customHeight="1" x14ac:dyDescent="0.2">
      <c r="A10" s="15" t="s">
        <v>45</v>
      </c>
      <c r="B10" s="15"/>
      <c r="C10" s="16" t="str">
        <f t="shared" si="4"/>
        <v xml:space="preserve"> - </v>
      </c>
      <c r="D10" s="17">
        <v>0</v>
      </c>
      <c r="E10" s="17">
        <v>0</v>
      </c>
      <c r="F10" s="30">
        <v>0</v>
      </c>
      <c r="G10" s="30">
        <v>-0.08</v>
      </c>
      <c r="H10" s="19" t="e">
        <f t="shared" si="1"/>
        <v>#DIV/0!</v>
      </c>
      <c r="I10" s="19" t="e">
        <f t="shared" si="2"/>
        <v>#DIV/0!</v>
      </c>
      <c r="J10" s="18">
        <f t="shared" si="5"/>
        <v>-0.08</v>
      </c>
      <c r="K10" s="18" t="e">
        <f t="shared" si="3"/>
        <v>#DIV/0!</v>
      </c>
      <c r="L10" s="17">
        <v>0</v>
      </c>
      <c r="M10" s="20" t="str">
        <f t="shared" si="6"/>
        <v>-</v>
      </c>
      <c r="N10" s="17">
        <v>0</v>
      </c>
      <c r="O10" s="21">
        <f t="shared" ref="O10:P10" si="18">D10/7</f>
        <v>0</v>
      </c>
      <c r="P10" s="21">
        <f t="shared" si="18"/>
        <v>0</v>
      </c>
      <c r="Q10" s="17" t="e">
        <f t="shared" si="8"/>
        <v>#DIV/0!</v>
      </c>
      <c r="R10" s="17"/>
      <c r="S10" s="22" t="e">
        <v>#N/A</v>
      </c>
      <c r="T10" s="15">
        <v>200</v>
      </c>
      <c r="U10" s="23">
        <v>200</v>
      </c>
      <c r="V10" s="24" t="s">
        <v>76</v>
      </c>
      <c r="W10" s="15">
        <v>0</v>
      </c>
      <c r="X10" s="25">
        <f t="shared" si="9"/>
        <v>0</v>
      </c>
      <c r="Y10" s="26">
        <f t="shared" si="10"/>
        <v>0</v>
      </c>
      <c r="Z10" s="15">
        <v>0</v>
      </c>
      <c r="AA10" s="15" t="e">
        <v>#N/A</v>
      </c>
      <c r="AB10" s="28" t="e">
        <f t="shared" si="11"/>
        <v>#N/A</v>
      </c>
      <c r="AC10" s="29" t="e">
        <v>#N/A</v>
      </c>
      <c r="AD10" s="26">
        <f t="shared" si="12"/>
        <v>0</v>
      </c>
      <c r="AE10" s="26">
        <v>0</v>
      </c>
      <c r="AF10" s="26">
        <v>-1.94102363636363</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200</v>
      </c>
      <c r="U11" s="23">
        <v>200</v>
      </c>
      <c r="V11" s="24" t="s">
        <v>77</v>
      </c>
      <c r="W11" s="15">
        <v>0</v>
      </c>
      <c r="X11" s="25">
        <f t="shared" si="9"/>
        <v>0</v>
      </c>
      <c r="Y11" s="26">
        <f t="shared" si="10"/>
        <v>0</v>
      </c>
      <c r="Z11" s="15">
        <v>0</v>
      </c>
      <c r="AA11" s="15" t="e">
        <v>#N/A</v>
      </c>
      <c r="AB11" s="28" t="e">
        <f t="shared" si="11"/>
        <v>#N/A</v>
      </c>
      <c r="AC11" s="29" t="e">
        <v>#N/A</v>
      </c>
      <c r="AD11" s="26">
        <f t="shared" si="12"/>
        <v>0</v>
      </c>
      <c r="AE11" s="26">
        <v>0</v>
      </c>
      <c r="AF11" s="26">
        <v>-1.94102363636363</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200</v>
      </c>
      <c r="U12" s="23">
        <v>200</v>
      </c>
      <c r="V12" s="24" t="s">
        <v>77</v>
      </c>
      <c r="W12" s="15">
        <v>0</v>
      </c>
      <c r="X12" s="25">
        <f t="shared" si="9"/>
        <v>0</v>
      </c>
      <c r="Y12" s="26">
        <f t="shared" si="10"/>
        <v>0</v>
      </c>
      <c r="Z12" s="15">
        <v>0</v>
      </c>
      <c r="AA12" s="15" t="e">
        <v>#N/A</v>
      </c>
      <c r="AB12" s="28" t="e">
        <f t="shared" si="11"/>
        <v>#N/A</v>
      </c>
      <c r="AC12" s="29" t="e">
        <v>#N/A</v>
      </c>
      <c r="AD12" s="26">
        <f t="shared" si="12"/>
        <v>0</v>
      </c>
      <c r="AE12" s="26">
        <v>0</v>
      </c>
      <c r="AF12" s="26">
        <v>-1.94102363636363</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200</v>
      </c>
      <c r="U13" s="23">
        <v>200</v>
      </c>
      <c r="V13" s="24" t="s">
        <v>75</v>
      </c>
      <c r="W13" s="15">
        <v>0</v>
      </c>
      <c r="X13" s="25">
        <f t="shared" si="9"/>
        <v>0</v>
      </c>
      <c r="Y13" s="26">
        <f t="shared" si="10"/>
        <v>0</v>
      </c>
      <c r="Z13" s="15">
        <v>0</v>
      </c>
      <c r="AA13" s="15" t="e">
        <v>#N/A</v>
      </c>
      <c r="AB13" s="28" t="e">
        <f t="shared" si="11"/>
        <v>#N/A</v>
      </c>
      <c r="AC13" s="29" t="e">
        <v>#N/A</v>
      </c>
      <c r="AD13" s="26">
        <f t="shared" si="12"/>
        <v>0</v>
      </c>
      <c r="AE13" s="26">
        <v>0</v>
      </c>
      <c r="AF13" s="26">
        <v>-1.94634181818181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200</v>
      </c>
      <c r="U14" s="23">
        <v>200</v>
      </c>
      <c r="V14" s="24" t="s">
        <v>78</v>
      </c>
      <c r="W14" s="15">
        <v>0</v>
      </c>
      <c r="X14" s="25">
        <f t="shared" si="9"/>
        <v>0</v>
      </c>
      <c r="Y14" s="26">
        <f t="shared" si="10"/>
        <v>0</v>
      </c>
      <c r="Z14" s="15">
        <v>0</v>
      </c>
      <c r="AA14" s="15" t="e">
        <v>#N/A</v>
      </c>
      <c r="AB14" s="28" t="e">
        <f t="shared" si="11"/>
        <v>#N/A</v>
      </c>
      <c r="AC14" s="29" t="e">
        <v>#N/A</v>
      </c>
      <c r="AD14" s="26">
        <f t="shared" si="12"/>
        <v>0</v>
      </c>
      <c r="AE14" s="26">
        <v>0</v>
      </c>
      <c r="AF14" s="26">
        <v>-1.94634181818181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-1.94634181818181</v>
      </c>
      <c r="AG15" s="26">
        <v>0</v>
      </c>
    </row>
    <row r="16" spans="1:33" ht="15.75" customHeight="1" x14ac:dyDescent="0.2">
      <c r="A16" s="15" t="s">
        <v>55</v>
      </c>
      <c r="B16" s="15" t="s">
        <v>79</v>
      </c>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200</v>
      </c>
      <c r="O16" s="21">
        <f t="shared" ref="O16:P16" si="24">D16/7</f>
        <v>0</v>
      </c>
      <c r="P16" s="21">
        <f t="shared" si="24"/>
        <v>0</v>
      </c>
      <c r="Q16" s="17" t="e">
        <f t="shared" si="8"/>
        <v>#DIV/0!</v>
      </c>
      <c r="R16" s="17"/>
      <c r="S16" s="22">
        <v>0.29767441860465099</v>
      </c>
      <c r="T16" s="15">
        <v>0</v>
      </c>
      <c r="U16" s="23" t="s">
        <v>33</v>
      </c>
      <c r="V16" s="24" t="s">
        <v>33</v>
      </c>
      <c r="W16" s="15">
        <v>0</v>
      </c>
      <c r="X16" s="25">
        <f t="shared" si="9"/>
        <v>0</v>
      </c>
      <c r="Y16" s="26">
        <f t="shared" si="10"/>
        <v>0</v>
      </c>
      <c r="Z16" s="15">
        <v>0</v>
      </c>
      <c r="AA16" s="15" t="s">
        <v>73</v>
      </c>
      <c r="AB16" s="28">
        <f t="shared" si="11"/>
        <v>-0.69</v>
      </c>
      <c r="AC16" s="29">
        <v>1.9228362268518519E-2</v>
      </c>
      <c r="AD16" s="26">
        <f t="shared" si="12"/>
        <v>0</v>
      </c>
      <c r="AE16" s="26">
        <v>-3.31</v>
      </c>
      <c r="AF16" s="26">
        <v>-1.94634181818181</v>
      </c>
      <c r="AG16" s="26">
        <v>0</v>
      </c>
    </row>
    <row r="17" spans="1:33" ht="15.75" customHeight="1" x14ac:dyDescent="0.2">
      <c r="A17" s="15" t="s">
        <v>56</v>
      </c>
      <c r="B17" s="15" t="s">
        <v>80</v>
      </c>
      <c r="C17" s="16">
        <f t="shared" si="4"/>
        <v>12.523333333333333</v>
      </c>
      <c r="D17" s="17">
        <v>6</v>
      </c>
      <c r="E17" s="17">
        <v>1</v>
      </c>
      <c r="F17" s="18">
        <v>75.14</v>
      </c>
      <c r="G17" s="30">
        <v>-26.939999999999998</v>
      </c>
      <c r="H17" s="19">
        <f t="shared" si="1"/>
        <v>0.35853074261378759</v>
      </c>
      <c r="I17" s="19">
        <f t="shared" si="2"/>
        <v>7.3555206964676698E-2</v>
      </c>
      <c r="J17" s="18">
        <f t="shared" si="5"/>
        <v>5.5269382513258067</v>
      </c>
      <c r="K17" s="18">
        <f t="shared" si="3"/>
        <v>0.92115637522096783</v>
      </c>
      <c r="L17" s="17">
        <v>34</v>
      </c>
      <c r="M17" s="20">
        <f t="shared" si="6"/>
        <v>0.17647058823529413</v>
      </c>
      <c r="N17" s="17">
        <v>194</v>
      </c>
      <c r="O17" s="21">
        <f t="shared" ref="O17:P17" si="25">D17/7</f>
        <v>0.8571428571428571</v>
      </c>
      <c r="P17" s="21">
        <f t="shared" si="25"/>
        <v>0.14285714285714285</v>
      </c>
      <c r="Q17" s="17">
        <f t="shared" si="8"/>
        <v>194</v>
      </c>
      <c r="R17" s="17"/>
      <c r="S17" s="22">
        <v>0.23880597014925301</v>
      </c>
      <c r="T17" s="15">
        <v>400</v>
      </c>
      <c r="U17" s="23" t="s">
        <v>33</v>
      </c>
      <c r="V17" s="24" t="s">
        <v>33</v>
      </c>
      <c r="W17" s="15">
        <v>2</v>
      </c>
      <c r="X17" s="25">
        <f t="shared" si="9"/>
        <v>0.33333333333333331</v>
      </c>
      <c r="Y17" s="26">
        <f t="shared" si="10"/>
        <v>8.9799999999999986</v>
      </c>
      <c r="Z17" s="15">
        <v>1</v>
      </c>
      <c r="AA17" s="15" t="s">
        <v>73</v>
      </c>
      <c r="AB17" s="28">
        <f t="shared" si="11"/>
        <v>-0.69</v>
      </c>
      <c r="AC17" s="29">
        <v>1.9228362268518519E-2</v>
      </c>
      <c r="AD17" s="26">
        <f t="shared" si="12"/>
        <v>-0.15921083958333332</v>
      </c>
      <c r="AE17" s="26">
        <v>-3.31</v>
      </c>
      <c r="AF17" s="26">
        <v>-1.89714181818181</v>
      </c>
      <c r="AG17" s="26">
        <v>0</v>
      </c>
    </row>
    <row r="18" spans="1:33" ht="15.75" customHeight="1" x14ac:dyDescent="0.2">
      <c r="A18" s="15" t="s">
        <v>57</v>
      </c>
      <c r="B18" s="15" t="s">
        <v>48</v>
      </c>
      <c r="C18" s="16">
        <f t="shared" si="4"/>
        <v>12.989999999999998</v>
      </c>
      <c r="D18" s="17">
        <v>8</v>
      </c>
      <c r="E18" s="17">
        <v>0</v>
      </c>
      <c r="F18" s="18">
        <v>103.91999999999999</v>
      </c>
      <c r="G18" s="30">
        <v>-27.300000000000004</v>
      </c>
      <c r="H18" s="19">
        <f t="shared" si="1"/>
        <v>0.26270207852194005</v>
      </c>
      <c r="I18" s="19">
        <f t="shared" si="2"/>
        <v>0.18439746280890174</v>
      </c>
      <c r="J18" s="18">
        <f t="shared" si="5"/>
        <v>19.162584335101066</v>
      </c>
      <c r="K18" s="18">
        <f t="shared" si="3"/>
        <v>2.3953230418876332</v>
      </c>
      <c r="L18" s="17">
        <v>34</v>
      </c>
      <c r="M18" s="20">
        <f t="shared" si="6"/>
        <v>0.23529411764705882</v>
      </c>
      <c r="N18" s="17">
        <v>185</v>
      </c>
      <c r="O18" s="21">
        <f t="shared" ref="O18:P18" si="26">D18/7</f>
        <v>1.1428571428571428</v>
      </c>
      <c r="P18" s="21">
        <f t="shared" si="26"/>
        <v>0</v>
      </c>
      <c r="Q18" s="17">
        <f t="shared" si="8"/>
        <v>161</v>
      </c>
      <c r="R18" s="17"/>
      <c r="S18" s="22">
        <v>0.31284916201117302</v>
      </c>
      <c r="T18" s="15">
        <v>400</v>
      </c>
      <c r="U18" s="23" t="s">
        <v>33</v>
      </c>
      <c r="V18" s="24" t="s">
        <v>33</v>
      </c>
      <c r="W18" s="15">
        <v>1</v>
      </c>
      <c r="X18" s="25">
        <f t="shared" si="9"/>
        <v>0.125</v>
      </c>
      <c r="Y18" s="26">
        <f t="shared" si="10"/>
        <v>13.650000000000002</v>
      </c>
      <c r="Z18" s="15">
        <v>1</v>
      </c>
      <c r="AA18" s="15" t="s">
        <v>73</v>
      </c>
      <c r="AB18" s="28">
        <f t="shared" si="11"/>
        <v>-0.69</v>
      </c>
      <c r="AC18" s="29">
        <v>1.9228362268518519E-2</v>
      </c>
      <c r="AD18" s="26">
        <f t="shared" si="12"/>
        <v>-0.21228111944444444</v>
      </c>
      <c r="AE18" s="26">
        <v>-3.31</v>
      </c>
      <c r="AF18" s="26">
        <v>-1.89714181818181</v>
      </c>
      <c r="AG18" s="26">
        <v>0</v>
      </c>
    </row>
    <row r="19" spans="1:33" ht="15.75" customHeight="1" x14ac:dyDescent="0.2">
      <c r="A19" s="15" t="s">
        <v>58</v>
      </c>
      <c r="B19" s="15" t="s">
        <v>81</v>
      </c>
      <c r="C19" s="16">
        <f t="shared" si="4"/>
        <v>12.99</v>
      </c>
      <c r="D19" s="17">
        <v>2</v>
      </c>
      <c r="E19" s="17">
        <v>0</v>
      </c>
      <c r="F19" s="18">
        <v>25.98</v>
      </c>
      <c r="G19" s="30">
        <v>-25.260000000000005</v>
      </c>
      <c r="H19" s="19">
        <f t="shared" si="1"/>
        <v>0.97228637413394936</v>
      </c>
      <c r="I19" s="19">
        <f t="shared" si="2"/>
        <v>-0.52518683280310818</v>
      </c>
      <c r="J19" s="18">
        <f t="shared" si="5"/>
        <v>-13.644353916224752</v>
      </c>
      <c r="K19" s="18">
        <f t="shared" si="3"/>
        <v>-6.8221769581123759</v>
      </c>
      <c r="L19" s="17">
        <v>47</v>
      </c>
      <c r="M19" s="20">
        <f t="shared" si="6"/>
        <v>4.2553191489361701E-2</v>
      </c>
      <c r="N19" s="17">
        <v>183</v>
      </c>
      <c r="O19" s="21">
        <f t="shared" ref="O19:P19" si="27">D19/7</f>
        <v>0.2857142857142857</v>
      </c>
      <c r="P19" s="21">
        <f t="shared" si="27"/>
        <v>0</v>
      </c>
      <c r="Q19" s="17">
        <f t="shared" si="8"/>
        <v>640</v>
      </c>
      <c r="R19" s="17"/>
      <c r="S19" s="22">
        <v>0.32432432432432401</v>
      </c>
      <c r="T19" s="15">
        <v>400</v>
      </c>
      <c r="U19" s="23" t="s">
        <v>33</v>
      </c>
      <c r="V19" s="24" t="s">
        <v>33</v>
      </c>
      <c r="W19" s="15">
        <v>1</v>
      </c>
      <c r="X19" s="25">
        <f t="shared" si="9"/>
        <v>0.5</v>
      </c>
      <c r="Y19" s="26">
        <f t="shared" si="10"/>
        <v>8.4200000000000017</v>
      </c>
      <c r="Z19" s="15">
        <v>2</v>
      </c>
      <c r="AA19" s="15" t="s">
        <v>73</v>
      </c>
      <c r="AB19" s="28">
        <f t="shared" si="11"/>
        <v>-0.69</v>
      </c>
      <c r="AC19" s="29">
        <v>1.9228362268518519E-2</v>
      </c>
      <c r="AD19" s="26">
        <f t="shared" si="12"/>
        <v>-5.3070279861111111E-2</v>
      </c>
      <c r="AE19" s="26">
        <v>-3.31</v>
      </c>
      <c r="AF19" s="26">
        <v>-1.897141818181818</v>
      </c>
      <c r="AG19" s="26">
        <v>0</v>
      </c>
    </row>
    <row r="20" spans="1:33" ht="15.75" customHeight="1" x14ac:dyDescent="0.2">
      <c r="A20" s="15" t="s">
        <v>59</v>
      </c>
      <c r="B20" s="15" t="s">
        <v>82</v>
      </c>
      <c r="C20" s="16">
        <f t="shared" si="4"/>
        <v>12.99</v>
      </c>
      <c r="D20" s="17">
        <v>5</v>
      </c>
      <c r="E20" s="17">
        <v>0</v>
      </c>
      <c r="F20" s="18">
        <v>64.95</v>
      </c>
      <c r="G20" s="30">
        <v>-0.95000000000000007</v>
      </c>
      <c r="H20" s="19">
        <f t="shared" si="1"/>
        <v>1.4626635873749037E-2</v>
      </c>
      <c r="I20" s="19">
        <f t="shared" si="2"/>
        <v>0.43247290545709205</v>
      </c>
      <c r="J20" s="18">
        <f t="shared" si="5"/>
        <v>28.08911520943813</v>
      </c>
      <c r="K20" s="18">
        <f t="shared" si="3"/>
        <v>5.6178230418876263</v>
      </c>
      <c r="L20" s="17">
        <v>26</v>
      </c>
      <c r="M20" s="20">
        <f t="shared" si="6"/>
        <v>0.19230769230769232</v>
      </c>
      <c r="N20" s="17">
        <v>178</v>
      </c>
      <c r="O20" s="21">
        <f t="shared" ref="O20:P20" si="28">D20/7</f>
        <v>0.7142857142857143</v>
      </c>
      <c r="P20" s="21">
        <f t="shared" si="28"/>
        <v>0</v>
      </c>
      <c r="Q20" s="17">
        <f t="shared" si="8"/>
        <v>249</v>
      </c>
      <c r="R20" s="17"/>
      <c r="S20" s="22">
        <v>0.20052770448548801</v>
      </c>
      <c r="T20" s="15">
        <v>400</v>
      </c>
      <c r="U20" s="23" t="s">
        <v>33</v>
      </c>
      <c r="V20" s="24" t="s">
        <v>33</v>
      </c>
      <c r="W20" s="15">
        <v>0</v>
      </c>
      <c r="X20" s="25">
        <f t="shared" si="9"/>
        <v>0</v>
      </c>
      <c r="Y20" s="26">
        <f t="shared" si="10"/>
        <v>0</v>
      </c>
      <c r="Z20" s="15">
        <v>0</v>
      </c>
      <c r="AA20" s="15" t="s">
        <v>73</v>
      </c>
      <c r="AB20" s="28">
        <f t="shared" si="11"/>
        <v>-0.69</v>
      </c>
      <c r="AC20" s="29">
        <v>1.9228362268518519E-2</v>
      </c>
      <c r="AD20" s="26">
        <f t="shared" si="12"/>
        <v>-0.13267569965277778</v>
      </c>
      <c r="AE20" s="26">
        <v>-3.31</v>
      </c>
      <c r="AF20" s="26">
        <v>-1.897141818181818</v>
      </c>
      <c r="AG20" s="26">
        <v>0</v>
      </c>
    </row>
    <row r="21" spans="1:33" ht="15.75" customHeight="1" x14ac:dyDescent="0.2">
      <c r="A21" s="15" t="s">
        <v>60</v>
      </c>
      <c r="B21" s="15" t="s">
        <v>83</v>
      </c>
      <c r="C21" s="16">
        <f t="shared" si="4"/>
        <v>11.87</v>
      </c>
      <c r="D21" s="17">
        <v>3</v>
      </c>
      <c r="E21" s="17">
        <v>1</v>
      </c>
      <c r="F21" s="18">
        <v>35.61</v>
      </c>
      <c r="G21" s="30">
        <v>-0.09</v>
      </c>
      <c r="H21" s="19">
        <f t="shared" si="1"/>
        <v>2.527379949452401E-3</v>
      </c>
      <c r="I21" s="19">
        <f t="shared" si="2"/>
        <v>0.40655627985573939</v>
      </c>
      <c r="J21" s="18">
        <f t="shared" si="5"/>
        <v>14.47746912566288</v>
      </c>
      <c r="K21" s="18">
        <f t="shared" si="3"/>
        <v>4.8258230418876265</v>
      </c>
      <c r="L21" s="17">
        <v>11</v>
      </c>
      <c r="M21" s="20">
        <f t="shared" si="6"/>
        <v>0.27272727272727271</v>
      </c>
      <c r="N21" s="17">
        <v>175</v>
      </c>
      <c r="O21" s="21">
        <f t="shared" ref="O21:P21" si="29">D21/7</f>
        <v>0.42857142857142855</v>
      </c>
      <c r="P21" s="21">
        <f t="shared" si="29"/>
        <v>0.14285714285714285</v>
      </c>
      <c r="Q21" s="17">
        <f t="shared" si="8"/>
        <v>306</v>
      </c>
      <c r="R21" s="17"/>
      <c r="S21" s="22">
        <v>0.26881720430107497</v>
      </c>
      <c r="T21" s="15">
        <v>400</v>
      </c>
      <c r="U21" s="23" t="s">
        <v>33</v>
      </c>
      <c r="V21" s="24" t="s">
        <v>33</v>
      </c>
      <c r="W21" s="15">
        <v>0</v>
      </c>
      <c r="X21" s="25">
        <f t="shared" si="9"/>
        <v>0</v>
      </c>
      <c r="Y21" s="26">
        <f t="shared" si="10"/>
        <v>0</v>
      </c>
      <c r="Z21" s="15">
        <v>0</v>
      </c>
      <c r="AA21" s="15" t="s">
        <v>73</v>
      </c>
      <c r="AB21" s="28">
        <f t="shared" si="11"/>
        <v>-0.69</v>
      </c>
      <c r="AC21" s="29">
        <v>1.9228362268518519E-2</v>
      </c>
      <c r="AD21" s="26">
        <f t="shared" si="12"/>
        <v>-7.9605419791666659E-2</v>
      </c>
      <c r="AE21" s="26">
        <v>-3.31</v>
      </c>
      <c r="AF21" s="26">
        <v>-1.897141818181818</v>
      </c>
      <c r="AG21" s="26">
        <v>0</v>
      </c>
    </row>
    <row r="22" spans="1:33" ht="15.75" customHeight="1" x14ac:dyDescent="0.2">
      <c r="A22" s="15" t="s">
        <v>61</v>
      </c>
      <c r="B22" s="15" t="s">
        <v>48</v>
      </c>
      <c r="C22" s="16">
        <f t="shared" si="4"/>
        <v>10.99</v>
      </c>
      <c r="D22" s="17">
        <v>9</v>
      </c>
      <c r="E22" s="17">
        <v>0</v>
      </c>
      <c r="F22" s="30">
        <v>98.91</v>
      </c>
      <c r="G22" s="30">
        <v>-0.14000000000000001</v>
      </c>
      <c r="H22" s="19">
        <f t="shared" si="1"/>
        <v>1.415428167020524E-3</v>
      </c>
      <c r="I22" s="19">
        <f t="shared" si="2"/>
        <v>0.37236282860164432</v>
      </c>
      <c r="J22" s="18">
        <f t="shared" si="5"/>
        <v>36.830407376988639</v>
      </c>
      <c r="K22" s="18">
        <f t="shared" si="3"/>
        <v>4.0922674863320712</v>
      </c>
      <c r="L22" s="17">
        <v>30</v>
      </c>
      <c r="M22" s="20">
        <f t="shared" si="6"/>
        <v>0.3</v>
      </c>
      <c r="N22" s="17">
        <v>166</v>
      </c>
      <c r="O22" s="21">
        <f t="shared" ref="O22:P22" si="30">D22/7</f>
        <v>1.2857142857142858</v>
      </c>
      <c r="P22" s="21">
        <f t="shared" si="30"/>
        <v>0</v>
      </c>
      <c r="Q22" s="17">
        <f t="shared" si="8"/>
        <v>129</v>
      </c>
      <c r="R22" s="17"/>
      <c r="S22" s="22">
        <v>0.38823529411764701</v>
      </c>
      <c r="T22" s="15">
        <v>400</v>
      </c>
      <c r="U22" s="23" t="s">
        <v>33</v>
      </c>
      <c r="V22" s="24" t="s">
        <v>33</v>
      </c>
      <c r="W22" s="15">
        <v>0</v>
      </c>
      <c r="X22" s="25">
        <f t="shared" si="9"/>
        <v>0</v>
      </c>
      <c r="Y22" s="26">
        <f t="shared" si="10"/>
        <v>0</v>
      </c>
      <c r="Z22" s="15">
        <v>0</v>
      </c>
      <c r="AA22" s="15" t="s">
        <v>73</v>
      </c>
      <c r="AB22" s="28">
        <f t="shared" si="11"/>
        <v>-0.69</v>
      </c>
      <c r="AC22" s="29">
        <v>1.9228362268518519E-2</v>
      </c>
      <c r="AD22" s="26">
        <f t="shared" si="12"/>
        <v>-0.23881625937500001</v>
      </c>
      <c r="AE22" s="26">
        <v>-3.31</v>
      </c>
      <c r="AF22" s="26">
        <v>-1.897141818181818</v>
      </c>
      <c r="AG22" s="26">
        <v>0</v>
      </c>
    </row>
    <row r="23" spans="1:33" ht="15.75" customHeight="1" x14ac:dyDescent="0.2">
      <c r="A23" s="15" t="s">
        <v>62</v>
      </c>
      <c r="B23" s="15" t="s">
        <v>84</v>
      </c>
      <c r="C23" s="16">
        <f t="shared" si="4"/>
        <v>10.99</v>
      </c>
      <c r="D23" s="17">
        <v>4</v>
      </c>
      <c r="E23" s="17">
        <v>0</v>
      </c>
      <c r="F23" s="18">
        <v>43.96</v>
      </c>
      <c r="G23" s="30">
        <v>0</v>
      </c>
      <c r="H23" s="19">
        <f t="shared" si="1"/>
        <v>0</v>
      </c>
      <c r="I23" s="19">
        <f t="shared" si="2"/>
        <v>0.37377825676866488</v>
      </c>
      <c r="J23" s="18">
        <f t="shared" si="5"/>
        <v>16.431292167550509</v>
      </c>
      <c r="K23" s="18">
        <f t="shared" si="3"/>
        <v>4.1078230418876274</v>
      </c>
      <c r="L23" s="17">
        <v>28</v>
      </c>
      <c r="M23" s="20">
        <f t="shared" si="6"/>
        <v>0.14285714285714285</v>
      </c>
      <c r="N23" s="17">
        <v>161</v>
      </c>
      <c r="O23" s="21">
        <f t="shared" ref="O23:P23" si="31">D23/7</f>
        <v>0.5714285714285714</v>
      </c>
      <c r="P23" s="21">
        <f t="shared" si="31"/>
        <v>0</v>
      </c>
      <c r="Q23" s="17">
        <f t="shared" si="8"/>
        <v>281</v>
      </c>
      <c r="R23" s="17"/>
      <c r="S23" s="22">
        <v>0.42528735632183901</v>
      </c>
      <c r="T23" s="15">
        <v>400</v>
      </c>
      <c r="U23" s="23" t="s">
        <v>33</v>
      </c>
      <c r="V23" s="24" t="s">
        <v>33</v>
      </c>
      <c r="W23" s="15">
        <v>0</v>
      </c>
      <c r="X23" s="25">
        <f t="shared" si="9"/>
        <v>0</v>
      </c>
      <c r="Y23" s="26">
        <f t="shared" si="10"/>
        <v>0</v>
      </c>
      <c r="Z23" s="15">
        <v>0</v>
      </c>
      <c r="AA23" s="15" t="s">
        <v>73</v>
      </c>
      <c r="AB23" s="28">
        <f t="shared" si="11"/>
        <v>-0.69</v>
      </c>
      <c r="AC23" s="29">
        <v>1.9228362268518519E-2</v>
      </c>
      <c r="AD23" s="26">
        <f t="shared" si="12"/>
        <v>-0.10614055972222222</v>
      </c>
      <c r="AE23" s="26">
        <v>-3.31</v>
      </c>
      <c r="AF23" s="26">
        <v>-1.897141818181818</v>
      </c>
      <c r="AG23" s="26">
        <v>0</v>
      </c>
    </row>
    <row r="24" spans="1:33" ht="15.75" customHeight="1" x14ac:dyDescent="0.2">
      <c r="A24" s="15" t="s">
        <v>63</v>
      </c>
      <c r="B24" s="15" t="s">
        <v>85</v>
      </c>
      <c r="C24" s="16">
        <f t="shared" si="4"/>
        <v>9.65</v>
      </c>
      <c r="D24" s="17">
        <v>5</v>
      </c>
      <c r="E24" s="17">
        <v>0</v>
      </c>
      <c r="F24" s="18">
        <v>48.25</v>
      </c>
      <c r="G24" s="18">
        <v>0</v>
      </c>
      <c r="H24" s="19">
        <f t="shared" si="1"/>
        <v>0</v>
      </c>
      <c r="I24" s="19">
        <f t="shared" si="2"/>
        <v>0.30765005615415808</v>
      </c>
      <c r="J24" s="18">
        <f t="shared" si="5"/>
        <v>14.844115209438128</v>
      </c>
      <c r="K24" s="18">
        <f t="shared" si="3"/>
        <v>2.9688230418876254</v>
      </c>
      <c r="L24" s="17">
        <v>23</v>
      </c>
      <c r="M24" s="20">
        <f t="shared" si="6"/>
        <v>0.21739130434782608</v>
      </c>
      <c r="N24" s="17">
        <v>155</v>
      </c>
      <c r="O24" s="21">
        <f t="shared" ref="O24:P24" si="32">D24/7</f>
        <v>0.7142857142857143</v>
      </c>
      <c r="P24" s="21">
        <f t="shared" si="32"/>
        <v>0</v>
      </c>
      <c r="Q24" s="17">
        <f t="shared" si="8"/>
        <v>217</v>
      </c>
      <c r="R24" s="17"/>
      <c r="S24" s="22">
        <v>0.52380952380952295</v>
      </c>
      <c r="T24" s="15">
        <v>400</v>
      </c>
      <c r="U24" s="23" t="s">
        <v>33</v>
      </c>
      <c r="V24" s="24" t="s">
        <v>33</v>
      </c>
      <c r="W24" s="15">
        <v>0</v>
      </c>
      <c r="X24" s="25">
        <f t="shared" si="9"/>
        <v>0</v>
      </c>
      <c r="Y24" s="26">
        <f t="shared" si="10"/>
        <v>0</v>
      </c>
      <c r="Z24" s="15">
        <v>0</v>
      </c>
      <c r="AA24" s="15" t="s">
        <v>73</v>
      </c>
      <c r="AB24" s="28">
        <f t="shared" si="11"/>
        <v>-0.69</v>
      </c>
      <c r="AC24" s="29">
        <v>1.9228362268518519E-2</v>
      </c>
      <c r="AD24" s="26">
        <f t="shared" si="12"/>
        <v>-0.13267569965277778</v>
      </c>
      <c r="AE24" s="26">
        <v>-3.31</v>
      </c>
      <c r="AF24" s="26">
        <v>-1.897141818181818</v>
      </c>
      <c r="AG24" s="26">
        <v>0</v>
      </c>
    </row>
    <row r="25" spans="1:33" ht="15.75" customHeight="1" x14ac:dyDescent="0.2">
      <c r="A25" s="15" t="s">
        <v>64</v>
      </c>
      <c r="B25" s="15" t="s">
        <v>86</v>
      </c>
      <c r="C25" s="16">
        <f t="shared" si="4"/>
        <v>9.5299999999999994</v>
      </c>
      <c r="D25" s="17">
        <v>8</v>
      </c>
      <c r="E25" s="17">
        <v>0</v>
      </c>
      <c r="F25" s="18">
        <v>76.239999999999995</v>
      </c>
      <c r="G25" s="18">
        <v>0</v>
      </c>
      <c r="H25" s="19">
        <f t="shared" si="1"/>
        <v>0</v>
      </c>
      <c r="I25" s="19">
        <f t="shared" si="2"/>
        <v>0.3005209716757023</v>
      </c>
      <c r="J25" s="18">
        <f t="shared" si="5"/>
        <v>22.91171888055554</v>
      </c>
      <c r="K25" s="18">
        <f t="shared" si="3"/>
        <v>2.8639648600694425</v>
      </c>
      <c r="L25" s="17">
        <v>30</v>
      </c>
      <c r="M25" s="20">
        <f t="shared" si="6"/>
        <v>0.26666666666666666</v>
      </c>
      <c r="N25" s="17">
        <v>147</v>
      </c>
      <c r="O25" s="21">
        <f t="shared" ref="O25:P25" si="33">D25/7</f>
        <v>1.1428571428571428</v>
      </c>
      <c r="P25" s="21">
        <f t="shared" si="33"/>
        <v>0</v>
      </c>
      <c r="Q25" s="17">
        <f t="shared" si="8"/>
        <v>128</v>
      </c>
      <c r="R25" s="17"/>
      <c r="S25" s="22">
        <v>0.37333333333333341</v>
      </c>
      <c r="T25" s="15">
        <v>400</v>
      </c>
      <c r="U25" s="23" t="s">
        <v>33</v>
      </c>
      <c r="V25" s="24" t="s">
        <v>33</v>
      </c>
      <c r="W25" s="37">
        <v>0</v>
      </c>
      <c r="X25" s="25">
        <f t="shared" si="9"/>
        <v>0</v>
      </c>
      <c r="Y25" s="26">
        <f t="shared" si="10"/>
        <v>0</v>
      </c>
      <c r="Z25" s="37">
        <v>0</v>
      </c>
      <c r="AA25" s="15" t="s">
        <v>73</v>
      </c>
      <c r="AB25" s="28">
        <f t="shared" si="11"/>
        <v>-0.69</v>
      </c>
      <c r="AC25" s="29">
        <v>1.9228362268518519E-2</v>
      </c>
      <c r="AD25" s="26">
        <f t="shared" si="12"/>
        <v>-0.21228111944444444</v>
      </c>
      <c r="AE25" s="26">
        <v>-3.31</v>
      </c>
      <c r="AF25" s="26">
        <v>-1.9</v>
      </c>
      <c r="AG25" s="26">
        <v>0</v>
      </c>
    </row>
    <row r="26" spans="1:33" ht="15.75" customHeight="1" x14ac:dyDescent="0.2">
      <c r="A26" s="15" t="s">
        <v>65</v>
      </c>
      <c r="B26" s="15" t="s">
        <v>48</v>
      </c>
      <c r="C26" s="16">
        <f t="shared" si="4"/>
        <v>9.057500000000001</v>
      </c>
      <c r="D26" s="17">
        <v>8</v>
      </c>
      <c r="E26" s="17">
        <v>0</v>
      </c>
      <c r="F26" s="18">
        <v>72.460000000000008</v>
      </c>
      <c r="G26" s="18">
        <v>-0.02</v>
      </c>
      <c r="H26" s="19">
        <f t="shared" si="1"/>
        <v>2.7601435274634276E-4</v>
      </c>
      <c r="I26" s="19">
        <f t="shared" si="2"/>
        <v>0.2542310838407546</v>
      </c>
      <c r="J26" s="18">
        <f t="shared" si="5"/>
        <v>18.42158433510108</v>
      </c>
      <c r="K26" s="18">
        <f t="shared" si="3"/>
        <v>2.302698041887635</v>
      </c>
      <c r="L26" s="17">
        <v>27</v>
      </c>
      <c r="M26" s="20">
        <f t="shared" si="6"/>
        <v>0.29629629629629628</v>
      </c>
      <c r="N26" s="17">
        <v>144</v>
      </c>
      <c r="O26" s="21">
        <f t="shared" ref="O26:P26" si="34">D26/7</f>
        <v>1.1428571428571428</v>
      </c>
      <c r="P26" s="21">
        <f t="shared" si="34"/>
        <v>0</v>
      </c>
      <c r="Q26" s="17">
        <f t="shared" si="8"/>
        <v>126</v>
      </c>
      <c r="R26" s="17"/>
      <c r="S26" s="22">
        <v>0.4400785854616896</v>
      </c>
      <c r="T26" s="15">
        <v>400</v>
      </c>
      <c r="U26" s="23" t="s">
        <v>33</v>
      </c>
      <c r="V26" s="24" t="s">
        <v>33</v>
      </c>
      <c r="W26" s="37">
        <v>0</v>
      </c>
      <c r="X26" s="25">
        <f t="shared" si="9"/>
        <v>0</v>
      </c>
      <c r="Y26" s="26">
        <f t="shared" si="10"/>
        <v>0</v>
      </c>
      <c r="Z26" s="37">
        <v>0</v>
      </c>
      <c r="AA26" s="15" t="s">
        <v>73</v>
      </c>
      <c r="AB26" s="28">
        <f t="shared" si="11"/>
        <v>-0.69</v>
      </c>
      <c r="AC26" s="29">
        <v>1.9228362268518519E-2</v>
      </c>
      <c r="AD26" s="26">
        <f t="shared" si="12"/>
        <v>-0.21228111944444444</v>
      </c>
      <c r="AE26" s="26">
        <v>-3.47</v>
      </c>
      <c r="AF26" s="26">
        <v>-1.89714181818181</v>
      </c>
      <c r="AG26" s="26">
        <v>0</v>
      </c>
    </row>
    <row r="27" spans="1:33" ht="15.75" customHeight="1" x14ac:dyDescent="0.2">
      <c r="A27" s="15" t="s">
        <v>66</v>
      </c>
      <c r="B27" s="15" t="s">
        <v>87</v>
      </c>
      <c r="C27" s="16">
        <f t="shared" si="4"/>
        <v>8.99</v>
      </c>
      <c r="D27" s="17">
        <v>4</v>
      </c>
      <c r="E27" s="17">
        <v>0</v>
      </c>
      <c r="F27" s="18">
        <v>35.96</v>
      </c>
      <c r="G27" s="18">
        <v>0</v>
      </c>
      <c r="H27" s="19">
        <f t="shared" si="1"/>
        <v>0</v>
      </c>
      <c r="I27" s="19">
        <f t="shared" si="2"/>
        <v>0.25003593346914726</v>
      </c>
      <c r="J27" s="18">
        <f t="shared" si="5"/>
        <v>8.9912921675505366</v>
      </c>
      <c r="K27" s="18">
        <f t="shared" si="3"/>
        <v>2.2478230418876342</v>
      </c>
      <c r="L27" s="17">
        <v>34</v>
      </c>
      <c r="M27" s="20">
        <f t="shared" si="6"/>
        <v>0.11764705882352941</v>
      </c>
      <c r="N27" s="17">
        <v>137</v>
      </c>
      <c r="O27" s="21">
        <f t="shared" ref="O27:P27" si="35">D27/7</f>
        <v>0.5714285714285714</v>
      </c>
      <c r="P27" s="21">
        <f t="shared" si="35"/>
        <v>0</v>
      </c>
      <c r="Q27" s="17">
        <f t="shared" si="8"/>
        <v>239</v>
      </c>
      <c r="R27" s="17"/>
      <c r="S27" s="22">
        <v>0.51851851851851849</v>
      </c>
      <c r="T27" s="15">
        <v>400</v>
      </c>
      <c r="U27" s="23" t="s">
        <v>33</v>
      </c>
      <c r="V27" s="24" t="s">
        <v>33</v>
      </c>
      <c r="W27" s="37">
        <v>0</v>
      </c>
      <c r="X27" s="25">
        <f t="shared" si="9"/>
        <v>0</v>
      </c>
      <c r="Y27" s="26">
        <f t="shared" si="10"/>
        <v>0</v>
      </c>
      <c r="Z27" s="37">
        <v>0</v>
      </c>
      <c r="AA27" s="15" t="s">
        <v>73</v>
      </c>
      <c r="AB27" s="28">
        <f t="shared" si="11"/>
        <v>-0.69</v>
      </c>
      <c r="AC27" s="29">
        <v>1.9228362268518519E-2</v>
      </c>
      <c r="AD27" s="26">
        <f t="shared" si="12"/>
        <v>-0.10614055972222222</v>
      </c>
      <c r="AE27" s="26">
        <v>-3.47</v>
      </c>
      <c r="AF27" s="26">
        <v>-1.89714181818181</v>
      </c>
      <c r="AG27" s="26">
        <v>0</v>
      </c>
    </row>
    <row r="28" spans="1:33" ht="15.75" customHeight="1" x14ac:dyDescent="0.2">
      <c r="A28" s="15" t="s">
        <v>67</v>
      </c>
      <c r="B28" s="15" t="s">
        <v>48</v>
      </c>
      <c r="C28" s="16">
        <f t="shared" si="4"/>
        <v>8.99</v>
      </c>
      <c r="D28" s="17">
        <v>6</v>
      </c>
      <c r="E28" s="17">
        <v>1</v>
      </c>
      <c r="F28" s="18">
        <v>53.94</v>
      </c>
      <c r="G28" s="18">
        <v>0</v>
      </c>
      <c r="H28" s="19">
        <f t="shared" si="1"/>
        <v>0</v>
      </c>
      <c r="I28" s="19">
        <f t="shared" si="2"/>
        <v>0.21353593346914729</v>
      </c>
      <c r="J28" s="18">
        <f t="shared" si="5"/>
        <v>11.518128251325804</v>
      </c>
      <c r="K28" s="18">
        <f t="shared" si="3"/>
        <v>1.9196880418876339</v>
      </c>
      <c r="L28" s="17">
        <v>31</v>
      </c>
      <c r="M28" s="20">
        <f t="shared" si="6"/>
        <v>0.19354838709677419</v>
      </c>
      <c r="N28" s="17">
        <v>130</v>
      </c>
      <c r="O28" s="21">
        <f t="shared" ref="O28:P28" si="36">D28/7</f>
        <v>0.8571428571428571</v>
      </c>
      <c r="P28" s="21">
        <f t="shared" si="36"/>
        <v>0.14285714285714285</v>
      </c>
      <c r="Q28" s="17">
        <f t="shared" si="8"/>
        <v>130</v>
      </c>
      <c r="R28" s="17"/>
      <c r="S28" s="22">
        <v>0.58848614072494665</v>
      </c>
      <c r="T28" s="15">
        <v>400</v>
      </c>
      <c r="U28" s="23" t="s">
        <v>33</v>
      </c>
      <c r="V28" s="24" t="s">
        <v>33</v>
      </c>
      <c r="W28" s="37">
        <v>0</v>
      </c>
      <c r="X28" s="25">
        <f t="shared" si="9"/>
        <v>0</v>
      </c>
      <c r="Y28" s="26">
        <f t="shared" si="10"/>
        <v>0</v>
      </c>
      <c r="Z28" s="37">
        <v>0</v>
      </c>
      <c r="AA28" s="15" t="s">
        <v>73</v>
      </c>
      <c r="AB28" s="28">
        <f t="shared" si="11"/>
        <v>-0.69</v>
      </c>
      <c r="AC28" s="29">
        <v>1.9228362268518519E-2</v>
      </c>
      <c r="AD28" s="26">
        <f t="shared" si="12"/>
        <v>-0.15921083958333332</v>
      </c>
      <c r="AE28" s="26">
        <v>-3.47</v>
      </c>
      <c r="AF28" s="26">
        <v>-2.2252768181818099</v>
      </c>
      <c r="AG28" s="26">
        <v>0</v>
      </c>
    </row>
    <row r="29" spans="1:33" ht="15.75" customHeight="1" x14ac:dyDescent="0.2">
      <c r="A29" s="15" t="s">
        <v>68</v>
      </c>
      <c r="B29" s="15" t="s">
        <v>88</v>
      </c>
      <c r="C29" s="16">
        <f t="shared" si="4"/>
        <v>8.99</v>
      </c>
      <c r="D29" s="31">
        <v>3</v>
      </c>
      <c r="E29" s="31">
        <v>0</v>
      </c>
      <c r="F29" s="32">
        <v>26.97</v>
      </c>
      <c r="G29" s="32">
        <v>0</v>
      </c>
      <c r="H29" s="19">
        <f t="shared" si="1"/>
        <v>0</v>
      </c>
      <c r="I29" s="19">
        <f t="shared" si="2"/>
        <v>0.21353593346914729</v>
      </c>
      <c r="J29" s="18">
        <f t="shared" si="5"/>
        <v>5.7590641256629018</v>
      </c>
      <c r="K29" s="18">
        <f t="shared" si="3"/>
        <v>1.9196880418876339</v>
      </c>
      <c r="L29" s="31">
        <v>25</v>
      </c>
      <c r="M29" s="20">
        <f t="shared" si="6"/>
        <v>0.12</v>
      </c>
      <c r="N29" s="31">
        <v>128</v>
      </c>
      <c r="O29" s="21">
        <f t="shared" ref="O29:P29" si="37">D29/7</f>
        <v>0.42857142857142855</v>
      </c>
      <c r="P29" s="21">
        <f t="shared" si="37"/>
        <v>0</v>
      </c>
      <c r="Q29" s="17">
        <f t="shared" si="8"/>
        <v>298</v>
      </c>
      <c r="R29" s="17"/>
      <c r="S29" s="22">
        <v>0.43504531722054379</v>
      </c>
      <c r="T29" s="15">
        <v>400</v>
      </c>
      <c r="U29" s="23" t="s">
        <v>33</v>
      </c>
      <c r="V29" s="24" t="s">
        <v>33</v>
      </c>
      <c r="W29" s="15">
        <v>0</v>
      </c>
      <c r="X29" s="25">
        <f t="shared" si="9"/>
        <v>0</v>
      </c>
      <c r="Y29" s="26">
        <f t="shared" si="10"/>
        <v>0</v>
      </c>
      <c r="Z29" s="15">
        <v>0</v>
      </c>
      <c r="AA29" s="15" t="s">
        <v>73</v>
      </c>
      <c r="AB29" s="28">
        <f t="shared" si="11"/>
        <v>-0.69</v>
      </c>
      <c r="AC29" s="29">
        <v>1.9228362268518519E-2</v>
      </c>
      <c r="AD29" s="26">
        <f t="shared" si="12"/>
        <v>-7.9605419791666659E-2</v>
      </c>
      <c r="AE29" s="26">
        <v>-3.47</v>
      </c>
      <c r="AF29" s="26">
        <v>-2.2252768181818099</v>
      </c>
      <c r="AG29" s="26">
        <v>0</v>
      </c>
    </row>
    <row r="30" spans="1:33" ht="15.75" customHeight="1" x14ac:dyDescent="0.2">
      <c r="A30" s="15" t="s">
        <v>69</v>
      </c>
      <c r="B30" s="15"/>
      <c r="C30" s="16">
        <f t="shared" si="4"/>
        <v>8.99</v>
      </c>
      <c r="D30" s="31">
        <v>4</v>
      </c>
      <c r="E30" s="31">
        <v>0</v>
      </c>
      <c r="F30" s="32">
        <v>35.96</v>
      </c>
      <c r="G30" s="32">
        <v>0</v>
      </c>
      <c r="H30" s="19">
        <f t="shared" si="1"/>
        <v>0</v>
      </c>
      <c r="I30" s="19">
        <f t="shared" si="2"/>
        <v>0.21424527628692375</v>
      </c>
      <c r="J30" s="18">
        <f t="shared" si="5"/>
        <v>7.704260135277778</v>
      </c>
      <c r="K30" s="18">
        <f t="shared" si="3"/>
        <v>1.9260650338194445</v>
      </c>
      <c r="L30" s="31">
        <v>24</v>
      </c>
      <c r="M30" s="20">
        <f t="shared" si="6"/>
        <v>0.16666666666666666</v>
      </c>
      <c r="N30" s="31">
        <v>122</v>
      </c>
      <c r="O30" s="21">
        <f t="shared" ref="O30:P30" si="38">D30/7</f>
        <v>0.5714285714285714</v>
      </c>
      <c r="P30" s="21">
        <f t="shared" si="38"/>
        <v>0</v>
      </c>
      <c r="Q30" s="17">
        <f t="shared" si="8"/>
        <v>213</v>
      </c>
      <c r="R30" s="17"/>
      <c r="S30" s="22">
        <v>0.45962732919254662</v>
      </c>
      <c r="T30" s="15">
        <v>400</v>
      </c>
      <c r="U30" s="23" t="s">
        <v>33</v>
      </c>
      <c r="V30" s="24" t="s">
        <v>33</v>
      </c>
      <c r="W30" s="15">
        <v>0</v>
      </c>
      <c r="X30" s="25">
        <f t="shared" si="9"/>
        <v>0</v>
      </c>
      <c r="Y30" s="26">
        <f t="shared" si="10"/>
        <v>0</v>
      </c>
      <c r="Z30" s="15">
        <v>0</v>
      </c>
      <c r="AA30" s="15" t="s">
        <v>73</v>
      </c>
      <c r="AB30" s="28">
        <f t="shared" si="11"/>
        <v>-0.69</v>
      </c>
      <c r="AC30" s="29">
        <v>1.9228362268518519E-2</v>
      </c>
      <c r="AD30" s="26">
        <f t="shared" si="12"/>
        <v>-0.10614055972222222</v>
      </c>
      <c r="AE30" s="26">
        <v>-3.47</v>
      </c>
      <c r="AF30" s="26">
        <v>-2.2188998262499999</v>
      </c>
      <c r="AG30" s="26">
        <v>0</v>
      </c>
    </row>
    <row r="31" spans="1:33" ht="15.75" customHeight="1" x14ac:dyDescent="0.2">
      <c r="A31" s="15" t="s">
        <v>70</v>
      </c>
      <c r="B31" s="15"/>
      <c r="C31" s="16">
        <f t="shared" si="4"/>
        <v>8.99</v>
      </c>
      <c r="D31" s="31">
        <v>5</v>
      </c>
      <c r="E31" s="31">
        <v>4</v>
      </c>
      <c r="F31" s="32">
        <v>44.95</v>
      </c>
      <c r="G31" s="32">
        <v>0</v>
      </c>
      <c r="H31" s="19">
        <f t="shared" si="1"/>
        <v>0</v>
      </c>
      <c r="I31" s="19">
        <f t="shared" si="2"/>
        <v>0.21424527628692377</v>
      </c>
      <c r="J31" s="18">
        <f t="shared" si="5"/>
        <v>9.6303251690972242</v>
      </c>
      <c r="K31" s="18">
        <f t="shared" si="3"/>
        <v>1.9260650338194449</v>
      </c>
      <c r="L31" s="31">
        <v>26</v>
      </c>
      <c r="M31" s="20">
        <f t="shared" si="6"/>
        <v>0.19230769230769232</v>
      </c>
      <c r="N31" s="31">
        <v>114</v>
      </c>
      <c r="O31" s="21">
        <f t="shared" ref="O31:P32" si="39">D31/7</f>
        <v>0.7142857142857143</v>
      </c>
      <c r="P31" s="21">
        <f t="shared" si="39"/>
        <v>0.5714285714285714</v>
      </c>
      <c r="Q31" s="17">
        <f t="shared" si="8"/>
        <v>88</v>
      </c>
      <c r="R31" s="17"/>
      <c r="S31" s="22">
        <v>0.46822742474916301</v>
      </c>
      <c r="T31" s="15">
        <v>340</v>
      </c>
      <c r="U31" s="23">
        <v>60</v>
      </c>
      <c r="V31" s="24" t="s">
        <v>747</v>
      </c>
      <c r="W31" s="15">
        <v>0</v>
      </c>
      <c r="X31" s="25">
        <f t="shared" si="9"/>
        <v>0</v>
      </c>
      <c r="Y31" s="26">
        <f t="shared" si="10"/>
        <v>0</v>
      </c>
      <c r="Z31" s="15">
        <v>0</v>
      </c>
      <c r="AA31" s="15" t="s">
        <v>73</v>
      </c>
      <c r="AB31" s="28">
        <f t="shared" si="11"/>
        <v>-0.69</v>
      </c>
      <c r="AC31" s="29">
        <v>1.9228362268518519E-2</v>
      </c>
      <c r="AD31" s="26">
        <f t="shared" si="12"/>
        <v>-0.13267569965277778</v>
      </c>
      <c r="AE31" s="26">
        <v>-3.47</v>
      </c>
      <c r="AF31" s="26">
        <v>-2.2188998262499999</v>
      </c>
      <c r="AG31" s="26">
        <v>0</v>
      </c>
    </row>
    <row r="32" spans="1:33" ht="15.75" customHeight="1" x14ac:dyDescent="0.2">
      <c r="A32" s="15" t="s">
        <v>717</v>
      </c>
      <c r="B32" s="15"/>
      <c r="C32" s="16">
        <f t="shared" si="4"/>
        <v>8.99</v>
      </c>
      <c r="D32" s="31">
        <v>3</v>
      </c>
      <c r="E32" s="31">
        <v>0</v>
      </c>
      <c r="F32" s="32">
        <v>26.97</v>
      </c>
      <c r="G32" s="32">
        <v>0</v>
      </c>
      <c r="H32" s="19">
        <f t="shared" si="1"/>
        <v>0</v>
      </c>
      <c r="I32" s="19">
        <f t="shared" si="2"/>
        <v>0.21424527628692372</v>
      </c>
      <c r="J32" s="18">
        <f t="shared" si="5"/>
        <v>5.7781951014583326</v>
      </c>
      <c r="K32" s="18">
        <f t="shared" si="3"/>
        <v>1.9260650338194443</v>
      </c>
      <c r="L32" s="31">
        <v>16</v>
      </c>
      <c r="M32" s="20">
        <f t="shared" si="6"/>
        <v>0.1875</v>
      </c>
      <c r="N32" s="31">
        <v>111</v>
      </c>
      <c r="O32" s="21">
        <f t="shared" si="39"/>
        <v>0.42857142857142855</v>
      </c>
      <c r="P32" s="21">
        <f t="shared" si="39"/>
        <v>0</v>
      </c>
      <c r="Q32" s="17">
        <f t="shared" si="8"/>
        <v>259</v>
      </c>
      <c r="R32" s="17" t="str">
        <f ca="1">IFERROR(VLOOKUP($B$2,IMPORTRANGE("https://docs.google.com/spreadsheets/d/1KiWZV1ko8G7lnRucBRBd29jj3Be6ltMfljMDqzOkQmI/edit#gid=1381463014","Lookup!A:F"),6,FALSE),"")</f>
        <v/>
      </c>
      <c r="S32" s="22">
        <v>0.49744463373083481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1.9228362268518519E-2</v>
      </c>
      <c r="AD32" s="26">
        <f t="shared" si="12"/>
        <v>-7.9605419791666659E-2</v>
      </c>
      <c r="AE32" s="26">
        <v>-3.47</v>
      </c>
      <c r="AF32" s="26">
        <v>-2.2188998262499999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0.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3.6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- 4 pack of 24"" cinch straps for cables, garage, home, or shop organizer of extension cords, hoses, tools, ropes, and more")</f>
        <v>Elastic hook and loop storage strap - 4 pack of 24"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Info!B1:BJ5000""),2,FALSE),"""")"),"B07S76C3V2")</f>
        <v>B07S76C3V2</v>
      </c>
      <c r="B2" s="3" t="s">
        <v>89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52.25" customHeight="1" x14ac:dyDescent="0.15">
      <c r="A3" s="62" t="s">
        <v>30</v>
      </c>
      <c r="B3" s="63"/>
      <c r="C3" s="4">
        <f>((AE32+AF32)/0.85)*-1</f>
        <v>5.3425610255754474</v>
      </c>
      <c r="D3" s="5">
        <f>SUM(D4:D99634)</f>
        <v>205</v>
      </c>
      <c r="E3" s="5"/>
      <c r="F3" s="6">
        <f t="shared" ref="F3:G3" si="0">SUM(F4:F99634)</f>
        <v>1914.1500000000003</v>
      </c>
      <c r="G3" s="6">
        <f t="shared" si="0"/>
        <v>-136.93000000000004</v>
      </c>
      <c r="H3" s="7">
        <f t="shared" ref="H3:H32" si="1">G3/F3*-1</f>
        <v>7.1535668573518285E-2</v>
      </c>
      <c r="I3" s="8">
        <f t="shared" ref="I3:I32" si="2">J3/F3</f>
        <v>0.31731103162936825</v>
      </c>
      <c r="J3" s="6">
        <f>SUM(J4:J99634)</f>
        <v>607.38091119335536</v>
      </c>
      <c r="K3" s="6">
        <f t="shared" ref="K3:K32" si="3">J3/D3</f>
        <v>2.9628337131383189</v>
      </c>
      <c r="L3" s="5"/>
      <c r="M3" s="9"/>
      <c r="N3" s="10"/>
      <c r="O3" s="5" t="str">
        <f ca="1">IFERROR(__xludf.DUMMYFUNCTION("IFERROR(VLOOKUP(B2,IMPORTRANGE(""https://docs.google.com/spreadsheets/d/1N8jvpEHDVkurDv7NrPxwI3eH6hQsvtb1QltGNCalRjU/edit#gid=865736387"",""Compiled Sheet!a1:g5000""),2,FALSE),"""")"),"2 - March
2 - April
2.5 - May
2.5 - June
2.5 - July
1 - Aug
1 - Sept
1 - Oct
2.5 - Nov
2.5 - Dec
2.5 - Jan
2.5 - Feb")</f>
        <v>2 - March
2 - April
2.5 - May
2.5 - June
2.5 - July
1 - Aug
1 - Sept
1 - Oct
2.5 - Nov
2.5 - Dec
2.5 - Jan
2.5 -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8</v>
      </c>
      <c r="X3" s="7">
        <f>W3/D3</f>
        <v>3.9024390243902439E-2</v>
      </c>
      <c r="Y3" s="6"/>
      <c r="Z3" s="5"/>
      <c r="AA3" s="5"/>
      <c r="AB3" s="5"/>
      <c r="AC3" s="5"/>
      <c r="AD3" s="6">
        <f>SUM(AD4:AD99634)</f>
        <v>-10.62270050625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Info!B2:BZ7000""),37,FALSE)),"""")*-1"),-2.04117687173913)</f>
        <v>-2.0411768717391299</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575</v>
      </c>
      <c r="U4" s="23">
        <v>115</v>
      </c>
      <c r="V4" s="24" t="s">
        <v>90</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-1.7527251581027667</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460</v>
      </c>
      <c r="U5" s="23" t="s">
        <v>33</v>
      </c>
      <c r="V5" s="24" t="s">
        <v>33</v>
      </c>
      <c r="W5" s="15">
        <v>0</v>
      </c>
      <c r="X5" s="25">
        <f t="shared" si="9"/>
        <v>0</v>
      </c>
      <c r="Y5" s="26">
        <f t="shared" si="10"/>
        <v>0</v>
      </c>
      <c r="Z5" s="15">
        <v>0</v>
      </c>
      <c r="AA5" s="15" t="e">
        <v>#N/A</v>
      </c>
      <c r="AB5" s="28" t="e">
        <f t="shared" si="11"/>
        <v>#N/A</v>
      </c>
      <c r="AC5" s="29" t="e">
        <v>#N/A</v>
      </c>
      <c r="AD5" s="26">
        <f t="shared" si="12"/>
        <v>0</v>
      </c>
      <c r="AE5" s="26">
        <v>0</v>
      </c>
      <c r="AF5" s="26">
        <v>-1.7527251581027667</v>
      </c>
      <c r="AG5" s="26">
        <v>0</v>
      </c>
    </row>
    <row r="6" spans="1:33" ht="15.75" customHeight="1" x14ac:dyDescent="0.2">
      <c r="A6" s="15" t="s">
        <v>37</v>
      </c>
      <c r="B6" s="15" t="s">
        <v>91</v>
      </c>
      <c r="C6" s="16">
        <f t="shared" si="4"/>
        <v>7.9899999999999993</v>
      </c>
      <c r="D6" s="17">
        <v>3</v>
      </c>
      <c r="E6" s="17">
        <v>0</v>
      </c>
      <c r="F6" s="30">
        <v>23.97</v>
      </c>
      <c r="G6" s="30">
        <v>0</v>
      </c>
      <c r="H6" s="19">
        <f t="shared" si="1"/>
        <v>0</v>
      </c>
      <c r="I6" s="19">
        <f t="shared" si="2"/>
        <v>0.31125867217111797</v>
      </c>
      <c r="J6" s="18">
        <f t="shared" si="5"/>
        <v>7.4608703719416969</v>
      </c>
      <c r="K6" s="18">
        <f t="shared" si="3"/>
        <v>2.4869567906472323</v>
      </c>
      <c r="L6" s="17">
        <v>15</v>
      </c>
      <c r="M6" s="20">
        <f t="shared" si="6"/>
        <v>0.2</v>
      </c>
      <c r="N6" s="17">
        <v>113</v>
      </c>
      <c r="O6" s="21">
        <f t="shared" ref="O6:P6" si="14">D6/7</f>
        <v>0.42857142857142855</v>
      </c>
      <c r="P6" s="21">
        <f t="shared" si="14"/>
        <v>0</v>
      </c>
      <c r="Q6" s="17">
        <f t="shared" si="8"/>
        <v>263</v>
      </c>
      <c r="R6" s="17"/>
      <c r="S6" s="22">
        <v>1.38053097345132</v>
      </c>
      <c r="T6" s="15">
        <v>460</v>
      </c>
      <c r="U6" s="23" t="s">
        <v>33</v>
      </c>
      <c r="V6" s="24" t="s">
        <v>39</v>
      </c>
      <c r="W6" s="15">
        <v>0</v>
      </c>
      <c r="X6" s="25">
        <f t="shared" si="9"/>
        <v>0</v>
      </c>
      <c r="Y6" s="26">
        <f t="shared" si="10"/>
        <v>0</v>
      </c>
      <c r="Z6" s="15">
        <v>0</v>
      </c>
      <c r="AA6" s="15" t="s">
        <v>34</v>
      </c>
      <c r="AB6" s="28">
        <f t="shared" si="11"/>
        <v>-0.69</v>
      </c>
      <c r="AC6" s="29">
        <v>3.7549312499999994E-2</v>
      </c>
      <c r="AD6" s="26">
        <f t="shared" si="12"/>
        <v>-0.15545415374999996</v>
      </c>
      <c r="AE6" s="26">
        <v>-2.5</v>
      </c>
      <c r="AF6" s="26">
        <v>-1.7527251581027667</v>
      </c>
      <c r="AG6" s="26">
        <v>0</v>
      </c>
    </row>
    <row r="7" spans="1:33" ht="15.75" customHeight="1" x14ac:dyDescent="0.2">
      <c r="A7" s="15" t="s">
        <v>40</v>
      </c>
      <c r="B7" s="15" t="s">
        <v>92</v>
      </c>
      <c r="C7" s="16">
        <f t="shared" si="4"/>
        <v>7.9900000000000011</v>
      </c>
      <c r="D7" s="17">
        <v>8</v>
      </c>
      <c r="E7" s="17">
        <v>0</v>
      </c>
      <c r="F7" s="30">
        <v>63.920000000000009</v>
      </c>
      <c r="G7" s="30">
        <v>-0.11</v>
      </c>
      <c r="H7" s="19">
        <f t="shared" si="1"/>
        <v>1.7209011264080099E-3</v>
      </c>
      <c r="I7" s="19">
        <f t="shared" si="2"/>
        <v>0.30953777104471014</v>
      </c>
      <c r="J7" s="18">
        <f t="shared" si="5"/>
        <v>19.785654325177877</v>
      </c>
      <c r="K7" s="18">
        <f t="shared" si="3"/>
        <v>2.4732067906472346</v>
      </c>
      <c r="L7" s="17">
        <v>25</v>
      </c>
      <c r="M7" s="20">
        <f t="shared" si="6"/>
        <v>0.32</v>
      </c>
      <c r="N7" s="17">
        <v>105</v>
      </c>
      <c r="O7" s="21">
        <f t="shared" ref="O7:P7" si="15">D7/7</f>
        <v>1.1428571428571428</v>
      </c>
      <c r="P7" s="21">
        <f t="shared" si="15"/>
        <v>0</v>
      </c>
      <c r="Q7" s="17">
        <f t="shared" si="8"/>
        <v>91</v>
      </c>
      <c r="R7" s="17"/>
      <c r="S7" s="22">
        <v>1.6271186440677901</v>
      </c>
      <c r="T7" s="15">
        <v>575</v>
      </c>
      <c r="U7" s="23">
        <v>115</v>
      </c>
      <c r="V7" s="24" t="s">
        <v>93</v>
      </c>
      <c r="W7" s="15">
        <v>0</v>
      </c>
      <c r="X7" s="25">
        <f t="shared" si="9"/>
        <v>0</v>
      </c>
      <c r="Y7" s="26">
        <f t="shared" si="10"/>
        <v>0</v>
      </c>
      <c r="Z7" s="15">
        <v>0</v>
      </c>
      <c r="AA7" s="15" t="s">
        <v>34</v>
      </c>
      <c r="AB7" s="28">
        <f t="shared" si="11"/>
        <v>-0.69</v>
      </c>
      <c r="AC7" s="29">
        <v>3.7549312499999994E-2</v>
      </c>
      <c r="AD7" s="26">
        <f t="shared" si="12"/>
        <v>-0.41454440999999992</v>
      </c>
      <c r="AE7" s="26">
        <v>-2.5</v>
      </c>
      <c r="AF7" s="26">
        <v>-1.7527251581027667</v>
      </c>
      <c r="AG7" s="26">
        <v>0</v>
      </c>
    </row>
    <row r="8" spans="1:33" ht="15.75" customHeight="1" x14ac:dyDescent="0.2">
      <c r="A8" s="15" t="s">
        <v>42</v>
      </c>
      <c r="B8" s="15" t="s">
        <v>36</v>
      </c>
      <c r="C8" s="16">
        <f t="shared" si="4"/>
        <v>8.0564705882352925</v>
      </c>
      <c r="D8" s="17">
        <v>17</v>
      </c>
      <c r="E8" s="17">
        <v>0</v>
      </c>
      <c r="F8" s="30">
        <v>136.95999999999998</v>
      </c>
      <c r="G8" s="30">
        <v>-0.33</v>
      </c>
      <c r="H8" s="19">
        <f t="shared" si="1"/>
        <v>2.4094626168224302E-3</v>
      </c>
      <c r="I8" s="19">
        <f t="shared" si="2"/>
        <v>0.31363239726014891</v>
      </c>
      <c r="J8" s="18">
        <f t="shared" si="5"/>
        <v>42.955093128749986</v>
      </c>
      <c r="K8" s="18">
        <f t="shared" si="3"/>
        <v>2.5267701840441168</v>
      </c>
      <c r="L8" s="17">
        <v>25</v>
      </c>
      <c r="M8" s="20">
        <f t="shared" si="6"/>
        <v>0.68</v>
      </c>
      <c r="N8" s="17">
        <v>85</v>
      </c>
      <c r="O8" s="21">
        <f t="shared" ref="O8:P8" si="16">D8/7</f>
        <v>2.4285714285714284</v>
      </c>
      <c r="P8" s="21">
        <f t="shared" si="16"/>
        <v>0</v>
      </c>
      <c r="Q8" s="17">
        <f t="shared" si="8"/>
        <v>35</v>
      </c>
      <c r="R8" s="17"/>
      <c r="S8" s="22">
        <v>1.9677419354838701</v>
      </c>
      <c r="T8" s="15">
        <v>345</v>
      </c>
      <c r="U8" s="23">
        <v>115</v>
      </c>
      <c r="V8" s="24" t="s">
        <v>94</v>
      </c>
      <c r="W8" s="15">
        <v>0</v>
      </c>
      <c r="X8" s="25">
        <f t="shared" si="9"/>
        <v>0</v>
      </c>
      <c r="Y8" s="26">
        <f t="shared" si="10"/>
        <v>0</v>
      </c>
      <c r="Z8" s="15">
        <v>0</v>
      </c>
      <c r="AA8" s="15" t="s">
        <v>34</v>
      </c>
      <c r="AB8" s="28">
        <f t="shared" si="11"/>
        <v>-0.69</v>
      </c>
      <c r="AC8" s="29">
        <v>3.7549312499999994E-2</v>
      </c>
      <c r="AD8" s="26">
        <f t="shared" si="12"/>
        <v>-0.88090687124999978</v>
      </c>
      <c r="AE8" s="26">
        <v>-2.5</v>
      </c>
      <c r="AF8" s="26">
        <v>-1.75</v>
      </c>
      <c r="AG8" s="26">
        <v>0</v>
      </c>
    </row>
    <row r="9" spans="1:33" ht="15.75" customHeight="1" x14ac:dyDescent="0.2">
      <c r="A9" s="15" t="s">
        <v>44</v>
      </c>
      <c r="B9" s="15" t="s">
        <v>36</v>
      </c>
      <c r="C9" s="16">
        <f t="shared" si="4"/>
        <v>8.0015384615384608</v>
      </c>
      <c r="D9" s="17">
        <v>13</v>
      </c>
      <c r="E9" s="17">
        <v>0</v>
      </c>
      <c r="F9" s="30">
        <v>104.01999999999998</v>
      </c>
      <c r="G9" s="30">
        <v>-0.22</v>
      </c>
      <c r="H9" s="19">
        <f t="shared" si="1"/>
        <v>2.1149778888675257E-3</v>
      </c>
      <c r="I9" s="19">
        <f t="shared" si="2"/>
        <v>0.30772435767668399</v>
      </c>
      <c r="J9" s="18">
        <f t="shared" si="5"/>
        <v>32.009487685528661</v>
      </c>
      <c r="K9" s="18">
        <f t="shared" si="3"/>
        <v>2.4622682835022047</v>
      </c>
      <c r="L9" s="17">
        <v>31</v>
      </c>
      <c r="M9" s="20">
        <f t="shared" si="6"/>
        <v>0.41935483870967744</v>
      </c>
      <c r="N9" s="17">
        <v>73</v>
      </c>
      <c r="O9" s="21">
        <f t="shared" ref="O9:P9" si="17">D9/7</f>
        <v>1.8571428571428572</v>
      </c>
      <c r="P9" s="21">
        <f t="shared" si="17"/>
        <v>0</v>
      </c>
      <c r="Q9" s="17">
        <f t="shared" si="8"/>
        <v>39</v>
      </c>
      <c r="R9" s="17"/>
      <c r="S9" s="22">
        <v>2.3350253807106598</v>
      </c>
      <c r="T9" s="15">
        <v>345</v>
      </c>
      <c r="U9" s="23">
        <v>115</v>
      </c>
      <c r="V9" s="24" t="s">
        <v>95</v>
      </c>
      <c r="W9" s="15">
        <v>1</v>
      </c>
      <c r="X9" s="25">
        <f t="shared" si="9"/>
        <v>7.6923076923076927E-2</v>
      </c>
      <c r="Y9" s="26">
        <f t="shared" si="10"/>
        <v>0.22</v>
      </c>
      <c r="Z9" s="15">
        <v>0</v>
      </c>
      <c r="AA9" s="15" t="s">
        <v>34</v>
      </c>
      <c r="AB9" s="28">
        <f t="shared" si="11"/>
        <v>-0.69</v>
      </c>
      <c r="AC9" s="29">
        <v>3.7549312499999994E-2</v>
      </c>
      <c r="AD9" s="26">
        <f t="shared" si="12"/>
        <v>-0.6736346662499999</v>
      </c>
      <c r="AE9" s="26">
        <v>-2.5</v>
      </c>
      <c r="AF9" s="26">
        <v>-1.7702982806324099</v>
      </c>
      <c r="AG9" s="26">
        <v>0</v>
      </c>
    </row>
    <row r="10" spans="1:33" ht="15.75" customHeight="1" x14ac:dyDescent="0.2">
      <c r="A10" s="15" t="s">
        <v>45</v>
      </c>
      <c r="B10" s="15" t="s">
        <v>48</v>
      </c>
      <c r="C10" s="16">
        <f t="shared" si="4"/>
        <v>8.0253846153846133</v>
      </c>
      <c r="D10" s="17">
        <v>13</v>
      </c>
      <c r="E10" s="17">
        <v>0</v>
      </c>
      <c r="F10" s="30">
        <v>104.32999999999998</v>
      </c>
      <c r="G10" s="30">
        <v>0</v>
      </c>
      <c r="H10" s="19">
        <f t="shared" si="1"/>
        <v>0</v>
      </c>
      <c r="I10" s="19">
        <f t="shared" si="2"/>
        <v>0.31144433706056418</v>
      </c>
      <c r="J10" s="18">
        <f t="shared" si="5"/>
        <v>32.492987685528654</v>
      </c>
      <c r="K10" s="18">
        <f t="shared" si="3"/>
        <v>2.499460591194512</v>
      </c>
      <c r="L10" s="17">
        <v>55</v>
      </c>
      <c r="M10" s="20">
        <f t="shared" si="6"/>
        <v>0.23636363636363636</v>
      </c>
      <c r="N10" s="17">
        <v>60</v>
      </c>
      <c r="O10" s="21">
        <f t="shared" ref="O10:P10" si="18">D10/7</f>
        <v>1.8571428571428572</v>
      </c>
      <c r="P10" s="21">
        <f t="shared" si="18"/>
        <v>0</v>
      </c>
      <c r="Q10" s="17">
        <f t="shared" si="8"/>
        <v>32</v>
      </c>
      <c r="R10" s="17"/>
      <c r="S10" s="22">
        <v>1.7416974169741599</v>
      </c>
      <c r="T10" s="15">
        <v>345</v>
      </c>
      <c r="U10" s="23">
        <v>115</v>
      </c>
      <c r="V10" s="24" t="s">
        <v>95</v>
      </c>
      <c r="W10" s="15">
        <v>0</v>
      </c>
      <c r="X10" s="25">
        <f t="shared" si="9"/>
        <v>0</v>
      </c>
      <c r="Y10" s="26">
        <f t="shared" si="10"/>
        <v>0</v>
      </c>
      <c r="Z10" s="15">
        <v>0</v>
      </c>
      <c r="AA10" s="15" t="s">
        <v>34</v>
      </c>
      <c r="AB10" s="28">
        <f t="shared" si="11"/>
        <v>-0.69</v>
      </c>
      <c r="AC10" s="29">
        <v>3.7549312499999994E-2</v>
      </c>
      <c r="AD10" s="26">
        <f t="shared" si="12"/>
        <v>-0.6736346662499999</v>
      </c>
      <c r="AE10" s="26">
        <v>-2.5</v>
      </c>
      <c r="AF10" s="26">
        <v>-1.7702982806324099</v>
      </c>
      <c r="AG10" s="26">
        <v>0</v>
      </c>
    </row>
    <row r="11" spans="1:33" ht="15.75" customHeight="1" x14ac:dyDescent="0.2">
      <c r="A11" s="15" t="s">
        <v>47</v>
      </c>
      <c r="B11" s="15" t="s">
        <v>48</v>
      </c>
      <c r="C11" s="16">
        <f t="shared" si="4"/>
        <v>8.0176923076923075</v>
      </c>
      <c r="D11" s="17">
        <v>13</v>
      </c>
      <c r="E11" s="17">
        <v>0</v>
      </c>
      <c r="F11" s="30">
        <v>104.22999999999999</v>
      </c>
      <c r="G11" s="30">
        <v>-0.22</v>
      </c>
      <c r="H11" s="19">
        <f t="shared" si="1"/>
        <v>2.1107166842559725E-3</v>
      </c>
      <c r="I11" s="19">
        <f t="shared" si="2"/>
        <v>0.30881692109305059</v>
      </c>
      <c r="J11" s="18">
        <f t="shared" si="5"/>
        <v>32.187987685528661</v>
      </c>
      <c r="K11" s="18">
        <f t="shared" si="3"/>
        <v>2.4759990527329738</v>
      </c>
      <c r="L11" s="17">
        <v>43</v>
      </c>
      <c r="M11" s="20">
        <f t="shared" si="6"/>
        <v>0.30232558139534882</v>
      </c>
      <c r="N11" s="17">
        <v>42</v>
      </c>
      <c r="O11" s="21">
        <f t="shared" ref="O11:P11" si="19">D11/7</f>
        <v>1.8571428571428572</v>
      </c>
      <c r="P11" s="21">
        <f t="shared" si="19"/>
        <v>0</v>
      </c>
      <c r="Q11" s="17">
        <f t="shared" si="8"/>
        <v>22</v>
      </c>
      <c r="R11" s="17"/>
      <c r="S11" s="22">
        <v>2.07207207207207</v>
      </c>
      <c r="T11" s="15">
        <v>345</v>
      </c>
      <c r="U11" s="23">
        <v>115</v>
      </c>
      <c r="V11" s="24" t="s">
        <v>96</v>
      </c>
      <c r="W11" s="15">
        <v>1</v>
      </c>
      <c r="X11" s="25">
        <f t="shared" si="9"/>
        <v>7.6923076923076927E-2</v>
      </c>
      <c r="Y11" s="26">
        <f t="shared" si="10"/>
        <v>0.22</v>
      </c>
      <c r="Z11" s="15">
        <v>0</v>
      </c>
      <c r="AA11" s="15" t="s">
        <v>34</v>
      </c>
      <c r="AB11" s="28">
        <f t="shared" si="11"/>
        <v>-0.69</v>
      </c>
      <c r="AC11" s="29">
        <v>3.7549312499999994E-2</v>
      </c>
      <c r="AD11" s="26">
        <f t="shared" si="12"/>
        <v>-0.6736346662499999</v>
      </c>
      <c r="AE11" s="26">
        <v>-2.5</v>
      </c>
      <c r="AF11" s="26">
        <v>-1.7702982806324099</v>
      </c>
      <c r="AG11" s="26">
        <v>0</v>
      </c>
    </row>
    <row r="12" spans="1:33" ht="15.75" customHeight="1" x14ac:dyDescent="0.2">
      <c r="A12" s="15" t="s">
        <v>49</v>
      </c>
      <c r="B12" s="15" t="s">
        <v>48</v>
      </c>
      <c r="C12" s="16">
        <f t="shared" si="4"/>
        <v>7.7289999999999992</v>
      </c>
      <c r="D12" s="17">
        <v>20</v>
      </c>
      <c r="E12" s="17">
        <v>0</v>
      </c>
      <c r="F12" s="30">
        <v>154.57999999999998</v>
      </c>
      <c r="G12" s="30">
        <v>-0.24</v>
      </c>
      <c r="H12" s="19">
        <f t="shared" si="1"/>
        <v>1.55259412601889E-3</v>
      </c>
      <c r="I12" s="19">
        <f t="shared" si="2"/>
        <v>0.28923970346973582</v>
      </c>
      <c r="J12" s="18">
        <f t="shared" si="5"/>
        <v>44.710673362351763</v>
      </c>
      <c r="K12" s="18">
        <f t="shared" si="3"/>
        <v>2.2355336681175881</v>
      </c>
      <c r="L12" s="17">
        <v>49</v>
      </c>
      <c r="M12" s="20">
        <f t="shared" si="6"/>
        <v>0.40816326530612246</v>
      </c>
      <c r="N12" s="17">
        <v>23</v>
      </c>
      <c r="O12" s="21">
        <f t="shared" ref="O12:P12" si="20">D12/7</f>
        <v>2.8571428571428572</v>
      </c>
      <c r="P12" s="21">
        <f t="shared" si="20"/>
        <v>0</v>
      </c>
      <c r="Q12" s="17">
        <f t="shared" si="8"/>
        <v>8</v>
      </c>
      <c r="R12" s="17"/>
      <c r="S12" s="22">
        <v>2.8263473053892199</v>
      </c>
      <c r="T12" s="15">
        <v>345</v>
      </c>
      <c r="U12" s="23">
        <v>115</v>
      </c>
      <c r="V12" s="24" t="s">
        <v>96</v>
      </c>
      <c r="W12" s="15">
        <v>1</v>
      </c>
      <c r="X12" s="25">
        <f t="shared" si="9"/>
        <v>0.05</v>
      </c>
      <c r="Y12" s="26">
        <f t="shared" si="10"/>
        <v>0.24</v>
      </c>
      <c r="Z12" s="15">
        <v>0</v>
      </c>
      <c r="AA12" s="15" t="s">
        <v>34</v>
      </c>
      <c r="AB12" s="28">
        <f t="shared" si="11"/>
        <v>-0.69</v>
      </c>
      <c r="AC12" s="29">
        <v>3.7549312499999994E-2</v>
      </c>
      <c r="AD12" s="26">
        <f t="shared" si="12"/>
        <v>-1.0363610249999997</v>
      </c>
      <c r="AE12" s="26">
        <v>-2.5</v>
      </c>
      <c r="AF12" s="26">
        <v>-1.7702982806324099</v>
      </c>
      <c r="AG12" s="26">
        <v>0</v>
      </c>
    </row>
    <row r="13" spans="1:33" ht="15.75" customHeight="1" x14ac:dyDescent="0.2">
      <c r="A13" s="15" t="s">
        <v>50</v>
      </c>
      <c r="B13" s="15" t="s">
        <v>48</v>
      </c>
      <c r="C13" s="16">
        <f t="shared" si="4"/>
        <v>8.0011111111111113</v>
      </c>
      <c r="D13" s="17">
        <v>9</v>
      </c>
      <c r="E13" s="17">
        <v>0</v>
      </c>
      <c r="F13" s="18">
        <v>72.010000000000005</v>
      </c>
      <c r="G13" s="30">
        <v>-0.41000000000000003</v>
      </c>
      <c r="H13" s="19">
        <f t="shared" si="1"/>
        <v>5.6936536592139984E-3</v>
      </c>
      <c r="I13" s="19">
        <f t="shared" si="2"/>
        <v>0.30296086524564658</v>
      </c>
      <c r="J13" s="18">
        <f t="shared" si="5"/>
        <v>21.816211906339014</v>
      </c>
      <c r="K13" s="18">
        <f t="shared" si="3"/>
        <v>2.4240235451487795</v>
      </c>
      <c r="L13" s="17">
        <v>24</v>
      </c>
      <c r="M13" s="20">
        <f t="shared" si="6"/>
        <v>0.375</v>
      </c>
      <c r="N13" s="17">
        <v>13</v>
      </c>
      <c r="O13" s="21">
        <f t="shared" ref="O13:P13" si="21">D13/7</f>
        <v>1.2857142857142858</v>
      </c>
      <c r="P13" s="21">
        <f t="shared" si="21"/>
        <v>0</v>
      </c>
      <c r="Q13" s="17">
        <f t="shared" si="8"/>
        <v>10</v>
      </c>
      <c r="R13" s="17"/>
      <c r="S13" s="22">
        <v>3.29577464788732</v>
      </c>
      <c r="T13" s="15">
        <v>345</v>
      </c>
      <c r="U13" s="23">
        <v>115</v>
      </c>
      <c r="V13" s="24" t="s">
        <v>94</v>
      </c>
      <c r="W13" s="15">
        <v>1</v>
      </c>
      <c r="X13" s="25">
        <f t="shared" si="9"/>
        <v>0.1111111111111111</v>
      </c>
      <c r="Y13" s="26">
        <f t="shared" si="10"/>
        <v>0.41000000000000003</v>
      </c>
      <c r="Z13" s="15">
        <v>0</v>
      </c>
      <c r="AA13" s="15" t="s">
        <v>34</v>
      </c>
      <c r="AB13" s="28">
        <f t="shared" si="11"/>
        <v>-0.69</v>
      </c>
      <c r="AC13" s="29">
        <v>3.7549312499999994E-2</v>
      </c>
      <c r="AD13" s="26">
        <f t="shared" si="12"/>
        <v>-0.46636246124999992</v>
      </c>
      <c r="AE13" s="26">
        <v>-2.5</v>
      </c>
      <c r="AF13" s="26">
        <v>-1.7795472924901099</v>
      </c>
      <c r="AG13" s="26">
        <v>0</v>
      </c>
    </row>
    <row r="14" spans="1:33" ht="15.75" customHeight="1" x14ac:dyDescent="0.2">
      <c r="A14" s="15" t="s">
        <v>52</v>
      </c>
      <c r="B14" s="15" t="s">
        <v>53</v>
      </c>
      <c r="C14" s="16">
        <f t="shared" si="4"/>
        <v>7.9899999999999993</v>
      </c>
      <c r="D14" s="17">
        <v>9</v>
      </c>
      <c r="E14" s="17">
        <v>0</v>
      </c>
      <c r="F14" s="18">
        <v>71.91</v>
      </c>
      <c r="G14" s="30">
        <v>-0.21000000000000002</v>
      </c>
      <c r="H14" s="19">
        <f t="shared" si="1"/>
        <v>2.9203170629954114E-3</v>
      </c>
      <c r="I14" s="19">
        <f t="shared" si="2"/>
        <v>0.30498139210595193</v>
      </c>
      <c r="J14" s="18">
        <f t="shared" si="5"/>
        <v>21.931211906339001</v>
      </c>
      <c r="K14" s="18">
        <f t="shared" si="3"/>
        <v>2.4368013229265557</v>
      </c>
      <c r="L14" s="17">
        <v>32</v>
      </c>
      <c r="M14" s="20">
        <f t="shared" si="6"/>
        <v>0.28125</v>
      </c>
      <c r="N14" s="17">
        <v>5</v>
      </c>
      <c r="O14" s="21">
        <f t="shared" ref="O14:P14" si="22">D14/7</f>
        <v>1.2857142857142858</v>
      </c>
      <c r="P14" s="21">
        <f t="shared" si="22"/>
        <v>0</v>
      </c>
      <c r="Q14" s="17">
        <f t="shared" si="8"/>
        <v>3</v>
      </c>
      <c r="R14" s="17"/>
      <c r="S14" s="22">
        <v>2.1165048543689302</v>
      </c>
      <c r="T14" s="15">
        <v>345</v>
      </c>
      <c r="U14" s="23">
        <v>115</v>
      </c>
      <c r="V14" s="24" t="s">
        <v>97</v>
      </c>
      <c r="W14" s="15">
        <v>0</v>
      </c>
      <c r="X14" s="25">
        <f t="shared" si="9"/>
        <v>0</v>
      </c>
      <c r="Y14" s="26">
        <f t="shared" si="10"/>
        <v>0</v>
      </c>
      <c r="Z14" s="15">
        <v>0</v>
      </c>
      <c r="AA14" s="15" t="s">
        <v>34</v>
      </c>
      <c r="AB14" s="28">
        <f t="shared" si="11"/>
        <v>-0.69</v>
      </c>
      <c r="AC14" s="29">
        <v>3.7549312499999994E-2</v>
      </c>
      <c r="AD14" s="26">
        <f t="shared" si="12"/>
        <v>-0.46636246124999992</v>
      </c>
      <c r="AE14" s="26">
        <v>-2.5</v>
      </c>
      <c r="AF14" s="26">
        <v>-1.7795472924901099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2</v>
      </c>
      <c r="O15" s="21">
        <f t="shared" ref="O15:P15" si="23">D15/7</f>
        <v>0</v>
      </c>
      <c r="P15" s="21">
        <f t="shared" si="23"/>
        <v>0</v>
      </c>
      <c r="Q15" s="17" t="e">
        <f t="shared" si="8"/>
        <v>#DIV/0!</v>
      </c>
      <c r="R15" s="17"/>
      <c r="S15" s="22">
        <v>2.4615384615384599</v>
      </c>
      <c r="T15" s="15">
        <v>230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-1.7795472924901099</v>
      </c>
      <c r="AG15" s="26">
        <v>0</v>
      </c>
    </row>
    <row r="16" spans="1:33" ht="15.75" customHeight="1" x14ac:dyDescent="0.2">
      <c r="A16" s="15" t="s">
        <v>55</v>
      </c>
      <c r="B16" s="15" t="s">
        <v>98</v>
      </c>
      <c r="C16" s="16">
        <f t="shared" si="4"/>
        <v>8.1800000000000015</v>
      </c>
      <c r="D16" s="17">
        <v>11</v>
      </c>
      <c r="E16" s="17">
        <v>0</v>
      </c>
      <c r="F16" s="18">
        <v>89.980000000000018</v>
      </c>
      <c r="G16" s="30">
        <v>0</v>
      </c>
      <c r="H16" s="19">
        <f t="shared" si="1"/>
        <v>0</v>
      </c>
      <c r="I16" s="19">
        <f t="shared" si="2"/>
        <v>0.32049323426160031</v>
      </c>
      <c r="J16" s="18">
        <f t="shared" si="5"/>
        <v>28.837981218858804</v>
      </c>
      <c r="K16" s="18">
        <f t="shared" si="3"/>
        <v>2.6216346562598911</v>
      </c>
      <c r="L16" s="17">
        <v>30</v>
      </c>
      <c r="M16" s="20">
        <f t="shared" si="6"/>
        <v>0.36666666666666664</v>
      </c>
      <c r="N16" s="17">
        <v>108</v>
      </c>
      <c r="O16" s="21">
        <f t="shared" ref="O16:P16" si="24">D16/7</f>
        <v>1.5714285714285714</v>
      </c>
      <c r="P16" s="21">
        <f t="shared" si="24"/>
        <v>0</v>
      </c>
      <c r="Q16" s="17">
        <f t="shared" si="8"/>
        <v>68</v>
      </c>
      <c r="R16" s="17"/>
      <c r="S16" s="22">
        <v>1.74898785425101</v>
      </c>
      <c r="T16" s="15">
        <v>230</v>
      </c>
      <c r="U16" s="23" t="s">
        <v>33</v>
      </c>
      <c r="V16" s="24" t="s">
        <v>33</v>
      </c>
      <c r="W16" s="15">
        <v>0</v>
      </c>
      <c r="X16" s="25">
        <f t="shared" si="9"/>
        <v>0</v>
      </c>
      <c r="Y16" s="26">
        <f t="shared" si="10"/>
        <v>0</v>
      </c>
      <c r="Z16" s="15">
        <v>0</v>
      </c>
      <c r="AA16" s="15" t="s">
        <v>34</v>
      </c>
      <c r="AB16" s="28">
        <f t="shared" si="11"/>
        <v>-0.69</v>
      </c>
      <c r="AC16" s="29">
        <v>3.7549312499999994E-2</v>
      </c>
      <c r="AD16" s="26">
        <f t="shared" si="12"/>
        <v>-0.56999856374999991</v>
      </c>
      <c r="AE16" s="26">
        <v>-2.5</v>
      </c>
      <c r="AF16" s="26">
        <v>-1.7795472924901099</v>
      </c>
      <c r="AG16" s="26">
        <v>0</v>
      </c>
    </row>
    <row r="17" spans="1:33" ht="15.75" customHeight="1" x14ac:dyDescent="0.2">
      <c r="A17" s="15" t="s">
        <v>56</v>
      </c>
      <c r="B17" s="15" t="s">
        <v>99</v>
      </c>
      <c r="C17" s="16">
        <f t="shared" si="4"/>
        <v>8.9243750000000013</v>
      </c>
      <c r="D17" s="17">
        <v>16</v>
      </c>
      <c r="E17" s="17">
        <v>0</v>
      </c>
      <c r="F17" s="18">
        <v>142.79000000000002</v>
      </c>
      <c r="G17" s="30">
        <v>-83.240000000000009</v>
      </c>
      <c r="H17" s="19">
        <f t="shared" si="1"/>
        <v>0.58295398837453605</v>
      </c>
      <c r="I17" s="19">
        <f t="shared" si="2"/>
        <v>-0.21335349464137371</v>
      </c>
      <c r="J17" s="18">
        <f t="shared" si="5"/>
        <v>-30.464745499841758</v>
      </c>
      <c r="K17" s="18">
        <f t="shared" si="3"/>
        <v>-1.9040465937401099</v>
      </c>
      <c r="L17" s="17">
        <v>54</v>
      </c>
      <c r="M17" s="20">
        <f t="shared" si="6"/>
        <v>0.29629629629629628</v>
      </c>
      <c r="N17" s="17">
        <v>88</v>
      </c>
      <c r="O17" s="21">
        <f t="shared" ref="O17:P17" si="25">D17/7</f>
        <v>2.2857142857142856</v>
      </c>
      <c r="P17" s="21">
        <f t="shared" si="25"/>
        <v>0</v>
      </c>
      <c r="Q17" s="17">
        <f t="shared" si="8"/>
        <v>38</v>
      </c>
      <c r="R17" s="17"/>
      <c r="S17" s="22">
        <v>2.6666666666666599</v>
      </c>
      <c r="T17" s="15">
        <v>460</v>
      </c>
      <c r="U17" s="23" t="s">
        <v>33</v>
      </c>
      <c r="V17" s="24" t="s">
        <v>33</v>
      </c>
      <c r="W17" s="15">
        <v>2</v>
      </c>
      <c r="X17" s="25">
        <f t="shared" si="9"/>
        <v>0.125</v>
      </c>
      <c r="Y17" s="26">
        <f t="shared" si="10"/>
        <v>20.810000000000002</v>
      </c>
      <c r="Z17" s="15">
        <v>2</v>
      </c>
      <c r="AA17" s="15" t="s">
        <v>34</v>
      </c>
      <c r="AB17" s="28">
        <f t="shared" si="11"/>
        <v>-0.69</v>
      </c>
      <c r="AC17" s="29">
        <v>3.7549312499999994E-2</v>
      </c>
      <c r="AD17" s="26">
        <f t="shared" si="12"/>
        <v>-0.82908881999999984</v>
      </c>
      <c r="AE17" s="26">
        <v>-2.5</v>
      </c>
      <c r="AF17" s="26">
        <v>-1.7354472924901101</v>
      </c>
      <c r="AG17" s="26">
        <v>0</v>
      </c>
    </row>
    <row r="18" spans="1:33" ht="15.75" customHeight="1" x14ac:dyDescent="0.2">
      <c r="A18" s="15" t="s">
        <v>57</v>
      </c>
      <c r="B18" s="15" t="s">
        <v>100</v>
      </c>
      <c r="C18" s="16">
        <f t="shared" si="4"/>
        <v>11.129375</v>
      </c>
      <c r="D18" s="17">
        <v>16</v>
      </c>
      <c r="E18" s="17">
        <v>1</v>
      </c>
      <c r="F18" s="18">
        <v>178.07</v>
      </c>
      <c r="G18" s="30">
        <v>-10.54</v>
      </c>
      <c r="H18" s="19">
        <f t="shared" si="1"/>
        <v>5.9190206098725218E-2</v>
      </c>
      <c r="I18" s="19">
        <f t="shared" si="2"/>
        <v>0.40558911944829701</v>
      </c>
      <c r="J18" s="18">
        <f t="shared" si="5"/>
        <v>72.223254500158248</v>
      </c>
      <c r="K18" s="18">
        <f t="shared" si="3"/>
        <v>4.5139534062598905</v>
      </c>
      <c r="L18" s="17">
        <v>58</v>
      </c>
      <c r="M18" s="20">
        <f t="shared" si="6"/>
        <v>0.27586206896551724</v>
      </c>
      <c r="N18" s="17">
        <v>71</v>
      </c>
      <c r="O18" s="21">
        <f t="shared" ref="O18:P18" si="26">D18/7</f>
        <v>2.2857142857142856</v>
      </c>
      <c r="P18" s="21">
        <f t="shared" si="26"/>
        <v>0.14285714285714285</v>
      </c>
      <c r="Q18" s="17">
        <f t="shared" si="8"/>
        <v>29</v>
      </c>
      <c r="R18" s="17"/>
      <c r="S18" s="22">
        <v>3.8145695364238401</v>
      </c>
      <c r="T18" s="15">
        <v>460</v>
      </c>
      <c r="U18" s="23" t="s">
        <v>33</v>
      </c>
      <c r="V18" s="24" t="s">
        <v>33</v>
      </c>
      <c r="W18" s="15">
        <v>1</v>
      </c>
      <c r="X18" s="25">
        <f t="shared" si="9"/>
        <v>6.25E-2</v>
      </c>
      <c r="Y18" s="26">
        <f t="shared" si="10"/>
        <v>10.54</v>
      </c>
      <c r="Z18" s="15">
        <v>0</v>
      </c>
      <c r="AA18" s="15" t="s">
        <v>34</v>
      </c>
      <c r="AB18" s="28">
        <f t="shared" si="11"/>
        <v>-0.69</v>
      </c>
      <c r="AC18" s="29">
        <v>3.7549312499999994E-2</v>
      </c>
      <c r="AD18" s="26">
        <f t="shared" si="12"/>
        <v>-0.82908881999999984</v>
      </c>
      <c r="AE18" s="26">
        <v>-2.5</v>
      </c>
      <c r="AF18" s="26">
        <v>-1.7354472924901101</v>
      </c>
      <c r="AG18" s="26">
        <v>0</v>
      </c>
    </row>
    <row r="19" spans="1:33" ht="15.75" customHeight="1" x14ac:dyDescent="0.2">
      <c r="A19" s="15" t="s">
        <v>58</v>
      </c>
      <c r="B19" s="15" t="s">
        <v>101</v>
      </c>
      <c r="C19" s="16">
        <f t="shared" si="4"/>
        <v>12.555</v>
      </c>
      <c r="D19" s="17">
        <v>4</v>
      </c>
      <c r="E19" s="17">
        <v>0</v>
      </c>
      <c r="F19" s="18">
        <v>50.22</v>
      </c>
      <c r="G19" s="30">
        <v>-0.04</v>
      </c>
      <c r="H19" s="19">
        <f t="shared" si="1"/>
        <v>7.9649542015133412E-4</v>
      </c>
      <c r="I19" s="19">
        <f t="shared" si="2"/>
        <v>0.50772478345359473</v>
      </c>
      <c r="J19" s="18">
        <f t="shared" si="5"/>
        <v>25.497938625039527</v>
      </c>
      <c r="K19" s="18">
        <f t="shared" si="3"/>
        <v>6.3744846562598818</v>
      </c>
      <c r="L19" s="17">
        <v>29</v>
      </c>
      <c r="M19" s="20">
        <f t="shared" si="6"/>
        <v>0.13793103448275862</v>
      </c>
      <c r="N19" s="17">
        <v>66</v>
      </c>
      <c r="O19" s="21">
        <f t="shared" ref="O19:P19" si="27">D19/7</f>
        <v>0.5714285714285714</v>
      </c>
      <c r="P19" s="21">
        <f t="shared" si="27"/>
        <v>0</v>
      </c>
      <c r="Q19" s="17">
        <f t="shared" si="8"/>
        <v>115</v>
      </c>
      <c r="R19" s="17"/>
      <c r="S19" s="22">
        <v>2.4326530612244799</v>
      </c>
      <c r="T19" s="15">
        <v>460</v>
      </c>
      <c r="U19" s="23" t="s">
        <v>33</v>
      </c>
      <c r="V19" s="24" t="s">
        <v>33</v>
      </c>
      <c r="W19" s="15">
        <v>0</v>
      </c>
      <c r="X19" s="25">
        <f t="shared" si="9"/>
        <v>0</v>
      </c>
      <c r="Y19" s="26">
        <f t="shared" si="10"/>
        <v>0</v>
      </c>
      <c r="Z19" s="15">
        <v>0</v>
      </c>
      <c r="AA19" s="15" t="s">
        <v>34</v>
      </c>
      <c r="AB19" s="28">
        <f t="shared" si="11"/>
        <v>-0.69</v>
      </c>
      <c r="AC19" s="29">
        <v>3.7549312499999994E-2</v>
      </c>
      <c r="AD19" s="26">
        <f t="shared" si="12"/>
        <v>-0.20727220499999996</v>
      </c>
      <c r="AE19" s="26">
        <v>-2.5</v>
      </c>
      <c r="AF19" s="26">
        <v>-1.7354472924901183</v>
      </c>
      <c r="AG19" s="26">
        <v>0</v>
      </c>
    </row>
    <row r="20" spans="1:33" ht="15.75" customHeight="1" x14ac:dyDescent="0.2">
      <c r="A20" s="15" t="s">
        <v>59</v>
      </c>
      <c r="B20" s="15" t="s">
        <v>102</v>
      </c>
      <c r="C20" s="16">
        <f t="shared" si="4"/>
        <v>12.989999999999998</v>
      </c>
      <c r="D20" s="17">
        <v>8</v>
      </c>
      <c r="E20" s="17">
        <v>0</v>
      </c>
      <c r="F20" s="18">
        <v>103.91999999999999</v>
      </c>
      <c r="G20" s="30">
        <v>-36.430000000000007</v>
      </c>
      <c r="H20" s="19">
        <f t="shared" si="1"/>
        <v>0.35055812163202477</v>
      </c>
      <c r="I20" s="19">
        <f t="shared" si="2"/>
        <v>0.1693983569099215</v>
      </c>
      <c r="J20" s="18">
        <f t="shared" si="5"/>
        <v>17.603877250079041</v>
      </c>
      <c r="K20" s="18">
        <f t="shared" si="3"/>
        <v>2.2004846562598801</v>
      </c>
      <c r="L20" s="17">
        <v>33</v>
      </c>
      <c r="M20" s="20">
        <f t="shared" si="6"/>
        <v>0.24242424242424243</v>
      </c>
      <c r="N20" s="17">
        <v>56</v>
      </c>
      <c r="O20" s="21">
        <f t="shared" ref="O20:P20" si="28">D20/7</f>
        <v>1.1428571428571428</v>
      </c>
      <c r="P20" s="21">
        <f t="shared" si="28"/>
        <v>0</v>
      </c>
      <c r="Q20" s="17">
        <f t="shared" si="8"/>
        <v>49</v>
      </c>
      <c r="R20" s="17"/>
      <c r="S20" s="22">
        <v>1.8940809968847301</v>
      </c>
      <c r="T20" s="15">
        <v>460</v>
      </c>
      <c r="U20" s="23" t="s">
        <v>33</v>
      </c>
      <c r="V20" s="24" t="s">
        <v>33</v>
      </c>
      <c r="W20" s="15">
        <v>1</v>
      </c>
      <c r="X20" s="25">
        <f t="shared" si="9"/>
        <v>0.125</v>
      </c>
      <c r="Y20" s="26">
        <f t="shared" si="10"/>
        <v>18.215000000000003</v>
      </c>
      <c r="Z20" s="15">
        <v>1</v>
      </c>
      <c r="AA20" s="15" t="s">
        <v>34</v>
      </c>
      <c r="AB20" s="28">
        <f t="shared" si="11"/>
        <v>-0.69</v>
      </c>
      <c r="AC20" s="29">
        <v>3.7549312499999994E-2</v>
      </c>
      <c r="AD20" s="26">
        <f t="shared" si="12"/>
        <v>-0.41454440999999992</v>
      </c>
      <c r="AE20" s="26">
        <v>-2.5</v>
      </c>
      <c r="AF20" s="26">
        <v>-1.7354472924901183</v>
      </c>
      <c r="AG20" s="26">
        <v>0</v>
      </c>
    </row>
    <row r="21" spans="1:33" ht="15.75" customHeight="1" x14ac:dyDescent="0.2">
      <c r="A21" s="15" t="s">
        <v>60</v>
      </c>
      <c r="B21" s="15" t="s">
        <v>48</v>
      </c>
      <c r="C21" s="16">
        <f t="shared" si="4"/>
        <v>12.938750000000001</v>
      </c>
      <c r="D21" s="17">
        <v>8</v>
      </c>
      <c r="E21" s="17">
        <v>0</v>
      </c>
      <c r="F21" s="18">
        <v>103.51</v>
      </c>
      <c r="G21" s="30">
        <v>-4.67</v>
      </c>
      <c r="H21" s="19">
        <f t="shared" si="1"/>
        <v>4.511641387305574E-2</v>
      </c>
      <c r="I21" s="19">
        <f t="shared" si="2"/>
        <v>0.47353277219668688</v>
      </c>
      <c r="J21" s="18">
        <f t="shared" si="5"/>
        <v>49.015377250079062</v>
      </c>
      <c r="K21" s="18">
        <f t="shared" si="3"/>
        <v>6.1269221562598828</v>
      </c>
      <c r="L21" s="17">
        <v>12</v>
      </c>
      <c r="M21" s="20">
        <f t="shared" si="6"/>
        <v>0.66666666666666663</v>
      </c>
      <c r="N21" s="17">
        <v>52</v>
      </c>
      <c r="O21" s="21">
        <f t="shared" ref="O21:P21" si="29">D21/7</f>
        <v>1.1428571428571428</v>
      </c>
      <c r="P21" s="21">
        <f t="shared" si="29"/>
        <v>0</v>
      </c>
      <c r="Q21" s="17">
        <f t="shared" si="8"/>
        <v>45</v>
      </c>
      <c r="R21" s="17"/>
      <c r="S21" s="22">
        <v>2.2080000000000002</v>
      </c>
      <c r="T21" s="15">
        <v>460</v>
      </c>
      <c r="U21" s="23" t="s">
        <v>33</v>
      </c>
      <c r="V21" s="24" t="s">
        <v>33</v>
      </c>
      <c r="W21" s="15">
        <v>0</v>
      </c>
      <c r="X21" s="25">
        <f t="shared" si="9"/>
        <v>0</v>
      </c>
      <c r="Y21" s="26">
        <f t="shared" si="10"/>
        <v>4.67</v>
      </c>
      <c r="Z21" s="15">
        <v>1</v>
      </c>
      <c r="AA21" s="15" t="s">
        <v>34</v>
      </c>
      <c r="AB21" s="28">
        <f t="shared" si="11"/>
        <v>-0.69</v>
      </c>
      <c r="AC21" s="29">
        <v>3.7549312499999994E-2</v>
      </c>
      <c r="AD21" s="26">
        <f t="shared" si="12"/>
        <v>-0.41454440999999992</v>
      </c>
      <c r="AE21" s="26">
        <v>-2.5</v>
      </c>
      <c r="AF21" s="26">
        <v>-1.7354472924901183</v>
      </c>
      <c r="AG21" s="26">
        <v>0</v>
      </c>
    </row>
    <row r="22" spans="1:33" ht="15.75" customHeight="1" x14ac:dyDescent="0.2">
      <c r="A22" s="15" t="s">
        <v>61</v>
      </c>
      <c r="B22" s="15" t="s">
        <v>48</v>
      </c>
      <c r="C22" s="16">
        <f t="shared" si="4"/>
        <v>11.989999999999998</v>
      </c>
      <c r="D22" s="17">
        <v>7</v>
      </c>
      <c r="E22" s="17">
        <v>1</v>
      </c>
      <c r="F22" s="30">
        <v>83.929999999999993</v>
      </c>
      <c r="G22" s="30">
        <v>-0.11</v>
      </c>
      <c r="H22" s="19">
        <f t="shared" si="1"/>
        <v>1.3106159895150723E-3</v>
      </c>
      <c r="I22" s="19">
        <f t="shared" si="2"/>
        <v>0.49111929695959922</v>
      </c>
      <c r="J22" s="18">
        <f t="shared" si="5"/>
        <v>41.21964259381916</v>
      </c>
      <c r="K22" s="18">
        <f t="shared" si="3"/>
        <v>5.888520370545594</v>
      </c>
      <c r="L22" s="17">
        <v>28</v>
      </c>
      <c r="M22" s="20">
        <f t="shared" si="6"/>
        <v>0.25</v>
      </c>
      <c r="N22" s="17">
        <v>46</v>
      </c>
      <c r="O22" s="21">
        <f t="shared" ref="O22:P22" si="30">D22/7</f>
        <v>1</v>
      </c>
      <c r="P22" s="21">
        <f t="shared" si="30"/>
        <v>0.14285714285714285</v>
      </c>
      <c r="Q22" s="17">
        <f t="shared" si="8"/>
        <v>40</v>
      </c>
      <c r="R22" s="17"/>
      <c r="S22" s="22">
        <v>2.6019417475728099</v>
      </c>
      <c r="T22" s="15">
        <v>460</v>
      </c>
      <c r="U22" s="23" t="s">
        <v>33</v>
      </c>
      <c r="V22" s="24" t="s">
        <v>33</v>
      </c>
      <c r="W22" s="15">
        <v>0</v>
      </c>
      <c r="X22" s="25">
        <f t="shared" si="9"/>
        <v>0</v>
      </c>
      <c r="Y22" s="26">
        <f t="shared" si="10"/>
        <v>0</v>
      </c>
      <c r="Z22" s="15">
        <v>0</v>
      </c>
      <c r="AA22" s="15" t="s">
        <v>34</v>
      </c>
      <c r="AB22" s="28">
        <f t="shared" si="11"/>
        <v>-0.69</v>
      </c>
      <c r="AC22" s="29">
        <v>3.7549312499999994E-2</v>
      </c>
      <c r="AD22" s="26">
        <f t="shared" si="12"/>
        <v>-0.36272635874999992</v>
      </c>
      <c r="AE22" s="26">
        <v>-2.5</v>
      </c>
      <c r="AF22" s="26">
        <v>-1.7354472924901183</v>
      </c>
      <c r="AG22" s="26">
        <v>0</v>
      </c>
    </row>
    <row r="23" spans="1:33" ht="15.75" customHeight="1" x14ac:dyDescent="0.2">
      <c r="A23" s="15" t="s">
        <v>62</v>
      </c>
      <c r="B23" s="15" t="s">
        <v>103</v>
      </c>
      <c r="C23" s="16">
        <f t="shared" si="4"/>
        <v>11.989999999999998</v>
      </c>
      <c r="D23" s="17">
        <v>9</v>
      </c>
      <c r="E23" s="17">
        <v>0</v>
      </c>
      <c r="F23" s="18">
        <v>107.90999999999998</v>
      </c>
      <c r="G23" s="30">
        <v>-0.05</v>
      </c>
      <c r="H23" s="19">
        <f t="shared" si="1"/>
        <v>4.6334908720229833E-4</v>
      </c>
      <c r="I23" s="19">
        <f t="shared" si="2"/>
        <v>0.49196656386191207</v>
      </c>
      <c r="J23" s="18">
        <f t="shared" si="5"/>
        <v>53.088111906338924</v>
      </c>
      <c r="K23" s="18">
        <f t="shared" si="3"/>
        <v>5.8986791007043244</v>
      </c>
      <c r="L23" s="17">
        <v>56</v>
      </c>
      <c r="M23" s="20">
        <f t="shared" si="6"/>
        <v>0.16071428571428573</v>
      </c>
      <c r="N23" s="17">
        <v>36</v>
      </c>
      <c r="O23" s="21">
        <f t="shared" ref="O23:P23" si="31">D23/7</f>
        <v>1.2857142857142858</v>
      </c>
      <c r="P23" s="21">
        <f t="shared" si="31"/>
        <v>0</v>
      </c>
      <c r="Q23" s="17">
        <f t="shared" si="8"/>
        <v>28</v>
      </c>
      <c r="R23" s="17"/>
      <c r="S23" s="22">
        <v>2.8950276243093902</v>
      </c>
      <c r="T23" s="15">
        <v>460</v>
      </c>
      <c r="U23" s="23" t="s">
        <v>33</v>
      </c>
      <c r="V23" s="24" t="s">
        <v>33</v>
      </c>
      <c r="W23" s="15">
        <v>0</v>
      </c>
      <c r="X23" s="25">
        <f t="shared" si="9"/>
        <v>0</v>
      </c>
      <c r="Y23" s="26">
        <f t="shared" si="10"/>
        <v>0</v>
      </c>
      <c r="Z23" s="15">
        <v>0</v>
      </c>
      <c r="AA23" s="15" t="s">
        <v>34</v>
      </c>
      <c r="AB23" s="28">
        <f t="shared" si="11"/>
        <v>-0.69</v>
      </c>
      <c r="AC23" s="29">
        <v>3.7549312499999994E-2</v>
      </c>
      <c r="AD23" s="26">
        <f t="shared" si="12"/>
        <v>-0.46636246124999992</v>
      </c>
      <c r="AE23" s="26">
        <v>-2.5</v>
      </c>
      <c r="AF23" s="26">
        <v>-1.7354472924901183</v>
      </c>
      <c r="AG23" s="26">
        <v>0</v>
      </c>
    </row>
    <row r="24" spans="1:33" ht="15.75" customHeight="1" x14ac:dyDescent="0.2">
      <c r="A24" s="15" t="s">
        <v>63</v>
      </c>
      <c r="B24" s="15" t="s">
        <v>104</v>
      </c>
      <c r="C24" s="16">
        <f t="shared" si="4"/>
        <v>11.660000000000002</v>
      </c>
      <c r="D24" s="17">
        <v>3</v>
      </c>
      <c r="E24" s="17">
        <v>0</v>
      </c>
      <c r="F24" s="18">
        <v>34.980000000000004</v>
      </c>
      <c r="G24" s="18">
        <v>-0.11</v>
      </c>
      <c r="H24" s="19">
        <f t="shared" si="1"/>
        <v>3.1446540880503142E-3</v>
      </c>
      <c r="I24" s="19">
        <f t="shared" si="2"/>
        <v>0.47916535073698252</v>
      </c>
      <c r="J24" s="18">
        <f t="shared" si="5"/>
        <v>16.76120396877965</v>
      </c>
      <c r="K24" s="18">
        <f t="shared" si="3"/>
        <v>5.5870679895932165</v>
      </c>
      <c r="L24" s="17">
        <v>31</v>
      </c>
      <c r="M24" s="20">
        <f t="shared" si="6"/>
        <v>9.6774193548387094E-2</v>
      </c>
      <c r="N24" s="17">
        <v>30</v>
      </c>
      <c r="O24" s="21">
        <f t="shared" ref="O24:P24" si="32">D24/7</f>
        <v>0.42857142857142855</v>
      </c>
      <c r="P24" s="21">
        <f t="shared" si="32"/>
        <v>0</v>
      </c>
      <c r="Q24" s="17">
        <f t="shared" si="8"/>
        <v>70</v>
      </c>
      <c r="R24" s="17"/>
      <c r="S24" s="22">
        <v>3.60283687943262</v>
      </c>
      <c r="T24" s="15">
        <v>460</v>
      </c>
      <c r="U24" s="23" t="s">
        <v>33</v>
      </c>
      <c r="V24" s="24" t="s">
        <v>33</v>
      </c>
      <c r="W24" s="15">
        <v>0</v>
      </c>
      <c r="X24" s="25">
        <f t="shared" si="9"/>
        <v>0</v>
      </c>
      <c r="Y24" s="26">
        <f t="shared" si="10"/>
        <v>0</v>
      </c>
      <c r="Z24" s="15">
        <v>0</v>
      </c>
      <c r="AA24" s="15" t="s">
        <v>34</v>
      </c>
      <c r="AB24" s="28">
        <f t="shared" si="11"/>
        <v>-0.69</v>
      </c>
      <c r="AC24" s="29">
        <v>3.7549312499999994E-2</v>
      </c>
      <c r="AD24" s="26">
        <f t="shared" si="12"/>
        <v>-0.15545415374999996</v>
      </c>
      <c r="AE24" s="26">
        <v>-2.5</v>
      </c>
      <c r="AF24" s="26">
        <v>-1.7354472924901183</v>
      </c>
      <c r="AG24" s="26">
        <v>0</v>
      </c>
    </row>
    <row r="25" spans="1:33" ht="15.75" customHeight="1" x14ac:dyDescent="0.2">
      <c r="A25" s="15" t="s">
        <v>64</v>
      </c>
      <c r="B25" s="15" t="s">
        <v>105</v>
      </c>
      <c r="C25" s="16">
        <f t="shared" si="4"/>
        <v>10.2475</v>
      </c>
      <c r="D25" s="17">
        <v>12</v>
      </c>
      <c r="E25" s="17">
        <v>0</v>
      </c>
      <c r="F25" s="18">
        <v>122.97</v>
      </c>
      <c r="G25" s="18">
        <v>0</v>
      </c>
      <c r="H25" s="19">
        <f t="shared" si="1"/>
        <v>0</v>
      </c>
      <c r="I25" s="19">
        <f t="shared" si="2"/>
        <v>0.43118389351061243</v>
      </c>
      <c r="J25" s="18">
        <f t="shared" si="5"/>
        <v>53.022683385000008</v>
      </c>
      <c r="K25" s="18">
        <f t="shared" si="3"/>
        <v>4.4185569487500009</v>
      </c>
      <c r="L25" s="17">
        <v>38</v>
      </c>
      <c r="M25" s="20">
        <f t="shared" si="6"/>
        <v>0.31578947368421051</v>
      </c>
      <c r="N25" s="17">
        <v>12</v>
      </c>
      <c r="O25" s="21">
        <f t="shared" ref="O25:P25" si="33">D25/7</f>
        <v>1.7142857142857142</v>
      </c>
      <c r="P25" s="21">
        <f t="shared" si="33"/>
        <v>0</v>
      </c>
      <c r="Q25" s="17">
        <f t="shared" si="8"/>
        <v>7</v>
      </c>
      <c r="R25" s="17"/>
      <c r="S25" s="22">
        <v>2.378947368421052</v>
      </c>
      <c r="T25" s="15">
        <v>460</v>
      </c>
      <c r="U25" s="23" t="s">
        <v>33</v>
      </c>
      <c r="V25" s="24" t="s">
        <v>33</v>
      </c>
      <c r="W25" s="37">
        <v>0</v>
      </c>
      <c r="X25" s="25">
        <f t="shared" si="9"/>
        <v>0</v>
      </c>
      <c r="Y25" s="26">
        <f t="shared" si="10"/>
        <v>0</v>
      </c>
      <c r="Z25" s="37">
        <v>0</v>
      </c>
      <c r="AA25" s="15" t="s">
        <v>34</v>
      </c>
      <c r="AB25" s="28">
        <f t="shared" si="11"/>
        <v>-0.69</v>
      </c>
      <c r="AC25" s="29">
        <v>3.7549312499999994E-2</v>
      </c>
      <c r="AD25" s="26">
        <f t="shared" si="12"/>
        <v>-0.62181661499999985</v>
      </c>
      <c r="AE25" s="26">
        <v>-2.5</v>
      </c>
      <c r="AF25" s="26">
        <v>-1.74</v>
      </c>
      <c r="AG25" s="26">
        <v>0</v>
      </c>
    </row>
    <row r="26" spans="1:33" ht="15.75" customHeight="1" x14ac:dyDescent="0.2">
      <c r="A26" s="15" t="s">
        <v>65</v>
      </c>
      <c r="B26" s="15" t="s">
        <v>106</v>
      </c>
      <c r="C26" s="16">
        <f t="shared" si="4"/>
        <v>9.99</v>
      </c>
      <c r="D26" s="17">
        <v>6</v>
      </c>
      <c r="E26" s="17">
        <v>0</v>
      </c>
      <c r="F26" s="18">
        <v>59.94</v>
      </c>
      <c r="G26" s="18">
        <v>0</v>
      </c>
      <c r="H26" s="19">
        <f t="shared" si="1"/>
        <v>0</v>
      </c>
      <c r="I26" s="19">
        <f t="shared" si="2"/>
        <v>0.42084430993592492</v>
      </c>
      <c r="J26" s="18">
        <f t="shared" si="5"/>
        <v>25.225407937559339</v>
      </c>
      <c r="K26" s="18">
        <f t="shared" si="3"/>
        <v>4.2042346562598896</v>
      </c>
      <c r="L26" s="17">
        <v>29</v>
      </c>
      <c r="M26" s="20">
        <f t="shared" si="6"/>
        <v>0.20689655172413793</v>
      </c>
      <c r="N26" s="17">
        <v>5</v>
      </c>
      <c r="O26" s="21">
        <f t="shared" ref="O26:P26" si="34">D26/7</f>
        <v>0.8571428571428571</v>
      </c>
      <c r="P26" s="21">
        <f t="shared" si="34"/>
        <v>0</v>
      </c>
      <c r="Q26" s="17">
        <f t="shared" si="8"/>
        <v>5</v>
      </c>
      <c r="R26" s="17"/>
      <c r="S26" s="22">
        <v>2.7770700636942669</v>
      </c>
      <c r="T26" s="15">
        <v>460</v>
      </c>
      <c r="U26" s="23" t="s">
        <v>33</v>
      </c>
      <c r="V26" s="24" t="s">
        <v>33</v>
      </c>
      <c r="W26" s="37">
        <v>0</v>
      </c>
      <c r="X26" s="25">
        <f t="shared" si="9"/>
        <v>0</v>
      </c>
      <c r="Y26" s="26">
        <f t="shared" si="10"/>
        <v>0</v>
      </c>
      <c r="Z26" s="37">
        <v>0</v>
      </c>
      <c r="AA26" s="15" t="s">
        <v>34</v>
      </c>
      <c r="AB26" s="28">
        <f t="shared" si="11"/>
        <v>-0.69</v>
      </c>
      <c r="AC26" s="29">
        <v>3.7549312499999994E-2</v>
      </c>
      <c r="AD26" s="26">
        <f t="shared" si="12"/>
        <v>-0.31090830749999993</v>
      </c>
      <c r="AE26" s="26">
        <v>-2.5</v>
      </c>
      <c r="AF26" s="26">
        <v>-1.7354472924901101</v>
      </c>
      <c r="AG26" s="26">
        <v>0</v>
      </c>
    </row>
    <row r="27" spans="1:33" ht="15.75" customHeight="1" x14ac:dyDescent="0.2">
      <c r="A27" s="15" t="s">
        <v>66</v>
      </c>
      <c r="B27" s="15"/>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0</v>
      </c>
      <c r="T27" s="15">
        <v>460</v>
      </c>
      <c r="U27" s="23" t="s">
        <v>33</v>
      </c>
      <c r="V27" s="24" t="s">
        <v>33</v>
      </c>
      <c r="W27" s="37">
        <v>0</v>
      </c>
      <c r="X27" s="25">
        <f t="shared" si="9"/>
        <v>0</v>
      </c>
      <c r="Y27" s="26">
        <f t="shared" si="10"/>
        <v>0</v>
      </c>
      <c r="Z27" s="37">
        <v>0</v>
      </c>
      <c r="AA27" s="15" t="s">
        <v>34</v>
      </c>
      <c r="AB27" s="28">
        <f t="shared" si="11"/>
        <v>-0.69</v>
      </c>
      <c r="AC27" s="29">
        <v>3.7549312499999994E-2</v>
      </c>
      <c r="AD27" s="26">
        <f t="shared" si="12"/>
        <v>0</v>
      </c>
      <c r="AE27" s="26">
        <v>-2.5</v>
      </c>
      <c r="AF27" s="26">
        <v>-1.7354472924901101</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460</v>
      </c>
      <c r="U28" s="23" t="s">
        <v>33</v>
      </c>
      <c r="V28" s="24" t="s">
        <v>33</v>
      </c>
      <c r="W28" s="37">
        <v>0</v>
      </c>
      <c r="X28" s="25">
        <f t="shared" si="9"/>
        <v>0</v>
      </c>
      <c r="Y28" s="26">
        <f t="shared" si="10"/>
        <v>0</v>
      </c>
      <c r="Z28" s="37">
        <v>0</v>
      </c>
      <c r="AA28" s="15" t="s">
        <v>34</v>
      </c>
      <c r="AB28" s="28">
        <f t="shared" si="11"/>
        <v>-0.69</v>
      </c>
      <c r="AC28" s="29">
        <v>3.7549312499999994E-2</v>
      </c>
      <c r="AD28" s="26">
        <f t="shared" si="12"/>
        <v>0</v>
      </c>
      <c r="AE28" s="26">
        <v>-2.5</v>
      </c>
      <c r="AF28" s="26">
        <v>-2.05226729249011</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460</v>
      </c>
      <c r="U29" s="23" t="s">
        <v>33</v>
      </c>
      <c r="V29" s="24" t="s">
        <v>33</v>
      </c>
      <c r="W29" s="15">
        <v>0</v>
      </c>
      <c r="X29" s="25">
        <f t="shared" si="9"/>
        <v>0</v>
      </c>
      <c r="Y29" s="26">
        <f t="shared" si="10"/>
        <v>0</v>
      </c>
      <c r="Z29" s="15">
        <v>0</v>
      </c>
      <c r="AA29" s="15" t="s">
        <v>34</v>
      </c>
      <c r="AB29" s="28">
        <f t="shared" si="11"/>
        <v>-0.69</v>
      </c>
      <c r="AC29" s="29">
        <v>3.7549312499999994E-2</v>
      </c>
      <c r="AD29" s="26">
        <f t="shared" si="12"/>
        <v>0</v>
      </c>
      <c r="AE29" s="26">
        <v>-2.5</v>
      </c>
      <c r="AF29" s="26">
        <v>-2.05226729249011</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460</v>
      </c>
      <c r="U30" s="23" t="s">
        <v>33</v>
      </c>
      <c r="V30" s="24" t="s">
        <v>33</v>
      </c>
      <c r="W30" s="15">
        <v>0</v>
      </c>
      <c r="X30" s="25">
        <f t="shared" si="9"/>
        <v>0</v>
      </c>
      <c r="Y30" s="26">
        <f t="shared" si="10"/>
        <v>0</v>
      </c>
      <c r="Z30" s="15">
        <v>0</v>
      </c>
      <c r="AA30" s="15" t="s">
        <v>34</v>
      </c>
      <c r="AB30" s="28">
        <f t="shared" si="11"/>
        <v>-0.69</v>
      </c>
      <c r="AC30" s="29">
        <v>3.7549312499999994E-2</v>
      </c>
      <c r="AD30" s="26">
        <f t="shared" si="12"/>
        <v>0</v>
      </c>
      <c r="AE30" s="26">
        <v>-2.5</v>
      </c>
      <c r="AF30" s="26">
        <v>-2.0411768717391299</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345</v>
      </c>
      <c r="U31" s="23">
        <v>115</v>
      </c>
      <c r="V31" s="24" t="s">
        <v>753</v>
      </c>
      <c r="W31" s="15">
        <v>0</v>
      </c>
      <c r="X31" s="25">
        <f t="shared" si="9"/>
        <v>0</v>
      </c>
      <c r="Y31" s="26">
        <f t="shared" si="10"/>
        <v>0</v>
      </c>
      <c r="Z31" s="15">
        <v>0</v>
      </c>
      <c r="AA31" s="15" t="s">
        <v>34</v>
      </c>
      <c r="AB31" s="28">
        <f t="shared" si="11"/>
        <v>-0.69</v>
      </c>
      <c r="AC31" s="29">
        <v>3.7549312499999994E-2</v>
      </c>
      <c r="AD31" s="26">
        <f t="shared" si="12"/>
        <v>0</v>
      </c>
      <c r="AE31" s="26">
        <v>-2.5</v>
      </c>
      <c r="AF31" s="26">
        <v>-2.0411768717391303</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34</v>
      </c>
      <c r="AB32" s="28">
        <f t="shared" si="11"/>
        <v>-0.69</v>
      </c>
      <c r="AC32" s="29">
        <v>3.7549312499999994E-2</v>
      </c>
      <c r="AD32" s="26">
        <f t="shared" si="12"/>
        <v>0</v>
      </c>
      <c r="AE32" s="26">
        <v>-2.5</v>
      </c>
      <c r="AF32" s="26">
        <v>-2.0411768717391299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0.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- 6 pack of 18"" cinch straps for cables, garage, home, or shop organizer of extension cords, hoses, tools, ropes, and more")</f>
        <v>Elastic hook and loop storage strap - 6 pack of 18"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Info!B1:BJ5000""),2,FALSE),"""")"),"B07SB8124J")</f>
        <v>B07SB8124J</v>
      </c>
      <c r="B2" s="3" t="s">
        <v>107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7.5" customHeight="1" x14ac:dyDescent="0.15">
      <c r="A3" s="62" t="s">
        <v>30</v>
      </c>
      <c r="B3" s="63"/>
      <c r="C3" s="4">
        <f>((AE32+AF32)/0.85)*-1</f>
        <v>7.1181161129679058</v>
      </c>
      <c r="D3" s="5">
        <f>SUM(D4:D99634)</f>
        <v>20</v>
      </c>
      <c r="E3" s="5"/>
      <c r="F3" s="6">
        <f t="shared" ref="F3:G3" si="0">SUM(F4:F99634)</f>
        <v>175.15</v>
      </c>
      <c r="G3" s="6">
        <f t="shared" si="0"/>
        <v>0</v>
      </c>
      <c r="H3" s="7">
        <f t="shared" ref="H3:H32" si="1">G3/F3*-1</f>
        <v>0</v>
      </c>
      <c r="I3" s="8">
        <f t="shared" ref="I3:I32" si="2">J3/F3</f>
        <v>0.20006477160025446</v>
      </c>
      <c r="J3" s="6">
        <f>SUM(J4:J99634)</f>
        <v>35.041344745784571</v>
      </c>
      <c r="K3" s="6">
        <f t="shared" ref="K3:K32" si="3">J3/D3</f>
        <v>1.7520672372892285</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1 - Nov
1 - Dec
0.5 - Jan
0.5 - Feb")</f>
        <v>0.5 - March
0.5 - April
0.5 - May
0.5 - June
0.5 - July
0.5 - Aug
0.5 - Sept
0.5 - Oct
1 - Nov
1 -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-2.0554398823145998</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Info!B2:BZ7000""),37,FALSE)),"""")*-1"),-2.58039869602272)</f>
        <v>-2.5803986960227201</v>
      </c>
      <c r="AG3" s="6">
        <f>SUM(AG4:AG99634)</f>
        <v>0</v>
      </c>
    </row>
    <row r="4" spans="1:33" ht="15.75" customHeight="1" x14ac:dyDescent="0.2">
      <c r="A4" s="15" t="s">
        <v>31</v>
      </c>
      <c r="B4" s="15" t="s">
        <v>72</v>
      </c>
      <c r="C4" s="16">
        <f t="shared" ref="C4:C32" si="4">IFERROR(F4/D4," - ")</f>
        <v>8.7274999999999991</v>
      </c>
      <c r="D4" s="17">
        <v>4</v>
      </c>
      <c r="E4" s="17">
        <v>0</v>
      </c>
      <c r="F4" s="18">
        <v>34.909999999999997</v>
      </c>
      <c r="G4" s="18">
        <v>0</v>
      </c>
      <c r="H4" s="19">
        <f t="shared" si="1"/>
        <v>0</v>
      </c>
      <c r="I4" s="19">
        <f t="shared" si="2"/>
        <v>0.20064791825641631</v>
      </c>
      <c r="J4" s="18">
        <f t="shared" ref="J4:J32" si="5">F4*0.85+G4+AF4*D4+D4*AE4+AG4+AD4</f>
        <v>7.0046188263314928</v>
      </c>
      <c r="K4" s="18">
        <f t="shared" si="3"/>
        <v>1.7511547065828732</v>
      </c>
      <c r="L4" s="17">
        <v>7</v>
      </c>
      <c r="M4" s="20">
        <f t="shared" ref="M4:M32" si="6">IFERROR(D4/L4,"-")</f>
        <v>0.5714285714285714</v>
      </c>
      <c r="N4" s="17">
        <v>17</v>
      </c>
      <c r="O4" s="21">
        <f t="shared" ref="O4:P4" si="7">D4/7</f>
        <v>0.5714285714285714</v>
      </c>
      <c r="P4" s="21">
        <f t="shared" si="7"/>
        <v>0</v>
      </c>
      <c r="Q4" s="17">
        <f t="shared" ref="Q4:Q32" si="8">ROUNDDOWN(N4/(O4+P4),0)</f>
        <v>29</v>
      </c>
      <c r="R4" s="17"/>
      <c r="S4" s="22">
        <v>1.48736462093862</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7.4463831018518514E-2</v>
      </c>
      <c r="AD4" s="26">
        <f t="shared" ref="AD4:AD32" si="12">IFERROR(AB4*AC4*D4*2,0)</f>
        <v>-0.41104034722222216</v>
      </c>
      <c r="AE4" s="26">
        <v>-3.31</v>
      </c>
      <c r="AF4" s="26">
        <v>-2.25446020661157</v>
      </c>
      <c r="AG4" s="26">
        <v>0</v>
      </c>
    </row>
    <row r="5" spans="1:33" ht="15.75" customHeight="1" x14ac:dyDescent="0.2">
      <c r="A5" s="15" t="s">
        <v>35</v>
      </c>
      <c r="B5" s="15" t="s">
        <v>36</v>
      </c>
      <c r="C5" s="16">
        <f t="shared" si="4"/>
        <v>8.59</v>
      </c>
      <c r="D5" s="17">
        <v>2</v>
      </c>
      <c r="E5" s="17">
        <v>0</v>
      </c>
      <c r="F5" s="30">
        <v>17.18</v>
      </c>
      <c r="G5" s="30">
        <v>0</v>
      </c>
      <c r="H5" s="19">
        <f t="shared" si="1"/>
        <v>0</v>
      </c>
      <c r="I5" s="19">
        <f t="shared" si="2"/>
        <v>0.19023988748325149</v>
      </c>
      <c r="J5" s="18">
        <f t="shared" si="5"/>
        <v>3.2683212669622606</v>
      </c>
      <c r="K5" s="18">
        <f t="shared" si="3"/>
        <v>1.6341606334811303</v>
      </c>
      <c r="L5" s="17">
        <v>21</v>
      </c>
      <c r="M5" s="20">
        <f t="shared" si="6"/>
        <v>9.5238095238095233E-2</v>
      </c>
      <c r="N5" s="17">
        <v>14</v>
      </c>
      <c r="O5" s="21">
        <f t="shared" ref="O5:P5" si="13">D5/7</f>
        <v>0.2857142857142857</v>
      </c>
      <c r="P5" s="21">
        <f t="shared" si="13"/>
        <v>0</v>
      </c>
      <c r="Q5" s="17">
        <f t="shared" si="8"/>
        <v>49</v>
      </c>
      <c r="R5" s="17"/>
      <c r="S5" s="22">
        <v>1.68163265306122</v>
      </c>
      <c r="T5" s="15">
        <v>0</v>
      </c>
      <c r="U5" s="23" t="s">
        <v>33</v>
      </c>
      <c r="V5" s="24" t="s">
        <v>33</v>
      </c>
      <c r="W5" s="15">
        <v>0</v>
      </c>
      <c r="X5" s="25">
        <f t="shared" si="9"/>
        <v>0</v>
      </c>
      <c r="Y5" s="26">
        <f t="shared" si="10"/>
        <v>0</v>
      </c>
      <c r="Z5" s="15">
        <v>0</v>
      </c>
      <c r="AA5" s="15" t="s">
        <v>73</v>
      </c>
      <c r="AB5" s="28">
        <f t="shared" si="11"/>
        <v>-0.69</v>
      </c>
      <c r="AC5" s="29">
        <v>7.4550115874855147E-2</v>
      </c>
      <c r="AD5" s="26">
        <f t="shared" si="12"/>
        <v>-0.20575831981460019</v>
      </c>
      <c r="AE5" s="26">
        <v>-3.31</v>
      </c>
      <c r="AF5" s="26">
        <v>-2.25446020661157</v>
      </c>
      <c r="AG5" s="26">
        <v>0</v>
      </c>
    </row>
    <row r="6" spans="1:33" ht="15.75" customHeight="1" x14ac:dyDescent="0.2">
      <c r="A6" s="15" t="s">
        <v>37</v>
      </c>
      <c r="B6" s="15" t="s">
        <v>108</v>
      </c>
      <c r="C6" s="16">
        <f t="shared" si="4"/>
        <v>8.59</v>
      </c>
      <c r="D6" s="17">
        <v>7</v>
      </c>
      <c r="E6" s="17">
        <v>0</v>
      </c>
      <c r="F6" s="30">
        <v>60.129999999999995</v>
      </c>
      <c r="G6" s="30">
        <v>0</v>
      </c>
      <c r="H6" s="19">
        <f t="shared" si="1"/>
        <v>0</v>
      </c>
      <c r="I6" s="19">
        <f t="shared" si="2"/>
        <v>0.19025374931116112</v>
      </c>
      <c r="J6" s="18">
        <f t="shared" si="5"/>
        <v>11.439957946080117</v>
      </c>
      <c r="K6" s="18">
        <f t="shared" si="3"/>
        <v>1.6342797065828738</v>
      </c>
      <c r="L6" s="17">
        <v>15</v>
      </c>
      <c r="M6" s="20">
        <f t="shared" si="6"/>
        <v>0.46666666666666667</v>
      </c>
      <c r="N6" s="17">
        <v>10</v>
      </c>
      <c r="O6" s="21">
        <f t="shared" ref="O6:P6" si="14">D6/7</f>
        <v>1</v>
      </c>
      <c r="P6" s="21">
        <f t="shared" si="14"/>
        <v>0</v>
      </c>
      <c r="Q6" s="17">
        <f t="shared" si="8"/>
        <v>10</v>
      </c>
      <c r="R6" s="17"/>
      <c r="S6" s="22">
        <v>1.8899082568807299</v>
      </c>
      <c r="T6" s="15">
        <v>0</v>
      </c>
      <c r="U6" s="23" t="s">
        <v>33</v>
      </c>
      <c r="V6" s="24" t="s">
        <v>39</v>
      </c>
      <c r="W6" s="15">
        <v>0</v>
      </c>
      <c r="X6" s="25">
        <f t="shared" si="9"/>
        <v>0</v>
      </c>
      <c r="Y6" s="26">
        <f t="shared" si="10"/>
        <v>0</v>
      </c>
      <c r="Z6" s="15">
        <v>0</v>
      </c>
      <c r="AA6" s="15" t="s">
        <v>73</v>
      </c>
      <c r="AB6" s="28">
        <f t="shared" si="11"/>
        <v>-0.69</v>
      </c>
      <c r="AC6" s="29">
        <v>7.4463831018518514E-2</v>
      </c>
      <c r="AD6" s="26">
        <f t="shared" si="12"/>
        <v>-0.71932060763888872</v>
      </c>
      <c r="AE6" s="26">
        <v>-3.31</v>
      </c>
      <c r="AF6" s="26">
        <v>-2.25446020661157</v>
      </c>
      <c r="AG6" s="26">
        <v>0</v>
      </c>
    </row>
    <row r="7" spans="1:33" ht="15.75" customHeight="1" x14ac:dyDescent="0.2">
      <c r="A7" s="15" t="s">
        <v>40</v>
      </c>
      <c r="B7" s="15" t="s">
        <v>72</v>
      </c>
      <c r="C7" s="16">
        <f t="shared" si="4"/>
        <v>8.99</v>
      </c>
      <c r="D7" s="17">
        <v>4</v>
      </c>
      <c r="E7" s="17">
        <v>0</v>
      </c>
      <c r="F7" s="30">
        <v>35.96</v>
      </c>
      <c r="G7" s="30">
        <v>0</v>
      </c>
      <c r="H7" s="19">
        <f t="shared" si="1"/>
        <v>0</v>
      </c>
      <c r="I7" s="19">
        <f t="shared" si="2"/>
        <v>0.21960842119942986</v>
      </c>
      <c r="J7" s="18">
        <f t="shared" si="5"/>
        <v>7.8971188263314982</v>
      </c>
      <c r="K7" s="18">
        <f t="shared" si="3"/>
        <v>1.9742797065828745</v>
      </c>
      <c r="L7" s="17">
        <v>13</v>
      </c>
      <c r="M7" s="20">
        <f t="shared" si="6"/>
        <v>0.30769230769230771</v>
      </c>
      <c r="N7" s="17">
        <v>3</v>
      </c>
      <c r="O7" s="21">
        <f t="shared" ref="O7:P7" si="15">D7/7</f>
        <v>0.5714285714285714</v>
      </c>
      <c r="P7" s="21">
        <f t="shared" si="15"/>
        <v>0</v>
      </c>
      <c r="Q7" s="17">
        <f t="shared" si="8"/>
        <v>5</v>
      </c>
      <c r="R7" s="17"/>
      <c r="S7" s="22">
        <v>2.125</v>
      </c>
      <c r="T7" s="15">
        <v>0</v>
      </c>
      <c r="U7" s="23" t="s">
        <v>33</v>
      </c>
      <c r="V7" s="24" t="s">
        <v>39</v>
      </c>
      <c r="W7" s="15">
        <v>0</v>
      </c>
      <c r="X7" s="25">
        <f t="shared" si="9"/>
        <v>0</v>
      </c>
      <c r="Y7" s="26">
        <f t="shared" si="10"/>
        <v>0</v>
      </c>
      <c r="Z7" s="15">
        <v>0</v>
      </c>
      <c r="AA7" s="15" t="s">
        <v>73</v>
      </c>
      <c r="AB7" s="28">
        <f t="shared" si="11"/>
        <v>-0.69</v>
      </c>
      <c r="AC7" s="29">
        <v>7.4463831018518514E-2</v>
      </c>
      <c r="AD7" s="26">
        <f t="shared" si="12"/>
        <v>-0.41104034722222216</v>
      </c>
      <c r="AE7" s="26">
        <v>-3.31</v>
      </c>
      <c r="AF7" s="26">
        <v>-2.25446020661157</v>
      </c>
      <c r="AG7" s="26">
        <v>0</v>
      </c>
    </row>
    <row r="8" spans="1:33" ht="15.75" customHeight="1" x14ac:dyDescent="0.2">
      <c r="A8" s="15" t="s">
        <v>42</v>
      </c>
      <c r="B8" s="15"/>
      <c r="C8" s="16">
        <f t="shared" si="4"/>
        <v>8.99</v>
      </c>
      <c r="D8" s="17">
        <v>2</v>
      </c>
      <c r="E8" s="17">
        <v>0</v>
      </c>
      <c r="F8" s="30">
        <v>17.98</v>
      </c>
      <c r="G8" s="30">
        <v>0</v>
      </c>
      <c r="H8" s="19">
        <f t="shared" si="1"/>
        <v>0</v>
      </c>
      <c r="I8" s="19">
        <f t="shared" si="2"/>
        <v>0.22010455096712392</v>
      </c>
      <c r="J8" s="18">
        <f t="shared" si="5"/>
        <v>3.9574798263888882</v>
      </c>
      <c r="K8" s="18">
        <f t="shared" si="3"/>
        <v>1.9787399131944441</v>
      </c>
      <c r="L8" s="17">
        <v>11</v>
      </c>
      <c r="M8" s="20">
        <f t="shared" si="6"/>
        <v>0.18181818181818182</v>
      </c>
      <c r="N8" s="17">
        <v>1</v>
      </c>
      <c r="O8" s="21">
        <f t="shared" ref="O8:P8" si="16">D8/7</f>
        <v>0.2857142857142857</v>
      </c>
      <c r="P8" s="21">
        <f t="shared" si="16"/>
        <v>0</v>
      </c>
      <c r="Q8" s="17">
        <f t="shared" si="8"/>
        <v>3</v>
      </c>
      <c r="R8" s="17"/>
      <c r="S8" s="22" t="e">
        <v>#N/A</v>
      </c>
      <c r="T8" s="15">
        <v>0</v>
      </c>
      <c r="U8" s="23" t="s">
        <v>33</v>
      </c>
      <c r="V8" s="24" t="s">
        <v>33</v>
      </c>
      <c r="W8" s="15">
        <v>0</v>
      </c>
      <c r="X8" s="25">
        <f t="shared" si="9"/>
        <v>0</v>
      </c>
      <c r="Y8" s="26">
        <f t="shared" si="10"/>
        <v>0</v>
      </c>
      <c r="Z8" s="15">
        <v>0</v>
      </c>
      <c r="AA8" s="15" t="s">
        <v>73</v>
      </c>
      <c r="AB8" s="28">
        <f t="shared" si="11"/>
        <v>-0.69</v>
      </c>
      <c r="AC8" s="29">
        <v>7.4463831018518514E-2</v>
      </c>
      <c r="AD8" s="26">
        <f t="shared" si="12"/>
        <v>-0.20552017361111108</v>
      </c>
      <c r="AE8" s="26">
        <v>-3.31</v>
      </c>
      <c r="AF8" s="26">
        <v>-2.25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-2.2774250826446201</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-2.2774250826446201</v>
      </c>
      <c r="AG10" s="26">
        <v>0</v>
      </c>
    </row>
    <row r="11" spans="1:33" ht="15.75" customHeight="1" x14ac:dyDescent="0.2">
      <c r="A11" s="15" t="s">
        <v>47</v>
      </c>
      <c r="B11" s="15" t="s">
        <v>53</v>
      </c>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-2.2774250826446201</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-2.2774250826446201</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-2.2895118595041302</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-2.2895118595041302</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-2.2895118595041302</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-2.2895118595041302</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88</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-2.23281185950413</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88</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-2.23281185950413</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88</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-2.2328118595041317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88</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-2.2328118595041317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88</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-2.2328118595041317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88</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-2.2328118595041317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88</v>
      </c>
      <c r="U23" s="23" t="s">
        <v>33</v>
      </c>
      <c r="V23" s="24" t="s">
        <v>33</v>
      </c>
      <c r="W23" s="15">
        <v>0</v>
      </c>
      <c r="X23" s="25">
        <f t="shared" si="9"/>
        <v>0</v>
      </c>
      <c r="Y23" s="26">
        <f t="shared" si="10"/>
        <v>0</v>
      </c>
      <c r="Z23" s="15">
        <v>0</v>
      </c>
      <c r="AA23" s="15" t="s">
        <v>73</v>
      </c>
      <c r="AB23" s="28">
        <f t="shared" si="11"/>
        <v>-0.69</v>
      </c>
      <c r="AC23" s="29">
        <v>7.4463831018518514E-2</v>
      </c>
      <c r="AD23" s="26">
        <f t="shared" si="12"/>
        <v>0</v>
      </c>
      <c r="AE23" s="26">
        <v>-3.31</v>
      </c>
      <c r="AF23" s="26">
        <v>-2.2328118595041317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88</v>
      </c>
      <c r="U24" s="23" t="s">
        <v>33</v>
      </c>
      <c r="V24" s="24" t="s">
        <v>33</v>
      </c>
      <c r="W24" s="15">
        <v>0</v>
      </c>
      <c r="X24" s="25">
        <f t="shared" si="9"/>
        <v>0</v>
      </c>
      <c r="Y24" s="26">
        <f t="shared" si="10"/>
        <v>0</v>
      </c>
      <c r="Z24" s="15">
        <v>0</v>
      </c>
      <c r="AA24" s="15" t="s">
        <v>73</v>
      </c>
      <c r="AB24" s="28">
        <f t="shared" si="11"/>
        <v>-0.69</v>
      </c>
      <c r="AC24" s="29">
        <v>7.4463831018518514E-2</v>
      </c>
      <c r="AD24" s="26">
        <f t="shared" si="12"/>
        <v>0</v>
      </c>
      <c r="AE24" s="26">
        <v>-3.31</v>
      </c>
      <c r="AF24" s="26">
        <v>-2.2328118595041317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88</v>
      </c>
      <c r="U25" s="23" t="s">
        <v>33</v>
      </c>
      <c r="V25" s="24" t="s">
        <v>33</v>
      </c>
      <c r="W25" s="37">
        <v>0</v>
      </c>
      <c r="X25" s="25">
        <f t="shared" si="9"/>
        <v>0</v>
      </c>
      <c r="Y25" s="26">
        <f t="shared" si="10"/>
        <v>0</v>
      </c>
      <c r="Z25" s="37">
        <v>0</v>
      </c>
      <c r="AA25" s="15" t="s">
        <v>73</v>
      </c>
      <c r="AB25" s="28">
        <f t="shared" si="11"/>
        <v>-0.69</v>
      </c>
      <c r="AC25" s="29">
        <v>7.4463831018518514E-2</v>
      </c>
      <c r="AD25" s="26">
        <f t="shared" si="12"/>
        <v>0</v>
      </c>
      <c r="AE25" s="26">
        <v>-3.31</v>
      </c>
      <c r="AF25" s="26">
        <v>-2.23</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1</v>
      </c>
      <c r="O26" s="21">
        <f t="shared" ref="O26:P26" si="34">D26/7</f>
        <v>0</v>
      </c>
      <c r="P26" s="21">
        <f t="shared" si="34"/>
        <v>0</v>
      </c>
      <c r="Q26" s="17" t="e">
        <f t="shared" si="8"/>
        <v>#DIV/0!</v>
      </c>
      <c r="R26" s="17"/>
      <c r="S26" s="22">
        <v>0</v>
      </c>
      <c r="T26" s="15">
        <v>88</v>
      </c>
      <c r="U26" s="23" t="s">
        <v>33</v>
      </c>
      <c r="V26" s="24" t="s">
        <v>33</v>
      </c>
      <c r="W26" s="37">
        <v>0</v>
      </c>
      <c r="X26" s="25">
        <f t="shared" si="9"/>
        <v>0</v>
      </c>
      <c r="Y26" s="26">
        <f t="shared" si="10"/>
        <v>0</v>
      </c>
      <c r="Z26" s="37">
        <v>0</v>
      </c>
      <c r="AA26" s="15" t="s">
        <v>73</v>
      </c>
      <c r="AB26" s="28">
        <f t="shared" si="11"/>
        <v>-0.69</v>
      </c>
      <c r="AC26" s="29">
        <v>7.4463831018518514E-2</v>
      </c>
      <c r="AD26" s="26">
        <f t="shared" si="12"/>
        <v>0</v>
      </c>
      <c r="AE26" s="26">
        <v>-3.31</v>
      </c>
      <c r="AF26" s="26">
        <v>-2.23281185950413</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0</v>
      </c>
      <c r="T27" s="15">
        <v>88</v>
      </c>
      <c r="U27" s="23" t="s">
        <v>33</v>
      </c>
      <c r="V27" s="24" t="s">
        <v>33</v>
      </c>
      <c r="W27" s="37">
        <v>0</v>
      </c>
      <c r="X27" s="25">
        <f t="shared" si="9"/>
        <v>0</v>
      </c>
      <c r="Y27" s="26">
        <f t="shared" si="10"/>
        <v>0</v>
      </c>
      <c r="Z27" s="37">
        <v>0</v>
      </c>
      <c r="AA27" s="15" t="s">
        <v>73</v>
      </c>
      <c r="AB27" s="28">
        <f t="shared" si="11"/>
        <v>-0.69</v>
      </c>
      <c r="AC27" s="29">
        <v>7.4463831018518514E-2</v>
      </c>
      <c r="AD27" s="26">
        <f t="shared" si="12"/>
        <v>0</v>
      </c>
      <c r="AE27" s="26">
        <v>-3.47</v>
      </c>
      <c r="AF27" s="26">
        <v>-2.23281185950413</v>
      </c>
      <c r="AG27" s="26">
        <v>0</v>
      </c>
    </row>
    <row r="28" spans="1:33" ht="15.75" customHeight="1" x14ac:dyDescent="0.2">
      <c r="A28" s="15" t="s">
        <v>67</v>
      </c>
      <c r="B28" s="37"/>
      <c r="C28" s="16">
        <f t="shared" si="4"/>
        <v>8.99</v>
      </c>
      <c r="D28" s="17">
        <v>1</v>
      </c>
      <c r="E28" s="17">
        <v>0</v>
      </c>
      <c r="F28" s="18">
        <v>8.99</v>
      </c>
      <c r="G28" s="18">
        <v>0</v>
      </c>
      <c r="H28" s="19">
        <f t="shared" si="1"/>
        <v>0</v>
      </c>
      <c r="I28" s="19">
        <f t="shared" si="2"/>
        <v>0.16394305380314952</v>
      </c>
      <c r="J28" s="18">
        <f t="shared" si="5"/>
        <v>1.4738480536903142</v>
      </c>
      <c r="K28" s="18">
        <f t="shared" si="3"/>
        <v>1.4738480536903142</v>
      </c>
      <c r="L28" s="17">
        <v>4</v>
      </c>
      <c r="M28" s="20">
        <f t="shared" si="6"/>
        <v>0.25</v>
      </c>
      <c r="N28" s="17">
        <v>0</v>
      </c>
      <c r="O28" s="21">
        <f t="shared" ref="O28:P28" si="36">D28/7</f>
        <v>0.14285714285714285</v>
      </c>
      <c r="P28" s="21">
        <f t="shared" si="36"/>
        <v>0</v>
      </c>
      <c r="Q28" s="17">
        <f t="shared" si="8"/>
        <v>0</v>
      </c>
      <c r="R28" s="17"/>
      <c r="S28" s="22">
        <v>0</v>
      </c>
      <c r="T28" s="15">
        <v>88</v>
      </c>
      <c r="U28" s="23" t="s">
        <v>33</v>
      </c>
      <c r="V28" s="24" t="s">
        <v>33</v>
      </c>
      <c r="W28" s="37">
        <v>0</v>
      </c>
      <c r="X28" s="25">
        <f t="shared" si="9"/>
        <v>0</v>
      </c>
      <c r="Y28" s="26">
        <f t="shared" si="10"/>
        <v>0</v>
      </c>
      <c r="Z28" s="37">
        <v>0</v>
      </c>
      <c r="AA28" s="15" t="s">
        <v>73</v>
      </c>
      <c r="AB28" s="28">
        <f t="shared" si="11"/>
        <v>-0.69</v>
      </c>
      <c r="AC28" s="29">
        <v>7.4463831018518514E-2</v>
      </c>
      <c r="AD28" s="26">
        <f t="shared" si="12"/>
        <v>-0.10276008680555554</v>
      </c>
      <c r="AE28" s="26">
        <v>-3.47</v>
      </c>
      <c r="AF28" s="26">
        <v>-2.5948918595041301</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88</v>
      </c>
      <c r="U29" s="23" t="s">
        <v>33</v>
      </c>
      <c r="V29" s="24" t="s">
        <v>33</v>
      </c>
      <c r="W29" s="15">
        <v>0</v>
      </c>
      <c r="X29" s="25">
        <f t="shared" si="9"/>
        <v>0</v>
      </c>
      <c r="Y29" s="26">
        <f t="shared" si="10"/>
        <v>0</v>
      </c>
      <c r="Z29" s="15">
        <v>0</v>
      </c>
      <c r="AA29" s="15" t="s">
        <v>73</v>
      </c>
      <c r="AB29" s="28">
        <f t="shared" si="11"/>
        <v>-0.69</v>
      </c>
      <c r="AC29" s="29">
        <v>7.4463831018518514E-2</v>
      </c>
      <c r="AD29" s="26">
        <f t="shared" si="12"/>
        <v>0</v>
      </c>
      <c r="AE29" s="26">
        <v>-3.47</v>
      </c>
      <c r="AF29" s="26">
        <v>-2.5948918595041301</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88</v>
      </c>
      <c r="U30" s="23" t="s">
        <v>33</v>
      </c>
      <c r="V30" s="24" t="s">
        <v>33</v>
      </c>
      <c r="W30" s="15">
        <v>0</v>
      </c>
      <c r="X30" s="25">
        <f t="shared" si="9"/>
        <v>0</v>
      </c>
      <c r="Y30" s="26">
        <f t="shared" si="10"/>
        <v>0</v>
      </c>
      <c r="Z30" s="15">
        <v>0</v>
      </c>
      <c r="AA30" s="15" t="s">
        <v>73</v>
      </c>
      <c r="AB30" s="28">
        <f t="shared" si="11"/>
        <v>-0.69</v>
      </c>
      <c r="AC30" s="29">
        <v>7.4463831018518514E-2</v>
      </c>
      <c r="AD30" s="26">
        <f t="shared" si="12"/>
        <v>0</v>
      </c>
      <c r="AE30" s="26">
        <v>-3.47</v>
      </c>
      <c r="AF30" s="26">
        <v>-2.5803986960227201</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88</v>
      </c>
      <c r="U31" s="23" t="s">
        <v>33</v>
      </c>
      <c r="V31" s="24" t="s">
        <v>752</v>
      </c>
      <c r="W31" s="15">
        <v>0</v>
      </c>
      <c r="X31" s="25">
        <f t="shared" si="9"/>
        <v>0</v>
      </c>
      <c r="Y31" s="26">
        <f t="shared" si="10"/>
        <v>0</v>
      </c>
      <c r="Z31" s="15">
        <v>0</v>
      </c>
      <c r="AA31" s="15" t="s">
        <v>73</v>
      </c>
      <c r="AB31" s="28">
        <f t="shared" si="11"/>
        <v>-0.69</v>
      </c>
      <c r="AC31" s="29">
        <v>7.4463831018518514E-2</v>
      </c>
      <c r="AD31" s="26">
        <f t="shared" si="12"/>
        <v>0</v>
      </c>
      <c r="AE31" s="26">
        <v>-3.47</v>
      </c>
      <c r="AF31" s="26">
        <v>-2.5803986960227272</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7.4463831018518514E-2</v>
      </c>
      <c r="AD32" s="26">
        <f t="shared" si="12"/>
        <v>0</v>
      </c>
      <c r="AE32" s="26">
        <v>-3.47</v>
      </c>
      <c r="AF32" s="26">
        <v>-2.5803986960227201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9.832031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- 8 pack of 12"" cinch straps for cables, garage, home, or shop organizer of extension cords, hoses, tools, ropes, and more")</f>
        <v>Elastic hook and loop storage strap - 8 pack of 12"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Info!B1:BJ5000""),2,FALSE),"""")"),"B07S85K5X2")</f>
        <v>B07S85K5X2</v>
      </c>
      <c r="B2" s="3" t="s">
        <v>109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3.5" customHeight="1" x14ac:dyDescent="0.15">
      <c r="A3" s="62" t="s">
        <v>30</v>
      </c>
      <c r="B3" s="63"/>
      <c r="C3" s="4">
        <f>((AE32+AF32)/0.85)*-1</f>
        <v>7.2593453921568596</v>
      </c>
      <c r="D3" s="5">
        <f>SUM(D4:D99634)</f>
        <v>69</v>
      </c>
      <c r="E3" s="5"/>
      <c r="F3" s="6">
        <f t="shared" ref="F3:G3" si="0">SUM(F4:F99634)</f>
        <v>777.43000000000018</v>
      </c>
      <c r="G3" s="6">
        <f t="shared" si="0"/>
        <v>-53.66</v>
      </c>
      <c r="H3" s="7">
        <f t="shared" ref="H3:H32" si="1">G3/F3*-1</f>
        <v>6.9022291396009905E-2</v>
      </c>
      <c r="I3" s="8">
        <f t="shared" ref="I3:I32" si="2">J3/F3</f>
        <v>0.23133875657566755</v>
      </c>
      <c r="J3" s="6">
        <f>SUM(J4:J99634)</f>
        <v>179.84968952462125</v>
      </c>
      <c r="K3" s="6">
        <f t="shared" ref="K3:K32" si="3">J3/D3</f>
        <v>2.6065172394872644</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3</v>
      </c>
      <c r="X3" s="7">
        <f>W3/D3</f>
        <v>4.3478260869565216E-2</v>
      </c>
      <c r="Y3" s="6"/>
      <c r="Z3" s="5"/>
      <c r="AA3" s="5"/>
      <c r="AB3" s="5"/>
      <c r="AC3" s="5"/>
      <c r="AD3" s="6">
        <f>SUM(AD4:AD99634)</f>
        <v>-6.8805817708333334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Info!B2:BZ7000""),37,FALSE)),"""")*-1"),-2.70044358333333)</f>
        <v>-2.70044358333333</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1</v>
      </c>
      <c r="O4" s="21">
        <f t="shared" ref="O4:P4" si="7">D4/7</f>
        <v>0</v>
      </c>
      <c r="P4" s="21">
        <f t="shared" si="7"/>
        <v>0</v>
      </c>
      <c r="Q4" s="17" t="e">
        <f t="shared" ref="Q4:Q32" si="8">ROUNDDOWN(N4/(O4+P4),0)</f>
        <v>#DIV/0!</v>
      </c>
      <c r="R4" s="17"/>
      <c r="S4" s="22" t="e">
        <v>#N/A</v>
      </c>
      <c r="T4" s="15">
        <v>162</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-2.7474084343434342</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1</v>
      </c>
      <c r="O5" s="21">
        <f t="shared" ref="O5:P5" si="13">D5/7</f>
        <v>0</v>
      </c>
      <c r="P5" s="21">
        <f t="shared" si="13"/>
        <v>0</v>
      </c>
      <c r="Q5" s="17" t="e">
        <f t="shared" si="8"/>
        <v>#DIV/0!</v>
      </c>
      <c r="R5" s="17"/>
      <c r="S5" s="22" t="e">
        <v>#N/A</v>
      </c>
      <c r="T5" s="15">
        <v>162</v>
      </c>
      <c r="U5" s="23" t="s">
        <v>33</v>
      </c>
      <c r="V5" s="24" t="s">
        <v>33</v>
      </c>
      <c r="W5" s="15">
        <v>0</v>
      </c>
      <c r="X5" s="25">
        <f t="shared" si="9"/>
        <v>0</v>
      </c>
      <c r="Y5" s="26">
        <f t="shared" si="10"/>
        <v>0</v>
      </c>
      <c r="Z5" s="15">
        <v>0</v>
      </c>
      <c r="AA5" s="15" t="e">
        <v>#N/A</v>
      </c>
      <c r="AB5" s="28" t="e">
        <f t="shared" si="11"/>
        <v>#N/A</v>
      </c>
      <c r="AC5" s="29" t="e">
        <v>#N/A</v>
      </c>
      <c r="AD5" s="26">
        <f t="shared" si="12"/>
        <v>0</v>
      </c>
      <c r="AE5" s="26">
        <v>0</v>
      </c>
      <c r="AF5" s="26">
        <v>-2.7474084343434342</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162</v>
      </c>
      <c r="U6" s="23" t="s">
        <v>33</v>
      </c>
      <c r="V6" s="24" t="s">
        <v>39</v>
      </c>
      <c r="W6" s="15">
        <v>0</v>
      </c>
      <c r="X6" s="25">
        <f t="shared" si="9"/>
        <v>0</v>
      </c>
      <c r="Y6" s="26">
        <f t="shared" si="10"/>
        <v>0</v>
      </c>
      <c r="Z6" s="15">
        <v>0</v>
      </c>
      <c r="AA6" s="15" t="e">
        <v>#N/A</v>
      </c>
      <c r="AB6" s="28" t="e">
        <f t="shared" si="11"/>
        <v>#N/A</v>
      </c>
      <c r="AC6" s="29" t="e">
        <v>#N/A</v>
      </c>
      <c r="AD6" s="26">
        <f t="shared" si="12"/>
        <v>0</v>
      </c>
      <c r="AE6" s="26">
        <v>0</v>
      </c>
      <c r="AF6" s="26">
        <v>-2.7474084343434342</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324</v>
      </c>
      <c r="U7" s="23">
        <v>162</v>
      </c>
      <c r="V7" s="24" t="s">
        <v>110</v>
      </c>
      <c r="W7" s="15">
        <v>0</v>
      </c>
      <c r="X7" s="25">
        <f t="shared" si="9"/>
        <v>0</v>
      </c>
      <c r="Y7" s="26">
        <f t="shared" si="10"/>
        <v>0</v>
      </c>
      <c r="Z7" s="15">
        <v>0</v>
      </c>
      <c r="AA7" s="15" t="e">
        <v>#N/A</v>
      </c>
      <c r="AB7" s="28" t="e">
        <f t="shared" si="11"/>
        <v>#N/A</v>
      </c>
      <c r="AC7" s="29" t="e">
        <v>#N/A</v>
      </c>
      <c r="AD7" s="26">
        <f t="shared" si="12"/>
        <v>0</v>
      </c>
      <c r="AE7" s="26">
        <v>0</v>
      </c>
      <c r="AF7" s="26">
        <v>-2.7474084343434342</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162</v>
      </c>
      <c r="U8" s="23">
        <v>162</v>
      </c>
      <c r="V8" s="24" t="s">
        <v>111</v>
      </c>
      <c r="W8" s="15">
        <v>0</v>
      </c>
      <c r="X8" s="25">
        <f t="shared" si="9"/>
        <v>0</v>
      </c>
      <c r="Y8" s="26">
        <f t="shared" si="10"/>
        <v>0</v>
      </c>
      <c r="Z8" s="15">
        <v>0</v>
      </c>
      <c r="AA8" s="15" t="e">
        <v>#N/A</v>
      </c>
      <c r="AB8" s="28" t="e">
        <f t="shared" si="11"/>
        <v>#N/A</v>
      </c>
      <c r="AC8" s="29" t="e">
        <v>#N/A</v>
      </c>
      <c r="AD8" s="26">
        <f t="shared" si="12"/>
        <v>0</v>
      </c>
      <c r="AE8" s="26">
        <v>0</v>
      </c>
      <c r="AF8" s="26">
        <v>-2.75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162</v>
      </c>
      <c r="U9" s="23">
        <v>162</v>
      </c>
      <c r="V9" s="24" t="s">
        <v>112</v>
      </c>
      <c r="W9" s="15">
        <v>0</v>
      </c>
      <c r="X9" s="25">
        <f t="shared" si="9"/>
        <v>0</v>
      </c>
      <c r="Y9" s="26">
        <f t="shared" si="10"/>
        <v>0</v>
      </c>
      <c r="Z9" s="15">
        <v>0</v>
      </c>
      <c r="AA9" s="15" t="e">
        <v>#N/A</v>
      </c>
      <c r="AB9" s="28" t="e">
        <f t="shared" si="11"/>
        <v>#N/A</v>
      </c>
      <c r="AC9" s="29" t="e">
        <v>#N/A</v>
      </c>
      <c r="AD9" s="26">
        <f t="shared" si="12"/>
        <v>0</v>
      </c>
      <c r="AE9" s="26">
        <v>0</v>
      </c>
      <c r="AF9" s="26">
        <v>-2.7723579292929199</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162</v>
      </c>
      <c r="U10" s="23">
        <v>162</v>
      </c>
      <c r="V10" s="24" t="s">
        <v>112</v>
      </c>
      <c r="W10" s="15">
        <v>0</v>
      </c>
      <c r="X10" s="25">
        <f t="shared" si="9"/>
        <v>0</v>
      </c>
      <c r="Y10" s="26">
        <f t="shared" si="10"/>
        <v>0</v>
      </c>
      <c r="Z10" s="15">
        <v>0</v>
      </c>
      <c r="AA10" s="15" t="e">
        <v>#N/A</v>
      </c>
      <c r="AB10" s="28" t="e">
        <f t="shared" si="11"/>
        <v>#N/A</v>
      </c>
      <c r="AC10" s="29" t="e">
        <v>#N/A</v>
      </c>
      <c r="AD10" s="26">
        <f t="shared" si="12"/>
        <v>0</v>
      </c>
      <c r="AE10" s="26">
        <v>0</v>
      </c>
      <c r="AF10" s="26">
        <v>-2.7723579292929199</v>
      </c>
      <c r="AG10" s="26">
        <v>0</v>
      </c>
    </row>
    <row r="11" spans="1:33" ht="15.75" customHeight="1" x14ac:dyDescent="0.2">
      <c r="A11" s="15" t="s">
        <v>47</v>
      </c>
      <c r="B11" s="15" t="s">
        <v>53</v>
      </c>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162</v>
      </c>
      <c r="U11" s="23">
        <v>162</v>
      </c>
      <c r="V11" s="24" t="s">
        <v>113</v>
      </c>
      <c r="W11" s="15">
        <v>0</v>
      </c>
      <c r="X11" s="25">
        <f t="shared" si="9"/>
        <v>0</v>
      </c>
      <c r="Y11" s="26">
        <f t="shared" si="10"/>
        <v>0</v>
      </c>
      <c r="Z11" s="15">
        <v>0</v>
      </c>
      <c r="AA11" s="15" t="e">
        <v>#N/A</v>
      </c>
      <c r="AB11" s="28" t="e">
        <f t="shared" si="11"/>
        <v>#N/A</v>
      </c>
      <c r="AC11" s="29" t="e">
        <v>#N/A</v>
      </c>
      <c r="AD11" s="26">
        <f t="shared" si="12"/>
        <v>0</v>
      </c>
      <c r="AE11" s="26">
        <v>0</v>
      </c>
      <c r="AF11" s="26">
        <v>-2.7723579292929199</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162</v>
      </c>
      <c r="U12" s="23">
        <v>162</v>
      </c>
      <c r="V12" s="24" t="s">
        <v>113</v>
      </c>
      <c r="W12" s="15">
        <v>0</v>
      </c>
      <c r="X12" s="25">
        <f t="shared" si="9"/>
        <v>0</v>
      </c>
      <c r="Y12" s="26">
        <f t="shared" si="10"/>
        <v>0</v>
      </c>
      <c r="Z12" s="15">
        <v>0</v>
      </c>
      <c r="AA12" s="15" t="e">
        <v>#N/A</v>
      </c>
      <c r="AB12" s="28" t="e">
        <f t="shared" si="11"/>
        <v>#N/A</v>
      </c>
      <c r="AC12" s="29" t="e">
        <v>#N/A</v>
      </c>
      <c r="AD12" s="26">
        <f t="shared" si="12"/>
        <v>0</v>
      </c>
      <c r="AE12" s="26">
        <v>0</v>
      </c>
      <c r="AF12" s="26">
        <v>-2.7723579292929199</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162</v>
      </c>
      <c r="U13" s="23">
        <v>162</v>
      </c>
      <c r="V13" s="24" t="s">
        <v>111</v>
      </c>
      <c r="W13" s="15">
        <v>0</v>
      </c>
      <c r="X13" s="25">
        <f t="shared" si="9"/>
        <v>0</v>
      </c>
      <c r="Y13" s="26">
        <f t="shared" si="10"/>
        <v>0</v>
      </c>
      <c r="Z13" s="15">
        <v>0</v>
      </c>
      <c r="AA13" s="15" t="e">
        <v>#N/A</v>
      </c>
      <c r="AB13" s="28" t="e">
        <f t="shared" si="11"/>
        <v>#N/A</v>
      </c>
      <c r="AC13" s="29" t="e">
        <v>#N/A</v>
      </c>
      <c r="AD13" s="26">
        <f t="shared" si="12"/>
        <v>0</v>
      </c>
      <c r="AE13" s="26">
        <v>0</v>
      </c>
      <c r="AF13" s="26">
        <v>-2.7854892424242399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162</v>
      </c>
      <c r="U14" s="23">
        <v>162</v>
      </c>
      <c r="V14" s="24" t="s">
        <v>114</v>
      </c>
      <c r="W14" s="15">
        <v>0</v>
      </c>
      <c r="X14" s="25">
        <f t="shared" si="9"/>
        <v>0</v>
      </c>
      <c r="Y14" s="26">
        <f t="shared" si="10"/>
        <v>0</v>
      </c>
      <c r="Z14" s="15">
        <v>0</v>
      </c>
      <c r="AA14" s="15" t="e">
        <v>#N/A</v>
      </c>
      <c r="AB14" s="28" t="e">
        <f t="shared" si="11"/>
        <v>#N/A</v>
      </c>
      <c r="AC14" s="29" t="e">
        <v>#N/A</v>
      </c>
      <c r="AD14" s="26">
        <f t="shared" si="12"/>
        <v>0</v>
      </c>
      <c r="AE14" s="26">
        <v>0</v>
      </c>
      <c r="AF14" s="26">
        <v>-2.7854892424242399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-2.7854892424242399</v>
      </c>
      <c r="AG15" s="26">
        <v>0</v>
      </c>
    </row>
    <row r="16" spans="1:33" ht="15.75" customHeight="1" x14ac:dyDescent="0.2">
      <c r="A16" s="15" t="s">
        <v>55</v>
      </c>
      <c r="B16" s="15" t="s">
        <v>115</v>
      </c>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162</v>
      </c>
      <c r="O16" s="21">
        <f t="shared" ref="O16:P16" si="24">D16/7</f>
        <v>0</v>
      </c>
      <c r="P16" s="21">
        <f t="shared" si="24"/>
        <v>0</v>
      </c>
      <c r="Q16" s="17" t="e">
        <f t="shared" si="8"/>
        <v>#DIV/0!</v>
      </c>
      <c r="R16" s="17"/>
      <c r="S16" s="22">
        <v>0</v>
      </c>
      <c r="T16" s="15">
        <v>0</v>
      </c>
      <c r="U16" s="23" t="s">
        <v>33</v>
      </c>
      <c r="V16" s="24" t="s">
        <v>33</v>
      </c>
      <c r="W16" s="15">
        <v>0</v>
      </c>
      <c r="X16" s="25">
        <f t="shared" si="9"/>
        <v>0</v>
      </c>
      <c r="Y16" s="26">
        <f t="shared" si="10"/>
        <v>0</v>
      </c>
      <c r="Z16" s="15">
        <v>0</v>
      </c>
      <c r="AA16" s="15" t="s">
        <v>73</v>
      </c>
      <c r="AB16" s="28">
        <f t="shared" si="11"/>
        <v>-0.69</v>
      </c>
      <c r="AC16" s="29">
        <v>7.2259837962962981E-2</v>
      </c>
      <c r="AD16" s="26">
        <f t="shared" si="12"/>
        <v>0</v>
      </c>
      <c r="AE16" s="26">
        <v>-3.31</v>
      </c>
      <c r="AF16" s="26">
        <v>-2.7854892424242399</v>
      </c>
      <c r="AG16" s="26">
        <v>0</v>
      </c>
    </row>
    <row r="17" spans="1:33" ht="15.75" customHeight="1" x14ac:dyDescent="0.2">
      <c r="A17" s="15" t="s">
        <v>56</v>
      </c>
      <c r="B17" s="15" t="s">
        <v>116</v>
      </c>
      <c r="C17" s="16">
        <f t="shared" si="4"/>
        <v>12.99</v>
      </c>
      <c r="D17" s="17">
        <v>6</v>
      </c>
      <c r="E17" s="17">
        <v>0</v>
      </c>
      <c r="F17" s="18">
        <v>77.94</v>
      </c>
      <c r="G17" s="30">
        <v>-40.54</v>
      </c>
      <c r="H17" s="19">
        <f t="shared" si="1"/>
        <v>0.52014370028226842</v>
      </c>
      <c r="I17" s="19">
        <f t="shared" si="2"/>
        <v>-0.14173013745033072</v>
      </c>
      <c r="J17" s="18">
        <f t="shared" si="5"/>
        <v>-11.046446912878777</v>
      </c>
      <c r="K17" s="18">
        <f t="shared" si="3"/>
        <v>-1.841074485479796</v>
      </c>
      <c r="L17" s="17">
        <v>32</v>
      </c>
      <c r="M17" s="20">
        <f t="shared" si="6"/>
        <v>0.1875</v>
      </c>
      <c r="N17" s="17">
        <v>157</v>
      </c>
      <c r="O17" s="21">
        <f t="shared" ref="O17:P17" si="25">D17/7</f>
        <v>0.8571428571428571</v>
      </c>
      <c r="P17" s="21">
        <f t="shared" si="25"/>
        <v>0</v>
      </c>
      <c r="Q17" s="17">
        <f t="shared" si="8"/>
        <v>183</v>
      </c>
      <c r="R17" s="17"/>
      <c r="S17" s="22">
        <v>4.9689440993788803E-2</v>
      </c>
      <c r="T17" s="15">
        <v>81</v>
      </c>
      <c r="U17" s="23" t="s">
        <v>33</v>
      </c>
      <c r="V17" s="24" t="s">
        <v>33</v>
      </c>
      <c r="W17" s="15">
        <v>3</v>
      </c>
      <c r="X17" s="25">
        <f t="shared" si="9"/>
        <v>0.5</v>
      </c>
      <c r="Y17" s="26">
        <f t="shared" si="10"/>
        <v>6.7566666666666668</v>
      </c>
      <c r="Z17" s="15">
        <v>3</v>
      </c>
      <c r="AA17" s="15" t="s">
        <v>73</v>
      </c>
      <c r="AB17" s="28">
        <f t="shared" si="11"/>
        <v>-0.69</v>
      </c>
      <c r="AC17" s="29">
        <v>7.2259837962962981E-2</v>
      </c>
      <c r="AD17" s="26">
        <f t="shared" si="12"/>
        <v>-0.59831145833333343</v>
      </c>
      <c r="AE17" s="26">
        <v>-3.31</v>
      </c>
      <c r="AF17" s="26">
        <v>-2.7161892424242402</v>
      </c>
      <c r="AG17" s="26">
        <v>0</v>
      </c>
    </row>
    <row r="18" spans="1:33" ht="15.75" customHeight="1" x14ac:dyDescent="0.2">
      <c r="A18" s="15" t="s">
        <v>57</v>
      </c>
      <c r="B18" s="15" t="s">
        <v>117</v>
      </c>
      <c r="C18" s="16">
        <f t="shared" si="4"/>
        <v>12.99</v>
      </c>
      <c r="D18" s="17">
        <v>5</v>
      </c>
      <c r="E18" s="17">
        <v>0</v>
      </c>
      <c r="F18" s="18">
        <v>64.95</v>
      </c>
      <c r="G18" s="30">
        <v>-11.009999999999998</v>
      </c>
      <c r="H18" s="19">
        <f t="shared" si="1"/>
        <v>0.16951501154734408</v>
      </c>
      <c r="I18" s="19">
        <f t="shared" si="2"/>
        <v>0.20889855128459364</v>
      </c>
      <c r="J18" s="18">
        <f t="shared" si="5"/>
        <v>13.567960905934358</v>
      </c>
      <c r="K18" s="18">
        <f t="shared" si="3"/>
        <v>2.7135921811868715</v>
      </c>
      <c r="L18" s="17">
        <v>28</v>
      </c>
      <c r="M18" s="20">
        <f t="shared" si="6"/>
        <v>0.17857142857142858</v>
      </c>
      <c r="N18" s="17">
        <v>150</v>
      </c>
      <c r="O18" s="21">
        <f t="shared" ref="O18:P18" si="26">D18/7</f>
        <v>0.7142857142857143</v>
      </c>
      <c r="P18" s="21">
        <f t="shared" si="26"/>
        <v>0</v>
      </c>
      <c r="Q18" s="17">
        <f t="shared" si="8"/>
        <v>210</v>
      </c>
      <c r="R18" s="17"/>
      <c r="S18" s="22">
        <v>0.26315789473684198</v>
      </c>
      <c r="T18" s="15">
        <v>81</v>
      </c>
      <c r="U18" s="23" t="s">
        <v>33</v>
      </c>
      <c r="V18" s="24" t="s">
        <v>33</v>
      </c>
      <c r="W18" s="15">
        <v>0</v>
      </c>
      <c r="X18" s="25">
        <f t="shared" si="9"/>
        <v>0</v>
      </c>
      <c r="Y18" s="26">
        <f t="shared" si="10"/>
        <v>11.009999999999998</v>
      </c>
      <c r="Z18" s="15">
        <v>1</v>
      </c>
      <c r="AA18" s="15" t="s">
        <v>73</v>
      </c>
      <c r="AB18" s="28">
        <f t="shared" si="11"/>
        <v>-0.69</v>
      </c>
      <c r="AC18" s="29">
        <v>7.2259837962962981E-2</v>
      </c>
      <c r="AD18" s="26">
        <f t="shared" si="12"/>
        <v>-0.49859288194444457</v>
      </c>
      <c r="AE18" s="26">
        <v>-3.31</v>
      </c>
      <c r="AF18" s="26">
        <v>-2.7161892424242402</v>
      </c>
      <c r="AG18" s="26">
        <v>0</v>
      </c>
    </row>
    <row r="19" spans="1:33" ht="15.75" customHeight="1" x14ac:dyDescent="0.2">
      <c r="A19" s="15" t="s">
        <v>58</v>
      </c>
      <c r="B19" s="15" t="s">
        <v>48</v>
      </c>
      <c r="C19" s="16">
        <f t="shared" si="4"/>
        <v>12.99</v>
      </c>
      <c r="D19" s="17">
        <v>4</v>
      </c>
      <c r="E19" s="17">
        <v>0</v>
      </c>
      <c r="F19" s="18">
        <v>51.96</v>
      </c>
      <c r="G19" s="30">
        <v>-0.97</v>
      </c>
      <c r="H19" s="19">
        <f t="shared" si="1"/>
        <v>1.8668206312548112E-2</v>
      </c>
      <c r="I19" s="19">
        <f t="shared" si="2"/>
        <v>0.35974535651938933</v>
      </c>
      <c r="J19" s="18">
        <f t="shared" si="5"/>
        <v>18.692368724747471</v>
      </c>
      <c r="K19" s="18">
        <f t="shared" si="3"/>
        <v>4.6730921811868678</v>
      </c>
      <c r="L19" s="17">
        <v>24</v>
      </c>
      <c r="M19" s="20">
        <f t="shared" si="6"/>
        <v>0.16666666666666666</v>
      </c>
      <c r="N19" s="17">
        <v>147</v>
      </c>
      <c r="O19" s="21">
        <f t="shared" ref="O19:P19" si="27">D19/7</f>
        <v>0.5714285714285714</v>
      </c>
      <c r="P19" s="21">
        <f t="shared" si="27"/>
        <v>0</v>
      </c>
      <c r="Q19" s="17">
        <f t="shared" si="8"/>
        <v>257</v>
      </c>
      <c r="R19" s="17"/>
      <c r="S19" s="22">
        <v>0.32432432432432401</v>
      </c>
      <c r="T19" s="15">
        <v>81</v>
      </c>
      <c r="U19" s="23" t="s">
        <v>33</v>
      </c>
      <c r="V19" s="24" t="s">
        <v>33</v>
      </c>
      <c r="W19" s="15">
        <v>0</v>
      </c>
      <c r="X19" s="25">
        <f t="shared" si="9"/>
        <v>0</v>
      </c>
      <c r="Y19" s="26">
        <f t="shared" si="10"/>
        <v>0</v>
      </c>
      <c r="Z19" s="15">
        <v>0</v>
      </c>
      <c r="AA19" s="15" t="s">
        <v>73</v>
      </c>
      <c r="AB19" s="28">
        <f t="shared" si="11"/>
        <v>-0.69</v>
      </c>
      <c r="AC19" s="29">
        <v>7.2259837962962981E-2</v>
      </c>
      <c r="AD19" s="26">
        <f t="shared" si="12"/>
        <v>-0.39887430555555564</v>
      </c>
      <c r="AE19" s="26">
        <v>-3.31</v>
      </c>
      <c r="AF19" s="26">
        <v>-2.7161892424242424</v>
      </c>
      <c r="AG19" s="26">
        <v>0</v>
      </c>
    </row>
    <row r="20" spans="1:33" ht="15.75" customHeight="1" x14ac:dyDescent="0.2">
      <c r="A20" s="15" t="s">
        <v>59</v>
      </c>
      <c r="B20" s="15" t="s">
        <v>118</v>
      </c>
      <c r="C20" s="16">
        <f t="shared" si="4"/>
        <v>12.99</v>
      </c>
      <c r="D20" s="17">
        <v>5</v>
      </c>
      <c r="E20" s="17">
        <v>0</v>
      </c>
      <c r="F20" s="18">
        <v>64.95</v>
      </c>
      <c r="G20" s="30">
        <v>0</v>
      </c>
      <c r="H20" s="19">
        <f t="shared" si="1"/>
        <v>0</v>
      </c>
      <c r="I20" s="19">
        <f t="shared" si="2"/>
        <v>0.37841356283193761</v>
      </c>
      <c r="J20" s="18">
        <f t="shared" si="5"/>
        <v>24.577960905934347</v>
      </c>
      <c r="K20" s="18">
        <f t="shared" si="3"/>
        <v>4.9155921811868692</v>
      </c>
      <c r="L20" s="17">
        <v>16</v>
      </c>
      <c r="M20" s="20">
        <f t="shared" si="6"/>
        <v>0.3125</v>
      </c>
      <c r="N20" s="17">
        <v>141</v>
      </c>
      <c r="O20" s="21">
        <f t="shared" ref="O20:P20" si="28">D20/7</f>
        <v>0.7142857142857143</v>
      </c>
      <c r="P20" s="21">
        <f t="shared" si="28"/>
        <v>0</v>
      </c>
      <c r="Q20" s="17">
        <f t="shared" si="8"/>
        <v>197</v>
      </c>
      <c r="R20" s="17"/>
      <c r="S20" s="22">
        <v>0.25</v>
      </c>
      <c r="T20" s="15">
        <v>81</v>
      </c>
      <c r="U20" s="23" t="s">
        <v>33</v>
      </c>
      <c r="V20" s="24" t="s">
        <v>33</v>
      </c>
      <c r="W20" s="15">
        <v>0</v>
      </c>
      <c r="X20" s="25">
        <f t="shared" si="9"/>
        <v>0</v>
      </c>
      <c r="Y20" s="26">
        <f t="shared" si="10"/>
        <v>0</v>
      </c>
      <c r="Z20" s="15">
        <v>0</v>
      </c>
      <c r="AA20" s="15" t="s">
        <v>73</v>
      </c>
      <c r="AB20" s="28">
        <f t="shared" si="11"/>
        <v>-0.69</v>
      </c>
      <c r="AC20" s="29">
        <v>7.2259837962962981E-2</v>
      </c>
      <c r="AD20" s="26">
        <f t="shared" si="12"/>
        <v>-0.49859288194444457</v>
      </c>
      <c r="AE20" s="26">
        <v>-3.31</v>
      </c>
      <c r="AF20" s="26">
        <v>-2.7161892424242424</v>
      </c>
      <c r="AG20" s="26">
        <v>0</v>
      </c>
    </row>
    <row r="21" spans="1:33" ht="15.75" customHeight="1" x14ac:dyDescent="0.2">
      <c r="A21" s="15" t="s">
        <v>60</v>
      </c>
      <c r="B21" s="15" t="s">
        <v>119</v>
      </c>
      <c r="C21" s="16">
        <f t="shared" si="4"/>
        <v>12.99</v>
      </c>
      <c r="D21" s="17">
        <v>4</v>
      </c>
      <c r="E21" s="17">
        <v>1</v>
      </c>
      <c r="F21" s="18">
        <v>51.96</v>
      </c>
      <c r="G21" s="30">
        <v>0</v>
      </c>
      <c r="H21" s="19">
        <f t="shared" si="1"/>
        <v>0</v>
      </c>
      <c r="I21" s="19">
        <f t="shared" si="2"/>
        <v>0.37841356283193744</v>
      </c>
      <c r="J21" s="18">
        <f t="shared" si="5"/>
        <v>19.66236872474747</v>
      </c>
      <c r="K21" s="18">
        <f t="shared" si="3"/>
        <v>4.9155921811868675</v>
      </c>
      <c r="L21" s="17">
        <v>12</v>
      </c>
      <c r="M21" s="20">
        <f t="shared" si="6"/>
        <v>0.33333333333333331</v>
      </c>
      <c r="N21" s="17">
        <v>137</v>
      </c>
      <c r="O21" s="21">
        <f t="shared" ref="O21:P21" si="29">D21/7</f>
        <v>0.5714285714285714</v>
      </c>
      <c r="P21" s="21">
        <f t="shared" si="29"/>
        <v>0.14285714285714285</v>
      </c>
      <c r="Q21" s="17">
        <f t="shared" si="8"/>
        <v>191</v>
      </c>
      <c r="R21" s="17"/>
      <c r="S21" s="22">
        <v>0.32323232323232298</v>
      </c>
      <c r="T21" s="15">
        <v>81</v>
      </c>
      <c r="U21" s="23" t="s">
        <v>33</v>
      </c>
      <c r="V21" s="24" t="s">
        <v>33</v>
      </c>
      <c r="W21" s="15">
        <v>0</v>
      </c>
      <c r="X21" s="25">
        <f t="shared" si="9"/>
        <v>0</v>
      </c>
      <c r="Y21" s="26">
        <f t="shared" si="10"/>
        <v>0</v>
      </c>
      <c r="Z21" s="15">
        <v>0</v>
      </c>
      <c r="AA21" s="15" t="s">
        <v>73</v>
      </c>
      <c r="AB21" s="28">
        <f t="shared" si="11"/>
        <v>-0.69</v>
      </c>
      <c r="AC21" s="29">
        <v>7.2259837962962981E-2</v>
      </c>
      <c r="AD21" s="26">
        <f t="shared" si="12"/>
        <v>-0.39887430555555564</v>
      </c>
      <c r="AE21" s="26">
        <v>-3.31</v>
      </c>
      <c r="AF21" s="26">
        <v>-2.7161892424242424</v>
      </c>
      <c r="AG21" s="26">
        <v>0</v>
      </c>
    </row>
    <row r="22" spans="1:33" ht="15.75" customHeight="1" x14ac:dyDescent="0.2">
      <c r="A22" s="15" t="s">
        <v>61</v>
      </c>
      <c r="B22" s="15" t="s">
        <v>120</v>
      </c>
      <c r="C22" s="16">
        <f t="shared" si="4"/>
        <v>11.99</v>
      </c>
      <c r="D22" s="17">
        <v>1</v>
      </c>
      <c r="E22" s="17">
        <v>1</v>
      </c>
      <c r="F22" s="30">
        <v>11.99</v>
      </c>
      <c r="G22" s="30">
        <v>0</v>
      </c>
      <c r="H22" s="19">
        <f t="shared" si="1"/>
        <v>0</v>
      </c>
      <c r="I22" s="19">
        <f t="shared" si="2"/>
        <v>0.33908191669615245</v>
      </c>
      <c r="J22" s="18">
        <f t="shared" si="5"/>
        <v>4.0655921811868678</v>
      </c>
      <c r="K22" s="18">
        <f t="shared" si="3"/>
        <v>4.0655921811868678</v>
      </c>
      <c r="L22" s="17">
        <v>20</v>
      </c>
      <c r="M22" s="20">
        <f t="shared" si="6"/>
        <v>0.05</v>
      </c>
      <c r="N22" s="17">
        <v>134</v>
      </c>
      <c r="O22" s="21">
        <f t="shared" ref="O22:P22" si="30">D22/7</f>
        <v>0.14285714285714285</v>
      </c>
      <c r="P22" s="21">
        <f t="shared" si="30"/>
        <v>0.14285714285714285</v>
      </c>
      <c r="Q22" s="17">
        <f t="shared" si="8"/>
        <v>469</v>
      </c>
      <c r="R22" s="17"/>
      <c r="S22" s="22">
        <v>0.37630662020905897</v>
      </c>
      <c r="T22" s="15">
        <v>81</v>
      </c>
      <c r="U22" s="23" t="s">
        <v>33</v>
      </c>
      <c r="V22" s="24" t="s">
        <v>33</v>
      </c>
      <c r="W22" s="15">
        <v>0</v>
      </c>
      <c r="X22" s="25">
        <f t="shared" si="9"/>
        <v>0</v>
      </c>
      <c r="Y22" s="26">
        <f t="shared" si="10"/>
        <v>0</v>
      </c>
      <c r="Z22" s="15">
        <v>0</v>
      </c>
      <c r="AA22" s="15" t="s">
        <v>73</v>
      </c>
      <c r="AB22" s="28">
        <f t="shared" si="11"/>
        <v>-0.69</v>
      </c>
      <c r="AC22" s="29">
        <v>7.2259837962962981E-2</v>
      </c>
      <c r="AD22" s="26">
        <f t="shared" si="12"/>
        <v>-9.971857638888891E-2</v>
      </c>
      <c r="AE22" s="26">
        <v>-3.31</v>
      </c>
      <c r="AF22" s="26">
        <v>-2.7161892424242424</v>
      </c>
      <c r="AG22" s="26">
        <v>0</v>
      </c>
    </row>
    <row r="23" spans="1:33" ht="15.75" customHeight="1" x14ac:dyDescent="0.2">
      <c r="A23" s="15" t="s">
        <v>62</v>
      </c>
      <c r="B23" s="15" t="s">
        <v>121</v>
      </c>
      <c r="C23" s="16">
        <f t="shared" si="4"/>
        <v>13.03</v>
      </c>
      <c r="D23" s="17">
        <v>2</v>
      </c>
      <c r="E23" s="17">
        <v>0</v>
      </c>
      <c r="F23" s="18">
        <v>26.06</v>
      </c>
      <c r="G23" s="30">
        <v>0</v>
      </c>
      <c r="H23" s="19">
        <f t="shared" si="1"/>
        <v>0</v>
      </c>
      <c r="I23" s="19">
        <f t="shared" si="2"/>
        <v>0.37986125719008967</v>
      </c>
      <c r="J23" s="18">
        <f t="shared" si="5"/>
        <v>9.8991843623737363</v>
      </c>
      <c r="K23" s="18">
        <f t="shared" si="3"/>
        <v>4.9495921811868682</v>
      </c>
      <c r="L23" s="17">
        <v>29</v>
      </c>
      <c r="M23" s="20">
        <f t="shared" si="6"/>
        <v>6.8965517241379309E-2</v>
      </c>
      <c r="N23" s="17">
        <v>131</v>
      </c>
      <c r="O23" s="21">
        <f t="shared" ref="O23:P23" si="31">D23/7</f>
        <v>0.2857142857142857</v>
      </c>
      <c r="P23" s="21">
        <f t="shared" si="31"/>
        <v>0</v>
      </c>
      <c r="Q23" s="17">
        <f t="shared" si="8"/>
        <v>458</v>
      </c>
      <c r="R23" s="17"/>
      <c r="S23" s="22">
        <v>0.41281138790035499</v>
      </c>
      <c r="T23" s="15">
        <v>81</v>
      </c>
      <c r="U23" s="23" t="s">
        <v>33</v>
      </c>
      <c r="V23" s="24" t="s">
        <v>33</v>
      </c>
      <c r="W23" s="15">
        <v>0</v>
      </c>
      <c r="X23" s="25">
        <f t="shared" si="9"/>
        <v>0</v>
      </c>
      <c r="Y23" s="26">
        <f t="shared" si="10"/>
        <v>0</v>
      </c>
      <c r="Z23" s="15">
        <v>0</v>
      </c>
      <c r="AA23" s="15" t="s">
        <v>73</v>
      </c>
      <c r="AB23" s="28">
        <f t="shared" si="11"/>
        <v>-0.69</v>
      </c>
      <c r="AC23" s="29">
        <v>7.2259837962962981E-2</v>
      </c>
      <c r="AD23" s="26">
        <f t="shared" si="12"/>
        <v>-0.19943715277777782</v>
      </c>
      <c r="AE23" s="26">
        <v>-3.31</v>
      </c>
      <c r="AF23" s="26">
        <v>-2.7161892424242424</v>
      </c>
      <c r="AG23" s="26">
        <v>0</v>
      </c>
    </row>
    <row r="24" spans="1:33" ht="15.75" customHeight="1" x14ac:dyDescent="0.2">
      <c r="A24" s="15" t="s">
        <v>63</v>
      </c>
      <c r="B24" s="15" t="s">
        <v>122</v>
      </c>
      <c r="C24" s="16">
        <f t="shared" si="4"/>
        <v>11.33</v>
      </c>
      <c r="D24" s="17">
        <v>6</v>
      </c>
      <c r="E24" s="17">
        <v>0</v>
      </c>
      <c r="F24" s="18">
        <v>67.98</v>
      </c>
      <c r="G24" s="18">
        <v>0</v>
      </c>
      <c r="H24" s="19">
        <f t="shared" si="1"/>
        <v>0</v>
      </c>
      <c r="I24" s="19">
        <f t="shared" si="2"/>
        <v>0.3093196982512682</v>
      </c>
      <c r="J24" s="18">
        <f t="shared" si="5"/>
        <v>21.027553087121213</v>
      </c>
      <c r="K24" s="18">
        <f t="shared" si="3"/>
        <v>3.5045921811868688</v>
      </c>
      <c r="L24" s="17">
        <v>15</v>
      </c>
      <c r="M24" s="20">
        <f t="shared" si="6"/>
        <v>0.4</v>
      </c>
      <c r="N24" s="17">
        <v>123</v>
      </c>
      <c r="O24" s="21">
        <f t="shared" ref="O24:P24" si="32">D24/7</f>
        <v>0.8571428571428571</v>
      </c>
      <c r="P24" s="21">
        <f t="shared" si="32"/>
        <v>0</v>
      </c>
      <c r="Q24" s="17">
        <f t="shared" si="8"/>
        <v>143</v>
      </c>
      <c r="R24" s="17"/>
      <c r="S24" s="22">
        <v>0.51851851851851805</v>
      </c>
      <c r="T24" s="15">
        <v>81</v>
      </c>
      <c r="U24" s="23" t="s">
        <v>33</v>
      </c>
      <c r="V24" s="24" t="s">
        <v>33</v>
      </c>
      <c r="W24" s="15">
        <v>0</v>
      </c>
      <c r="X24" s="25">
        <f t="shared" si="9"/>
        <v>0</v>
      </c>
      <c r="Y24" s="26">
        <f t="shared" si="10"/>
        <v>0</v>
      </c>
      <c r="Z24" s="15">
        <v>0</v>
      </c>
      <c r="AA24" s="15" t="s">
        <v>73</v>
      </c>
      <c r="AB24" s="28">
        <f t="shared" si="11"/>
        <v>-0.69</v>
      </c>
      <c r="AC24" s="29">
        <v>7.2259837962962981E-2</v>
      </c>
      <c r="AD24" s="26">
        <f t="shared" si="12"/>
        <v>-0.59831145833333343</v>
      </c>
      <c r="AE24" s="26">
        <v>-3.31</v>
      </c>
      <c r="AF24" s="26">
        <v>-2.7161892424242424</v>
      </c>
      <c r="AG24" s="26">
        <v>0</v>
      </c>
    </row>
    <row r="25" spans="1:33" ht="15.75" customHeight="1" x14ac:dyDescent="0.2">
      <c r="A25" s="15" t="s">
        <v>64</v>
      </c>
      <c r="B25" s="15" t="s">
        <v>123</v>
      </c>
      <c r="C25" s="16">
        <f t="shared" si="4"/>
        <v>9.99</v>
      </c>
      <c r="D25" s="17">
        <v>6</v>
      </c>
      <c r="E25" s="17">
        <v>0</v>
      </c>
      <c r="F25" s="18">
        <v>59.94</v>
      </c>
      <c r="G25" s="18">
        <v>0</v>
      </c>
      <c r="H25" s="19">
        <f t="shared" si="1"/>
        <v>0</v>
      </c>
      <c r="I25" s="19">
        <f t="shared" si="2"/>
        <v>0.23641455691802912</v>
      </c>
      <c r="J25" s="18">
        <f t="shared" si="5"/>
        <v>14.170688541666665</v>
      </c>
      <c r="K25" s="18">
        <f t="shared" si="3"/>
        <v>2.3617814236111108</v>
      </c>
      <c r="L25" s="17">
        <v>24</v>
      </c>
      <c r="M25" s="20">
        <f t="shared" si="6"/>
        <v>0.25</v>
      </c>
      <c r="N25" s="17">
        <v>117</v>
      </c>
      <c r="O25" s="21">
        <f t="shared" ref="O25:P25" si="33">D25/7</f>
        <v>0.8571428571428571</v>
      </c>
      <c r="P25" s="21">
        <f t="shared" si="33"/>
        <v>0</v>
      </c>
      <c r="Q25" s="17">
        <f t="shared" si="8"/>
        <v>136</v>
      </c>
      <c r="R25" s="17"/>
      <c r="S25" s="22">
        <v>0.36018957345971558</v>
      </c>
      <c r="T25" s="15">
        <v>81</v>
      </c>
      <c r="U25" s="23" t="s">
        <v>33</v>
      </c>
      <c r="V25" s="24" t="s">
        <v>33</v>
      </c>
      <c r="W25" s="37">
        <v>0</v>
      </c>
      <c r="X25" s="25">
        <f t="shared" si="9"/>
        <v>0</v>
      </c>
      <c r="Y25" s="26">
        <f t="shared" si="10"/>
        <v>0</v>
      </c>
      <c r="Z25" s="37">
        <v>0</v>
      </c>
      <c r="AA25" s="15" t="s">
        <v>73</v>
      </c>
      <c r="AB25" s="28">
        <f t="shared" si="11"/>
        <v>-0.69</v>
      </c>
      <c r="AC25" s="29">
        <v>7.2259837962962981E-2</v>
      </c>
      <c r="AD25" s="26">
        <f t="shared" si="12"/>
        <v>-0.59831145833333343</v>
      </c>
      <c r="AE25" s="26">
        <v>-3.31</v>
      </c>
      <c r="AF25" s="26">
        <v>-2.72</v>
      </c>
      <c r="AG25" s="26">
        <v>0</v>
      </c>
    </row>
    <row r="26" spans="1:33" ht="15.75" customHeight="1" x14ac:dyDescent="0.2">
      <c r="A26" s="15" t="s">
        <v>65</v>
      </c>
      <c r="B26" s="15" t="s">
        <v>48</v>
      </c>
      <c r="C26" s="16">
        <f t="shared" si="4"/>
        <v>9.99</v>
      </c>
      <c r="D26" s="17">
        <v>9</v>
      </c>
      <c r="E26" s="17">
        <v>0</v>
      </c>
      <c r="F26" s="18">
        <v>89.91</v>
      </c>
      <c r="G26" s="18">
        <v>0</v>
      </c>
      <c r="H26" s="19">
        <f t="shared" si="1"/>
        <v>0</v>
      </c>
      <c r="I26" s="19">
        <f t="shared" si="2"/>
        <v>0.22077999811680377</v>
      </c>
      <c r="J26" s="18">
        <f t="shared" si="5"/>
        <v>19.850329630681827</v>
      </c>
      <c r="K26" s="18">
        <f t="shared" si="3"/>
        <v>2.2055921811868697</v>
      </c>
      <c r="L26" s="17">
        <v>15</v>
      </c>
      <c r="M26" s="20">
        <f t="shared" si="6"/>
        <v>0.6</v>
      </c>
      <c r="N26" s="17">
        <v>113</v>
      </c>
      <c r="O26" s="21">
        <f t="shared" ref="O26:P26" si="34">D26/7</f>
        <v>1.2857142857142858</v>
      </c>
      <c r="P26" s="21">
        <f t="shared" si="34"/>
        <v>0</v>
      </c>
      <c r="Q26" s="17">
        <f t="shared" si="8"/>
        <v>87</v>
      </c>
      <c r="R26" s="17"/>
      <c r="S26" s="22">
        <v>0.47407407407407409</v>
      </c>
      <c r="T26" s="15">
        <v>81</v>
      </c>
      <c r="U26" s="23" t="s">
        <v>33</v>
      </c>
      <c r="V26" s="24" t="s">
        <v>33</v>
      </c>
      <c r="W26" s="37">
        <v>0</v>
      </c>
      <c r="X26" s="25">
        <f t="shared" si="9"/>
        <v>0</v>
      </c>
      <c r="Y26" s="26">
        <f t="shared" si="10"/>
        <v>0</v>
      </c>
      <c r="Z26" s="37">
        <v>0</v>
      </c>
      <c r="AA26" s="15" t="s">
        <v>73</v>
      </c>
      <c r="AB26" s="28">
        <f t="shared" si="11"/>
        <v>-0.69</v>
      </c>
      <c r="AC26" s="29">
        <v>7.2259837962962981E-2</v>
      </c>
      <c r="AD26" s="26">
        <f t="shared" si="12"/>
        <v>-0.89746718750000021</v>
      </c>
      <c r="AE26" s="26">
        <v>-3.47</v>
      </c>
      <c r="AF26" s="26">
        <v>-2.7161892424242402</v>
      </c>
      <c r="AG26" s="26">
        <v>0</v>
      </c>
    </row>
    <row r="27" spans="1:33" ht="15.75" customHeight="1" x14ac:dyDescent="0.2">
      <c r="A27" s="15" t="s">
        <v>66</v>
      </c>
      <c r="B27" s="15" t="s">
        <v>124</v>
      </c>
      <c r="C27" s="16">
        <f t="shared" si="4"/>
        <v>9.99</v>
      </c>
      <c r="D27" s="17">
        <v>1</v>
      </c>
      <c r="E27" s="17">
        <v>0</v>
      </c>
      <c r="F27" s="18">
        <v>9.99</v>
      </c>
      <c r="G27" s="18">
        <v>0</v>
      </c>
      <c r="H27" s="19">
        <f t="shared" si="1"/>
        <v>0</v>
      </c>
      <c r="I27" s="19">
        <f t="shared" si="2"/>
        <v>0.22077999811680385</v>
      </c>
      <c r="J27" s="18">
        <f t="shared" si="5"/>
        <v>2.2055921811868706</v>
      </c>
      <c r="K27" s="18">
        <f t="shared" si="3"/>
        <v>2.2055921811868706</v>
      </c>
      <c r="L27" s="17">
        <v>23</v>
      </c>
      <c r="M27" s="20">
        <f t="shared" si="6"/>
        <v>4.3478260869565216E-2</v>
      </c>
      <c r="N27" s="17">
        <v>110</v>
      </c>
      <c r="O27" s="21">
        <f t="shared" ref="O27:P27" si="35">D27/7</f>
        <v>0.14285714285714285</v>
      </c>
      <c r="P27" s="21">
        <f t="shared" si="35"/>
        <v>0</v>
      </c>
      <c r="Q27" s="17">
        <f t="shared" si="8"/>
        <v>770</v>
      </c>
      <c r="R27" s="17"/>
      <c r="S27" s="22">
        <v>0.52040816326530615</v>
      </c>
      <c r="T27" s="15">
        <v>81</v>
      </c>
      <c r="U27" s="23" t="s">
        <v>33</v>
      </c>
      <c r="V27" s="24" t="s">
        <v>33</v>
      </c>
      <c r="W27" s="37">
        <v>0</v>
      </c>
      <c r="X27" s="25">
        <f t="shared" si="9"/>
        <v>0</v>
      </c>
      <c r="Y27" s="26">
        <f t="shared" si="10"/>
        <v>0</v>
      </c>
      <c r="Z27" s="37">
        <v>0</v>
      </c>
      <c r="AA27" s="15" t="s">
        <v>73</v>
      </c>
      <c r="AB27" s="28">
        <f t="shared" si="11"/>
        <v>-0.69</v>
      </c>
      <c r="AC27" s="29">
        <v>7.2259837962962981E-2</v>
      </c>
      <c r="AD27" s="26">
        <f t="shared" si="12"/>
        <v>-9.971857638888891E-2</v>
      </c>
      <c r="AE27" s="26">
        <v>-3.47</v>
      </c>
      <c r="AF27" s="26">
        <v>-2.7161892424242402</v>
      </c>
      <c r="AG27" s="26">
        <v>0</v>
      </c>
    </row>
    <row r="28" spans="1:33" ht="15.75" customHeight="1" x14ac:dyDescent="0.2">
      <c r="A28" s="15" t="s">
        <v>67</v>
      </c>
      <c r="B28" s="15" t="s">
        <v>48</v>
      </c>
      <c r="C28" s="16">
        <f t="shared" si="4"/>
        <v>9.99</v>
      </c>
      <c r="D28" s="17">
        <v>5</v>
      </c>
      <c r="E28" s="17">
        <v>1</v>
      </c>
      <c r="F28" s="18">
        <v>49.95</v>
      </c>
      <c r="G28" s="18">
        <v>0</v>
      </c>
      <c r="H28" s="19">
        <f t="shared" si="1"/>
        <v>0</v>
      </c>
      <c r="I28" s="19">
        <f t="shared" si="2"/>
        <v>0.2207799981168039</v>
      </c>
      <c r="J28" s="18">
        <f t="shared" si="5"/>
        <v>11.027960905934355</v>
      </c>
      <c r="K28" s="18">
        <f t="shared" si="3"/>
        <v>2.2055921811868711</v>
      </c>
      <c r="L28" s="17">
        <v>19</v>
      </c>
      <c r="M28" s="20">
        <f t="shared" si="6"/>
        <v>0.26315789473684209</v>
      </c>
      <c r="N28" s="17">
        <v>105</v>
      </c>
      <c r="O28" s="21">
        <f t="shared" ref="O28:P28" si="36">D28/7</f>
        <v>0.7142857142857143</v>
      </c>
      <c r="P28" s="21">
        <f t="shared" si="36"/>
        <v>0.14285714285714285</v>
      </c>
      <c r="Q28" s="17">
        <f t="shared" si="8"/>
        <v>122</v>
      </c>
      <c r="R28" s="17"/>
      <c r="S28" s="22">
        <v>0.59416445623342173</v>
      </c>
      <c r="T28" s="15">
        <v>81</v>
      </c>
      <c r="U28" s="23" t="s">
        <v>33</v>
      </c>
      <c r="V28" s="24" t="s">
        <v>33</v>
      </c>
      <c r="W28" s="37">
        <v>0</v>
      </c>
      <c r="X28" s="25">
        <f t="shared" si="9"/>
        <v>0</v>
      </c>
      <c r="Y28" s="26">
        <f t="shared" si="10"/>
        <v>0</v>
      </c>
      <c r="Z28" s="37">
        <v>0</v>
      </c>
      <c r="AA28" s="15" t="s">
        <v>73</v>
      </c>
      <c r="AB28" s="28">
        <f t="shared" si="11"/>
        <v>-0.69</v>
      </c>
      <c r="AC28" s="29">
        <v>7.2259837962962981E-2</v>
      </c>
      <c r="AD28" s="26">
        <f t="shared" si="12"/>
        <v>-0.49859288194444457</v>
      </c>
      <c r="AE28" s="26">
        <v>-3.47</v>
      </c>
      <c r="AF28" s="26">
        <v>-2.7161892424242402</v>
      </c>
      <c r="AG28" s="26">
        <v>0</v>
      </c>
    </row>
    <row r="29" spans="1:33" ht="15.75" customHeight="1" x14ac:dyDescent="0.2">
      <c r="A29" s="15" t="s">
        <v>68</v>
      </c>
      <c r="B29" s="15" t="s">
        <v>88</v>
      </c>
      <c r="C29" s="16">
        <f t="shared" si="4"/>
        <v>9.99</v>
      </c>
      <c r="D29" s="31">
        <v>2</v>
      </c>
      <c r="E29" s="31">
        <v>0</v>
      </c>
      <c r="F29" s="32">
        <v>19.98</v>
      </c>
      <c r="G29" s="32">
        <v>-0.11</v>
      </c>
      <c r="H29" s="19">
        <f t="shared" si="1"/>
        <v>5.5055055055055055E-3</v>
      </c>
      <c r="I29" s="19">
        <f t="shared" si="2"/>
        <v>0.21527449261129838</v>
      </c>
      <c r="J29" s="18">
        <f t="shared" si="5"/>
        <v>4.3011843623737418</v>
      </c>
      <c r="K29" s="18">
        <f t="shared" si="3"/>
        <v>2.1505921811868709</v>
      </c>
      <c r="L29" s="31">
        <v>6</v>
      </c>
      <c r="M29" s="20">
        <f t="shared" si="6"/>
        <v>0.33333333333333331</v>
      </c>
      <c r="N29" s="31">
        <v>103</v>
      </c>
      <c r="O29" s="21">
        <f t="shared" ref="O29:P29" si="37">D29/7</f>
        <v>0.2857142857142857</v>
      </c>
      <c r="P29" s="21">
        <f t="shared" si="37"/>
        <v>0</v>
      </c>
      <c r="Q29" s="17">
        <f t="shared" si="8"/>
        <v>360</v>
      </c>
      <c r="R29" s="17"/>
      <c r="S29" s="22">
        <v>0.42857142857142849</v>
      </c>
      <c r="T29" s="15">
        <v>81</v>
      </c>
      <c r="U29" s="23" t="s">
        <v>33</v>
      </c>
      <c r="V29" s="24" t="s">
        <v>33</v>
      </c>
      <c r="W29" s="15">
        <v>0</v>
      </c>
      <c r="X29" s="25">
        <f t="shared" si="9"/>
        <v>0</v>
      </c>
      <c r="Y29" s="26">
        <f t="shared" si="10"/>
        <v>0</v>
      </c>
      <c r="Z29" s="15">
        <v>0</v>
      </c>
      <c r="AA29" s="15" t="s">
        <v>73</v>
      </c>
      <c r="AB29" s="28">
        <f t="shared" si="11"/>
        <v>-0.69</v>
      </c>
      <c r="AC29" s="29">
        <v>7.2259837962962981E-2</v>
      </c>
      <c r="AD29" s="26">
        <f t="shared" si="12"/>
        <v>-0.19943715277777782</v>
      </c>
      <c r="AE29" s="26">
        <v>-3.47</v>
      </c>
      <c r="AF29" s="26">
        <v>-2.7161892424242402</v>
      </c>
      <c r="AG29" s="26">
        <v>0</v>
      </c>
    </row>
    <row r="30" spans="1:33" ht="15.75" customHeight="1" x14ac:dyDescent="0.2">
      <c r="A30" s="15" t="s">
        <v>69</v>
      </c>
      <c r="B30" s="15"/>
      <c r="C30" s="16">
        <f t="shared" si="4"/>
        <v>9.99</v>
      </c>
      <c r="D30" s="31">
        <v>4</v>
      </c>
      <c r="E30" s="31">
        <v>0</v>
      </c>
      <c r="F30" s="32">
        <v>39.96</v>
      </c>
      <c r="G30" s="32">
        <v>0</v>
      </c>
      <c r="H30" s="19">
        <f t="shared" si="1"/>
        <v>0</v>
      </c>
      <c r="I30" s="19">
        <f t="shared" si="2"/>
        <v>0.22235614016794605</v>
      </c>
      <c r="J30" s="18">
        <f t="shared" si="5"/>
        <v>8.885351361111125</v>
      </c>
      <c r="K30" s="18">
        <f t="shared" si="3"/>
        <v>2.2213378402777813</v>
      </c>
      <c r="L30" s="31">
        <v>9</v>
      </c>
      <c r="M30" s="20">
        <f t="shared" si="6"/>
        <v>0.44444444444444442</v>
      </c>
      <c r="N30" s="31">
        <v>99</v>
      </c>
      <c r="O30" s="21">
        <f t="shared" ref="O30:P30" si="38">D30/7</f>
        <v>0.5714285714285714</v>
      </c>
      <c r="P30" s="21">
        <f t="shared" si="38"/>
        <v>0</v>
      </c>
      <c r="Q30" s="17">
        <f t="shared" si="8"/>
        <v>173</v>
      </c>
      <c r="R30" s="17"/>
      <c r="S30" s="22">
        <v>0.45647969052224369</v>
      </c>
      <c r="T30" s="15">
        <v>81</v>
      </c>
      <c r="U30" s="23" t="s">
        <v>33</v>
      </c>
      <c r="V30" s="24" t="s">
        <v>33</v>
      </c>
      <c r="W30" s="15">
        <v>0</v>
      </c>
      <c r="X30" s="25">
        <f t="shared" si="9"/>
        <v>0</v>
      </c>
      <c r="Y30" s="26">
        <f t="shared" si="10"/>
        <v>0</v>
      </c>
      <c r="Z30" s="15">
        <v>0</v>
      </c>
      <c r="AA30" s="15" t="s">
        <v>73</v>
      </c>
      <c r="AB30" s="28">
        <f t="shared" si="11"/>
        <v>-0.69</v>
      </c>
      <c r="AC30" s="29">
        <v>7.2259837962962981E-2</v>
      </c>
      <c r="AD30" s="26">
        <f t="shared" si="12"/>
        <v>-0.39887430555555564</v>
      </c>
      <c r="AE30" s="26">
        <v>-3.47</v>
      </c>
      <c r="AF30" s="26">
        <v>-2.70044358333333</v>
      </c>
      <c r="AG30" s="26">
        <v>0</v>
      </c>
    </row>
    <row r="31" spans="1:33" ht="15.75" customHeight="1" x14ac:dyDescent="0.2">
      <c r="A31" s="15" t="s">
        <v>70</v>
      </c>
      <c r="B31" s="15"/>
      <c r="C31" s="16">
        <f t="shared" si="4"/>
        <v>9.99</v>
      </c>
      <c r="D31" s="31">
        <v>4</v>
      </c>
      <c r="E31" s="31">
        <v>0</v>
      </c>
      <c r="F31" s="32">
        <v>39.96</v>
      </c>
      <c r="G31" s="32">
        <v>-1.03</v>
      </c>
      <c r="H31" s="19">
        <f t="shared" si="1"/>
        <v>2.5775775775775774E-2</v>
      </c>
      <c r="I31" s="19">
        <f t="shared" si="2"/>
        <v>0.19658036439217</v>
      </c>
      <c r="J31" s="18">
        <f t="shared" si="5"/>
        <v>7.8553513611111132</v>
      </c>
      <c r="K31" s="18">
        <f t="shared" si="3"/>
        <v>1.9638378402777783</v>
      </c>
      <c r="L31" s="31">
        <v>10</v>
      </c>
      <c r="M31" s="20">
        <f t="shared" si="6"/>
        <v>0.4</v>
      </c>
      <c r="N31" s="31">
        <v>95</v>
      </c>
      <c r="O31" s="21">
        <f t="shared" ref="O31:P32" si="39">D31/7</f>
        <v>0.5714285714285714</v>
      </c>
      <c r="P31" s="21">
        <f t="shared" si="39"/>
        <v>0</v>
      </c>
      <c r="Q31" s="17">
        <f t="shared" si="8"/>
        <v>166</v>
      </c>
      <c r="R31" s="17"/>
      <c r="S31" s="22">
        <v>0.42655935613682</v>
      </c>
      <c r="T31" s="15">
        <v>81</v>
      </c>
      <c r="U31" s="23" t="s">
        <v>33</v>
      </c>
      <c r="V31" s="24" t="s">
        <v>751</v>
      </c>
      <c r="W31" s="15">
        <v>0</v>
      </c>
      <c r="X31" s="25">
        <f t="shared" si="9"/>
        <v>0</v>
      </c>
      <c r="Y31" s="26">
        <f t="shared" si="10"/>
        <v>0</v>
      </c>
      <c r="Z31" s="15">
        <v>0</v>
      </c>
      <c r="AA31" s="15" t="s">
        <v>73</v>
      </c>
      <c r="AB31" s="28">
        <f t="shared" si="11"/>
        <v>-0.69</v>
      </c>
      <c r="AC31" s="29">
        <v>7.2259837962962981E-2</v>
      </c>
      <c r="AD31" s="26">
        <f t="shared" si="12"/>
        <v>-0.39887430555555564</v>
      </c>
      <c r="AE31" s="26">
        <v>-3.47</v>
      </c>
      <c r="AF31" s="26">
        <v>-2.7004435833333327</v>
      </c>
      <c r="AG31" s="26">
        <v>0</v>
      </c>
    </row>
    <row r="32" spans="1:33" ht="15.75" customHeight="1" x14ac:dyDescent="0.2">
      <c r="A32" s="15" t="s">
        <v>717</v>
      </c>
      <c r="B32" s="15"/>
      <c r="C32" s="16">
        <f t="shared" si="4"/>
        <v>9.99</v>
      </c>
      <c r="D32" s="31">
        <v>5</v>
      </c>
      <c r="E32" s="31">
        <v>0</v>
      </c>
      <c r="F32" s="32">
        <v>49.95</v>
      </c>
      <c r="G32" s="32">
        <v>0</v>
      </c>
      <c r="H32" s="19">
        <f t="shared" si="1"/>
        <v>0</v>
      </c>
      <c r="I32" s="19">
        <f t="shared" si="2"/>
        <v>0.22235614016794603</v>
      </c>
      <c r="J32" s="18">
        <f t="shared" si="5"/>
        <v>11.106689201388905</v>
      </c>
      <c r="K32" s="18">
        <f t="shared" si="3"/>
        <v>2.2213378402777808</v>
      </c>
      <c r="L32" s="31">
        <v>7</v>
      </c>
      <c r="M32" s="20">
        <f t="shared" si="6"/>
        <v>0.7142857142857143</v>
      </c>
      <c r="N32" s="31">
        <v>89</v>
      </c>
      <c r="O32" s="21">
        <f t="shared" si="39"/>
        <v>0.7142857142857143</v>
      </c>
      <c r="P32" s="21">
        <f t="shared" si="39"/>
        <v>0</v>
      </c>
      <c r="Q32" s="17">
        <f t="shared" si="8"/>
        <v>124</v>
      </c>
      <c r="R32" s="17" t="str">
        <f ca="1">IFERROR(VLOOKUP($B$2,IMPORTRANGE("https://docs.google.com/spreadsheets/d/1KiWZV1ko8G7lnRucBRBd29jj3Be6ltMfljMDqzOkQmI/edit#gid=1381463014","Lookup!A:F"),6,FALSE),"")</f>
        <v/>
      </c>
      <c r="S32" s="22">
        <v>0.46610169491525422</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7.2259837962962981E-2</v>
      </c>
      <c r="AD32" s="26">
        <f t="shared" si="12"/>
        <v>-0.49859288194444457</v>
      </c>
      <c r="AE32" s="26">
        <v>-3.47</v>
      </c>
      <c r="AF32" s="26">
        <v>-2.70044358333333</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1.832031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- 6 pack multi sized cinch straps for cables, garage, home, or shop organizer of extension cords, hoses, tools, ropes, and more")</f>
        <v>Elastic hook and loop storage strap - 6 pack multi sized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Info!B1:BJ5000""),2,FALSE),"""")"),"B07S64HBS8")</f>
        <v>B07S64HBS8</v>
      </c>
      <c r="B2" s="3" t="s">
        <v>125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8.5" customHeight="1" x14ac:dyDescent="0.15">
      <c r="A3" s="62" t="s">
        <v>30</v>
      </c>
      <c r="B3" s="63"/>
      <c r="C3" s="4">
        <f>((AE32+AF32)/0.85)*-1</f>
        <v>6.4007685294117653</v>
      </c>
      <c r="D3" s="5">
        <f>SUM(D4:D99634)</f>
        <v>0</v>
      </c>
      <c r="E3" s="5"/>
      <c r="F3" s="6">
        <f t="shared" ref="F3:G3" si="0">SUM(F4:F99634)</f>
        <v>0</v>
      </c>
      <c r="G3" s="6">
        <f t="shared" si="0"/>
        <v>0</v>
      </c>
      <c r="H3" s="7" t="e">
        <f t="shared" ref="H3:H32" si="1">G3/F3*-1</f>
        <v>#DIV/0!</v>
      </c>
      <c r="I3" s="8" t="e">
        <f t="shared" ref="I3:I32" si="2">J3/F3</f>
        <v>#DIV/0!</v>
      </c>
      <c r="J3" s="6">
        <f>SUM(J4:J99634)</f>
        <v>0</v>
      </c>
      <c r="K3" s="6" t="e">
        <f t="shared" ref="K3:K32" si="3">J3/D3</f>
        <v>#DIV/0!</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t="e">
        <f>W3/D3</f>
        <v>#DIV/0!</v>
      </c>
      <c r="Y3" s="6"/>
      <c r="Z3" s="5"/>
      <c r="AA3" s="5"/>
      <c r="AB3" s="5"/>
      <c r="AC3" s="5"/>
      <c r="AD3" s="6">
        <f>SUM(AD4:AD99634)</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Info!B2:BZ7000""),37,FALSE)),"""")*-1"),-2.13065325)</f>
        <v>-2.1306532499999999</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-1.8448704545454544</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-1.8448704545454544</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-1.8448704545454544</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-1.8448704545454544</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-1.84</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-1.8621431818181799</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-1.8621431818181799</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-1.8621431818181799</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-1.8621431818181799</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-1.8712340909090901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-1.8712340909090901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-1.8712340909090901</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-1.8712340909090901</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117</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-1.8247340909090899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117</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-1.8247340909090899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117</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-1.8247340909090908</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117</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-1.8247340909090908</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117</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-1.8247340909090908</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117</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-1.8247340909090908</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117</v>
      </c>
      <c r="U23" s="23" t="s">
        <v>33</v>
      </c>
      <c r="V23" s="24" t="s">
        <v>33</v>
      </c>
      <c r="W23" s="15">
        <v>0</v>
      </c>
      <c r="X23" s="25">
        <f t="shared" si="9"/>
        <v>0</v>
      </c>
      <c r="Y23" s="26">
        <f t="shared" si="10"/>
        <v>0</v>
      </c>
      <c r="Z23" s="15">
        <v>0</v>
      </c>
      <c r="AA23" s="27" t="s">
        <v>73</v>
      </c>
      <c r="AB23" s="28">
        <f t="shared" si="11"/>
        <v>-0.69</v>
      </c>
      <c r="AC23" s="29">
        <v>6.9374812500000008E-2</v>
      </c>
      <c r="AD23" s="26">
        <f t="shared" si="12"/>
        <v>0</v>
      </c>
      <c r="AE23" s="26">
        <v>-3.31</v>
      </c>
      <c r="AF23" s="26">
        <v>-1.8247340909090908</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117</v>
      </c>
      <c r="U24" s="23" t="s">
        <v>33</v>
      </c>
      <c r="V24" s="24" t="s">
        <v>33</v>
      </c>
      <c r="W24" s="15">
        <v>0</v>
      </c>
      <c r="X24" s="25">
        <f t="shared" si="9"/>
        <v>0</v>
      </c>
      <c r="Y24" s="26">
        <f t="shared" si="10"/>
        <v>0</v>
      </c>
      <c r="Z24" s="15">
        <v>0</v>
      </c>
      <c r="AA24" s="27" t="s">
        <v>73</v>
      </c>
      <c r="AB24" s="28">
        <f t="shared" si="11"/>
        <v>-0.69</v>
      </c>
      <c r="AC24" s="29">
        <v>6.9374812500000008E-2</v>
      </c>
      <c r="AD24" s="26">
        <f t="shared" si="12"/>
        <v>0</v>
      </c>
      <c r="AE24" s="26">
        <v>-3.31</v>
      </c>
      <c r="AF24" s="26">
        <v>-1.8247340909090908</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117</v>
      </c>
      <c r="U25" s="23" t="s">
        <v>33</v>
      </c>
      <c r="V25" s="24" t="s">
        <v>33</v>
      </c>
      <c r="W25" s="37">
        <v>0</v>
      </c>
      <c r="X25" s="25">
        <f t="shared" si="9"/>
        <v>0</v>
      </c>
      <c r="Y25" s="26">
        <f t="shared" si="10"/>
        <v>0</v>
      </c>
      <c r="Z25" s="37">
        <v>0</v>
      </c>
      <c r="AA25" s="27" t="s">
        <v>73</v>
      </c>
      <c r="AB25" s="28">
        <f t="shared" si="11"/>
        <v>-0.69</v>
      </c>
      <c r="AC25" s="29">
        <v>6.9374812500000008E-2</v>
      </c>
      <c r="AD25" s="26">
        <f t="shared" si="12"/>
        <v>0</v>
      </c>
      <c r="AE25" s="26">
        <v>-3.31</v>
      </c>
      <c r="AF25" s="26">
        <v>-1.82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117</v>
      </c>
      <c r="U26" s="23" t="s">
        <v>33</v>
      </c>
      <c r="V26" s="24" t="s">
        <v>33</v>
      </c>
      <c r="W26" s="37">
        <v>0</v>
      </c>
      <c r="X26" s="25">
        <f t="shared" si="9"/>
        <v>0</v>
      </c>
      <c r="Y26" s="26">
        <f t="shared" si="10"/>
        <v>0</v>
      </c>
      <c r="Z26" s="37">
        <v>0</v>
      </c>
      <c r="AA26" s="15" t="s">
        <v>73</v>
      </c>
      <c r="AB26" s="28">
        <f t="shared" si="11"/>
        <v>-0.69</v>
      </c>
      <c r="AC26" s="29">
        <v>6.9374812500000008E-2</v>
      </c>
      <c r="AD26" s="26">
        <f t="shared" si="12"/>
        <v>0</v>
      </c>
      <c r="AE26" s="26">
        <v>-3.31</v>
      </c>
      <c r="AF26" s="26">
        <v>-1.8247340909090899</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117</v>
      </c>
      <c r="U27" s="23" t="s">
        <v>33</v>
      </c>
      <c r="V27" s="24" t="s">
        <v>33</v>
      </c>
      <c r="W27" s="37">
        <v>0</v>
      </c>
      <c r="X27" s="25">
        <f t="shared" si="9"/>
        <v>0</v>
      </c>
      <c r="Y27" s="26">
        <f t="shared" si="10"/>
        <v>0</v>
      </c>
      <c r="Z27" s="37">
        <v>0</v>
      </c>
      <c r="AA27" s="15" t="s">
        <v>73</v>
      </c>
      <c r="AB27" s="28">
        <f t="shared" si="11"/>
        <v>-0.69</v>
      </c>
      <c r="AC27" s="29">
        <v>6.9374812500000008E-2</v>
      </c>
      <c r="AD27" s="26">
        <f t="shared" si="12"/>
        <v>0</v>
      </c>
      <c r="AE27" s="26">
        <v>-3.31</v>
      </c>
      <c r="AF27" s="26">
        <v>-1.8247340909090899</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117</v>
      </c>
      <c r="U28" s="23" t="s">
        <v>33</v>
      </c>
      <c r="V28" s="24" t="s">
        <v>33</v>
      </c>
      <c r="W28" s="37">
        <v>0</v>
      </c>
      <c r="X28" s="25">
        <f t="shared" si="9"/>
        <v>0</v>
      </c>
      <c r="Y28" s="26">
        <f t="shared" si="10"/>
        <v>0</v>
      </c>
      <c r="Z28" s="37">
        <v>0</v>
      </c>
      <c r="AA28" s="15" t="s">
        <v>73</v>
      </c>
      <c r="AB28" s="28">
        <f t="shared" si="11"/>
        <v>-0.69</v>
      </c>
      <c r="AC28" s="29">
        <v>6.9374812500000008E-2</v>
      </c>
      <c r="AD28" s="26">
        <f t="shared" si="12"/>
        <v>0</v>
      </c>
      <c r="AE28" s="26">
        <v>-3.31</v>
      </c>
      <c r="AF28" s="26">
        <v>-2.1415540909090902</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117</v>
      </c>
      <c r="U29" s="23" t="s">
        <v>33</v>
      </c>
      <c r="V29" s="24" t="s">
        <v>33</v>
      </c>
      <c r="W29" s="15">
        <v>0</v>
      </c>
      <c r="X29" s="25">
        <f t="shared" si="9"/>
        <v>0</v>
      </c>
      <c r="Y29" s="26">
        <f t="shared" si="10"/>
        <v>0</v>
      </c>
      <c r="Z29" s="15">
        <v>0</v>
      </c>
      <c r="AA29" s="15" t="s">
        <v>73</v>
      </c>
      <c r="AB29" s="28">
        <f t="shared" si="11"/>
        <v>-0.69</v>
      </c>
      <c r="AC29" s="29">
        <v>6.9374812500000008E-2</v>
      </c>
      <c r="AD29" s="26">
        <f t="shared" si="12"/>
        <v>0</v>
      </c>
      <c r="AE29" s="26">
        <v>-3.31</v>
      </c>
      <c r="AF29" s="26">
        <v>-2.1415540909090902</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117</v>
      </c>
      <c r="U30" s="23" t="s">
        <v>33</v>
      </c>
      <c r="V30" s="24" t="s">
        <v>33</v>
      </c>
      <c r="W30" s="15">
        <v>0</v>
      </c>
      <c r="X30" s="25">
        <f t="shared" si="9"/>
        <v>0</v>
      </c>
      <c r="Y30" s="26">
        <f t="shared" si="10"/>
        <v>0</v>
      </c>
      <c r="Z30" s="15">
        <v>0</v>
      </c>
      <c r="AA30" s="15" t="s">
        <v>73</v>
      </c>
      <c r="AB30" s="28">
        <f t="shared" si="11"/>
        <v>-0.69</v>
      </c>
      <c r="AC30" s="29">
        <v>6.9374812500000008E-2</v>
      </c>
      <c r="AD30" s="26">
        <f t="shared" si="12"/>
        <v>0</v>
      </c>
      <c r="AE30" s="26">
        <v>-3.31</v>
      </c>
      <c r="AF30" s="26">
        <v>-2.1306532499999999</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v>117</v>
      </c>
      <c r="V31" s="24" t="s">
        <v>750</v>
      </c>
      <c r="W31" s="15">
        <v>0</v>
      </c>
      <c r="X31" s="25">
        <f t="shared" si="9"/>
        <v>0</v>
      </c>
      <c r="Y31" s="26">
        <f t="shared" si="10"/>
        <v>0</v>
      </c>
      <c r="Z31" s="15">
        <v>0</v>
      </c>
      <c r="AA31" s="15" t="s">
        <v>73</v>
      </c>
      <c r="AB31" s="28">
        <f t="shared" si="11"/>
        <v>-0.69</v>
      </c>
      <c r="AC31" s="29">
        <v>6.9374812500000008E-2</v>
      </c>
      <c r="AD31" s="26">
        <f t="shared" si="12"/>
        <v>0</v>
      </c>
      <c r="AE31" s="26">
        <v>-3.31</v>
      </c>
      <c r="AF31" s="26">
        <v>-2.1306532499999999</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6.9374812500000008E-2</v>
      </c>
      <c r="AD32" s="26">
        <f t="shared" si="12"/>
        <v>0</v>
      </c>
      <c r="AE32" s="26">
        <v>-3.31</v>
      </c>
      <c r="AF32" s="26">
        <v>-2.1306532499999999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30.1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6.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Info!B1:BJ5000""),3,FALSE),"""")"),"Extension Cord Wrap Organizer, 20 Piece Multi-Pack of Elastic Storage Straps - Two 9 Inch, Ten 12 Inch, and Eight 18 Inch Stretchy Cinch Straps for Power Cables, Hoses, Ropes")</f>
        <v>Extension Cord Wrap Organizer, 20 Piece Multi-Pack of Elastic Storage Straps - Two 9 Inch, Ten 12 Inch, and Eight 18 Inch Stretchy Cinch Straps for Power Cables, Hoses, Ropes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Info!B1:BJ5000""),2,FALSE),"""")"),"B083TC9HLQ")</f>
        <v>B083TC9HLQ</v>
      </c>
      <c r="B2" s="3" t="s">
        <v>126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7" customHeight="1" x14ac:dyDescent="0.15">
      <c r="A3" s="62" t="s">
        <v>30</v>
      </c>
      <c r="B3" s="63"/>
      <c r="C3" s="4">
        <f>((AE32+AF32)/0.85)*-1</f>
        <v>13.770534476470578</v>
      </c>
      <c r="D3" s="5">
        <f>SUM(D4:D99634)</f>
        <v>0</v>
      </c>
      <c r="E3" s="5"/>
      <c r="F3" s="6">
        <f t="shared" ref="F3:G3" si="0">SUM(F4:F99634)</f>
        <v>0</v>
      </c>
      <c r="G3" s="6">
        <f t="shared" si="0"/>
        <v>0</v>
      </c>
      <c r="H3" s="7" t="e">
        <f t="shared" ref="H3:H32" si="1">G3/F3*-1</f>
        <v>#DIV/0!</v>
      </c>
      <c r="I3" s="8" t="e">
        <f t="shared" ref="I3:I32" si="2">J3/F3</f>
        <v>#DIV/0!</v>
      </c>
      <c r="J3" s="6">
        <f>SUM(J4:J99634)</f>
        <v>0</v>
      </c>
      <c r="K3" s="6" t="e">
        <f t="shared" ref="K3:K32" si="3">J3/D3</f>
        <v>#DIV/0!</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t="e">
        <f>W3/D3</f>
        <v>#DIV/0!</v>
      </c>
      <c r="Y3" s="6"/>
      <c r="Z3" s="5"/>
      <c r="AA3" s="5"/>
      <c r="AB3" s="5"/>
      <c r="AC3" s="5"/>
      <c r="AD3" s="6">
        <f>SUM(AD4:AD99634)</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Info!B2:BZ7000""),37,FALSE)),"""")*-1"),-6.80495430499999)</f>
        <v>-6.8049543049999901</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-5.911736363636364</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-5.911736363636364</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-5.911736363636364</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-5.911736363636364</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-5.91</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-5.9521545454545404</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-5.9521545454545404</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-5.9521545454545404</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-5.9521545454545404</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-5.9734272727272701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-5.9734272727272701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-5.9734272727272701</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-5.9734272727272701</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50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-5.8234272727272698</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50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-5.8234272727272698</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50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-5.8234272727272725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50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-5.8234272727272725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50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-5.8234272727272725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50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-5.8234272727272725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50</v>
      </c>
      <c r="U23" s="23" t="s">
        <v>33</v>
      </c>
      <c r="V23" s="24" t="s">
        <v>33</v>
      </c>
      <c r="W23" s="15">
        <v>0</v>
      </c>
      <c r="X23" s="25">
        <f t="shared" si="9"/>
        <v>0</v>
      </c>
      <c r="Y23" s="26">
        <f t="shared" si="10"/>
        <v>0</v>
      </c>
      <c r="Z23" s="15">
        <v>0</v>
      </c>
      <c r="AA23" s="27" t="s">
        <v>73</v>
      </c>
      <c r="AB23" s="28">
        <f t="shared" si="11"/>
        <v>-0.69</v>
      </c>
      <c r="AC23" s="29">
        <v>0.15488958333333333</v>
      </c>
      <c r="AD23" s="26">
        <f t="shared" si="12"/>
        <v>0</v>
      </c>
      <c r="AE23" s="26">
        <v>-4.9000000000000004</v>
      </c>
      <c r="AF23" s="26">
        <v>-5.8234272727272725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50</v>
      </c>
      <c r="U24" s="23" t="s">
        <v>33</v>
      </c>
      <c r="V24" s="24" t="s">
        <v>33</v>
      </c>
      <c r="W24" s="15">
        <v>0</v>
      </c>
      <c r="X24" s="25">
        <f t="shared" si="9"/>
        <v>0</v>
      </c>
      <c r="Y24" s="26">
        <f t="shared" si="10"/>
        <v>0</v>
      </c>
      <c r="Z24" s="15">
        <v>0</v>
      </c>
      <c r="AA24" s="27" t="s">
        <v>73</v>
      </c>
      <c r="AB24" s="28">
        <f t="shared" si="11"/>
        <v>-0.69</v>
      </c>
      <c r="AC24" s="29">
        <v>0.15488958333333333</v>
      </c>
      <c r="AD24" s="26">
        <f t="shared" si="12"/>
        <v>0</v>
      </c>
      <c r="AE24" s="26">
        <v>-4.9000000000000004</v>
      </c>
      <c r="AF24" s="26">
        <v>-5.8234272727272725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50</v>
      </c>
      <c r="U25" s="23" t="s">
        <v>33</v>
      </c>
      <c r="V25" s="24" t="s">
        <v>33</v>
      </c>
      <c r="W25" s="37">
        <v>0</v>
      </c>
      <c r="X25" s="25">
        <f t="shared" si="9"/>
        <v>0</v>
      </c>
      <c r="Y25" s="26">
        <f t="shared" si="10"/>
        <v>0</v>
      </c>
      <c r="Z25" s="37">
        <v>0</v>
      </c>
      <c r="AA25" s="27" t="s">
        <v>73</v>
      </c>
      <c r="AB25" s="28">
        <f t="shared" si="11"/>
        <v>-0.69</v>
      </c>
      <c r="AC25" s="29">
        <v>0.15488958333333333</v>
      </c>
      <c r="AD25" s="26">
        <f t="shared" si="12"/>
        <v>0</v>
      </c>
      <c r="AE25" s="26">
        <v>-4.9000000000000004</v>
      </c>
      <c r="AF25" s="26">
        <v>-5.82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50</v>
      </c>
      <c r="U26" s="23" t="s">
        <v>33</v>
      </c>
      <c r="V26" s="24" t="s">
        <v>33</v>
      </c>
      <c r="W26" s="37">
        <v>0</v>
      </c>
      <c r="X26" s="25">
        <f t="shared" si="9"/>
        <v>0</v>
      </c>
      <c r="Y26" s="26">
        <f t="shared" si="10"/>
        <v>0</v>
      </c>
      <c r="Z26" s="37">
        <v>0</v>
      </c>
      <c r="AA26" s="15" t="s">
        <v>73</v>
      </c>
      <c r="AB26" s="28">
        <f t="shared" si="11"/>
        <v>-0.69</v>
      </c>
      <c r="AC26" s="29">
        <v>0.15488958333333333</v>
      </c>
      <c r="AD26" s="26">
        <f t="shared" si="12"/>
        <v>0</v>
      </c>
      <c r="AE26" s="26">
        <v>-4.9000000000000004</v>
      </c>
      <c r="AF26" s="26">
        <v>-5.8234272727272698</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50</v>
      </c>
      <c r="U27" s="23" t="s">
        <v>33</v>
      </c>
      <c r="V27" s="24" t="s">
        <v>33</v>
      </c>
      <c r="W27" s="37">
        <v>0</v>
      </c>
      <c r="X27" s="25">
        <f t="shared" si="9"/>
        <v>0</v>
      </c>
      <c r="Y27" s="26">
        <f t="shared" si="10"/>
        <v>0</v>
      </c>
      <c r="Z27" s="37">
        <v>0</v>
      </c>
      <c r="AA27" s="15" t="s">
        <v>73</v>
      </c>
      <c r="AB27" s="28">
        <f t="shared" si="11"/>
        <v>-0.69</v>
      </c>
      <c r="AC27" s="29">
        <v>0.15488958333333333</v>
      </c>
      <c r="AD27" s="26">
        <f t="shared" si="12"/>
        <v>0</v>
      </c>
      <c r="AE27" s="26">
        <v>-4.9000000000000004</v>
      </c>
      <c r="AF27" s="26">
        <v>-5.8234272727272698</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50</v>
      </c>
      <c r="U28" s="23" t="s">
        <v>33</v>
      </c>
      <c r="V28" s="24" t="s">
        <v>33</v>
      </c>
      <c r="W28" s="37">
        <v>0</v>
      </c>
      <c r="X28" s="25">
        <f t="shared" si="9"/>
        <v>0</v>
      </c>
      <c r="Y28" s="26">
        <f t="shared" si="10"/>
        <v>0</v>
      </c>
      <c r="Z28" s="37">
        <v>0</v>
      </c>
      <c r="AA28" s="15" t="s">
        <v>73</v>
      </c>
      <c r="AB28" s="28">
        <f t="shared" si="11"/>
        <v>-0.69</v>
      </c>
      <c r="AC28" s="29">
        <v>0.15488958333333333</v>
      </c>
      <c r="AD28" s="26">
        <f t="shared" si="12"/>
        <v>0</v>
      </c>
      <c r="AE28" s="26">
        <v>-4.9000000000000004</v>
      </c>
      <c r="AF28" s="26">
        <v>-6.8304622727272699</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50</v>
      </c>
      <c r="U29" s="23" t="s">
        <v>33</v>
      </c>
      <c r="V29" s="24" t="s">
        <v>33</v>
      </c>
      <c r="W29" s="15">
        <v>0</v>
      </c>
      <c r="X29" s="25">
        <f t="shared" si="9"/>
        <v>0</v>
      </c>
      <c r="Y29" s="26">
        <f t="shared" si="10"/>
        <v>0</v>
      </c>
      <c r="Z29" s="15">
        <v>0</v>
      </c>
      <c r="AA29" s="15" t="s">
        <v>73</v>
      </c>
      <c r="AB29" s="28">
        <f t="shared" si="11"/>
        <v>-0.69</v>
      </c>
      <c r="AC29" s="29">
        <v>0.15488958333333333</v>
      </c>
      <c r="AD29" s="26">
        <f t="shared" si="12"/>
        <v>0</v>
      </c>
      <c r="AE29" s="26">
        <v>-4.9000000000000004</v>
      </c>
      <c r="AF29" s="26">
        <v>-6.8304622727272699</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50</v>
      </c>
      <c r="U30" s="23" t="s">
        <v>33</v>
      </c>
      <c r="V30" s="24" t="s">
        <v>33</v>
      </c>
      <c r="W30" s="15">
        <v>0</v>
      </c>
      <c r="X30" s="25">
        <f t="shared" si="9"/>
        <v>0</v>
      </c>
      <c r="Y30" s="26">
        <f t="shared" si="10"/>
        <v>0</v>
      </c>
      <c r="Z30" s="15">
        <v>0</v>
      </c>
      <c r="AA30" s="15" t="s">
        <v>73</v>
      </c>
      <c r="AB30" s="28">
        <f t="shared" si="11"/>
        <v>-0.69</v>
      </c>
      <c r="AC30" s="29">
        <v>0.15488958333333333</v>
      </c>
      <c r="AD30" s="26">
        <f t="shared" si="12"/>
        <v>0</v>
      </c>
      <c r="AE30" s="26">
        <v>-4.9000000000000004</v>
      </c>
      <c r="AF30" s="26">
        <v>-6.8049543049999901</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50</v>
      </c>
      <c r="U31" s="23" t="s">
        <v>33</v>
      </c>
      <c r="V31" s="24" t="s">
        <v>749</v>
      </c>
      <c r="W31" s="15">
        <v>0</v>
      </c>
      <c r="X31" s="25">
        <f t="shared" si="9"/>
        <v>0</v>
      </c>
      <c r="Y31" s="26">
        <f t="shared" si="10"/>
        <v>0</v>
      </c>
      <c r="Z31" s="15">
        <v>0</v>
      </c>
      <c r="AA31" s="15" t="s">
        <v>73</v>
      </c>
      <c r="AB31" s="28">
        <f t="shared" si="11"/>
        <v>-0.69</v>
      </c>
      <c r="AC31" s="29">
        <v>0.15488958333333333</v>
      </c>
      <c r="AD31" s="26">
        <f t="shared" si="12"/>
        <v>0</v>
      </c>
      <c r="AE31" s="26">
        <v>-4.9000000000000004</v>
      </c>
      <c r="AF31" s="26">
        <v>-6.8049543049999981</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0.15488958333333333</v>
      </c>
      <c r="AD32" s="26">
        <f t="shared" si="12"/>
        <v>0</v>
      </c>
      <c r="AE32" s="26">
        <v>-4.9000000000000004</v>
      </c>
      <c r="AF32" s="26">
        <v>-6.8049543049999901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1.832031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7.6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Info!B1:BJ5000""),3,FALSE),"""")"),"Elastic hook and loop storage strap - 8 pack multi sized cinch straps for cables, garage, home, or shop organizer of extension cords, hoses, tools, ropes, and more")</f>
        <v>Elastic hook and loop storage strap - 8 pack multi sized cinch straps for cables, garage, home, or shop organizer of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Info!B1:BJ5000""),2,FALSE),"""")"),"B07S85LQ4V")</f>
        <v>B07S85LQ4V</v>
      </c>
      <c r="B2" s="3" t="s">
        <v>127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53.75" customHeight="1" x14ac:dyDescent="0.15">
      <c r="A3" s="62" t="s">
        <v>30</v>
      </c>
      <c r="B3" s="63"/>
      <c r="C3" s="4">
        <f>((AE32+AF32)/0.85)*-1</f>
        <v>6.9352199284578591</v>
      </c>
      <c r="D3" s="5">
        <f>SUM(D4:D99634)</f>
        <v>211</v>
      </c>
      <c r="E3" s="5"/>
      <c r="F3" s="6">
        <f t="shared" ref="F3:G3" si="0">SUM(F4:F99634)</f>
        <v>2531.9799999999996</v>
      </c>
      <c r="G3" s="6">
        <f t="shared" si="0"/>
        <v>-25.19</v>
      </c>
      <c r="H3" s="7">
        <f t="shared" ref="H3:H32" si="1">G3/F3*-1</f>
        <v>9.9487357720045196E-3</v>
      </c>
      <c r="I3" s="8">
        <f t="shared" ref="I3:I32" si="2">J3/F3</f>
        <v>0.35013273936570705</v>
      </c>
      <c r="J3" s="6">
        <f>SUM(J4:J99634)</f>
        <v>886.5290934191828</v>
      </c>
      <c r="K3" s="6">
        <f t="shared" ref="K3:K32" si="3">J3/D3</f>
        <v>4.2015596844511034</v>
      </c>
      <c r="L3" s="5"/>
      <c r="M3" s="9"/>
      <c r="N3" s="10"/>
      <c r="O3" s="5" t="str">
        <f ca="1">IFERROR(__xludf.DUMMYFUNCTION("IFERROR(VLOOKUP(B2,IMPORTRANGE(""https://docs.google.com/spreadsheets/d/1N8jvpEHDVkurDv7NrPxwI3eH6hQsvtb1QltGNCalRjU/edit#gid=865736387"",""Compiled Sheet!a1:g5000""),2,FALSE),"""")"),"1 - March
1 - April
5 - May
5 - June
2 - July
2 - Aug
1.5 - Sept
1.5 - Oct
2 - Nov
2 - Dec
3 - Jan
2 - Feb")</f>
        <v>1 - March
1 - April
5 - May
5 - June
2 - July
2 - Aug
1.5 - Sept
1.5 - Oct
2 - Nov
2 - Dec
3 -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4</v>
      </c>
      <c r="X3" s="7">
        <f>W3/D3</f>
        <v>1.8957345971563982E-2</v>
      </c>
      <c r="Y3" s="6"/>
      <c r="Z3" s="5"/>
      <c r="AA3" s="5"/>
      <c r="AB3" s="5"/>
      <c r="AC3" s="5"/>
      <c r="AD3" s="6">
        <f>SUM(AD4:AD99634)</f>
        <v>-19.971996937083336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Info!B2:BZ7000""),37,FALSE)),"""")*-1"),-2.31493693918918)</f>
        <v>-2.3149369391891801</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999</v>
      </c>
      <c r="U4" s="23">
        <v>111</v>
      </c>
      <c r="V4" s="24" t="s">
        <v>128</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-2.3583383169533172</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888</v>
      </c>
      <c r="U5" s="23" t="s">
        <v>33</v>
      </c>
      <c r="V5" s="24" t="s">
        <v>33</v>
      </c>
      <c r="W5" s="15">
        <v>0</v>
      </c>
      <c r="X5" s="25">
        <f t="shared" si="9"/>
        <v>0</v>
      </c>
      <c r="Y5" s="26">
        <f t="shared" si="10"/>
        <v>0</v>
      </c>
      <c r="Z5" s="15">
        <v>0</v>
      </c>
      <c r="AA5" s="15" t="e">
        <v>#N/A</v>
      </c>
      <c r="AB5" s="28" t="e">
        <f t="shared" si="11"/>
        <v>#N/A</v>
      </c>
      <c r="AC5" s="29" t="e">
        <v>#N/A</v>
      </c>
      <c r="AD5" s="26">
        <f t="shared" si="12"/>
        <v>0</v>
      </c>
      <c r="AE5" s="26">
        <v>0</v>
      </c>
      <c r="AF5" s="26">
        <v>-2.3583383169533172</v>
      </c>
      <c r="AG5" s="26">
        <v>0</v>
      </c>
    </row>
    <row r="6" spans="1:33" ht="15.75" customHeight="1" x14ac:dyDescent="0.2">
      <c r="A6" s="15" t="s">
        <v>37</v>
      </c>
      <c r="B6" s="15" t="s">
        <v>129</v>
      </c>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111</v>
      </c>
      <c r="O6" s="21">
        <f t="shared" ref="O6:P6" si="14">D6/7</f>
        <v>0</v>
      </c>
      <c r="P6" s="21">
        <f t="shared" si="14"/>
        <v>0</v>
      </c>
      <c r="Q6" s="17" t="e">
        <f t="shared" si="8"/>
        <v>#DIV/0!</v>
      </c>
      <c r="R6" s="17"/>
      <c r="S6" s="22">
        <v>0.88888888888888795</v>
      </c>
      <c r="T6" s="15">
        <v>888</v>
      </c>
      <c r="U6" s="23" t="s">
        <v>33</v>
      </c>
      <c r="V6" s="24" t="s">
        <v>39</v>
      </c>
      <c r="W6" s="15">
        <v>0</v>
      </c>
      <c r="X6" s="25">
        <f t="shared" si="9"/>
        <v>0</v>
      </c>
      <c r="Y6" s="26">
        <f t="shared" si="10"/>
        <v>0</v>
      </c>
      <c r="Z6" s="15">
        <v>0</v>
      </c>
      <c r="AA6" s="15" t="s">
        <v>73</v>
      </c>
      <c r="AB6" s="28">
        <f t="shared" si="11"/>
        <v>-0.69</v>
      </c>
      <c r="AC6" s="29">
        <v>6.9888993055555543E-2</v>
      </c>
      <c r="AD6" s="26">
        <f t="shared" si="12"/>
        <v>0</v>
      </c>
      <c r="AE6" s="26">
        <v>-3.42</v>
      </c>
      <c r="AF6" s="26">
        <v>-2.3583383169533172</v>
      </c>
      <c r="AG6" s="26">
        <v>0</v>
      </c>
    </row>
    <row r="7" spans="1:33" ht="15.75" customHeight="1" x14ac:dyDescent="0.2">
      <c r="A7" s="15" t="s">
        <v>40</v>
      </c>
      <c r="B7" s="15" t="s">
        <v>130</v>
      </c>
      <c r="C7" s="16">
        <f t="shared" si="4"/>
        <v>16.34</v>
      </c>
      <c r="D7" s="17">
        <v>2</v>
      </c>
      <c r="E7" s="17">
        <v>0</v>
      </c>
      <c r="F7" s="30">
        <v>32.68</v>
      </c>
      <c r="G7" s="30">
        <v>0</v>
      </c>
      <c r="H7" s="19">
        <f t="shared" si="1"/>
        <v>0</v>
      </c>
      <c r="I7" s="19">
        <f t="shared" si="2"/>
        <v>0.49046602647674514</v>
      </c>
      <c r="J7" s="18">
        <f t="shared" si="5"/>
        <v>16.028429745260031</v>
      </c>
      <c r="K7" s="18">
        <f t="shared" si="3"/>
        <v>8.0142148726300153</v>
      </c>
      <c r="L7" s="17">
        <v>0</v>
      </c>
      <c r="M7" s="20" t="str">
        <f t="shared" si="6"/>
        <v>-</v>
      </c>
      <c r="N7" s="17">
        <v>111</v>
      </c>
      <c r="O7" s="21">
        <f t="shared" ref="O7:P7" si="15">D7/7</f>
        <v>0.2857142857142857</v>
      </c>
      <c r="P7" s="21">
        <f t="shared" si="15"/>
        <v>0</v>
      </c>
      <c r="Q7" s="17">
        <f t="shared" si="8"/>
        <v>388</v>
      </c>
      <c r="R7" s="17"/>
      <c r="S7" s="22">
        <v>0.78260869565217395</v>
      </c>
      <c r="T7" s="15">
        <v>999</v>
      </c>
      <c r="U7" s="23">
        <v>111</v>
      </c>
      <c r="V7" s="24" t="s">
        <v>131</v>
      </c>
      <c r="W7" s="15">
        <v>0</v>
      </c>
      <c r="X7" s="25">
        <f t="shared" si="9"/>
        <v>0</v>
      </c>
      <c r="Y7" s="26">
        <f t="shared" si="10"/>
        <v>0</v>
      </c>
      <c r="Z7" s="15">
        <v>0</v>
      </c>
      <c r="AA7" s="15" t="s">
        <v>73</v>
      </c>
      <c r="AB7" s="28">
        <f t="shared" si="11"/>
        <v>-0.69</v>
      </c>
      <c r="AC7" s="29">
        <v>6.9888993055555543E-2</v>
      </c>
      <c r="AD7" s="26">
        <f t="shared" si="12"/>
        <v>-0.19289362083333328</v>
      </c>
      <c r="AE7" s="26">
        <v>-3.42</v>
      </c>
      <c r="AF7" s="26">
        <v>-2.3583383169533172</v>
      </c>
      <c r="AG7" s="26">
        <v>0</v>
      </c>
    </row>
    <row r="8" spans="1:33" x14ac:dyDescent="0.2">
      <c r="A8" s="15" t="s">
        <v>42</v>
      </c>
      <c r="B8" s="15" t="s">
        <v>132</v>
      </c>
      <c r="C8" s="16">
        <f t="shared" si="4"/>
        <v>15.497777777777779</v>
      </c>
      <c r="D8" s="17">
        <v>9</v>
      </c>
      <c r="E8" s="17">
        <v>0</v>
      </c>
      <c r="F8" s="30">
        <v>139.48000000000002</v>
      </c>
      <c r="G8" s="30">
        <v>0</v>
      </c>
      <c r="H8" s="19">
        <f t="shared" si="1"/>
        <v>0</v>
      </c>
      <c r="I8" s="19">
        <f t="shared" si="2"/>
        <v>0.47082003660919125</v>
      </c>
      <c r="J8" s="18">
        <f t="shared" si="5"/>
        <v>65.669978706250006</v>
      </c>
      <c r="K8" s="18">
        <f t="shared" si="3"/>
        <v>7.2966643006944452</v>
      </c>
      <c r="L8" s="17">
        <v>24</v>
      </c>
      <c r="M8" s="20">
        <f t="shared" si="6"/>
        <v>0.375</v>
      </c>
      <c r="N8" s="17">
        <v>99</v>
      </c>
      <c r="O8" s="21">
        <f t="shared" ref="O8:P8" si="16">D8/7</f>
        <v>1.2857142857142858</v>
      </c>
      <c r="P8" s="21">
        <f t="shared" si="16"/>
        <v>0</v>
      </c>
      <c r="Q8" s="17">
        <f t="shared" si="8"/>
        <v>77</v>
      </c>
      <c r="R8" s="17"/>
      <c r="S8" s="22">
        <v>0.9</v>
      </c>
      <c r="T8" s="15">
        <v>1332</v>
      </c>
      <c r="U8" s="23">
        <v>111</v>
      </c>
      <c r="V8" s="24" t="s">
        <v>133</v>
      </c>
      <c r="W8" s="15">
        <v>0</v>
      </c>
      <c r="X8" s="25">
        <f t="shared" si="9"/>
        <v>0</v>
      </c>
      <c r="Y8" s="26">
        <f t="shared" si="10"/>
        <v>0</v>
      </c>
      <c r="Z8" s="15">
        <v>0</v>
      </c>
      <c r="AA8" s="15" t="s">
        <v>73</v>
      </c>
      <c r="AB8" s="28">
        <f t="shared" si="11"/>
        <v>-0.69</v>
      </c>
      <c r="AC8" s="29">
        <v>6.9888993055555543E-2</v>
      </c>
      <c r="AD8" s="26">
        <f t="shared" si="12"/>
        <v>-0.86802129374999981</v>
      </c>
      <c r="AE8" s="26">
        <v>-3.42</v>
      </c>
      <c r="AF8" s="26">
        <v>-2.36</v>
      </c>
      <c r="AG8" s="26">
        <v>0</v>
      </c>
    </row>
    <row r="9" spans="1:33" ht="15.75" customHeight="1" x14ac:dyDescent="0.2">
      <c r="A9" s="15" t="s">
        <v>44</v>
      </c>
      <c r="B9" s="15" t="s">
        <v>134</v>
      </c>
      <c r="C9" s="16">
        <f t="shared" si="4"/>
        <v>13.906666666666668</v>
      </c>
      <c r="D9" s="17">
        <v>9</v>
      </c>
      <c r="E9" s="17">
        <v>0</v>
      </c>
      <c r="F9" s="30">
        <v>125.16000000000001</v>
      </c>
      <c r="G9" s="30">
        <v>0</v>
      </c>
      <c r="H9" s="19">
        <f t="shared" si="1"/>
        <v>0</v>
      </c>
      <c r="I9" s="19">
        <f t="shared" si="2"/>
        <v>0.42624701469968612</v>
      </c>
      <c r="J9" s="18">
        <f t="shared" si="5"/>
        <v>53.34907635981272</v>
      </c>
      <c r="K9" s="18">
        <f t="shared" si="3"/>
        <v>5.9276751510903019</v>
      </c>
      <c r="L9" s="17">
        <v>25</v>
      </c>
      <c r="M9" s="20">
        <f t="shared" si="6"/>
        <v>0.36</v>
      </c>
      <c r="N9" s="17">
        <v>91</v>
      </c>
      <c r="O9" s="21">
        <f t="shared" ref="O9:P9" si="17">D9/7</f>
        <v>1.2857142857142858</v>
      </c>
      <c r="P9" s="21">
        <f t="shared" si="17"/>
        <v>0</v>
      </c>
      <c r="Q9" s="17">
        <f t="shared" si="8"/>
        <v>70</v>
      </c>
      <c r="R9" s="17"/>
      <c r="S9" s="22">
        <v>1</v>
      </c>
      <c r="T9" s="15">
        <v>1332</v>
      </c>
      <c r="U9" s="23">
        <v>111</v>
      </c>
      <c r="V9" s="24" t="s">
        <v>135</v>
      </c>
      <c r="W9" s="15">
        <v>0</v>
      </c>
      <c r="X9" s="25">
        <f t="shared" si="9"/>
        <v>0</v>
      </c>
      <c r="Y9" s="26">
        <f t="shared" si="10"/>
        <v>0</v>
      </c>
      <c r="Z9" s="15">
        <v>0</v>
      </c>
      <c r="AA9" s="15" t="s">
        <v>73</v>
      </c>
      <c r="AB9" s="28">
        <f t="shared" si="11"/>
        <v>-0.69</v>
      </c>
      <c r="AC9" s="29">
        <v>6.9888993055555543E-2</v>
      </c>
      <c r="AD9" s="26">
        <f t="shared" si="12"/>
        <v>-0.86802129374999981</v>
      </c>
      <c r="AE9" s="26">
        <v>-3.42</v>
      </c>
      <c r="AF9" s="26">
        <v>-2.3765447051597</v>
      </c>
      <c r="AG9" s="26">
        <v>0</v>
      </c>
    </row>
    <row r="10" spans="1:33" ht="15.75" customHeight="1" x14ac:dyDescent="0.2">
      <c r="A10" s="15" t="s">
        <v>45</v>
      </c>
      <c r="B10" s="15" t="s">
        <v>48</v>
      </c>
      <c r="C10" s="16">
        <f t="shared" si="4"/>
        <v>11.983846153846155</v>
      </c>
      <c r="D10" s="17">
        <v>13</v>
      </c>
      <c r="E10" s="17">
        <v>0</v>
      </c>
      <c r="F10" s="30">
        <v>155.79000000000002</v>
      </c>
      <c r="G10" s="30">
        <v>0</v>
      </c>
      <c r="H10" s="19">
        <f t="shared" si="1"/>
        <v>0</v>
      </c>
      <c r="I10" s="19">
        <f t="shared" si="2"/>
        <v>0.35825540983058757</v>
      </c>
      <c r="J10" s="18">
        <f t="shared" si="5"/>
        <v>55.812610297507241</v>
      </c>
      <c r="K10" s="18">
        <f t="shared" si="3"/>
        <v>4.2932777151928647</v>
      </c>
      <c r="L10" s="17">
        <v>39</v>
      </c>
      <c r="M10" s="20">
        <f t="shared" si="6"/>
        <v>0.33333333333333331</v>
      </c>
      <c r="N10" s="17">
        <v>80</v>
      </c>
      <c r="O10" s="21">
        <f t="shared" ref="O10:P10" si="18">D10/7</f>
        <v>1.8571428571428572</v>
      </c>
      <c r="P10" s="21">
        <f t="shared" si="18"/>
        <v>0</v>
      </c>
      <c r="Q10" s="17">
        <f t="shared" si="8"/>
        <v>43</v>
      </c>
      <c r="R10" s="17"/>
      <c r="S10" s="22">
        <v>0.68041237113401998</v>
      </c>
      <c r="T10" s="15">
        <v>1332</v>
      </c>
      <c r="U10" s="23">
        <v>111</v>
      </c>
      <c r="V10" s="24" t="s">
        <v>135</v>
      </c>
      <c r="W10" s="15">
        <v>0</v>
      </c>
      <c r="X10" s="25">
        <f t="shared" si="9"/>
        <v>0</v>
      </c>
      <c r="Y10" s="26">
        <f t="shared" si="10"/>
        <v>0</v>
      </c>
      <c r="Z10" s="15">
        <v>0</v>
      </c>
      <c r="AA10" s="15" t="s">
        <v>73</v>
      </c>
      <c r="AB10" s="28">
        <f t="shared" si="11"/>
        <v>-0.69</v>
      </c>
      <c r="AC10" s="29">
        <v>6.9888993055555543E-2</v>
      </c>
      <c r="AD10" s="26">
        <f t="shared" si="12"/>
        <v>-1.2538085354166664</v>
      </c>
      <c r="AE10" s="26">
        <v>-3.42</v>
      </c>
      <c r="AF10" s="26">
        <v>-2.3765447051597</v>
      </c>
      <c r="AG10" s="26">
        <v>0</v>
      </c>
    </row>
    <row r="11" spans="1:33" ht="15.75" customHeight="1" x14ac:dyDescent="0.2">
      <c r="A11" s="15" t="s">
        <v>47</v>
      </c>
      <c r="B11" s="15" t="s">
        <v>48</v>
      </c>
      <c r="C11" s="16">
        <f t="shared" si="4"/>
        <v>11.027777777777777</v>
      </c>
      <c r="D11" s="17">
        <v>9</v>
      </c>
      <c r="E11" s="17">
        <v>0</v>
      </c>
      <c r="F11" s="30">
        <v>99.249999999999986</v>
      </c>
      <c r="G11" s="30">
        <v>0</v>
      </c>
      <c r="H11" s="19">
        <f t="shared" si="1"/>
        <v>0</v>
      </c>
      <c r="I11" s="19">
        <f t="shared" si="2"/>
        <v>0.31562293561524118</v>
      </c>
      <c r="J11" s="18">
        <f t="shared" si="5"/>
        <v>31.325576359812683</v>
      </c>
      <c r="K11" s="18">
        <f t="shared" si="3"/>
        <v>3.4806195955347423</v>
      </c>
      <c r="L11" s="17">
        <v>29</v>
      </c>
      <c r="M11" s="20">
        <f t="shared" si="6"/>
        <v>0.31034482758620691</v>
      </c>
      <c r="N11" s="17">
        <v>72</v>
      </c>
      <c r="O11" s="21">
        <f t="shared" ref="O11:P11" si="19">D11/7</f>
        <v>1.2857142857142858</v>
      </c>
      <c r="P11" s="21">
        <f t="shared" si="19"/>
        <v>0</v>
      </c>
      <c r="Q11" s="17">
        <f t="shared" si="8"/>
        <v>56</v>
      </c>
      <c r="R11" s="17"/>
      <c r="S11" s="22">
        <v>0.8</v>
      </c>
      <c r="T11" s="15">
        <v>1332</v>
      </c>
      <c r="U11" s="23">
        <v>111</v>
      </c>
      <c r="V11" s="24" t="s">
        <v>136</v>
      </c>
      <c r="W11" s="15">
        <v>0</v>
      </c>
      <c r="X11" s="25">
        <f t="shared" si="9"/>
        <v>0</v>
      </c>
      <c r="Y11" s="26">
        <f t="shared" si="10"/>
        <v>0</v>
      </c>
      <c r="Z11" s="15">
        <v>0</v>
      </c>
      <c r="AA11" s="15" t="s">
        <v>73</v>
      </c>
      <c r="AB11" s="28">
        <f t="shared" si="11"/>
        <v>-0.69</v>
      </c>
      <c r="AC11" s="29">
        <v>6.9888993055555543E-2</v>
      </c>
      <c r="AD11" s="26">
        <f t="shared" si="12"/>
        <v>-0.86802129374999981</v>
      </c>
      <c r="AE11" s="26">
        <v>-3.42</v>
      </c>
      <c r="AF11" s="26">
        <v>-2.3765447051597</v>
      </c>
      <c r="AG11" s="26">
        <v>0</v>
      </c>
    </row>
    <row r="12" spans="1:33" ht="15.75" customHeight="1" x14ac:dyDescent="0.2">
      <c r="A12" s="15" t="s">
        <v>49</v>
      </c>
      <c r="B12" s="15" t="s">
        <v>137</v>
      </c>
      <c r="C12" s="16">
        <f t="shared" si="4"/>
        <v>10.99</v>
      </c>
      <c r="D12" s="17">
        <v>4</v>
      </c>
      <c r="E12" s="17">
        <v>0</v>
      </c>
      <c r="F12" s="30">
        <v>43.96</v>
      </c>
      <c r="G12" s="30">
        <v>-0.16</v>
      </c>
      <c r="H12" s="19">
        <f t="shared" si="1"/>
        <v>3.6396724294813468E-3</v>
      </c>
      <c r="I12" s="19">
        <f t="shared" si="2"/>
        <v>0.31014635891024878</v>
      </c>
      <c r="J12" s="18">
        <f t="shared" si="5"/>
        <v>13.634033937694536</v>
      </c>
      <c r="K12" s="18">
        <f t="shared" si="3"/>
        <v>3.408508484423634</v>
      </c>
      <c r="L12" s="17">
        <v>35</v>
      </c>
      <c r="M12" s="20">
        <f t="shared" si="6"/>
        <v>0.11428571428571428</v>
      </c>
      <c r="N12" s="17">
        <v>67</v>
      </c>
      <c r="O12" s="21">
        <f t="shared" ref="O12:P12" si="20">D12/7</f>
        <v>0.5714285714285714</v>
      </c>
      <c r="P12" s="21">
        <f t="shared" si="20"/>
        <v>0</v>
      </c>
      <c r="Q12" s="17">
        <f t="shared" si="8"/>
        <v>117</v>
      </c>
      <c r="R12" s="17"/>
      <c r="S12" s="22">
        <v>1.02325581395348</v>
      </c>
      <c r="T12" s="15">
        <v>777</v>
      </c>
      <c r="U12" s="23">
        <v>111</v>
      </c>
      <c r="V12" s="24" t="s">
        <v>136</v>
      </c>
      <c r="W12" s="15">
        <v>0</v>
      </c>
      <c r="X12" s="25">
        <f t="shared" si="9"/>
        <v>0</v>
      </c>
      <c r="Y12" s="26">
        <f t="shared" si="10"/>
        <v>0</v>
      </c>
      <c r="Z12" s="15">
        <v>0</v>
      </c>
      <c r="AA12" s="15" t="s">
        <v>73</v>
      </c>
      <c r="AB12" s="28">
        <f t="shared" si="11"/>
        <v>-0.69</v>
      </c>
      <c r="AC12" s="29">
        <v>6.9888993055555543E-2</v>
      </c>
      <c r="AD12" s="26">
        <f t="shared" si="12"/>
        <v>-0.38578724166666656</v>
      </c>
      <c r="AE12" s="26">
        <v>-3.42</v>
      </c>
      <c r="AF12" s="26">
        <v>-2.3765447051597</v>
      </c>
      <c r="AG12" s="26">
        <v>0</v>
      </c>
    </row>
    <row r="13" spans="1:33" ht="15.75" customHeight="1" x14ac:dyDescent="0.2">
      <c r="A13" s="15" t="s">
        <v>50</v>
      </c>
      <c r="B13" s="15" t="s">
        <v>48</v>
      </c>
      <c r="C13" s="16">
        <f t="shared" si="4"/>
        <v>10.922499999999999</v>
      </c>
      <c r="D13" s="17">
        <v>8</v>
      </c>
      <c r="E13" s="17">
        <v>2</v>
      </c>
      <c r="F13" s="18">
        <v>87.38</v>
      </c>
      <c r="G13" s="30">
        <v>0</v>
      </c>
      <c r="H13" s="19">
        <f t="shared" si="1"/>
        <v>0</v>
      </c>
      <c r="I13" s="19">
        <f t="shared" si="2"/>
        <v>0.30959498053021955</v>
      </c>
      <c r="J13" s="18">
        <f t="shared" si="5"/>
        <v>27.052409398730582</v>
      </c>
      <c r="K13" s="18">
        <f t="shared" si="3"/>
        <v>3.3815511748413227</v>
      </c>
      <c r="L13" s="17">
        <v>20</v>
      </c>
      <c r="M13" s="20">
        <f t="shared" si="6"/>
        <v>0.4</v>
      </c>
      <c r="N13" s="17">
        <v>54</v>
      </c>
      <c r="O13" s="21">
        <f t="shared" ref="O13:P13" si="21">D13/7</f>
        <v>1.1428571428571428</v>
      </c>
      <c r="P13" s="21">
        <f t="shared" si="21"/>
        <v>0.2857142857142857</v>
      </c>
      <c r="Q13" s="17">
        <f t="shared" si="8"/>
        <v>37</v>
      </c>
      <c r="R13" s="17"/>
      <c r="S13" s="22">
        <v>1.17073170731707</v>
      </c>
      <c r="T13" s="15">
        <v>777</v>
      </c>
      <c r="U13" s="23">
        <v>111</v>
      </c>
      <c r="V13" s="24" t="s">
        <v>133</v>
      </c>
      <c r="W13" s="15">
        <v>0</v>
      </c>
      <c r="X13" s="25">
        <f t="shared" si="9"/>
        <v>0</v>
      </c>
      <c r="Y13" s="26">
        <f t="shared" si="10"/>
        <v>0</v>
      </c>
      <c r="Z13" s="15">
        <v>0</v>
      </c>
      <c r="AA13" s="15" t="s">
        <v>73</v>
      </c>
      <c r="AB13" s="28">
        <f t="shared" si="11"/>
        <v>-0.69</v>
      </c>
      <c r="AC13" s="29">
        <v>6.9888993055555543E-2</v>
      </c>
      <c r="AD13" s="26">
        <f t="shared" si="12"/>
        <v>-0.77157448333333312</v>
      </c>
      <c r="AE13" s="26">
        <v>-3.42</v>
      </c>
      <c r="AF13" s="26">
        <v>-2.3861270147420099</v>
      </c>
      <c r="AG13" s="26">
        <v>0</v>
      </c>
    </row>
    <row r="14" spans="1:33" ht="15.75" customHeight="1" x14ac:dyDescent="0.2">
      <c r="A14" s="15" t="s">
        <v>52</v>
      </c>
      <c r="B14" s="15" t="s">
        <v>48</v>
      </c>
      <c r="C14" s="16">
        <f t="shared" si="4"/>
        <v>10.546666666666667</v>
      </c>
      <c r="D14" s="17">
        <v>6</v>
      </c>
      <c r="E14" s="17">
        <v>1</v>
      </c>
      <c r="F14" s="18">
        <v>63.28</v>
      </c>
      <c r="G14" s="30">
        <v>-0.02</v>
      </c>
      <c r="H14" s="19">
        <f t="shared" si="1"/>
        <v>3.1605562579013909E-4</v>
      </c>
      <c r="I14" s="19">
        <f t="shared" si="2"/>
        <v>0.29002144514930361</v>
      </c>
      <c r="J14" s="18">
        <f t="shared" si="5"/>
        <v>18.352557049047935</v>
      </c>
      <c r="K14" s="18">
        <f t="shared" si="3"/>
        <v>3.0587595081746559</v>
      </c>
      <c r="L14" s="17">
        <v>20</v>
      </c>
      <c r="M14" s="20">
        <f t="shared" si="6"/>
        <v>0.3</v>
      </c>
      <c r="N14" s="17">
        <v>49</v>
      </c>
      <c r="O14" s="21">
        <f t="shared" ref="O14:P14" si="22">D14/7</f>
        <v>0.8571428571428571</v>
      </c>
      <c r="P14" s="21">
        <f t="shared" si="22"/>
        <v>0.14285714285714285</v>
      </c>
      <c r="Q14" s="17">
        <f t="shared" si="8"/>
        <v>49</v>
      </c>
      <c r="R14" s="17"/>
      <c r="S14" s="22">
        <v>0.98765432098765404</v>
      </c>
      <c r="T14" s="15">
        <v>777</v>
      </c>
      <c r="U14" s="23">
        <v>111</v>
      </c>
      <c r="V14" s="24" t="s">
        <v>138</v>
      </c>
      <c r="W14" s="15">
        <v>0</v>
      </c>
      <c r="X14" s="25">
        <f t="shared" si="9"/>
        <v>0</v>
      </c>
      <c r="Y14" s="26">
        <f t="shared" si="10"/>
        <v>0</v>
      </c>
      <c r="Z14" s="15">
        <v>0</v>
      </c>
      <c r="AA14" s="15" t="s">
        <v>73</v>
      </c>
      <c r="AB14" s="28">
        <f t="shared" si="11"/>
        <v>-0.69</v>
      </c>
      <c r="AC14" s="29">
        <v>6.9888993055555543E-2</v>
      </c>
      <c r="AD14" s="26">
        <f t="shared" si="12"/>
        <v>-0.57868086249999984</v>
      </c>
      <c r="AE14" s="26">
        <v>-3.42</v>
      </c>
      <c r="AF14" s="26">
        <v>-2.3861270147420099</v>
      </c>
      <c r="AG14" s="26">
        <v>0</v>
      </c>
    </row>
    <row r="15" spans="1:33" ht="15.75" customHeight="1" x14ac:dyDescent="0.2">
      <c r="A15" s="15" t="s">
        <v>54</v>
      </c>
      <c r="B15" s="15" t="s">
        <v>48</v>
      </c>
      <c r="C15" s="16">
        <f t="shared" si="4"/>
        <v>10.55</v>
      </c>
      <c r="D15" s="17">
        <v>8</v>
      </c>
      <c r="E15" s="17">
        <v>0</v>
      </c>
      <c r="F15" s="18">
        <v>84.4</v>
      </c>
      <c r="G15" s="30">
        <v>0</v>
      </c>
      <c r="H15" s="19">
        <f t="shared" si="1"/>
        <v>0</v>
      </c>
      <c r="I15" s="19">
        <f t="shared" si="2"/>
        <v>0.29051432936884591</v>
      </c>
      <c r="J15" s="18">
        <f t="shared" si="5"/>
        <v>24.519409398730595</v>
      </c>
      <c r="K15" s="18">
        <f t="shared" si="3"/>
        <v>3.0649261748413243</v>
      </c>
      <c r="L15" s="17">
        <v>28</v>
      </c>
      <c r="M15" s="20">
        <f t="shared" si="6"/>
        <v>0.2857142857142857</v>
      </c>
      <c r="N15" s="17">
        <v>41</v>
      </c>
      <c r="O15" s="21">
        <f t="shared" ref="O15:P15" si="23">D15/7</f>
        <v>1.1428571428571428</v>
      </c>
      <c r="P15" s="21">
        <f t="shared" si="23"/>
        <v>0</v>
      </c>
      <c r="Q15" s="17">
        <f t="shared" si="8"/>
        <v>35</v>
      </c>
      <c r="R15" s="17"/>
      <c r="S15" s="22">
        <v>1.2280701754385901</v>
      </c>
      <c r="T15" s="15">
        <v>666</v>
      </c>
      <c r="U15" s="23" t="s">
        <v>33</v>
      </c>
      <c r="V15" s="24" t="s">
        <v>33</v>
      </c>
      <c r="W15" s="15">
        <v>0</v>
      </c>
      <c r="X15" s="25">
        <f t="shared" si="9"/>
        <v>0</v>
      </c>
      <c r="Y15" s="26">
        <f t="shared" si="10"/>
        <v>0</v>
      </c>
      <c r="Z15" s="15">
        <v>0</v>
      </c>
      <c r="AA15" s="15" t="s">
        <v>73</v>
      </c>
      <c r="AB15" s="28">
        <f t="shared" si="11"/>
        <v>-0.69</v>
      </c>
      <c r="AC15" s="29">
        <v>6.9888993055555543E-2</v>
      </c>
      <c r="AD15" s="26">
        <f t="shared" si="12"/>
        <v>-0.77157448333333312</v>
      </c>
      <c r="AE15" s="26">
        <v>-3.42</v>
      </c>
      <c r="AF15" s="26">
        <v>-2.3861270147420099</v>
      </c>
      <c r="AG15" s="26">
        <v>0</v>
      </c>
    </row>
    <row r="16" spans="1:33" ht="15.75" customHeight="1" x14ac:dyDescent="0.2">
      <c r="A16" s="15" t="s">
        <v>55</v>
      </c>
      <c r="B16" s="15" t="s">
        <v>48</v>
      </c>
      <c r="C16" s="16">
        <f t="shared" si="4"/>
        <v>10.512222222222222</v>
      </c>
      <c r="D16" s="17">
        <v>9</v>
      </c>
      <c r="E16" s="17">
        <v>1</v>
      </c>
      <c r="F16" s="18">
        <v>94.61</v>
      </c>
      <c r="G16" s="30">
        <v>0</v>
      </c>
      <c r="H16" s="19">
        <f t="shared" si="1"/>
        <v>0</v>
      </c>
      <c r="I16" s="19">
        <f t="shared" si="2"/>
        <v>0.2885037054600138</v>
      </c>
      <c r="J16" s="18">
        <f t="shared" si="5"/>
        <v>27.295335573571908</v>
      </c>
      <c r="K16" s="18">
        <f t="shared" si="3"/>
        <v>3.032815063730212</v>
      </c>
      <c r="L16" s="17">
        <v>20</v>
      </c>
      <c r="M16" s="20">
        <f t="shared" si="6"/>
        <v>0.45</v>
      </c>
      <c r="N16" s="17">
        <v>144</v>
      </c>
      <c r="O16" s="21">
        <f t="shared" ref="O16:P16" si="24">D16/7</f>
        <v>1.2857142857142858</v>
      </c>
      <c r="P16" s="21">
        <f t="shared" si="24"/>
        <v>0.14285714285714285</v>
      </c>
      <c r="Q16" s="17">
        <f t="shared" si="8"/>
        <v>100</v>
      </c>
      <c r="R16" s="17"/>
      <c r="S16" s="22">
        <v>0.97196261682242902</v>
      </c>
      <c r="T16" s="15">
        <v>666</v>
      </c>
      <c r="U16" s="23" t="s">
        <v>33</v>
      </c>
      <c r="V16" s="24" t="s">
        <v>33</v>
      </c>
      <c r="W16" s="15">
        <v>0</v>
      </c>
      <c r="X16" s="25">
        <f t="shared" si="9"/>
        <v>0</v>
      </c>
      <c r="Y16" s="26">
        <f t="shared" si="10"/>
        <v>0</v>
      </c>
      <c r="Z16" s="15">
        <v>0</v>
      </c>
      <c r="AA16" s="15" t="s">
        <v>73</v>
      </c>
      <c r="AB16" s="28">
        <f t="shared" si="11"/>
        <v>-0.69</v>
      </c>
      <c r="AC16" s="29">
        <v>6.9888993055555543E-2</v>
      </c>
      <c r="AD16" s="26">
        <f t="shared" si="12"/>
        <v>-0.86802129374999981</v>
      </c>
      <c r="AE16" s="26">
        <v>-3.42</v>
      </c>
      <c r="AF16" s="26">
        <v>-2.3861270147420099</v>
      </c>
      <c r="AG16" s="26">
        <v>0</v>
      </c>
    </row>
    <row r="17" spans="1:33" ht="15.75" customHeight="1" x14ac:dyDescent="0.2">
      <c r="A17" s="15" t="s">
        <v>56</v>
      </c>
      <c r="B17" s="15" t="s">
        <v>139</v>
      </c>
      <c r="C17" s="16">
        <f t="shared" si="4"/>
        <v>10.517777777777777</v>
      </c>
      <c r="D17" s="17">
        <v>9</v>
      </c>
      <c r="E17" s="17">
        <v>0</v>
      </c>
      <c r="F17" s="18">
        <v>94.66</v>
      </c>
      <c r="G17" s="30">
        <v>0</v>
      </c>
      <c r="H17" s="19">
        <f t="shared" si="1"/>
        <v>0</v>
      </c>
      <c r="I17" s="19">
        <f t="shared" si="2"/>
        <v>0.29400833910650653</v>
      </c>
      <c r="J17" s="18">
        <f t="shared" si="5"/>
        <v>27.830829379821907</v>
      </c>
      <c r="K17" s="18">
        <f t="shared" si="3"/>
        <v>3.0923143755357674</v>
      </c>
      <c r="L17" s="17">
        <v>41</v>
      </c>
      <c r="M17" s="20">
        <f t="shared" si="6"/>
        <v>0.21951219512195122</v>
      </c>
      <c r="N17" s="17">
        <v>134</v>
      </c>
      <c r="O17" s="21">
        <f t="shared" ref="O17:P17" si="25">D17/7</f>
        <v>1.2857142857142858</v>
      </c>
      <c r="P17" s="21">
        <f t="shared" si="25"/>
        <v>0</v>
      </c>
      <c r="Q17" s="17">
        <f t="shared" si="8"/>
        <v>104</v>
      </c>
      <c r="R17" s="17"/>
      <c r="S17" s="22">
        <v>1.1717171717171699</v>
      </c>
      <c r="T17" s="15">
        <v>666</v>
      </c>
      <c r="U17" s="23" t="s">
        <v>33</v>
      </c>
      <c r="V17" s="24" t="s">
        <v>33</v>
      </c>
      <c r="W17" s="15">
        <v>0</v>
      </c>
      <c r="X17" s="25">
        <f t="shared" si="9"/>
        <v>0</v>
      </c>
      <c r="Y17" s="26">
        <f t="shared" si="10"/>
        <v>0</v>
      </c>
      <c r="Z17" s="15">
        <v>0</v>
      </c>
      <c r="AA17" s="15" t="s">
        <v>73</v>
      </c>
      <c r="AB17" s="28">
        <f t="shared" si="11"/>
        <v>-0.69</v>
      </c>
      <c r="AC17" s="29">
        <v>7.3456319444444459E-2</v>
      </c>
      <c r="AD17" s="26">
        <f t="shared" si="12"/>
        <v>-0.91232748750000003</v>
      </c>
      <c r="AE17" s="26">
        <v>-3.42</v>
      </c>
      <c r="AF17" s="26">
        <v>-2.3264270147420101</v>
      </c>
      <c r="AG17" s="26">
        <v>0</v>
      </c>
    </row>
    <row r="18" spans="1:33" ht="15.75" customHeight="1" x14ac:dyDescent="0.2">
      <c r="A18" s="15" t="s">
        <v>57</v>
      </c>
      <c r="B18" s="15" t="s">
        <v>140</v>
      </c>
      <c r="C18" s="16">
        <f t="shared" si="4"/>
        <v>10.783703703703706</v>
      </c>
      <c r="D18" s="17">
        <v>27</v>
      </c>
      <c r="E18" s="17">
        <v>3</v>
      </c>
      <c r="F18" s="18">
        <v>291.16000000000008</v>
      </c>
      <c r="G18" s="30">
        <v>-23.97</v>
      </c>
      <c r="H18" s="19">
        <f t="shared" si="1"/>
        <v>8.2325868938040919E-2</v>
      </c>
      <c r="I18" s="19">
        <f t="shared" si="2"/>
        <v>0.22539321383248317</v>
      </c>
      <c r="J18" s="18">
        <f t="shared" si="5"/>
        <v>65.625488139465816</v>
      </c>
      <c r="K18" s="18">
        <f t="shared" si="3"/>
        <v>2.4305736347950302</v>
      </c>
      <c r="L18" s="17">
        <v>54</v>
      </c>
      <c r="M18" s="20">
        <f t="shared" si="6"/>
        <v>0.5</v>
      </c>
      <c r="N18" s="17">
        <v>107</v>
      </c>
      <c r="O18" s="21">
        <f t="shared" ref="O18:P18" si="26">D18/7</f>
        <v>3.8571428571428572</v>
      </c>
      <c r="P18" s="21">
        <f t="shared" si="26"/>
        <v>0.42857142857142855</v>
      </c>
      <c r="Q18" s="17">
        <f t="shared" si="8"/>
        <v>24</v>
      </c>
      <c r="R18" s="17"/>
      <c r="S18" s="22">
        <v>1.8387096774193501</v>
      </c>
      <c r="T18" s="15">
        <v>666</v>
      </c>
      <c r="U18" s="23" t="s">
        <v>33</v>
      </c>
      <c r="V18" s="24" t="s">
        <v>33</v>
      </c>
      <c r="W18" s="15">
        <v>4</v>
      </c>
      <c r="X18" s="25">
        <f t="shared" si="9"/>
        <v>0.14814814814814814</v>
      </c>
      <c r="Y18" s="26">
        <f t="shared" si="10"/>
        <v>4.7939999999999996</v>
      </c>
      <c r="Z18" s="15">
        <v>1</v>
      </c>
      <c r="AA18" s="15" t="s">
        <v>73</v>
      </c>
      <c r="AB18" s="28">
        <f t="shared" si="11"/>
        <v>-0.69</v>
      </c>
      <c r="AC18" s="29">
        <v>7.3456319444444459E-2</v>
      </c>
      <c r="AD18" s="26">
        <f t="shared" si="12"/>
        <v>-2.7369824625000003</v>
      </c>
      <c r="AE18" s="26">
        <v>-3.42</v>
      </c>
      <c r="AF18" s="26">
        <v>-2.3264270147420101</v>
      </c>
      <c r="AG18" s="26">
        <v>0</v>
      </c>
    </row>
    <row r="19" spans="1:33" ht="15.75" customHeight="1" x14ac:dyDescent="0.2">
      <c r="A19" s="15" t="s">
        <v>58</v>
      </c>
      <c r="B19" s="15" t="s">
        <v>48</v>
      </c>
      <c r="C19" s="16">
        <f t="shared" si="4"/>
        <v>12.865</v>
      </c>
      <c r="D19" s="17">
        <v>14</v>
      </c>
      <c r="E19" s="17">
        <v>0</v>
      </c>
      <c r="F19" s="18">
        <v>180.11</v>
      </c>
      <c r="G19" s="30">
        <v>-0.8</v>
      </c>
      <c r="H19" s="19">
        <f t="shared" si="1"/>
        <v>4.4417300538559766E-3</v>
      </c>
      <c r="I19" s="19">
        <f t="shared" si="2"/>
        <v>0.3910074160343408</v>
      </c>
      <c r="J19" s="18">
        <f t="shared" si="5"/>
        <v>70.424345701945128</v>
      </c>
      <c r="K19" s="18">
        <f t="shared" si="3"/>
        <v>5.030310407281795</v>
      </c>
      <c r="L19" s="17">
        <v>133</v>
      </c>
      <c r="M19" s="20">
        <f t="shared" si="6"/>
        <v>0.10526315789473684</v>
      </c>
      <c r="N19" s="17">
        <v>91</v>
      </c>
      <c r="O19" s="21">
        <f t="shared" ref="O19:P19" si="27">D19/7</f>
        <v>2</v>
      </c>
      <c r="P19" s="21">
        <f t="shared" si="27"/>
        <v>0</v>
      </c>
      <c r="Q19" s="17">
        <f t="shared" si="8"/>
        <v>45</v>
      </c>
      <c r="R19" s="17"/>
      <c r="S19" s="22">
        <v>1.4718100890207699</v>
      </c>
      <c r="T19" s="15">
        <v>666</v>
      </c>
      <c r="U19" s="23" t="s">
        <v>33</v>
      </c>
      <c r="V19" s="24" t="s">
        <v>33</v>
      </c>
      <c r="W19" s="15">
        <v>0</v>
      </c>
      <c r="X19" s="25">
        <f t="shared" si="9"/>
        <v>0</v>
      </c>
      <c r="Y19" s="26">
        <f t="shared" si="10"/>
        <v>0</v>
      </c>
      <c r="Z19" s="15">
        <v>0</v>
      </c>
      <c r="AA19" s="15" t="s">
        <v>73</v>
      </c>
      <c r="AB19" s="28">
        <f t="shared" si="11"/>
        <v>-0.69</v>
      </c>
      <c r="AC19" s="29">
        <v>7.3456319444444459E-2</v>
      </c>
      <c r="AD19" s="26">
        <f t="shared" si="12"/>
        <v>-1.4191760916666669</v>
      </c>
      <c r="AE19" s="26">
        <v>-3.42</v>
      </c>
      <c r="AF19" s="26">
        <v>-2.3264270147420145</v>
      </c>
      <c r="AG19" s="26">
        <v>0</v>
      </c>
    </row>
    <row r="20" spans="1:33" ht="15.75" customHeight="1" x14ac:dyDescent="0.2">
      <c r="A20" s="15" t="s">
        <v>59</v>
      </c>
      <c r="B20" s="15" t="s">
        <v>48</v>
      </c>
      <c r="C20" s="16">
        <f t="shared" si="4"/>
        <v>12.99</v>
      </c>
      <c r="D20" s="17">
        <v>9</v>
      </c>
      <c r="E20" s="17">
        <v>2</v>
      </c>
      <c r="F20" s="18">
        <v>116.91</v>
      </c>
      <c r="G20" s="30">
        <v>-7.0000000000000007E-2</v>
      </c>
      <c r="H20" s="19">
        <f t="shared" si="1"/>
        <v>5.9875117611838172E-4</v>
      </c>
      <c r="I20" s="19">
        <f t="shared" si="2"/>
        <v>0.39922444085041364</v>
      </c>
      <c r="J20" s="18">
        <f t="shared" si="5"/>
        <v>46.673329379821858</v>
      </c>
      <c r="K20" s="18">
        <f t="shared" si="3"/>
        <v>5.1859254866468731</v>
      </c>
      <c r="L20" s="17">
        <v>94</v>
      </c>
      <c r="M20" s="20">
        <f t="shared" si="6"/>
        <v>9.5744680851063829E-2</v>
      </c>
      <c r="N20" s="17">
        <v>81</v>
      </c>
      <c r="O20" s="21">
        <f t="shared" ref="O20:P20" si="28">D20/7</f>
        <v>1.2857142857142858</v>
      </c>
      <c r="P20" s="21">
        <f t="shared" si="28"/>
        <v>0.2857142857142857</v>
      </c>
      <c r="Q20" s="17">
        <f t="shared" si="8"/>
        <v>51</v>
      </c>
      <c r="R20" s="17"/>
      <c r="S20" s="22">
        <v>1.3365155131264901</v>
      </c>
      <c r="T20" s="15">
        <v>666</v>
      </c>
      <c r="U20" s="23" t="s">
        <v>33</v>
      </c>
      <c r="V20" s="24" t="s">
        <v>33</v>
      </c>
      <c r="W20" s="15">
        <v>0</v>
      </c>
      <c r="X20" s="25">
        <f t="shared" si="9"/>
        <v>0</v>
      </c>
      <c r="Y20" s="26">
        <f t="shared" si="10"/>
        <v>0</v>
      </c>
      <c r="Z20" s="15">
        <v>0</v>
      </c>
      <c r="AA20" s="15" t="s">
        <v>73</v>
      </c>
      <c r="AB20" s="28">
        <f t="shared" si="11"/>
        <v>-0.69</v>
      </c>
      <c r="AC20" s="29">
        <v>7.3456319444444459E-2</v>
      </c>
      <c r="AD20" s="26">
        <f t="shared" si="12"/>
        <v>-0.91232748750000003</v>
      </c>
      <c r="AE20" s="26">
        <v>-3.42</v>
      </c>
      <c r="AF20" s="26">
        <v>-2.3264270147420145</v>
      </c>
      <c r="AG20" s="26">
        <v>0</v>
      </c>
    </row>
    <row r="21" spans="1:33" ht="15.75" customHeight="1" x14ac:dyDescent="0.2">
      <c r="A21" s="15" t="s">
        <v>60</v>
      </c>
      <c r="B21" s="15" t="s">
        <v>141</v>
      </c>
      <c r="C21" s="16">
        <f t="shared" si="4"/>
        <v>13.018461538461537</v>
      </c>
      <c r="D21" s="17">
        <v>13</v>
      </c>
      <c r="E21" s="17">
        <v>1</v>
      </c>
      <c r="F21" s="18">
        <v>169.23999999999998</v>
      </c>
      <c r="G21" s="30">
        <v>0</v>
      </c>
      <c r="H21" s="19">
        <f t="shared" si="1"/>
        <v>0</v>
      </c>
      <c r="I21" s="19">
        <f t="shared" si="2"/>
        <v>0.40080738854597292</v>
      </c>
      <c r="J21" s="18">
        <f t="shared" si="5"/>
        <v>67.832642437520448</v>
      </c>
      <c r="K21" s="18">
        <f t="shared" si="3"/>
        <v>5.2178955721169578</v>
      </c>
      <c r="L21" s="17">
        <v>30</v>
      </c>
      <c r="M21" s="20">
        <f t="shared" si="6"/>
        <v>0.43333333333333335</v>
      </c>
      <c r="N21" s="17">
        <v>66</v>
      </c>
      <c r="O21" s="21">
        <f t="shared" ref="O21:P21" si="29">D21/7</f>
        <v>1.8571428571428572</v>
      </c>
      <c r="P21" s="21">
        <f t="shared" si="29"/>
        <v>0.14285714285714285</v>
      </c>
      <c r="Q21" s="17">
        <f t="shared" si="8"/>
        <v>33</v>
      </c>
      <c r="R21" s="17"/>
      <c r="S21" s="22">
        <v>1.5401069518716499</v>
      </c>
      <c r="T21" s="15">
        <v>666</v>
      </c>
      <c r="U21" s="23" t="s">
        <v>33</v>
      </c>
      <c r="V21" s="24" t="s">
        <v>33</v>
      </c>
      <c r="W21" s="15">
        <v>0</v>
      </c>
      <c r="X21" s="25">
        <f t="shared" si="9"/>
        <v>0</v>
      </c>
      <c r="Y21" s="26">
        <f t="shared" si="10"/>
        <v>0</v>
      </c>
      <c r="Z21" s="15">
        <v>0</v>
      </c>
      <c r="AA21" s="15" t="s">
        <v>73</v>
      </c>
      <c r="AB21" s="28">
        <f t="shared" si="11"/>
        <v>-0.69</v>
      </c>
      <c r="AC21" s="29">
        <v>7.3456319444444459E-2</v>
      </c>
      <c r="AD21" s="26">
        <f t="shared" si="12"/>
        <v>-1.3178063708333334</v>
      </c>
      <c r="AE21" s="26">
        <v>-3.42</v>
      </c>
      <c r="AF21" s="26">
        <v>-2.3264270147420145</v>
      </c>
      <c r="AG21" s="26">
        <v>0</v>
      </c>
    </row>
    <row r="22" spans="1:33" ht="15.75" customHeight="1" x14ac:dyDescent="0.2">
      <c r="A22" s="15" t="s">
        <v>61</v>
      </c>
      <c r="B22" s="15" t="s">
        <v>142</v>
      </c>
      <c r="C22" s="16">
        <f t="shared" si="4"/>
        <v>13.159999999999998</v>
      </c>
      <c r="D22" s="17">
        <v>9</v>
      </c>
      <c r="E22" s="17">
        <v>0</v>
      </c>
      <c r="F22" s="30">
        <v>118.43999999999998</v>
      </c>
      <c r="G22" s="30">
        <v>0</v>
      </c>
      <c r="H22" s="19">
        <f t="shared" si="1"/>
        <v>0</v>
      </c>
      <c r="I22" s="19">
        <f t="shared" si="2"/>
        <v>0.40563854592892484</v>
      </c>
      <c r="J22" s="18">
        <f t="shared" si="5"/>
        <v>48.043829379821851</v>
      </c>
      <c r="K22" s="18">
        <f t="shared" si="3"/>
        <v>5.3382032644246502</v>
      </c>
      <c r="L22" s="17">
        <v>44</v>
      </c>
      <c r="M22" s="20">
        <f t="shared" si="6"/>
        <v>0.20454545454545456</v>
      </c>
      <c r="N22" s="17">
        <v>60</v>
      </c>
      <c r="O22" s="21">
        <f t="shared" ref="O22:P22" si="30">D22/7</f>
        <v>1.2857142857142858</v>
      </c>
      <c r="P22" s="21">
        <f t="shared" si="30"/>
        <v>0</v>
      </c>
      <c r="Q22" s="17">
        <f t="shared" si="8"/>
        <v>46</v>
      </c>
      <c r="R22" s="17"/>
      <c r="S22" s="22">
        <v>1.76829268292682</v>
      </c>
      <c r="T22" s="15">
        <v>666</v>
      </c>
      <c r="U22" s="23" t="s">
        <v>33</v>
      </c>
      <c r="V22" s="24" t="s">
        <v>33</v>
      </c>
      <c r="W22" s="15">
        <v>0</v>
      </c>
      <c r="X22" s="25">
        <f t="shared" si="9"/>
        <v>0</v>
      </c>
      <c r="Y22" s="26">
        <f t="shared" si="10"/>
        <v>0</v>
      </c>
      <c r="Z22" s="15">
        <v>0</v>
      </c>
      <c r="AA22" s="15" t="s">
        <v>73</v>
      </c>
      <c r="AB22" s="28">
        <f t="shared" si="11"/>
        <v>-0.69</v>
      </c>
      <c r="AC22" s="29">
        <v>7.3456319444444459E-2</v>
      </c>
      <c r="AD22" s="26">
        <f t="shared" si="12"/>
        <v>-0.91232748750000003</v>
      </c>
      <c r="AE22" s="26">
        <v>-3.42</v>
      </c>
      <c r="AF22" s="26">
        <v>-2.3264270147420145</v>
      </c>
      <c r="AG22" s="26">
        <v>0</v>
      </c>
    </row>
    <row r="23" spans="1:33" ht="15.75" customHeight="1" x14ac:dyDescent="0.2">
      <c r="A23" s="15" t="s">
        <v>62</v>
      </c>
      <c r="B23" s="15" t="s">
        <v>143</v>
      </c>
      <c r="C23" s="16">
        <f t="shared" si="4"/>
        <v>11.99</v>
      </c>
      <c r="D23" s="17">
        <v>12</v>
      </c>
      <c r="E23" s="17">
        <v>0</v>
      </c>
      <c r="F23" s="18">
        <v>143.88</v>
      </c>
      <c r="G23" s="30">
        <v>-0.1</v>
      </c>
      <c r="H23" s="19">
        <f t="shared" si="1"/>
        <v>6.9502363080344736E-4</v>
      </c>
      <c r="I23" s="19">
        <f t="shared" si="2"/>
        <v>0.36321550412215609</v>
      </c>
      <c r="J23" s="18">
        <f t="shared" si="5"/>
        <v>52.259446733095814</v>
      </c>
      <c r="K23" s="18">
        <f t="shared" si="3"/>
        <v>4.3549538944246509</v>
      </c>
      <c r="L23" s="17">
        <v>46</v>
      </c>
      <c r="M23" s="20">
        <f t="shared" si="6"/>
        <v>0.2608695652173913</v>
      </c>
      <c r="N23" s="17">
        <v>52</v>
      </c>
      <c r="O23" s="21">
        <f t="shared" ref="O23:P23" si="31">D23/7</f>
        <v>1.7142857142857142</v>
      </c>
      <c r="P23" s="21">
        <f t="shared" si="31"/>
        <v>0</v>
      </c>
      <c r="Q23" s="17">
        <f t="shared" si="8"/>
        <v>30</v>
      </c>
      <c r="R23" s="17"/>
      <c r="S23" s="22">
        <v>1.9385665529010201</v>
      </c>
      <c r="T23" s="15">
        <v>666</v>
      </c>
      <c r="U23" s="23" t="s">
        <v>33</v>
      </c>
      <c r="V23" s="24" t="s">
        <v>33</v>
      </c>
      <c r="W23" s="15">
        <v>0</v>
      </c>
      <c r="X23" s="25">
        <f t="shared" si="9"/>
        <v>0</v>
      </c>
      <c r="Y23" s="26">
        <f t="shared" si="10"/>
        <v>0</v>
      </c>
      <c r="Z23" s="15">
        <v>0</v>
      </c>
      <c r="AA23" s="15" t="s">
        <v>73</v>
      </c>
      <c r="AB23" s="28">
        <f t="shared" si="11"/>
        <v>-0.69</v>
      </c>
      <c r="AC23" s="29">
        <v>5.9265041666666678E-2</v>
      </c>
      <c r="AD23" s="26">
        <f t="shared" si="12"/>
        <v>-0.98142909000000023</v>
      </c>
      <c r="AE23" s="26">
        <v>-3.42</v>
      </c>
      <c r="AF23" s="26">
        <v>-2.3264270147420145</v>
      </c>
      <c r="AG23" s="26">
        <v>0</v>
      </c>
    </row>
    <row r="24" spans="1:33" ht="15.75" customHeight="1" x14ac:dyDescent="0.2">
      <c r="A24" s="15" t="s">
        <v>63</v>
      </c>
      <c r="B24" s="15" t="s">
        <v>144</v>
      </c>
      <c r="C24" s="16">
        <f t="shared" si="4"/>
        <v>11.989999999999998</v>
      </c>
      <c r="D24" s="17">
        <v>9</v>
      </c>
      <c r="E24" s="17">
        <v>0</v>
      </c>
      <c r="F24" s="18">
        <v>107.90999999999998</v>
      </c>
      <c r="G24" s="18">
        <v>0</v>
      </c>
      <c r="H24" s="19">
        <f t="shared" si="1"/>
        <v>0</v>
      </c>
      <c r="I24" s="19">
        <f t="shared" si="2"/>
        <v>0.36391052775295946</v>
      </c>
      <c r="J24" s="18">
        <f t="shared" si="5"/>
        <v>39.269585049821849</v>
      </c>
      <c r="K24" s="18">
        <f t="shared" si="3"/>
        <v>4.3632872277579828</v>
      </c>
      <c r="L24" s="17">
        <v>50</v>
      </c>
      <c r="M24" s="20">
        <f t="shared" si="6"/>
        <v>0.18</v>
      </c>
      <c r="N24" s="17">
        <v>38</v>
      </c>
      <c r="O24" s="21">
        <f t="shared" ref="O24:P24" si="32">D24/7</f>
        <v>1.2857142857142858</v>
      </c>
      <c r="P24" s="21">
        <f t="shared" si="32"/>
        <v>0</v>
      </c>
      <c r="Q24" s="17">
        <f t="shared" si="8"/>
        <v>29</v>
      </c>
      <c r="R24" s="17"/>
      <c r="S24" s="22">
        <v>2.3464566929133799</v>
      </c>
      <c r="T24" s="15">
        <v>666</v>
      </c>
      <c r="U24" s="23" t="s">
        <v>33</v>
      </c>
      <c r="V24" s="24" t="s">
        <v>33</v>
      </c>
      <c r="W24" s="15">
        <v>0</v>
      </c>
      <c r="X24" s="25">
        <f t="shared" si="9"/>
        <v>0</v>
      </c>
      <c r="Y24" s="26">
        <f t="shared" si="10"/>
        <v>0</v>
      </c>
      <c r="Z24" s="15">
        <v>0</v>
      </c>
      <c r="AA24" s="15" t="s">
        <v>73</v>
      </c>
      <c r="AB24" s="28">
        <f t="shared" si="11"/>
        <v>-0.69</v>
      </c>
      <c r="AC24" s="29">
        <v>5.9265041666666678E-2</v>
      </c>
      <c r="AD24" s="26">
        <f t="shared" si="12"/>
        <v>-0.73607181750000017</v>
      </c>
      <c r="AE24" s="26">
        <v>-3.42</v>
      </c>
      <c r="AF24" s="26">
        <v>-2.3264270147420145</v>
      </c>
      <c r="AG24" s="26">
        <v>0</v>
      </c>
    </row>
    <row r="25" spans="1:33" ht="15.75" customHeight="1" x14ac:dyDescent="0.2">
      <c r="A25" s="15" t="s">
        <v>64</v>
      </c>
      <c r="B25" s="15" t="s">
        <v>144</v>
      </c>
      <c r="C25" s="16">
        <f t="shared" si="4"/>
        <v>11.99</v>
      </c>
      <c r="D25" s="17">
        <v>7</v>
      </c>
      <c r="E25" s="17">
        <v>4</v>
      </c>
      <c r="F25" s="18">
        <v>83.93</v>
      </c>
      <c r="G25" s="18">
        <v>0</v>
      </c>
      <c r="H25" s="19">
        <f t="shared" si="1"/>
        <v>0</v>
      </c>
      <c r="I25" s="19">
        <f t="shared" si="2"/>
        <v>0.36361253065054217</v>
      </c>
      <c r="J25" s="18">
        <f t="shared" si="5"/>
        <v>30.517999697500006</v>
      </c>
      <c r="K25" s="18">
        <f t="shared" si="3"/>
        <v>4.3597142425000008</v>
      </c>
      <c r="L25" s="17">
        <v>55</v>
      </c>
      <c r="M25" s="20">
        <f t="shared" si="6"/>
        <v>0.12727272727272726</v>
      </c>
      <c r="N25" s="17">
        <v>28</v>
      </c>
      <c r="O25" s="21">
        <f t="shared" ref="O25:P25" si="33">D25/7</f>
        <v>1</v>
      </c>
      <c r="P25" s="21">
        <f t="shared" si="33"/>
        <v>0.5714285714285714</v>
      </c>
      <c r="Q25" s="17">
        <f t="shared" si="8"/>
        <v>17</v>
      </c>
      <c r="R25" s="17"/>
      <c r="S25" s="22">
        <v>1.8374999999999999</v>
      </c>
      <c r="T25" s="15">
        <v>666</v>
      </c>
      <c r="U25" s="23" t="s">
        <v>33</v>
      </c>
      <c r="V25" s="24" t="s">
        <v>33</v>
      </c>
      <c r="W25" s="37">
        <v>0</v>
      </c>
      <c r="X25" s="25">
        <f t="shared" si="9"/>
        <v>0</v>
      </c>
      <c r="Y25" s="26">
        <f t="shared" si="10"/>
        <v>0</v>
      </c>
      <c r="Z25" s="37">
        <v>0</v>
      </c>
      <c r="AA25" s="15" t="s">
        <v>73</v>
      </c>
      <c r="AB25" s="28">
        <f t="shared" si="11"/>
        <v>-0.69</v>
      </c>
      <c r="AC25" s="29">
        <v>5.9265041666666678E-2</v>
      </c>
      <c r="AD25" s="26">
        <f t="shared" si="12"/>
        <v>-0.57250030250000006</v>
      </c>
      <c r="AE25" s="26">
        <v>-3.42</v>
      </c>
      <c r="AF25" s="26">
        <v>-2.33</v>
      </c>
      <c r="AG25" s="26">
        <v>0</v>
      </c>
    </row>
    <row r="26" spans="1:33" ht="15.75" customHeight="1" x14ac:dyDescent="0.2">
      <c r="A26" s="15" t="s">
        <v>65</v>
      </c>
      <c r="B26" s="15"/>
      <c r="C26" s="16">
        <f t="shared" si="4"/>
        <v>11.99</v>
      </c>
      <c r="D26" s="17">
        <v>15</v>
      </c>
      <c r="E26" s="17">
        <v>0</v>
      </c>
      <c r="F26" s="18">
        <v>179.85</v>
      </c>
      <c r="G26" s="18">
        <v>0</v>
      </c>
      <c r="H26" s="19">
        <f t="shared" si="1"/>
        <v>0</v>
      </c>
      <c r="I26" s="19">
        <f t="shared" si="2"/>
        <v>0.35056607404153378</v>
      </c>
      <c r="J26" s="18">
        <f t="shared" si="5"/>
        <v>63.049308416369847</v>
      </c>
      <c r="K26" s="18">
        <f t="shared" si="3"/>
        <v>4.2032872277579898</v>
      </c>
      <c r="L26" s="17">
        <v>54</v>
      </c>
      <c r="M26" s="20">
        <f t="shared" si="6"/>
        <v>0.27777777777777779</v>
      </c>
      <c r="N26" s="17">
        <v>15</v>
      </c>
      <c r="O26" s="21">
        <f t="shared" ref="O26:P26" si="34">D26/7</f>
        <v>2.1428571428571428</v>
      </c>
      <c r="P26" s="21">
        <f t="shared" si="34"/>
        <v>0</v>
      </c>
      <c r="Q26" s="17">
        <f t="shared" si="8"/>
        <v>7</v>
      </c>
      <c r="R26" s="17"/>
      <c r="S26" s="22">
        <v>2.2078853046594982</v>
      </c>
      <c r="T26" s="15">
        <v>666</v>
      </c>
      <c r="U26" s="23" t="s">
        <v>33</v>
      </c>
      <c r="V26" s="24" t="s">
        <v>33</v>
      </c>
      <c r="W26" s="37">
        <v>0</v>
      </c>
      <c r="X26" s="25">
        <f t="shared" si="9"/>
        <v>0</v>
      </c>
      <c r="Y26" s="26">
        <f t="shared" si="10"/>
        <v>0</v>
      </c>
      <c r="Z26" s="37">
        <v>0</v>
      </c>
      <c r="AA26" s="15" t="s">
        <v>73</v>
      </c>
      <c r="AB26" s="28">
        <f t="shared" si="11"/>
        <v>-0.69</v>
      </c>
      <c r="AC26" s="29">
        <v>5.9265041666666678E-2</v>
      </c>
      <c r="AD26" s="26">
        <f t="shared" si="12"/>
        <v>-1.2267863625000002</v>
      </c>
      <c r="AE26" s="26">
        <v>-3.58</v>
      </c>
      <c r="AF26" s="26">
        <v>-2.3264270147420101</v>
      </c>
      <c r="AG26" s="26">
        <v>0</v>
      </c>
    </row>
    <row r="27" spans="1:33" ht="15.75" customHeight="1" x14ac:dyDescent="0.2">
      <c r="A27" s="15" t="s">
        <v>66</v>
      </c>
      <c r="B27" s="15"/>
      <c r="C27" s="16">
        <f t="shared" si="4"/>
        <v>11.99</v>
      </c>
      <c r="D27" s="17">
        <v>7</v>
      </c>
      <c r="E27" s="17">
        <v>0</v>
      </c>
      <c r="F27" s="18">
        <v>83.93</v>
      </c>
      <c r="G27" s="18">
        <v>-7.0000000000000007E-2</v>
      </c>
      <c r="H27" s="19">
        <f t="shared" si="1"/>
        <v>8.3402835696413675E-4</v>
      </c>
      <c r="I27" s="19">
        <f t="shared" si="2"/>
        <v>0.34973204568456973</v>
      </c>
      <c r="J27" s="18">
        <f t="shared" si="5"/>
        <v>29.353010594305939</v>
      </c>
      <c r="K27" s="18">
        <f t="shared" si="3"/>
        <v>4.1932872277579909</v>
      </c>
      <c r="L27" s="17">
        <v>45</v>
      </c>
      <c r="M27" s="20">
        <f t="shared" si="6"/>
        <v>0.15555555555555556</v>
      </c>
      <c r="N27" s="17">
        <v>7</v>
      </c>
      <c r="O27" s="21">
        <f t="shared" ref="O27:P27" si="35">D27/7</f>
        <v>1</v>
      </c>
      <c r="P27" s="21">
        <f t="shared" si="35"/>
        <v>0</v>
      </c>
      <c r="Q27" s="17">
        <f t="shared" si="8"/>
        <v>7</v>
      </c>
      <c r="R27" s="17"/>
      <c r="S27" s="22">
        <v>2.8858447488584469</v>
      </c>
      <c r="T27" s="15">
        <v>666</v>
      </c>
      <c r="U27" s="23" t="s">
        <v>33</v>
      </c>
      <c r="V27" s="24" t="s">
        <v>33</v>
      </c>
      <c r="W27" s="37">
        <v>0</v>
      </c>
      <c r="X27" s="25">
        <f t="shared" si="9"/>
        <v>0</v>
      </c>
      <c r="Y27" s="26">
        <f t="shared" si="10"/>
        <v>0</v>
      </c>
      <c r="Z27" s="37">
        <v>0</v>
      </c>
      <c r="AA27" s="15" t="s">
        <v>73</v>
      </c>
      <c r="AB27" s="28">
        <f t="shared" si="11"/>
        <v>-0.69</v>
      </c>
      <c r="AC27" s="29">
        <v>5.9265041666666678E-2</v>
      </c>
      <c r="AD27" s="26">
        <f t="shared" si="12"/>
        <v>-0.57250030250000006</v>
      </c>
      <c r="AE27" s="26">
        <v>-3.58</v>
      </c>
      <c r="AF27" s="26">
        <v>-2.3264270147420101</v>
      </c>
      <c r="AG27" s="26">
        <v>0</v>
      </c>
    </row>
    <row r="28" spans="1:33" ht="15.75" customHeight="1" x14ac:dyDescent="0.2">
      <c r="A28" s="15" t="s">
        <v>67</v>
      </c>
      <c r="B28" s="15" t="s">
        <v>53</v>
      </c>
      <c r="C28" s="16">
        <f t="shared" si="4"/>
        <v>11.99</v>
      </c>
      <c r="D28" s="17">
        <v>3</v>
      </c>
      <c r="E28" s="17">
        <v>0</v>
      </c>
      <c r="F28" s="18">
        <v>35.97</v>
      </c>
      <c r="G28" s="18">
        <v>0</v>
      </c>
      <c r="H28" s="19">
        <f t="shared" si="1"/>
        <v>0</v>
      </c>
      <c r="I28" s="19">
        <f t="shared" si="2"/>
        <v>0.35056607404153367</v>
      </c>
      <c r="J28" s="18">
        <f t="shared" si="5"/>
        <v>12.609861683273966</v>
      </c>
      <c r="K28" s="18">
        <f t="shared" si="3"/>
        <v>4.2032872277579889</v>
      </c>
      <c r="L28" s="17">
        <v>28</v>
      </c>
      <c r="M28" s="20">
        <f t="shared" si="6"/>
        <v>0.10714285714285714</v>
      </c>
      <c r="N28" s="17">
        <v>1</v>
      </c>
      <c r="O28" s="21">
        <f t="shared" ref="O28:P28" si="36">D28/7</f>
        <v>0.42857142857142855</v>
      </c>
      <c r="P28" s="21">
        <f t="shared" si="36"/>
        <v>0</v>
      </c>
      <c r="Q28" s="17">
        <f t="shared" si="8"/>
        <v>2</v>
      </c>
      <c r="R28" s="17"/>
      <c r="S28" s="22">
        <v>3.347826086956522</v>
      </c>
      <c r="T28" s="15">
        <v>666</v>
      </c>
      <c r="U28" s="23" t="s">
        <v>33</v>
      </c>
      <c r="V28" s="24" t="s">
        <v>33</v>
      </c>
      <c r="W28" s="37">
        <v>0</v>
      </c>
      <c r="X28" s="25">
        <f t="shared" si="9"/>
        <v>0</v>
      </c>
      <c r="Y28" s="26">
        <f t="shared" si="10"/>
        <v>0</v>
      </c>
      <c r="Z28" s="37">
        <v>0</v>
      </c>
      <c r="AA28" s="15" t="s">
        <v>73</v>
      </c>
      <c r="AB28" s="28">
        <f t="shared" si="11"/>
        <v>-0.69</v>
      </c>
      <c r="AC28" s="29">
        <v>5.9265041666666678E-2</v>
      </c>
      <c r="AD28" s="26">
        <f t="shared" si="12"/>
        <v>-0.24535727250000006</v>
      </c>
      <c r="AE28" s="26">
        <v>-3.58</v>
      </c>
      <c r="AF28" s="26">
        <v>-2.3264270147420101</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666</v>
      </c>
      <c r="U29" s="23" t="s">
        <v>33</v>
      </c>
      <c r="V29" s="24" t="s">
        <v>33</v>
      </c>
      <c r="W29" s="15">
        <v>0</v>
      </c>
      <c r="X29" s="25">
        <f t="shared" si="9"/>
        <v>0</v>
      </c>
      <c r="Y29" s="26">
        <f t="shared" si="10"/>
        <v>0</v>
      </c>
      <c r="Z29" s="15">
        <v>0</v>
      </c>
      <c r="AA29" s="15" t="s">
        <v>73</v>
      </c>
      <c r="AB29" s="28">
        <f t="shared" si="11"/>
        <v>-0.69</v>
      </c>
      <c r="AC29" s="29">
        <v>5.9265041666666678E-2</v>
      </c>
      <c r="AD29" s="26">
        <f t="shared" si="12"/>
        <v>0</v>
      </c>
      <c r="AE29" s="26">
        <v>-3.58</v>
      </c>
      <c r="AF29" s="26">
        <v>-2.3264270147420101</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666</v>
      </c>
      <c r="U30" s="23" t="s">
        <v>33</v>
      </c>
      <c r="V30" s="24" t="s">
        <v>33</v>
      </c>
      <c r="W30" s="15">
        <v>0</v>
      </c>
      <c r="X30" s="25">
        <f t="shared" si="9"/>
        <v>0</v>
      </c>
      <c r="Y30" s="26">
        <f t="shared" si="10"/>
        <v>0</v>
      </c>
      <c r="Z30" s="15">
        <v>0</v>
      </c>
      <c r="AA30" s="15" t="s">
        <v>73</v>
      </c>
      <c r="AB30" s="28">
        <f t="shared" si="11"/>
        <v>-0.69</v>
      </c>
      <c r="AC30" s="29">
        <v>5.9265041666666678E-2</v>
      </c>
      <c r="AD30" s="26">
        <f t="shared" si="12"/>
        <v>0</v>
      </c>
      <c r="AE30" s="26">
        <v>-3.58</v>
      </c>
      <c r="AF30" s="26">
        <v>-2.3149369391891801</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555</v>
      </c>
      <c r="U31" s="23">
        <v>111</v>
      </c>
      <c r="V31" s="24" t="s">
        <v>748</v>
      </c>
      <c r="W31" s="15">
        <v>0</v>
      </c>
      <c r="X31" s="25">
        <f t="shared" si="9"/>
        <v>0</v>
      </c>
      <c r="Y31" s="26">
        <f t="shared" si="10"/>
        <v>0</v>
      </c>
      <c r="Z31" s="15">
        <v>0</v>
      </c>
      <c r="AA31" s="15" t="s">
        <v>73</v>
      </c>
      <c r="AB31" s="28">
        <f t="shared" si="11"/>
        <v>-0.69</v>
      </c>
      <c r="AC31" s="29">
        <v>5.9265041666666678E-2</v>
      </c>
      <c r="AD31" s="26">
        <f t="shared" si="12"/>
        <v>0</v>
      </c>
      <c r="AE31" s="26">
        <v>-3.58</v>
      </c>
      <c r="AF31" s="26">
        <v>-2.314936939189189</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5.9265041666666678E-2</v>
      </c>
      <c r="AD32" s="26">
        <f t="shared" si="12"/>
        <v>0</v>
      </c>
      <c r="AE32" s="26">
        <v>-3.58</v>
      </c>
      <c r="AF32" s="26">
        <v>-2.3149369391891801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1"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33.832031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- 6 pack of medium 1.5x10.25"" velcro storage straps for cables, organize garage, home, or shop by hanging extension cords, hoses, tools, ropes, and more")</f>
        <v>Heavy duty storage strap - 6 pack of medium 1.5x10.25"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Info!B1:BJ5000""),2,FALSE),"""")"),"B07S96B7Z7")</f>
        <v>B07S96B7Z7</v>
      </c>
      <c r="B2" s="38" t="s">
        <v>145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2.25" customHeight="1" x14ac:dyDescent="0.15">
      <c r="A3" s="62" t="s">
        <v>30</v>
      </c>
      <c r="B3" s="63"/>
      <c r="C3" s="4">
        <f>((AE32+AF32)/0.85)*-1</f>
        <v>7.5950365091911767</v>
      </c>
      <c r="D3" s="5">
        <f>SUM(D4:D99634)</f>
        <v>78</v>
      </c>
      <c r="E3" s="5"/>
      <c r="F3" s="6">
        <f t="shared" ref="F3:G3" si="0">SUM(F4:F99634)</f>
        <v>828.09000000000015</v>
      </c>
      <c r="G3" s="6">
        <f t="shared" si="0"/>
        <v>-61.699999999999996</v>
      </c>
      <c r="H3" s="7">
        <f t="shared" ref="H3:H32" si="1">G3/F3*-1</f>
        <v>7.4508809428926792E-2</v>
      </c>
      <c r="I3" s="8">
        <f t="shared" ref="I3:I32" si="2">J3/F3</f>
        <v>0.17783802409518687</v>
      </c>
      <c r="J3" s="6">
        <f>SUM(J4:J99634)</f>
        <v>147.26588937298331</v>
      </c>
      <c r="K3" s="6">
        <f t="shared" ref="K3:K32" si="3">J3/D3</f>
        <v>1.8880242227305553</v>
      </c>
      <c r="L3" s="5"/>
      <c r="M3" s="9"/>
      <c r="N3" s="10"/>
      <c r="O3" s="5" t="str">
        <f ca="1">IFERROR(__xludf.DUMMYFUNCTION("IFERROR(VLOOKUP(B2,IMPORTRANGE(""https://docs.google.com/spreadsheets/d/1N8jvpEHDVkurDv7NrPxwI3eH6hQsvtb1QltGNCalRjU/edit#gid=865736387"",""Compiled Sheet!a1:g5000""),2,FALSE),"""")"),"1 - March
1 - April
2.5 - May
1.5 - June
1.5 - July
1.5 - Aug
1 - Sept
1 - Oct
0.5 - Nov
2 - Dec
2 - Jan
2 - Feb")</f>
        <v>1 - March
1 - April
2.5 - May
1.5 - June
1.5 - July
1.5 - Aug
1 - Sept
1 - Oct
0.5 -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6</v>
      </c>
      <c r="X3" s="7">
        <f>W3/D3</f>
        <v>7.6923076923076927E-2</v>
      </c>
      <c r="Y3" s="6"/>
      <c r="Z3" s="5"/>
      <c r="AA3" s="5"/>
      <c r="AB3" s="5"/>
      <c r="AC3" s="5"/>
      <c r="AD3" s="6">
        <f>SUM(AD4:AD99634)</f>
        <v>-3.6043149250280031</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Info!B2:BZ7000""),37,FALSE)),"""")*-1"),-2.9857810328125)</f>
        <v>-2.9857810328125001</v>
      </c>
      <c r="AG3" s="6">
        <f>SUM(AG4:AG99634)</f>
        <v>-22</v>
      </c>
    </row>
    <row r="4" spans="1:33" ht="15.75" customHeight="1" x14ac:dyDescent="0.2">
      <c r="A4" s="15" t="s">
        <v>31</v>
      </c>
      <c r="B4" s="15" t="s">
        <v>146</v>
      </c>
      <c r="C4" s="16">
        <f t="shared" ref="C4:C32" si="4">IFERROR(F4/D4," - ")</f>
        <v>11.736000000000001</v>
      </c>
      <c r="D4" s="17">
        <v>5</v>
      </c>
      <c r="E4" s="17">
        <v>1</v>
      </c>
      <c r="F4" s="18">
        <v>58.68</v>
      </c>
      <c r="G4" s="18">
        <v>0</v>
      </c>
      <c r="H4" s="19">
        <f t="shared" si="1"/>
        <v>0</v>
      </c>
      <c r="I4" s="19">
        <f t="shared" si="2"/>
        <v>0.33560007343049625</v>
      </c>
      <c r="J4" s="18">
        <f t="shared" ref="J4:J32" si="5">F4*0.85+G4+AF4*D4+D4*AE4+AG4+AD4</f>
        <v>19.693012308901519</v>
      </c>
      <c r="K4" s="18">
        <f t="shared" si="3"/>
        <v>3.9386024617803037</v>
      </c>
      <c r="L4" s="17">
        <v>22</v>
      </c>
      <c r="M4" s="20">
        <f t="shared" ref="M4:M32" si="6">IFERROR(D4/L4,"-")</f>
        <v>0.22727272727272727</v>
      </c>
      <c r="N4" s="17">
        <v>163</v>
      </c>
      <c r="O4" s="21">
        <f t="shared" ref="O4:P4" si="7">D4/7</f>
        <v>0.7142857142857143</v>
      </c>
      <c r="P4" s="21">
        <f t="shared" si="7"/>
        <v>0.14285714285714285</v>
      </c>
      <c r="Q4" s="17">
        <f t="shared" ref="Q4:Q32" si="8">ROUNDDOWN(N4/(O4+P4),0)</f>
        <v>190</v>
      </c>
      <c r="R4" s="17"/>
      <c r="S4" s="22">
        <v>0.66666666666666596</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3.3480923611111109E-2</v>
      </c>
      <c r="AD4" s="26">
        <f t="shared" ref="AD4:AD32" si="12">IFERROR(AB4*AC4*D4*2,0)</f>
        <v>-0.23101837291666663</v>
      </c>
      <c r="AE4" s="26">
        <v>-3.31</v>
      </c>
      <c r="AF4" s="26">
        <v>-2.6807938636363633</v>
      </c>
      <c r="AG4" s="26">
        <v>0</v>
      </c>
    </row>
    <row r="5" spans="1:33" ht="15.75" customHeight="1" x14ac:dyDescent="0.2">
      <c r="A5" s="15" t="s">
        <v>35</v>
      </c>
      <c r="B5" s="15" t="s">
        <v>147</v>
      </c>
      <c r="C5" s="16">
        <f t="shared" si="4"/>
        <v>10.74</v>
      </c>
      <c r="D5" s="17">
        <v>8</v>
      </c>
      <c r="E5" s="17">
        <v>0</v>
      </c>
      <c r="F5" s="30">
        <v>85.92</v>
      </c>
      <c r="G5" s="30">
        <v>0</v>
      </c>
      <c r="H5" s="19">
        <f t="shared" si="1"/>
        <v>0</v>
      </c>
      <c r="I5" s="19">
        <f t="shared" si="2"/>
        <v>0.2413360263816855</v>
      </c>
      <c r="J5" s="18">
        <f t="shared" si="5"/>
        <v>20.735591386714418</v>
      </c>
      <c r="K5" s="18">
        <f t="shared" si="3"/>
        <v>2.5919489233393023</v>
      </c>
      <c r="L5" s="17">
        <v>21</v>
      </c>
      <c r="M5" s="20">
        <f t="shared" si="6"/>
        <v>0.38095238095238093</v>
      </c>
      <c r="N5" s="17">
        <v>156</v>
      </c>
      <c r="O5" s="21">
        <f t="shared" ref="O5:P5" si="13">D5/7</f>
        <v>1.1428571428571428</v>
      </c>
      <c r="P5" s="21">
        <f t="shared" si="13"/>
        <v>0</v>
      </c>
      <c r="Q5" s="17">
        <f t="shared" si="8"/>
        <v>136</v>
      </c>
      <c r="R5" s="17"/>
      <c r="S5" s="22">
        <v>0.74509803921568596</v>
      </c>
      <c r="T5" s="15">
        <v>0</v>
      </c>
      <c r="U5" s="23" t="s">
        <v>33</v>
      </c>
      <c r="V5" s="24" t="s">
        <v>33</v>
      </c>
      <c r="W5" s="15">
        <v>0</v>
      </c>
      <c r="X5" s="25">
        <f t="shared" si="9"/>
        <v>0</v>
      </c>
      <c r="Y5" s="26">
        <f t="shared" si="10"/>
        <v>0</v>
      </c>
      <c r="Z5" s="15">
        <v>0</v>
      </c>
      <c r="AA5" s="15" t="s">
        <v>73</v>
      </c>
      <c r="AB5" s="28">
        <f t="shared" si="11"/>
        <v>-0.69</v>
      </c>
      <c r="AC5" s="29">
        <v>3.3519719582850521E-2</v>
      </c>
      <c r="AD5" s="26">
        <f t="shared" si="12"/>
        <v>-0.37005770419466971</v>
      </c>
      <c r="AE5" s="26">
        <v>-3.31</v>
      </c>
      <c r="AF5" s="26">
        <v>-2.6807938636363633</v>
      </c>
      <c r="AG5" s="26">
        <v>-4</v>
      </c>
    </row>
    <row r="6" spans="1:33" ht="15.75" customHeight="1" x14ac:dyDescent="0.2">
      <c r="A6" s="15" t="s">
        <v>37</v>
      </c>
      <c r="B6" s="15" t="s">
        <v>148</v>
      </c>
      <c r="C6" s="16">
        <f t="shared" si="4"/>
        <v>10.069999999999999</v>
      </c>
      <c r="D6" s="17">
        <v>14</v>
      </c>
      <c r="E6" s="17">
        <v>0</v>
      </c>
      <c r="F6" s="30">
        <v>140.97999999999999</v>
      </c>
      <c r="G6" s="30">
        <v>-29.79</v>
      </c>
      <c r="H6" s="19">
        <f t="shared" si="1"/>
        <v>0.21130656830756137</v>
      </c>
      <c r="I6" s="19">
        <f t="shared" si="2"/>
        <v>-3.1741846609985656E-2</v>
      </c>
      <c r="J6" s="18">
        <f t="shared" si="5"/>
        <v>-4.4749655350757775</v>
      </c>
      <c r="K6" s="18">
        <f t="shared" si="3"/>
        <v>-0.31964039536255556</v>
      </c>
      <c r="L6" s="17">
        <v>44</v>
      </c>
      <c r="M6" s="20">
        <f t="shared" si="6"/>
        <v>0.31818181818181818</v>
      </c>
      <c r="N6" s="17">
        <v>140</v>
      </c>
      <c r="O6" s="21">
        <f t="shared" ref="O6:P6" si="14">D6/7</f>
        <v>2</v>
      </c>
      <c r="P6" s="21">
        <f t="shared" si="14"/>
        <v>0</v>
      </c>
      <c r="Q6" s="17">
        <f t="shared" si="8"/>
        <v>70</v>
      </c>
      <c r="R6" s="17"/>
      <c r="S6" s="22">
        <v>0.80505795574288697</v>
      </c>
      <c r="T6" s="15">
        <v>0</v>
      </c>
      <c r="U6" s="23" t="s">
        <v>33</v>
      </c>
      <c r="V6" s="24" t="s">
        <v>39</v>
      </c>
      <c r="W6" s="15">
        <v>6</v>
      </c>
      <c r="X6" s="25">
        <f t="shared" si="9"/>
        <v>0.42857142857142855</v>
      </c>
      <c r="Y6" s="26">
        <f t="shared" si="10"/>
        <v>4.2557142857142853</v>
      </c>
      <c r="Z6" s="15">
        <v>1</v>
      </c>
      <c r="AA6" s="15" t="s">
        <v>73</v>
      </c>
      <c r="AB6" s="28">
        <f t="shared" si="11"/>
        <v>-0.69</v>
      </c>
      <c r="AC6" s="29">
        <v>3.3480923611111109E-2</v>
      </c>
      <c r="AD6" s="26">
        <f t="shared" si="12"/>
        <v>-0.64685144416666662</v>
      </c>
      <c r="AE6" s="26">
        <v>-3.31</v>
      </c>
      <c r="AF6" s="26">
        <v>-2.6807938636363633</v>
      </c>
      <c r="AG6" s="26">
        <v>-10</v>
      </c>
    </row>
    <row r="7" spans="1:33" ht="15.75" customHeight="1" x14ac:dyDescent="0.2">
      <c r="A7" s="15" t="s">
        <v>40</v>
      </c>
      <c r="B7" s="15" t="s">
        <v>149</v>
      </c>
      <c r="C7" s="16">
        <f t="shared" si="4"/>
        <v>10.759333333333332</v>
      </c>
      <c r="D7" s="17">
        <v>15</v>
      </c>
      <c r="E7" s="17">
        <v>0</v>
      </c>
      <c r="F7" s="30">
        <v>161.38999999999999</v>
      </c>
      <c r="G7" s="30">
        <v>-28.459999999999994</v>
      </c>
      <c r="H7" s="19">
        <f t="shared" si="1"/>
        <v>0.17634302001363156</v>
      </c>
      <c r="I7" s="19">
        <f t="shared" si="2"/>
        <v>0.10017062350024493</v>
      </c>
      <c r="J7" s="18">
        <f t="shared" si="5"/>
        <v>16.166536926704527</v>
      </c>
      <c r="K7" s="18">
        <f t="shared" si="3"/>
        <v>1.0777691284469684</v>
      </c>
      <c r="L7" s="17">
        <v>46</v>
      </c>
      <c r="M7" s="20">
        <f t="shared" si="6"/>
        <v>0.32608695652173914</v>
      </c>
      <c r="N7" s="17">
        <v>129</v>
      </c>
      <c r="O7" s="21">
        <f t="shared" ref="O7:P7" si="15">D7/7</f>
        <v>2.1428571428571428</v>
      </c>
      <c r="P7" s="21">
        <f t="shared" si="15"/>
        <v>0</v>
      </c>
      <c r="Q7" s="17">
        <f t="shared" si="8"/>
        <v>60</v>
      </c>
      <c r="R7" s="17"/>
      <c r="S7" s="22">
        <v>0.88838782412626804</v>
      </c>
      <c r="T7" s="15">
        <v>0</v>
      </c>
      <c r="U7" s="23" t="s">
        <v>33</v>
      </c>
      <c r="V7" s="24" t="s">
        <v>39</v>
      </c>
      <c r="W7" s="15">
        <v>0</v>
      </c>
      <c r="X7" s="25">
        <f t="shared" si="9"/>
        <v>0</v>
      </c>
      <c r="Y7" s="26">
        <f t="shared" si="10"/>
        <v>28.459999999999994</v>
      </c>
      <c r="Z7" s="15">
        <v>1</v>
      </c>
      <c r="AA7" s="15" t="s">
        <v>73</v>
      </c>
      <c r="AB7" s="28">
        <f t="shared" si="11"/>
        <v>-0.69</v>
      </c>
      <c r="AC7" s="29">
        <v>3.3480923611111109E-2</v>
      </c>
      <c r="AD7" s="26">
        <f t="shared" si="12"/>
        <v>-0.69305511874999992</v>
      </c>
      <c r="AE7" s="26">
        <v>-3.31</v>
      </c>
      <c r="AF7" s="26">
        <v>-2.6807938636363633</v>
      </c>
      <c r="AG7" s="26">
        <v>-2</v>
      </c>
    </row>
    <row r="8" spans="1:33" ht="15.75" customHeight="1" x14ac:dyDescent="0.2">
      <c r="A8" s="15" t="s">
        <v>42</v>
      </c>
      <c r="B8" s="15" t="s">
        <v>150</v>
      </c>
      <c r="C8" s="16">
        <f t="shared" si="4"/>
        <v>11.013999999999999</v>
      </c>
      <c r="D8" s="17">
        <v>5</v>
      </c>
      <c r="E8" s="17">
        <v>0</v>
      </c>
      <c r="F8" s="30">
        <v>55.07</v>
      </c>
      <c r="G8" s="30">
        <v>-3.43</v>
      </c>
      <c r="H8" s="19">
        <f t="shared" si="1"/>
        <v>6.2284365353186856E-2</v>
      </c>
      <c r="I8" s="19">
        <f t="shared" si="2"/>
        <v>0.13071511943132982</v>
      </c>
      <c r="J8" s="18">
        <f t="shared" si="5"/>
        <v>7.1984816270833338</v>
      </c>
      <c r="K8" s="18">
        <f t="shared" si="3"/>
        <v>1.4396963254166668</v>
      </c>
      <c r="L8" s="17">
        <v>15</v>
      </c>
      <c r="M8" s="20">
        <f t="shared" si="6"/>
        <v>0.33333333333333331</v>
      </c>
      <c r="N8" s="17">
        <v>120</v>
      </c>
      <c r="O8" s="21">
        <f t="shared" ref="O8:P8" si="16">D8/7</f>
        <v>0.7142857142857143</v>
      </c>
      <c r="P8" s="21">
        <f t="shared" si="16"/>
        <v>0</v>
      </c>
      <c r="Q8" s="17">
        <f t="shared" si="8"/>
        <v>168</v>
      </c>
      <c r="R8" s="17"/>
      <c r="S8" s="22">
        <v>0.93867924528301805</v>
      </c>
      <c r="T8" s="15">
        <v>0</v>
      </c>
      <c r="U8" s="23" t="s">
        <v>33</v>
      </c>
      <c r="V8" s="24" t="s">
        <v>33</v>
      </c>
      <c r="W8" s="15">
        <v>0</v>
      </c>
      <c r="X8" s="25">
        <f t="shared" si="9"/>
        <v>0</v>
      </c>
      <c r="Y8" s="26">
        <f t="shared" si="10"/>
        <v>0</v>
      </c>
      <c r="Z8" s="15">
        <v>0</v>
      </c>
      <c r="AA8" s="15" t="s">
        <v>73</v>
      </c>
      <c r="AB8" s="28">
        <f t="shared" si="11"/>
        <v>-0.69</v>
      </c>
      <c r="AC8" s="29">
        <v>3.3480923611111109E-2</v>
      </c>
      <c r="AD8" s="26">
        <f t="shared" si="12"/>
        <v>-0.23101837291666663</v>
      </c>
      <c r="AE8" s="26">
        <v>-3.31</v>
      </c>
      <c r="AF8" s="26">
        <v>-2.68</v>
      </c>
      <c r="AG8" s="26">
        <v>-6</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119</v>
      </c>
      <c r="O9" s="21">
        <f t="shared" ref="O9:P9" si="17">D9/7</f>
        <v>0</v>
      </c>
      <c r="P9" s="21">
        <f t="shared" si="17"/>
        <v>0</v>
      </c>
      <c r="Q9" s="17" t="e">
        <f t="shared" si="8"/>
        <v>#DIV/0!</v>
      </c>
      <c r="R9" s="17"/>
      <c r="S9" s="22">
        <v>0.95499999999999996</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-2.69342454545454</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119</v>
      </c>
      <c r="O10" s="21">
        <f t="shared" ref="O10:P10" si="18">D10/7</f>
        <v>0</v>
      </c>
      <c r="P10" s="21">
        <f t="shared" si="18"/>
        <v>0</v>
      </c>
      <c r="Q10" s="17" t="e">
        <f t="shared" si="8"/>
        <v>#DIV/0!</v>
      </c>
      <c r="R10" s="17"/>
      <c r="S10" s="22">
        <v>0.85094850948509404</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-2.69342454545454</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119</v>
      </c>
      <c r="O11" s="21">
        <f t="shared" ref="O11:P11" si="19">D11/7</f>
        <v>0</v>
      </c>
      <c r="P11" s="21">
        <f t="shared" si="19"/>
        <v>0</v>
      </c>
      <c r="Q11" s="17" t="e">
        <f t="shared" si="8"/>
        <v>#DIV/0!</v>
      </c>
      <c r="R11" s="17"/>
      <c r="S11" s="22">
        <v>0.80701754385964897</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-2.69342454545454</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119</v>
      </c>
      <c r="O12" s="21">
        <f t="shared" ref="O12:P12" si="20">D12/7</f>
        <v>0</v>
      </c>
      <c r="P12" s="21">
        <f t="shared" si="20"/>
        <v>0</v>
      </c>
      <c r="Q12" s="17" t="e">
        <f t="shared" si="8"/>
        <v>#DIV/0!</v>
      </c>
      <c r="R12" s="17"/>
      <c r="S12" s="22">
        <v>0.75725190839694601</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-2.69342454545454</v>
      </c>
      <c r="AG12" s="26">
        <v>0</v>
      </c>
    </row>
    <row r="13" spans="1:33" ht="15.75" customHeight="1" x14ac:dyDescent="0.2">
      <c r="A13" s="15" t="s">
        <v>50</v>
      </c>
      <c r="B13" s="15" t="s">
        <v>151</v>
      </c>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119</v>
      </c>
      <c r="O13" s="21">
        <f t="shared" ref="O13:P13" si="21">D13/7</f>
        <v>0</v>
      </c>
      <c r="P13" s="21">
        <f t="shared" si="21"/>
        <v>0</v>
      </c>
      <c r="Q13" s="17" t="e">
        <f t="shared" si="8"/>
        <v>#DIV/0!</v>
      </c>
      <c r="R13" s="17"/>
      <c r="S13" s="22">
        <v>0.70807453416149002</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-2.7000722727272701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119</v>
      </c>
      <c r="O14" s="21">
        <f t="shared" ref="O14:P14" si="22">D14/7</f>
        <v>0</v>
      </c>
      <c r="P14" s="21">
        <f t="shared" si="22"/>
        <v>0</v>
      </c>
      <c r="Q14" s="17" t="e">
        <f t="shared" si="8"/>
        <v>#DIV/0!</v>
      </c>
      <c r="R14" s="17"/>
      <c r="S14" s="22">
        <v>0.52027027027026995</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-2.7000722727272701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119</v>
      </c>
      <c r="O15" s="21">
        <f t="shared" ref="O15:P15" si="23">D15/7</f>
        <v>0</v>
      </c>
      <c r="P15" s="21">
        <f t="shared" si="23"/>
        <v>0</v>
      </c>
      <c r="Q15" s="17" t="e">
        <f t="shared" si="8"/>
        <v>#DIV/0!</v>
      </c>
      <c r="R15" s="17"/>
      <c r="S15" s="22">
        <v>0.382671480144404</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-2.7000722727272701</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119</v>
      </c>
      <c r="O16" s="21">
        <f t="shared" ref="O16:P16" si="24">D16/7</f>
        <v>0</v>
      </c>
      <c r="P16" s="21">
        <f t="shared" si="24"/>
        <v>0</v>
      </c>
      <c r="Q16" s="17" t="e">
        <f t="shared" si="8"/>
        <v>#DIV/0!</v>
      </c>
      <c r="R16" s="17"/>
      <c r="S16" s="22">
        <v>0.365671641791044</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-2.7000722727272701</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119</v>
      </c>
      <c r="O17" s="21">
        <f t="shared" ref="O17:P17" si="25">D17/7</f>
        <v>0</v>
      </c>
      <c r="P17" s="21">
        <f t="shared" si="25"/>
        <v>0</v>
      </c>
      <c r="Q17" s="17" t="e">
        <f t="shared" si="8"/>
        <v>#DIV/0!</v>
      </c>
      <c r="R17" s="17"/>
      <c r="S17" s="22">
        <v>0.33333333333333298</v>
      </c>
      <c r="T17" s="15">
        <v>320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-2.6316722727272701</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119</v>
      </c>
      <c r="O18" s="21">
        <f t="shared" ref="O18:P18" si="26">D18/7</f>
        <v>0</v>
      </c>
      <c r="P18" s="21">
        <f t="shared" si="26"/>
        <v>0</v>
      </c>
      <c r="Q18" s="17" t="e">
        <f t="shared" si="8"/>
        <v>#DIV/0!</v>
      </c>
      <c r="R18" s="17"/>
      <c r="S18" s="22">
        <v>0.28406909788867502</v>
      </c>
      <c r="T18" s="15">
        <v>320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-2.6316722727272701</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119</v>
      </c>
      <c r="O19" s="21">
        <f t="shared" ref="O19:P19" si="27">D19/7</f>
        <v>0</v>
      </c>
      <c r="P19" s="21">
        <f t="shared" si="27"/>
        <v>0</v>
      </c>
      <c r="Q19" s="17" t="e">
        <f t="shared" si="8"/>
        <v>#DIV/0!</v>
      </c>
      <c r="R19" s="17"/>
      <c r="S19" s="22">
        <v>0.24077669902912599</v>
      </c>
      <c r="T19" s="15">
        <v>320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-2.6316722727272723</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150</v>
      </c>
      <c r="O20" s="21">
        <f t="shared" ref="O20:P20" si="28">D20/7</f>
        <v>0</v>
      </c>
      <c r="P20" s="21">
        <f t="shared" si="28"/>
        <v>0</v>
      </c>
      <c r="Q20" s="17" t="e">
        <f t="shared" si="8"/>
        <v>#DIV/0!</v>
      </c>
      <c r="R20" s="17"/>
      <c r="S20" s="22">
        <v>0.120240480961923</v>
      </c>
      <c r="T20" s="15">
        <v>320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-2.6316722727272723</v>
      </c>
      <c r="AG20" s="26">
        <v>0</v>
      </c>
    </row>
    <row r="21" spans="1:33" ht="15.75" customHeight="1" x14ac:dyDescent="0.2">
      <c r="A21" s="15" t="s">
        <v>60</v>
      </c>
      <c r="B21" s="15" t="s">
        <v>48</v>
      </c>
      <c r="C21" s="16">
        <f t="shared" si="4"/>
        <v>10.99</v>
      </c>
      <c r="D21" s="17">
        <v>2</v>
      </c>
      <c r="E21" s="17">
        <v>0</v>
      </c>
      <c r="F21" s="18">
        <v>21.98</v>
      </c>
      <c r="G21" s="30">
        <v>0</v>
      </c>
      <c r="H21" s="19">
        <f t="shared" si="1"/>
        <v>0</v>
      </c>
      <c r="I21" s="19">
        <f t="shared" si="2"/>
        <v>0.30515232508547718</v>
      </c>
      <c r="J21" s="18">
        <f t="shared" si="5"/>
        <v>6.7072481053787891</v>
      </c>
      <c r="K21" s="18">
        <f t="shared" si="3"/>
        <v>3.3536240526893946</v>
      </c>
      <c r="L21" s="17">
        <v>0</v>
      </c>
      <c r="M21" s="20" t="str">
        <f t="shared" si="6"/>
        <v>-</v>
      </c>
      <c r="N21" s="17">
        <v>148</v>
      </c>
      <c r="O21" s="21">
        <f t="shared" ref="O21:P21" si="29">D21/7</f>
        <v>0.2857142857142857</v>
      </c>
      <c r="P21" s="21">
        <f t="shared" si="29"/>
        <v>0</v>
      </c>
      <c r="Q21" s="17">
        <f t="shared" si="8"/>
        <v>518</v>
      </c>
      <c r="R21" s="17"/>
      <c r="S21" s="22">
        <v>7.7369439071566697E-3</v>
      </c>
      <c r="T21" s="15">
        <v>320</v>
      </c>
      <c r="U21" s="23" t="s">
        <v>33</v>
      </c>
      <c r="V21" s="24" t="s">
        <v>33</v>
      </c>
      <c r="W21" s="15">
        <v>0</v>
      </c>
      <c r="X21" s="25">
        <f t="shared" si="9"/>
        <v>0</v>
      </c>
      <c r="Y21" s="26">
        <f t="shared" si="10"/>
        <v>0</v>
      </c>
      <c r="Z21" s="15">
        <v>0</v>
      </c>
      <c r="AA21" s="15" t="s">
        <v>73</v>
      </c>
      <c r="AB21" s="28">
        <f t="shared" si="11"/>
        <v>-0.69</v>
      </c>
      <c r="AC21" s="29">
        <v>3.3480923611111109E-2</v>
      </c>
      <c r="AD21" s="26">
        <f t="shared" si="12"/>
        <v>-9.2407349166666652E-2</v>
      </c>
      <c r="AE21" s="26">
        <v>-3.31</v>
      </c>
      <c r="AF21" s="26">
        <v>-2.6316722727272723</v>
      </c>
      <c r="AG21" s="26">
        <v>0</v>
      </c>
    </row>
    <row r="22" spans="1:33" ht="15.75" customHeight="1" x14ac:dyDescent="0.2">
      <c r="A22" s="15" t="s">
        <v>61</v>
      </c>
      <c r="B22" s="15" t="s">
        <v>48</v>
      </c>
      <c r="C22" s="16">
        <f t="shared" si="4"/>
        <v>10.99</v>
      </c>
      <c r="D22" s="17">
        <v>3</v>
      </c>
      <c r="E22" s="17">
        <v>0</v>
      </c>
      <c r="F22" s="30">
        <v>32.97</v>
      </c>
      <c r="G22" s="30">
        <v>0</v>
      </c>
      <c r="H22" s="19">
        <f t="shared" si="1"/>
        <v>0</v>
      </c>
      <c r="I22" s="19">
        <f t="shared" si="2"/>
        <v>0.30515232508547713</v>
      </c>
      <c r="J22" s="18">
        <f t="shared" si="5"/>
        <v>10.060872158068181</v>
      </c>
      <c r="K22" s="18">
        <f t="shared" si="3"/>
        <v>3.3536240526893937</v>
      </c>
      <c r="L22" s="17">
        <v>3</v>
      </c>
      <c r="M22" s="20">
        <f t="shared" si="6"/>
        <v>1</v>
      </c>
      <c r="N22" s="17">
        <v>147</v>
      </c>
      <c r="O22" s="21">
        <f t="shared" ref="O22:P22" si="30">D22/7</f>
        <v>0.42857142857142855</v>
      </c>
      <c r="P22" s="21">
        <f t="shared" si="30"/>
        <v>0</v>
      </c>
      <c r="Q22" s="17">
        <f t="shared" si="8"/>
        <v>343</v>
      </c>
      <c r="R22" s="17"/>
      <c r="S22" s="22">
        <v>2.34375E-2</v>
      </c>
      <c r="T22" s="15">
        <v>320</v>
      </c>
      <c r="U22" s="23" t="s">
        <v>33</v>
      </c>
      <c r="V22" s="24" t="s">
        <v>33</v>
      </c>
      <c r="W22" s="15">
        <v>0</v>
      </c>
      <c r="X22" s="25">
        <f t="shared" si="9"/>
        <v>0</v>
      </c>
      <c r="Y22" s="26">
        <f t="shared" si="10"/>
        <v>0</v>
      </c>
      <c r="Z22" s="15">
        <v>0</v>
      </c>
      <c r="AA22" s="15" t="s">
        <v>73</v>
      </c>
      <c r="AB22" s="28">
        <f t="shared" si="11"/>
        <v>-0.69</v>
      </c>
      <c r="AC22" s="29">
        <v>3.3480923611111109E-2</v>
      </c>
      <c r="AD22" s="26">
        <f t="shared" si="12"/>
        <v>-0.13861102374999998</v>
      </c>
      <c r="AE22" s="26">
        <v>-3.31</v>
      </c>
      <c r="AF22" s="26">
        <v>-2.6316722727272723</v>
      </c>
      <c r="AG22" s="26">
        <v>0</v>
      </c>
    </row>
    <row r="23" spans="1:33" ht="15.75" customHeight="1" x14ac:dyDescent="0.2">
      <c r="A23" s="15" t="s">
        <v>62</v>
      </c>
      <c r="B23" s="15" t="s">
        <v>152</v>
      </c>
      <c r="C23" s="16">
        <f t="shared" si="4"/>
        <v>10.99</v>
      </c>
      <c r="D23" s="17">
        <v>6</v>
      </c>
      <c r="E23" s="17">
        <v>1</v>
      </c>
      <c r="F23" s="18">
        <v>65.94</v>
      </c>
      <c r="G23" s="30">
        <v>0</v>
      </c>
      <c r="H23" s="19">
        <f t="shared" si="1"/>
        <v>0</v>
      </c>
      <c r="I23" s="19">
        <f t="shared" si="2"/>
        <v>0.30515232508547713</v>
      </c>
      <c r="J23" s="18">
        <f t="shared" si="5"/>
        <v>20.121744316136361</v>
      </c>
      <c r="K23" s="18">
        <f t="shared" si="3"/>
        <v>3.3536240526893937</v>
      </c>
      <c r="L23" s="17">
        <v>10</v>
      </c>
      <c r="M23" s="20">
        <f t="shared" si="6"/>
        <v>0.6</v>
      </c>
      <c r="N23" s="17">
        <v>139</v>
      </c>
      <c r="O23" s="21">
        <f t="shared" ref="O23:P23" si="31">D23/7</f>
        <v>0.8571428571428571</v>
      </c>
      <c r="P23" s="21">
        <f t="shared" si="31"/>
        <v>0.14285714285714285</v>
      </c>
      <c r="Q23" s="17">
        <f t="shared" si="8"/>
        <v>139</v>
      </c>
      <c r="R23" s="17"/>
      <c r="S23" s="22">
        <v>7.1146245059288502E-2</v>
      </c>
      <c r="T23" s="15">
        <v>320</v>
      </c>
      <c r="U23" s="23" t="s">
        <v>33</v>
      </c>
      <c r="V23" s="24" t="s">
        <v>33</v>
      </c>
      <c r="W23" s="15">
        <v>0</v>
      </c>
      <c r="X23" s="25">
        <f t="shared" si="9"/>
        <v>0</v>
      </c>
      <c r="Y23" s="26">
        <f t="shared" si="10"/>
        <v>0</v>
      </c>
      <c r="Z23" s="15">
        <v>0</v>
      </c>
      <c r="AA23" s="15" t="s">
        <v>73</v>
      </c>
      <c r="AB23" s="28">
        <f t="shared" si="11"/>
        <v>-0.69</v>
      </c>
      <c r="AC23" s="29">
        <v>3.3480923611111109E-2</v>
      </c>
      <c r="AD23" s="26">
        <f t="shared" si="12"/>
        <v>-0.27722204749999996</v>
      </c>
      <c r="AE23" s="26">
        <v>-3.31</v>
      </c>
      <c r="AF23" s="26">
        <v>-2.6316722727272723</v>
      </c>
      <c r="AG23" s="26">
        <v>0</v>
      </c>
    </row>
    <row r="24" spans="1:33" ht="15.75" customHeight="1" x14ac:dyDescent="0.2">
      <c r="A24" s="15" t="s">
        <v>63</v>
      </c>
      <c r="B24" s="15" t="s">
        <v>105</v>
      </c>
      <c r="C24" s="16">
        <f t="shared" si="4"/>
        <v>10.755714285714285</v>
      </c>
      <c r="D24" s="17">
        <v>7</v>
      </c>
      <c r="E24" s="17">
        <v>0</v>
      </c>
      <c r="F24" s="18">
        <v>75.289999999999992</v>
      </c>
      <c r="G24" s="18">
        <v>-0.02</v>
      </c>
      <c r="H24" s="19">
        <f t="shared" si="1"/>
        <v>2.6563952716164167E-4</v>
      </c>
      <c r="I24" s="19">
        <f t="shared" si="2"/>
        <v>0.2930185731016835</v>
      </c>
      <c r="J24" s="18">
        <f t="shared" si="5"/>
        <v>22.06136836882575</v>
      </c>
      <c r="K24" s="18">
        <f t="shared" si="3"/>
        <v>3.1516240526893928</v>
      </c>
      <c r="L24" s="17">
        <v>9</v>
      </c>
      <c r="M24" s="20">
        <f t="shared" si="6"/>
        <v>0.77777777777777779</v>
      </c>
      <c r="N24" s="17">
        <v>131</v>
      </c>
      <c r="O24" s="21">
        <f t="shared" ref="O24:P24" si="32">D24/7</f>
        <v>1</v>
      </c>
      <c r="P24" s="21">
        <f t="shared" si="32"/>
        <v>0</v>
      </c>
      <c r="Q24" s="17">
        <f t="shared" si="8"/>
        <v>131</v>
      </c>
      <c r="R24" s="17"/>
      <c r="S24" s="22">
        <v>0.13627254509018</v>
      </c>
      <c r="T24" s="15">
        <v>320</v>
      </c>
      <c r="U24" s="23" t="s">
        <v>33</v>
      </c>
      <c r="V24" s="24" t="s">
        <v>33</v>
      </c>
      <c r="W24" s="15">
        <v>0</v>
      </c>
      <c r="X24" s="25">
        <f t="shared" si="9"/>
        <v>0</v>
      </c>
      <c r="Y24" s="26">
        <f t="shared" si="10"/>
        <v>0</v>
      </c>
      <c r="Z24" s="15">
        <v>0</v>
      </c>
      <c r="AA24" s="15" t="s">
        <v>73</v>
      </c>
      <c r="AB24" s="28">
        <f t="shared" si="11"/>
        <v>-0.69</v>
      </c>
      <c r="AC24" s="29">
        <v>3.3480923611111109E-2</v>
      </c>
      <c r="AD24" s="26">
        <f t="shared" si="12"/>
        <v>-0.32342572208333331</v>
      </c>
      <c r="AE24" s="26">
        <v>-3.31</v>
      </c>
      <c r="AF24" s="26">
        <v>-2.6316722727272723</v>
      </c>
      <c r="AG24" s="26">
        <v>0</v>
      </c>
    </row>
    <row r="25" spans="1:33" ht="15.75" customHeight="1" x14ac:dyDescent="0.2">
      <c r="A25" s="15" t="s">
        <v>64</v>
      </c>
      <c r="B25" s="15" t="s">
        <v>153</v>
      </c>
      <c r="C25" s="16">
        <f t="shared" si="4"/>
        <v>9.99</v>
      </c>
      <c r="D25" s="17">
        <v>2</v>
      </c>
      <c r="E25" s="17">
        <v>0</v>
      </c>
      <c r="F25" s="18">
        <v>19.98</v>
      </c>
      <c r="G25" s="18">
        <v>0</v>
      </c>
      <c r="H25" s="19">
        <f t="shared" si="1"/>
        <v>0</v>
      </c>
      <c r="I25" s="19">
        <f t="shared" si="2"/>
        <v>0.25078041295462133</v>
      </c>
      <c r="J25" s="18">
        <f t="shared" si="5"/>
        <v>5.0105926508333338</v>
      </c>
      <c r="K25" s="18">
        <f t="shared" si="3"/>
        <v>2.5052963254166669</v>
      </c>
      <c r="L25" s="17">
        <v>11</v>
      </c>
      <c r="M25" s="20">
        <f t="shared" si="6"/>
        <v>0.18181818181818182</v>
      </c>
      <c r="N25" s="17">
        <v>129</v>
      </c>
      <c r="O25" s="21">
        <f t="shared" ref="O25:P25" si="33">D25/7</f>
        <v>0.2857142857142857</v>
      </c>
      <c r="P25" s="21">
        <f t="shared" si="33"/>
        <v>0</v>
      </c>
      <c r="Q25" s="17">
        <f t="shared" si="8"/>
        <v>451</v>
      </c>
      <c r="R25" s="17"/>
      <c r="S25" s="22">
        <v>0.15180265654648961</v>
      </c>
      <c r="T25" s="15">
        <v>320</v>
      </c>
      <c r="U25" s="23" t="s">
        <v>33</v>
      </c>
      <c r="V25" s="24" t="s">
        <v>33</v>
      </c>
      <c r="W25" s="37">
        <v>0</v>
      </c>
      <c r="X25" s="25">
        <f t="shared" si="9"/>
        <v>0</v>
      </c>
      <c r="Y25" s="26">
        <f t="shared" si="10"/>
        <v>0</v>
      </c>
      <c r="Z25" s="37">
        <v>0</v>
      </c>
      <c r="AA25" s="15" t="s">
        <v>73</v>
      </c>
      <c r="AB25" s="28">
        <f t="shared" si="11"/>
        <v>-0.69</v>
      </c>
      <c r="AC25" s="29">
        <v>3.3480923611111109E-2</v>
      </c>
      <c r="AD25" s="26">
        <f t="shared" si="12"/>
        <v>-9.2407349166666652E-2</v>
      </c>
      <c r="AE25" s="26">
        <v>-3.31</v>
      </c>
      <c r="AF25" s="26">
        <v>-2.63</v>
      </c>
      <c r="AG25" s="26">
        <v>0</v>
      </c>
    </row>
    <row r="26" spans="1:33" ht="15.75" customHeight="1" x14ac:dyDescent="0.2">
      <c r="A26" s="15" t="s">
        <v>65</v>
      </c>
      <c r="B26" s="15"/>
      <c r="C26" s="16">
        <f t="shared" si="4"/>
        <v>9.99</v>
      </c>
      <c r="D26" s="17">
        <v>4</v>
      </c>
      <c r="E26" s="17">
        <v>1</v>
      </c>
      <c r="F26" s="18">
        <v>39.96</v>
      </c>
      <c r="G26" s="18">
        <v>0</v>
      </c>
      <c r="H26" s="19">
        <f t="shared" si="1"/>
        <v>0</v>
      </c>
      <c r="I26" s="19">
        <f t="shared" si="2"/>
        <v>0.23459700227121086</v>
      </c>
      <c r="J26" s="18">
        <f t="shared" si="5"/>
        <v>9.3744962107575862</v>
      </c>
      <c r="K26" s="18">
        <f t="shared" si="3"/>
        <v>2.3436240526893966</v>
      </c>
      <c r="L26" s="17">
        <v>16</v>
      </c>
      <c r="M26" s="20">
        <f t="shared" si="6"/>
        <v>0.25</v>
      </c>
      <c r="N26" s="17">
        <v>125</v>
      </c>
      <c r="O26" s="21">
        <f t="shared" ref="O26:P26" si="34">D26/7</f>
        <v>0.5714285714285714</v>
      </c>
      <c r="P26" s="21">
        <f t="shared" si="34"/>
        <v>0.14285714285714285</v>
      </c>
      <c r="Q26" s="17">
        <f t="shared" si="8"/>
        <v>175</v>
      </c>
      <c r="R26" s="17"/>
      <c r="S26" s="22">
        <v>0.16923076923076921</v>
      </c>
      <c r="T26" s="15">
        <v>320</v>
      </c>
      <c r="U26" s="23" t="s">
        <v>33</v>
      </c>
      <c r="V26" s="24" t="s">
        <v>33</v>
      </c>
      <c r="W26" s="37">
        <v>0</v>
      </c>
      <c r="X26" s="25">
        <f t="shared" si="9"/>
        <v>0</v>
      </c>
      <c r="Y26" s="26">
        <f t="shared" si="10"/>
        <v>0</v>
      </c>
      <c r="Z26" s="37">
        <v>0</v>
      </c>
      <c r="AA26" s="15" t="s">
        <v>73</v>
      </c>
      <c r="AB26" s="28">
        <f t="shared" si="11"/>
        <v>-0.69</v>
      </c>
      <c r="AC26" s="29">
        <v>3.3480923611111109E-2</v>
      </c>
      <c r="AD26" s="26">
        <f t="shared" si="12"/>
        <v>-0.1848146983333333</v>
      </c>
      <c r="AE26" s="26">
        <v>-3.47</v>
      </c>
      <c r="AF26" s="26">
        <v>-2.6316722727272701</v>
      </c>
      <c r="AG26" s="26">
        <v>0</v>
      </c>
    </row>
    <row r="27" spans="1:33" ht="15.75" customHeight="1" x14ac:dyDescent="0.2">
      <c r="A27" s="15" t="s">
        <v>66</v>
      </c>
      <c r="B27" s="15" t="s">
        <v>154</v>
      </c>
      <c r="C27" s="16">
        <f t="shared" si="4"/>
        <v>9.99</v>
      </c>
      <c r="D27" s="17">
        <v>2</v>
      </c>
      <c r="E27" s="17">
        <v>1</v>
      </c>
      <c r="F27" s="18">
        <v>19.98</v>
      </c>
      <c r="G27" s="18">
        <v>0</v>
      </c>
      <c r="H27" s="19">
        <f t="shared" si="1"/>
        <v>0</v>
      </c>
      <c r="I27" s="19">
        <f t="shared" si="2"/>
        <v>0.23459700227121086</v>
      </c>
      <c r="J27" s="18">
        <f t="shared" si="5"/>
        <v>4.6872481053787931</v>
      </c>
      <c r="K27" s="18">
        <f t="shared" si="3"/>
        <v>2.3436240526893966</v>
      </c>
      <c r="L27" s="17">
        <v>7</v>
      </c>
      <c r="M27" s="20">
        <f t="shared" si="6"/>
        <v>0.2857142857142857</v>
      </c>
      <c r="N27" s="17">
        <v>6</v>
      </c>
      <c r="O27" s="21">
        <f t="shared" ref="O27:P27" si="35">D27/7</f>
        <v>0.2857142857142857</v>
      </c>
      <c r="P27" s="21">
        <f t="shared" si="35"/>
        <v>0.14285714285714285</v>
      </c>
      <c r="Q27" s="17">
        <f t="shared" si="8"/>
        <v>14</v>
      </c>
      <c r="R27" s="17"/>
      <c r="S27" s="22">
        <v>0.27551020408163263</v>
      </c>
      <c r="T27" s="15">
        <v>320</v>
      </c>
      <c r="U27" s="23" t="s">
        <v>33</v>
      </c>
      <c r="V27" s="24" t="s">
        <v>33</v>
      </c>
      <c r="W27" s="37">
        <v>0</v>
      </c>
      <c r="X27" s="25">
        <f t="shared" si="9"/>
        <v>0</v>
      </c>
      <c r="Y27" s="26">
        <f t="shared" si="10"/>
        <v>0</v>
      </c>
      <c r="Z27" s="37">
        <v>0</v>
      </c>
      <c r="AA27" s="15" t="s">
        <v>73</v>
      </c>
      <c r="AB27" s="28">
        <f t="shared" si="11"/>
        <v>-0.69</v>
      </c>
      <c r="AC27" s="29">
        <v>3.3480923611111109E-2</v>
      </c>
      <c r="AD27" s="26">
        <f t="shared" si="12"/>
        <v>-9.2407349166666652E-2</v>
      </c>
      <c r="AE27" s="26">
        <v>-3.47</v>
      </c>
      <c r="AF27" s="26">
        <v>-2.6316722727272701</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7</v>
      </c>
      <c r="O28" s="21">
        <f t="shared" ref="O28:P28" si="36">D28/7</f>
        <v>0</v>
      </c>
      <c r="P28" s="21">
        <f t="shared" si="36"/>
        <v>0</v>
      </c>
      <c r="Q28" s="17" t="e">
        <f t="shared" si="8"/>
        <v>#DIV/0!</v>
      </c>
      <c r="R28" s="17"/>
      <c r="S28" s="22">
        <v>0.30208333333333331</v>
      </c>
      <c r="T28" s="15">
        <v>320</v>
      </c>
      <c r="U28" s="23" t="s">
        <v>33</v>
      </c>
      <c r="V28" s="24" t="s">
        <v>33</v>
      </c>
      <c r="W28" s="37">
        <v>0</v>
      </c>
      <c r="X28" s="25">
        <f t="shared" si="9"/>
        <v>0</v>
      </c>
      <c r="Y28" s="26">
        <f t="shared" si="10"/>
        <v>0</v>
      </c>
      <c r="Z28" s="37">
        <v>0</v>
      </c>
      <c r="AA28" s="15" t="s">
        <v>73</v>
      </c>
      <c r="AB28" s="28">
        <f t="shared" si="11"/>
        <v>-0.69</v>
      </c>
      <c r="AC28" s="29">
        <v>3.3480923611111109E-2</v>
      </c>
      <c r="AD28" s="26">
        <f t="shared" si="12"/>
        <v>0</v>
      </c>
      <c r="AE28" s="26">
        <v>-3.47</v>
      </c>
      <c r="AF28" s="26">
        <v>-2.9937522727272698</v>
      </c>
      <c r="AG28" s="26">
        <v>0</v>
      </c>
    </row>
    <row r="29" spans="1:33" ht="15.75" customHeight="1" x14ac:dyDescent="0.2">
      <c r="A29" s="15" t="s">
        <v>68</v>
      </c>
      <c r="B29" s="15" t="s">
        <v>88</v>
      </c>
      <c r="C29" s="16">
        <f t="shared" si="4"/>
        <v>9.99</v>
      </c>
      <c r="D29" s="31">
        <v>3</v>
      </c>
      <c r="E29" s="31">
        <v>0</v>
      </c>
      <c r="F29" s="32">
        <v>29.97</v>
      </c>
      <c r="G29" s="32">
        <v>0</v>
      </c>
      <c r="H29" s="19">
        <f t="shared" si="1"/>
        <v>0</v>
      </c>
      <c r="I29" s="19">
        <f t="shared" si="2"/>
        <v>0.19835275802696664</v>
      </c>
      <c r="J29" s="18">
        <f t="shared" si="5"/>
        <v>5.94463215806819</v>
      </c>
      <c r="K29" s="18">
        <f t="shared" si="3"/>
        <v>1.9815440526893966</v>
      </c>
      <c r="L29" s="31">
        <v>7</v>
      </c>
      <c r="M29" s="20">
        <f t="shared" si="6"/>
        <v>0.42857142857142855</v>
      </c>
      <c r="N29" s="31">
        <v>4</v>
      </c>
      <c r="O29" s="21">
        <f t="shared" ref="O29:P29" si="37">D29/7</f>
        <v>0.42857142857142855</v>
      </c>
      <c r="P29" s="21">
        <f t="shared" si="37"/>
        <v>0</v>
      </c>
      <c r="Q29" s="17">
        <f t="shared" si="8"/>
        <v>9</v>
      </c>
      <c r="R29" s="17"/>
      <c r="S29" s="22">
        <v>0.30243902439024389</v>
      </c>
      <c r="T29" s="15">
        <v>320</v>
      </c>
      <c r="U29" s="23" t="s">
        <v>33</v>
      </c>
      <c r="V29" s="24" t="s">
        <v>33</v>
      </c>
      <c r="W29" s="15">
        <v>0</v>
      </c>
      <c r="X29" s="25">
        <f t="shared" si="9"/>
        <v>0</v>
      </c>
      <c r="Y29" s="26">
        <f t="shared" si="10"/>
        <v>0</v>
      </c>
      <c r="Z29" s="15">
        <v>0</v>
      </c>
      <c r="AA29" s="15" t="s">
        <v>73</v>
      </c>
      <c r="AB29" s="28">
        <f t="shared" si="11"/>
        <v>-0.69</v>
      </c>
      <c r="AC29" s="29">
        <v>3.3480923611111109E-2</v>
      </c>
      <c r="AD29" s="26">
        <f t="shared" si="12"/>
        <v>-0.13861102374999998</v>
      </c>
      <c r="AE29" s="26">
        <v>-3.47</v>
      </c>
      <c r="AF29" s="26">
        <v>-2.9937522727272698</v>
      </c>
      <c r="AG29" s="26">
        <v>0</v>
      </c>
    </row>
    <row r="30" spans="1:33" ht="15.75" customHeight="1" x14ac:dyDescent="0.2">
      <c r="A30" s="15" t="s">
        <v>69</v>
      </c>
      <c r="B30" s="15"/>
      <c r="C30" s="16">
        <f t="shared" si="4"/>
        <v>9.99</v>
      </c>
      <c r="D30" s="31">
        <v>1</v>
      </c>
      <c r="E30" s="31">
        <v>0</v>
      </c>
      <c r="F30" s="32">
        <v>9.99</v>
      </c>
      <c r="G30" s="32">
        <v>0</v>
      </c>
      <c r="H30" s="19">
        <f t="shared" si="1"/>
        <v>0</v>
      </c>
      <c r="I30" s="19">
        <f t="shared" si="2"/>
        <v>0.19915067994035696</v>
      </c>
      <c r="J30" s="18">
        <f t="shared" si="5"/>
        <v>1.9895152926041662</v>
      </c>
      <c r="K30" s="18">
        <f t="shared" si="3"/>
        <v>1.9895152926041662</v>
      </c>
      <c r="L30" s="31">
        <v>7</v>
      </c>
      <c r="M30" s="20">
        <f t="shared" si="6"/>
        <v>0.14285714285714285</v>
      </c>
      <c r="N30" s="31">
        <v>4</v>
      </c>
      <c r="O30" s="21">
        <f t="shared" ref="O30:P30" si="38">D30/7</f>
        <v>0.14285714285714285</v>
      </c>
      <c r="P30" s="21">
        <f t="shared" si="38"/>
        <v>0</v>
      </c>
      <c r="Q30" s="17">
        <f t="shared" si="8"/>
        <v>28</v>
      </c>
      <c r="R30" s="17"/>
      <c r="S30" s="22">
        <v>0.31295843520782402</v>
      </c>
      <c r="T30" s="15">
        <v>320</v>
      </c>
      <c r="U30" s="23" t="s">
        <v>33</v>
      </c>
      <c r="V30" s="24" t="s">
        <v>33</v>
      </c>
      <c r="W30" s="15">
        <v>0</v>
      </c>
      <c r="X30" s="25">
        <f t="shared" si="9"/>
        <v>0</v>
      </c>
      <c r="Y30" s="26">
        <f t="shared" si="10"/>
        <v>0</v>
      </c>
      <c r="Z30" s="15">
        <v>0</v>
      </c>
      <c r="AA30" s="15" t="s">
        <v>73</v>
      </c>
      <c r="AB30" s="28">
        <f t="shared" si="11"/>
        <v>-0.69</v>
      </c>
      <c r="AC30" s="29">
        <v>3.3480923611111109E-2</v>
      </c>
      <c r="AD30" s="26">
        <f t="shared" si="12"/>
        <v>-4.6203674583333326E-2</v>
      </c>
      <c r="AE30" s="26">
        <v>-3.47</v>
      </c>
      <c r="AF30" s="26">
        <v>-2.9857810328125001</v>
      </c>
      <c r="AG30" s="26">
        <v>0</v>
      </c>
    </row>
    <row r="31" spans="1:33" ht="15.75" customHeight="1" x14ac:dyDescent="0.2">
      <c r="A31" s="15" t="s">
        <v>70</v>
      </c>
      <c r="B31" s="15"/>
      <c r="C31" s="16">
        <f t="shared" si="4"/>
        <v>9.99</v>
      </c>
      <c r="D31" s="31">
        <v>1</v>
      </c>
      <c r="E31" s="31">
        <v>1</v>
      </c>
      <c r="F31" s="32">
        <v>9.99</v>
      </c>
      <c r="G31" s="32">
        <v>0</v>
      </c>
      <c r="H31" s="19">
        <f t="shared" si="1"/>
        <v>0</v>
      </c>
      <c r="I31" s="19">
        <f t="shared" si="2"/>
        <v>0.19915067994035696</v>
      </c>
      <c r="J31" s="18">
        <f t="shared" si="5"/>
        <v>1.9895152926041662</v>
      </c>
      <c r="K31" s="18">
        <f t="shared" si="3"/>
        <v>1.9895152926041662</v>
      </c>
      <c r="L31" s="31">
        <v>6</v>
      </c>
      <c r="M31" s="20">
        <f t="shared" si="6"/>
        <v>0.16666666666666666</v>
      </c>
      <c r="N31" s="31">
        <v>1</v>
      </c>
      <c r="O31" s="21">
        <f t="shared" ref="O31:P32" si="39">D31/7</f>
        <v>0.14285714285714285</v>
      </c>
      <c r="P31" s="21">
        <f t="shared" si="39"/>
        <v>0.14285714285714285</v>
      </c>
      <c r="Q31" s="17">
        <f t="shared" si="8"/>
        <v>3</v>
      </c>
      <c r="R31" s="17"/>
      <c r="S31" s="22" t="e">
        <v>#N/A</v>
      </c>
      <c r="T31" s="15">
        <v>260</v>
      </c>
      <c r="U31" s="23">
        <v>60</v>
      </c>
      <c r="V31" s="24" t="s">
        <v>747</v>
      </c>
      <c r="W31" s="15">
        <v>0</v>
      </c>
      <c r="X31" s="25">
        <f t="shared" si="9"/>
        <v>0</v>
      </c>
      <c r="Y31" s="26">
        <f t="shared" si="10"/>
        <v>0</v>
      </c>
      <c r="Z31" s="15">
        <v>0</v>
      </c>
      <c r="AA31" s="15" t="s">
        <v>73</v>
      </c>
      <c r="AB31" s="28">
        <f t="shared" si="11"/>
        <v>-0.69</v>
      </c>
      <c r="AC31" s="29">
        <v>3.3480923611111109E-2</v>
      </c>
      <c r="AD31" s="26">
        <f t="shared" si="12"/>
        <v>-4.6203674583333326E-2</v>
      </c>
      <c r="AE31" s="26">
        <v>-3.47</v>
      </c>
      <c r="AF31" s="26">
        <v>-2.9857810328125001</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1</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3.3480923611111109E-2</v>
      </c>
      <c r="AD32" s="26">
        <f t="shared" si="12"/>
        <v>0</v>
      </c>
      <c r="AE32" s="26">
        <v>-3.47</v>
      </c>
      <c r="AF32" s="26">
        <v>-2.9857810328125001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3.6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- 6 pack of small 1x7.25"" velcro storage straps for cables, organize garage, home, or shop by hanging extension cords, hoses, tools, ropes, and more")</f>
        <v>Heavy duty storage strap - 6 pack of small 1x7.25"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Info!B1:BJ5000""),2,FALSE),"""")"),"B07S76BSJ9")</f>
        <v>B07S76BSJ9</v>
      </c>
      <c r="B2" s="38" t="s">
        <v>155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66.75" customHeight="1" x14ac:dyDescent="0.15">
      <c r="A3" s="62" t="s">
        <v>30</v>
      </c>
      <c r="B3" s="63"/>
      <c r="C3" s="4">
        <f>((AE32+AF32)/0.85)*-1</f>
        <v>6.8362024547511293</v>
      </c>
      <c r="D3" s="5">
        <f>SUM(D4:D99634)</f>
        <v>9</v>
      </c>
      <c r="E3" s="5"/>
      <c r="F3" s="6">
        <f t="shared" ref="F3:G3" si="0">SUM(F4:F99634)</f>
        <v>84.27</v>
      </c>
      <c r="G3" s="6">
        <f t="shared" si="0"/>
        <v>0</v>
      </c>
      <c r="H3" s="7">
        <f t="shared" ref="H3:H32" si="1">G3/F3*-1</f>
        <v>0</v>
      </c>
      <c r="I3" s="8">
        <f t="shared" ref="I3:I32" si="2">J3/F3</f>
        <v>0.22625255426177596</v>
      </c>
      <c r="J3" s="6">
        <f>SUM(J4:J99634)</f>
        <v>19.06630274763986</v>
      </c>
      <c r="K3" s="6">
        <f t="shared" ref="K3:K32" si="3">J3/D3</f>
        <v>2.1184780830710954</v>
      </c>
      <c r="L3" s="5"/>
      <c r="M3" s="9"/>
      <c r="N3" s="10"/>
      <c r="O3" s="5" t="str">
        <f ca="1">IFERROR(__xludf.DUMMYFUNCTION("IFERROR(VLOOKUP(B2,IMPORTRANGE(""https://docs.google.com/spreadsheets/d/1N8jvpEHDVkurDv7NrPxwI3eH6hQsvtb1QltGNCalRjU/edit#gid=865736387"",""Compiled Sheet!a1:g5000""),2,FALSE),"""")"),"0.5 - March
0.5 - April
1 - May
1 - June
1 - July
1 - Aug
1 - Sept
1 - Oct
3 - Nov
3 - Dec
1.5 - Jan
0.5 - Feb")</f>
        <v>0.5 - March
0.5 - April
1 - May
1 - June
1 - July
1 - Aug
1 - Sept
1 - Oct
3 - Nov
3 - Dec
1.5 -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-0.29333711250000005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Info!B2:BZ7000""),37,FALSE)),"""")*-1"),-2.50077208653846)</f>
        <v>-2.5007720865384599</v>
      </c>
      <c r="AG3" s="6">
        <f>SUM(AG4:AG99634)</f>
        <v>0</v>
      </c>
    </row>
    <row r="4" spans="1:33" ht="15.75" customHeight="1" x14ac:dyDescent="0.2">
      <c r="A4" s="15" t="s">
        <v>31</v>
      </c>
      <c r="B4" s="15" t="s">
        <v>36</v>
      </c>
      <c r="C4" s="16">
        <f t="shared" ref="C4:C32" si="4">IFERROR(F4/D4," - ")</f>
        <v>9.0500000000000007</v>
      </c>
      <c r="D4" s="17">
        <v>5</v>
      </c>
      <c r="E4" s="17">
        <v>0</v>
      </c>
      <c r="F4" s="18">
        <v>45.25</v>
      </c>
      <c r="G4" s="18">
        <v>0</v>
      </c>
      <c r="H4" s="19">
        <f t="shared" si="1"/>
        <v>0</v>
      </c>
      <c r="I4" s="19">
        <f t="shared" si="2"/>
        <v>0.20491573558899659</v>
      </c>
      <c r="J4" s="18">
        <f t="shared" ref="J4:J32" si="5">F4*0.85+G4+AF4*D4+D4*AE4+AG4+AD4</f>
        <v>9.2724370354020955</v>
      </c>
      <c r="K4" s="18">
        <f t="shared" si="3"/>
        <v>1.8544874070804191</v>
      </c>
      <c r="L4" s="17">
        <v>17</v>
      </c>
      <c r="M4" s="20">
        <f t="shared" ref="M4:M32" si="6">IFERROR(D4/L4,"-")</f>
        <v>0.29411764705882354</v>
      </c>
      <c r="N4" s="17">
        <v>47</v>
      </c>
      <c r="O4" s="21">
        <f t="shared" ref="O4:P4" si="7">D4/7</f>
        <v>0.7142857142857143</v>
      </c>
      <c r="P4" s="21">
        <f t="shared" si="7"/>
        <v>0</v>
      </c>
      <c r="Q4" s="17">
        <f t="shared" ref="Q4:Q32" si="8">ROUNDDOWN(N4/(O4+P4),0)</f>
        <v>65</v>
      </c>
      <c r="R4" s="17"/>
      <c r="S4" s="22">
        <v>0.945091514143094</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2.3618125000000004E-2</v>
      </c>
      <c r="AD4" s="26">
        <f t="shared" ref="AD4:AD32" si="12">IFERROR(AB4*AC4*D4*2,0)</f>
        <v>-0.16296506250000004</v>
      </c>
      <c r="AE4" s="26">
        <v>-3.31</v>
      </c>
      <c r="AF4" s="26">
        <v>-2.4954195804195805</v>
      </c>
      <c r="AG4" s="26">
        <v>0</v>
      </c>
    </row>
    <row r="5" spans="1:33" ht="15.75" customHeight="1" x14ac:dyDescent="0.2">
      <c r="A5" s="15" t="s">
        <v>35</v>
      </c>
      <c r="B5" s="15" t="s">
        <v>150</v>
      </c>
      <c r="C5" s="16">
        <f t="shared" si="4"/>
        <v>9.0500000000000007</v>
      </c>
      <c r="D5" s="17">
        <v>1</v>
      </c>
      <c r="E5" s="17">
        <v>0</v>
      </c>
      <c r="F5" s="30">
        <v>9.0500000000000007</v>
      </c>
      <c r="G5" s="30">
        <v>0</v>
      </c>
      <c r="H5" s="19">
        <f t="shared" si="1"/>
        <v>0</v>
      </c>
      <c r="I5" s="19">
        <f t="shared" si="2"/>
        <v>0.20491573558899664</v>
      </c>
      <c r="J5" s="18">
        <f t="shared" si="5"/>
        <v>1.8544874070804198</v>
      </c>
      <c r="K5" s="18">
        <f t="shared" si="3"/>
        <v>1.8544874070804198</v>
      </c>
      <c r="L5" s="17">
        <v>0</v>
      </c>
      <c r="M5" s="20" t="str">
        <f t="shared" si="6"/>
        <v>-</v>
      </c>
      <c r="N5" s="17">
        <v>37</v>
      </c>
      <c r="O5" s="21">
        <f t="shared" ref="O5:P5" si="13">D5/7</f>
        <v>0.14285714285714285</v>
      </c>
      <c r="P5" s="21">
        <f t="shared" si="13"/>
        <v>0</v>
      </c>
      <c r="Q5" s="17">
        <f t="shared" si="8"/>
        <v>259</v>
      </c>
      <c r="R5" s="17"/>
      <c r="S5" s="22">
        <v>1.1806167400881</v>
      </c>
      <c r="T5" s="15">
        <v>0</v>
      </c>
      <c r="U5" s="23" t="s">
        <v>33</v>
      </c>
      <c r="V5" s="24" t="s">
        <v>33</v>
      </c>
      <c r="W5" s="15">
        <v>0</v>
      </c>
      <c r="X5" s="25">
        <f t="shared" si="9"/>
        <v>0</v>
      </c>
      <c r="Y5" s="26">
        <f t="shared" si="10"/>
        <v>0</v>
      </c>
      <c r="Z5" s="15">
        <v>0</v>
      </c>
      <c r="AA5" s="27" t="s">
        <v>73</v>
      </c>
      <c r="AB5" s="28">
        <f t="shared" si="11"/>
        <v>-0.69</v>
      </c>
      <c r="AC5" s="29">
        <v>2.3618125000000004E-2</v>
      </c>
      <c r="AD5" s="26">
        <f t="shared" si="12"/>
        <v>-3.2593012500000004E-2</v>
      </c>
      <c r="AE5" s="26">
        <v>-3.31</v>
      </c>
      <c r="AF5" s="26">
        <v>-2.4954195804195805</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37</v>
      </c>
      <c r="O6" s="21">
        <f t="shared" ref="O6:P6" si="14">D6/7</f>
        <v>0</v>
      </c>
      <c r="P6" s="21">
        <f t="shared" si="14"/>
        <v>0</v>
      </c>
      <c r="Q6" s="17" t="e">
        <f t="shared" si="8"/>
        <v>#DIV/0!</v>
      </c>
      <c r="R6" s="17"/>
      <c r="S6" s="22">
        <v>1.25907990314769</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-2.4954195804195805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37</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-2.4954195804195805</v>
      </c>
      <c r="AG7" s="26">
        <v>0</v>
      </c>
    </row>
    <row r="8" spans="1:33" ht="15.75" customHeight="1" x14ac:dyDescent="0.2">
      <c r="A8" s="15" t="s">
        <v>42</v>
      </c>
      <c r="B8" s="15" t="s">
        <v>150</v>
      </c>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37</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-2.5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38</v>
      </c>
      <c r="O9" s="21">
        <f t="shared" ref="O9:P9" si="17">D9/7</f>
        <v>0</v>
      </c>
      <c r="P9" s="21">
        <f t="shared" si="17"/>
        <v>0</v>
      </c>
      <c r="Q9" s="17" t="e">
        <f t="shared" si="8"/>
        <v>#DIV/0!</v>
      </c>
      <c r="R9" s="17"/>
      <c r="S9" s="22">
        <v>1.23566878980891</v>
      </c>
      <c r="T9" s="15">
        <v>0</v>
      </c>
      <c r="U9" s="23" t="s">
        <v>33</v>
      </c>
      <c r="V9" s="24" t="s">
        <v>33</v>
      </c>
      <c r="W9" s="15">
        <v>0</v>
      </c>
      <c r="X9" s="25">
        <f t="shared" si="9"/>
        <v>0</v>
      </c>
      <c r="Y9" s="26">
        <f t="shared" si="10"/>
        <v>0</v>
      </c>
      <c r="Z9" s="15">
        <v>0</v>
      </c>
      <c r="AA9" s="15" t="s">
        <v>73</v>
      </c>
      <c r="AB9" s="28">
        <f t="shared" si="11"/>
        <v>-0.69</v>
      </c>
      <c r="AC9" s="29">
        <v>2.3618125000000004E-2</v>
      </c>
      <c r="AD9" s="26">
        <f t="shared" si="12"/>
        <v>0</v>
      </c>
      <c r="AE9" s="26">
        <v>-3.31</v>
      </c>
      <c r="AF9" s="26">
        <v>-2.5013986013985998</v>
      </c>
      <c r="AG9" s="26">
        <v>0</v>
      </c>
    </row>
    <row r="10" spans="1:33" ht="15.75" customHeight="1" x14ac:dyDescent="0.2">
      <c r="A10" s="15" t="s">
        <v>45</v>
      </c>
      <c r="B10" s="15"/>
      <c r="C10" s="16">
        <f t="shared" si="4"/>
        <v>9.99</v>
      </c>
      <c r="D10" s="17">
        <v>2</v>
      </c>
      <c r="E10" s="17">
        <v>0</v>
      </c>
      <c r="F10" s="30">
        <v>19.98</v>
      </c>
      <c r="G10" s="30">
        <v>0</v>
      </c>
      <c r="H10" s="19">
        <f t="shared" si="1"/>
        <v>0</v>
      </c>
      <c r="I10" s="19">
        <f t="shared" si="2"/>
        <v>0.26501585446460457</v>
      </c>
      <c r="J10" s="18">
        <f t="shared" si="5"/>
        <v>5.2950167722027999</v>
      </c>
      <c r="K10" s="18">
        <f t="shared" si="3"/>
        <v>2.6475083861013999</v>
      </c>
      <c r="L10" s="17">
        <v>12</v>
      </c>
      <c r="M10" s="20">
        <f t="shared" si="6"/>
        <v>0.16666666666666666</v>
      </c>
      <c r="N10" s="17">
        <v>37</v>
      </c>
      <c r="O10" s="21">
        <f t="shared" ref="O10:P10" si="18">D10/7</f>
        <v>0.2857142857142857</v>
      </c>
      <c r="P10" s="21">
        <f t="shared" si="18"/>
        <v>0</v>
      </c>
      <c r="Q10" s="17">
        <f t="shared" si="8"/>
        <v>129</v>
      </c>
      <c r="R10" s="17"/>
      <c r="S10" s="22" t="e">
        <v>#N/A</v>
      </c>
      <c r="T10" s="15">
        <v>0</v>
      </c>
      <c r="U10" s="23" t="s">
        <v>33</v>
      </c>
      <c r="V10" s="24" t="s">
        <v>33</v>
      </c>
      <c r="W10" s="15">
        <v>0</v>
      </c>
      <c r="X10" s="25">
        <f t="shared" si="9"/>
        <v>0</v>
      </c>
      <c r="Y10" s="26">
        <f t="shared" si="10"/>
        <v>0</v>
      </c>
      <c r="Z10" s="15">
        <v>0</v>
      </c>
      <c r="AA10" s="15" t="s">
        <v>73</v>
      </c>
      <c r="AB10" s="28">
        <f t="shared" si="11"/>
        <v>-0.69</v>
      </c>
      <c r="AC10" s="29">
        <v>2.3618125000000004E-2</v>
      </c>
      <c r="AD10" s="26">
        <f t="shared" si="12"/>
        <v>-6.5186025000000009E-2</v>
      </c>
      <c r="AE10" s="26">
        <v>-3.31</v>
      </c>
      <c r="AF10" s="26">
        <v>-2.5013986013985998</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37</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-2.5013986013985998</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37</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-2.5013986013985998</v>
      </c>
      <c r="AG12" s="26">
        <v>0</v>
      </c>
    </row>
    <row r="13" spans="1:33" ht="15.75" customHeight="1" x14ac:dyDescent="0.2">
      <c r="A13" s="15" t="s">
        <v>50</v>
      </c>
      <c r="B13" s="15" t="s">
        <v>151</v>
      </c>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37</v>
      </c>
      <c r="O13" s="21">
        <f t="shared" ref="O13:P13" si="21">D13/7</f>
        <v>0</v>
      </c>
      <c r="P13" s="21">
        <f t="shared" si="21"/>
        <v>0</v>
      </c>
      <c r="Q13" s="17" t="e">
        <f t="shared" si="8"/>
        <v>#DIV/0!</v>
      </c>
      <c r="R13" s="17"/>
      <c r="S13" s="22">
        <v>0.93805309734513198</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-2.50454545454545</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37</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-2.50454545454545</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37</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-2.50454545454545</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37</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-2.50454545454545</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37</v>
      </c>
      <c r="O17" s="21">
        <f t="shared" ref="O17:P17" si="25">D17/7</f>
        <v>0</v>
      </c>
      <c r="P17" s="21">
        <f t="shared" si="25"/>
        <v>0</v>
      </c>
      <c r="Q17" s="17" t="e">
        <f t="shared" si="8"/>
        <v>#DIV/0!</v>
      </c>
      <c r="R17" s="17"/>
      <c r="S17" s="22" t="e">
        <v>#N/A</v>
      </c>
      <c r="T17" s="15">
        <v>200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-2.50454545454545</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38</v>
      </c>
      <c r="O18" s="21">
        <f t="shared" ref="O18:P18" si="26">D18/7</f>
        <v>0</v>
      </c>
      <c r="P18" s="21">
        <f t="shared" si="26"/>
        <v>0</v>
      </c>
      <c r="Q18" s="17" t="e">
        <f t="shared" si="8"/>
        <v>#DIV/0!</v>
      </c>
      <c r="R18" s="17"/>
      <c r="S18" s="22">
        <v>5.1948051948051903E-2</v>
      </c>
      <c r="T18" s="15">
        <v>200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-2.50454545454545</v>
      </c>
      <c r="AG18" s="26">
        <v>0</v>
      </c>
    </row>
    <row r="19" spans="1:33" ht="15.75" customHeight="1" x14ac:dyDescent="0.2">
      <c r="A19" s="15" t="s">
        <v>58</v>
      </c>
      <c r="B19" s="15"/>
      <c r="C19" s="16">
        <f t="shared" si="4"/>
        <v>9.99</v>
      </c>
      <c r="D19" s="17">
        <v>1</v>
      </c>
      <c r="E19" s="17">
        <v>0</v>
      </c>
      <c r="F19" s="18">
        <v>9.99</v>
      </c>
      <c r="G19" s="30">
        <v>0</v>
      </c>
      <c r="H19" s="19">
        <f t="shared" si="1"/>
        <v>0</v>
      </c>
      <c r="I19" s="19">
        <f t="shared" si="2"/>
        <v>0.2647008541496042</v>
      </c>
      <c r="J19" s="18">
        <f t="shared" si="5"/>
        <v>2.6443615329545462</v>
      </c>
      <c r="K19" s="18">
        <f t="shared" si="3"/>
        <v>2.6443615329545462</v>
      </c>
      <c r="L19" s="17">
        <v>9</v>
      </c>
      <c r="M19" s="20">
        <f t="shared" si="6"/>
        <v>0.1111111111111111</v>
      </c>
      <c r="N19" s="17">
        <v>37</v>
      </c>
      <c r="O19" s="21">
        <f t="shared" ref="O19:P19" si="27">D19/7</f>
        <v>0.14285714285714285</v>
      </c>
      <c r="P19" s="21">
        <f t="shared" si="27"/>
        <v>0</v>
      </c>
      <c r="Q19" s="17">
        <f t="shared" si="8"/>
        <v>259</v>
      </c>
      <c r="R19" s="17"/>
      <c r="S19" s="22" t="e">
        <v>#N/A</v>
      </c>
      <c r="T19" s="15">
        <v>200</v>
      </c>
      <c r="U19" s="23" t="s">
        <v>33</v>
      </c>
      <c r="V19" s="24" t="s">
        <v>33</v>
      </c>
      <c r="W19" s="15">
        <v>0</v>
      </c>
      <c r="X19" s="25">
        <f t="shared" si="9"/>
        <v>0</v>
      </c>
      <c r="Y19" s="26">
        <f t="shared" si="10"/>
        <v>0</v>
      </c>
      <c r="Z19" s="15">
        <v>0</v>
      </c>
      <c r="AA19" s="15" t="s">
        <v>73</v>
      </c>
      <c r="AB19" s="28">
        <f t="shared" si="11"/>
        <v>-0.69</v>
      </c>
      <c r="AC19" s="29">
        <v>2.3618125000000004E-2</v>
      </c>
      <c r="AD19" s="26">
        <f t="shared" si="12"/>
        <v>-3.2593012500000004E-2</v>
      </c>
      <c r="AE19" s="26">
        <v>-3.31</v>
      </c>
      <c r="AF19" s="26">
        <v>-2.5045454545454544</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37</v>
      </c>
      <c r="O20" s="21">
        <f t="shared" ref="O20:P20" si="28">D20/7</f>
        <v>0</v>
      </c>
      <c r="P20" s="21">
        <f t="shared" si="28"/>
        <v>0</v>
      </c>
      <c r="Q20" s="17" t="e">
        <f t="shared" si="8"/>
        <v>#DIV/0!</v>
      </c>
      <c r="R20" s="17"/>
      <c r="S20" s="22" t="e">
        <v>#N/A</v>
      </c>
      <c r="T20" s="15">
        <v>200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-2.5045454545454544</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37</v>
      </c>
      <c r="O21" s="21">
        <f t="shared" ref="O21:P21" si="29">D21/7</f>
        <v>0</v>
      </c>
      <c r="P21" s="21">
        <f t="shared" si="29"/>
        <v>0</v>
      </c>
      <c r="Q21" s="17" t="e">
        <f t="shared" si="8"/>
        <v>#DIV/0!</v>
      </c>
      <c r="R21" s="17"/>
      <c r="S21" s="22" t="e">
        <v>#N/A</v>
      </c>
      <c r="T21" s="15">
        <v>200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-2.5045454545454544</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37</v>
      </c>
      <c r="O22" s="21">
        <f t="shared" ref="O22:P22" si="30">D22/7</f>
        <v>0</v>
      </c>
      <c r="P22" s="21">
        <f t="shared" si="30"/>
        <v>0</v>
      </c>
      <c r="Q22" s="17" t="e">
        <f t="shared" si="8"/>
        <v>#DIV/0!</v>
      </c>
      <c r="R22" s="17"/>
      <c r="S22" s="22" t="e">
        <v>#N/A</v>
      </c>
      <c r="T22" s="15">
        <v>200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-2.5045454545454544</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37</v>
      </c>
      <c r="O23" s="21">
        <f t="shared" ref="O23:P23" si="31">D23/7</f>
        <v>0</v>
      </c>
      <c r="P23" s="21">
        <f t="shared" si="31"/>
        <v>0</v>
      </c>
      <c r="Q23" s="17" t="e">
        <f t="shared" si="8"/>
        <v>#DIV/0!</v>
      </c>
      <c r="R23" s="17"/>
      <c r="S23" s="22" t="e">
        <v>#N/A</v>
      </c>
      <c r="T23" s="15">
        <v>200</v>
      </c>
      <c r="U23" s="23" t="s">
        <v>33</v>
      </c>
      <c r="V23" s="24" t="s">
        <v>33</v>
      </c>
      <c r="W23" s="15">
        <v>0</v>
      </c>
      <c r="X23" s="25">
        <f t="shared" si="9"/>
        <v>0</v>
      </c>
      <c r="Y23" s="26">
        <f t="shared" si="10"/>
        <v>0</v>
      </c>
      <c r="Z23" s="15">
        <v>0</v>
      </c>
      <c r="AA23" s="15" t="s">
        <v>73</v>
      </c>
      <c r="AB23" s="28">
        <f t="shared" si="11"/>
        <v>-0.69</v>
      </c>
      <c r="AC23" s="29">
        <v>2.3618125000000004E-2</v>
      </c>
      <c r="AD23" s="26">
        <f t="shared" si="12"/>
        <v>0</v>
      </c>
      <c r="AE23" s="26">
        <v>-3.31</v>
      </c>
      <c r="AF23" s="26">
        <v>-2.5045454545454544</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37</v>
      </c>
      <c r="O24" s="21">
        <f t="shared" ref="O24:P24" si="32">D24/7</f>
        <v>0</v>
      </c>
      <c r="P24" s="21">
        <f t="shared" si="32"/>
        <v>0</v>
      </c>
      <c r="Q24" s="17" t="e">
        <f t="shared" si="8"/>
        <v>#DIV/0!</v>
      </c>
      <c r="R24" s="17"/>
      <c r="S24" s="22" t="e">
        <v>#N/A</v>
      </c>
      <c r="T24" s="15">
        <v>200</v>
      </c>
      <c r="U24" s="23" t="s">
        <v>33</v>
      </c>
      <c r="V24" s="24" t="s">
        <v>33</v>
      </c>
      <c r="W24" s="15">
        <v>0</v>
      </c>
      <c r="X24" s="25">
        <f t="shared" si="9"/>
        <v>0</v>
      </c>
      <c r="Y24" s="26">
        <f t="shared" si="10"/>
        <v>0</v>
      </c>
      <c r="Z24" s="15">
        <v>0</v>
      </c>
      <c r="AA24" s="15" t="s">
        <v>73</v>
      </c>
      <c r="AB24" s="28">
        <f t="shared" si="11"/>
        <v>-0.69</v>
      </c>
      <c r="AC24" s="29">
        <v>2.3618125000000004E-2</v>
      </c>
      <c r="AD24" s="26">
        <f t="shared" si="12"/>
        <v>0</v>
      </c>
      <c r="AE24" s="26">
        <v>-3.31</v>
      </c>
      <c r="AF24" s="26">
        <v>-2.5045454545454544</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37</v>
      </c>
      <c r="O25" s="21">
        <f t="shared" ref="O25:P25" si="33">D25/7</f>
        <v>0</v>
      </c>
      <c r="P25" s="21">
        <f t="shared" si="33"/>
        <v>0</v>
      </c>
      <c r="Q25" s="17" t="e">
        <f t="shared" si="8"/>
        <v>#DIV/0!</v>
      </c>
      <c r="R25" s="17"/>
      <c r="S25" s="22">
        <v>0</v>
      </c>
      <c r="T25" s="15">
        <v>200</v>
      </c>
      <c r="U25" s="23" t="s">
        <v>33</v>
      </c>
      <c r="V25" s="24" t="s">
        <v>33</v>
      </c>
      <c r="W25" s="37">
        <v>0</v>
      </c>
      <c r="X25" s="25">
        <f t="shared" si="9"/>
        <v>0</v>
      </c>
      <c r="Y25" s="26">
        <f t="shared" si="10"/>
        <v>0</v>
      </c>
      <c r="Z25" s="37">
        <v>0</v>
      </c>
      <c r="AA25" s="15" t="s">
        <v>73</v>
      </c>
      <c r="AB25" s="28">
        <f t="shared" si="11"/>
        <v>-0.69</v>
      </c>
      <c r="AC25" s="29">
        <v>2.3618125000000004E-2</v>
      </c>
      <c r="AD25" s="26">
        <f t="shared" si="12"/>
        <v>0</v>
      </c>
      <c r="AE25" s="26">
        <v>-3.31</v>
      </c>
      <c r="AF25" s="26">
        <v>-2.5</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37</v>
      </c>
      <c r="O26" s="21">
        <f t="shared" ref="O26:P26" si="34">D26/7</f>
        <v>0</v>
      </c>
      <c r="P26" s="21">
        <f t="shared" si="34"/>
        <v>0</v>
      </c>
      <c r="Q26" s="17" t="e">
        <f t="shared" si="8"/>
        <v>#DIV/0!</v>
      </c>
      <c r="R26" s="17"/>
      <c r="S26" s="22">
        <v>0</v>
      </c>
      <c r="T26" s="15">
        <v>200</v>
      </c>
      <c r="U26" s="23" t="s">
        <v>33</v>
      </c>
      <c r="V26" s="24" t="s">
        <v>33</v>
      </c>
      <c r="W26" s="37">
        <v>0</v>
      </c>
      <c r="X26" s="25">
        <f t="shared" si="9"/>
        <v>0</v>
      </c>
      <c r="Y26" s="26">
        <f t="shared" si="10"/>
        <v>0</v>
      </c>
      <c r="Z26" s="37">
        <v>0</v>
      </c>
      <c r="AA26" s="15" t="s">
        <v>73</v>
      </c>
      <c r="AB26" s="28">
        <f t="shared" si="11"/>
        <v>-0.69</v>
      </c>
      <c r="AC26" s="29">
        <v>2.3618125000000004E-2</v>
      </c>
      <c r="AD26" s="26">
        <f t="shared" si="12"/>
        <v>0</v>
      </c>
      <c r="AE26" s="26">
        <v>-3.31</v>
      </c>
      <c r="AF26" s="26">
        <v>-2.50454545454545</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200</v>
      </c>
      <c r="U27" s="23" t="s">
        <v>33</v>
      </c>
      <c r="V27" s="24" t="s">
        <v>33</v>
      </c>
      <c r="W27" s="37">
        <v>0</v>
      </c>
      <c r="X27" s="25">
        <f t="shared" si="9"/>
        <v>0</v>
      </c>
      <c r="Y27" s="26">
        <f t="shared" si="10"/>
        <v>0</v>
      </c>
      <c r="Z27" s="37">
        <v>0</v>
      </c>
      <c r="AA27" s="15" t="s">
        <v>73</v>
      </c>
      <c r="AB27" s="28">
        <f t="shared" si="11"/>
        <v>-0.69</v>
      </c>
      <c r="AC27" s="29">
        <v>2.3618125000000004E-2</v>
      </c>
      <c r="AD27" s="26">
        <f t="shared" si="12"/>
        <v>0</v>
      </c>
      <c r="AE27" s="26">
        <v>-3.31</v>
      </c>
      <c r="AF27" s="26">
        <v>-2.50454545454545</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200</v>
      </c>
      <c r="U28" s="23" t="s">
        <v>33</v>
      </c>
      <c r="V28" s="24" t="s">
        <v>33</v>
      </c>
      <c r="W28" s="37">
        <v>0</v>
      </c>
      <c r="X28" s="25">
        <f t="shared" si="9"/>
        <v>0</v>
      </c>
      <c r="Y28" s="26">
        <f t="shared" si="10"/>
        <v>0</v>
      </c>
      <c r="Z28" s="37">
        <v>0</v>
      </c>
      <c r="AA28" s="15" t="s">
        <v>73</v>
      </c>
      <c r="AB28" s="28">
        <f t="shared" si="11"/>
        <v>-0.69</v>
      </c>
      <c r="AC28" s="29">
        <v>2.3618125000000004E-2</v>
      </c>
      <c r="AD28" s="26">
        <f t="shared" si="12"/>
        <v>0</v>
      </c>
      <c r="AE28" s="26">
        <v>-3.31</v>
      </c>
      <c r="AF28" s="26">
        <v>-2.50454545454545</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200</v>
      </c>
      <c r="U29" s="23" t="s">
        <v>33</v>
      </c>
      <c r="V29" s="24" t="s">
        <v>33</v>
      </c>
      <c r="W29" s="15">
        <v>0</v>
      </c>
      <c r="X29" s="25">
        <f t="shared" si="9"/>
        <v>0</v>
      </c>
      <c r="Y29" s="26">
        <f t="shared" si="10"/>
        <v>0</v>
      </c>
      <c r="Z29" s="15">
        <v>0</v>
      </c>
      <c r="AA29" s="15" t="s">
        <v>73</v>
      </c>
      <c r="AB29" s="28">
        <f t="shared" si="11"/>
        <v>-0.69</v>
      </c>
      <c r="AC29" s="29">
        <v>2.3618125000000004E-2</v>
      </c>
      <c r="AD29" s="26">
        <f t="shared" si="12"/>
        <v>0</v>
      </c>
      <c r="AE29" s="26">
        <v>-3.31</v>
      </c>
      <c r="AF29" s="26">
        <v>-2.50454545454545</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200</v>
      </c>
      <c r="U30" s="23" t="s">
        <v>33</v>
      </c>
      <c r="V30" s="24" t="s">
        <v>33</v>
      </c>
      <c r="W30" s="15">
        <v>0</v>
      </c>
      <c r="X30" s="25">
        <f t="shared" si="9"/>
        <v>0</v>
      </c>
      <c r="Y30" s="26">
        <f t="shared" si="10"/>
        <v>0</v>
      </c>
      <c r="Z30" s="15">
        <v>0</v>
      </c>
      <c r="AA30" s="15" t="s">
        <v>73</v>
      </c>
      <c r="AB30" s="28">
        <f t="shared" si="11"/>
        <v>-0.69</v>
      </c>
      <c r="AC30" s="29">
        <v>2.3618125000000004E-2</v>
      </c>
      <c r="AD30" s="26">
        <f t="shared" si="12"/>
        <v>0</v>
      </c>
      <c r="AE30" s="26">
        <v>-3.31</v>
      </c>
      <c r="AF30" s="26">
        <v>-2.5007720865384599</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200</v>
      </c>
      <c r="U31" s="23" t="s">
        <v>33</v>
      </c>
      <c r="V31" s="24" t="s">
        <v>746</v>
      </c>
      <c r="W31" s="15">
        <v>0</v>
      </c>
      <c r="X31" s="25">
        <f t="shared" si="9"/>
        <v>0</v>
      </c>
      <c r="Y31" s="26">
        <f t="shared" si="10"/>
        <v>0</v>
      </c>
      <c r="Z31" s="15">
        <v>0</v>
      </c>
      <c r="AA31" s="15" t="s">
        <v>73</v>
      </c>
      <c r="AB31" s="28">
        <f t="shared" si="11"/>
        <v>-0.69</v>
      </c>
      <c r="AC31" s="29">
        <v>2.3618125000000004E-2</v>
      </c>
      <c r="AD31" s="26">
        <f t="shared" si="12"/>
        <v>0</v>
      </c>
      <c r="AE31" s="26">
        <v>-3.31</v>
      </c>
      <c r="AF31" s="26">
        <v>-2.5007720865384613</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2.3618125000000004E-2</v>
      </c>
      <c r="AD32" s="26">
        <f t="shared" si="12"/>
        <v>0</v>
      </c>
      <c r="AE32" s="26">
        <v>-3.31</v>
      </c>
      <c r="AF32" s="26">
        <v>-2.5007720865384599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44.832031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- 6 pack of large 2x13.25"" velcro storage straps for cables, organize garage, home, or shop by hanging extension cords, hoses, tools, ropes, and more")</f>
        <v>Heavy duty storage strap - 6 pack of large 2x13.25"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Info!B1:BJ5000""),2,FALSE),"""")"),"B07SB9TPH9")</f>
        <v>B07SB9TPH9</v>
      </c>
      <c r="B2" s="38" t="s">
        <v>156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89.25" customHeight="1" x14ac:dyDescent="0.15">
      <c r="A3" s="62" t="s">
        <v>30</v>
      </c>
      <c r="B3" s="63"/>
      <c r="C3" s="4">
        <f>((AE32+AF32)/0.85)*-1</f>
        <v>8.345170179411765</v>
      </c>
      <c r="D3" s="5">
        <f>SUM(D4:D99634)</f>
        <v>92</v>
      </c>
      <c r="E3" s="5"/>
      <c r="F3" s="6">
        <f t="shared" ref="F3:G3" si="0">SUM(F4:F99634)</f>
        <v>936.71000000000015</v>
      </c>
      <c r="G3" s="6">
        <f t="shared" si="0"/>
        <v>-157.17000000000002</v>
      </c>
      <c r="H3" s="7">
        <f t="shared" ref="H3:H32" si="1">G3/F3*-1</f>
        <v>0.16778939052641692</v>
      </c>
      <c r="I3" s="8">
        <f t="shared" ref="I3:I32" si="2">J3/F3</f>
        <v>1.8727110990066687E-2</v>
      </c>
      <c r="J3" s="6">
        <f>SUM(J4:J99634)</f>
        <v>17.541872135505368</v>
      </c>
      <c r="K3" s="6">
        <f t="shared" ref="K3:K32" si="3">J3/D3</f>
        <v>0.19067252321201486</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13</v>
      </c>
      <c r="X3" s="7">
        <f>W3/D3</f>
        <v>0.14130434782608695</v>
      </c>
      <c r="Y3" s="6"/>
      <c r="Z3" s="5"/>
      <c r="AA3" s="5"/>
      <c r="AB3" s="5"/>
      <c r="AC3" s="5"/>
      <c r="AD3" s="6">
        <f>SUM(AD4:AD99634)</f>
        <v>-4.7022222222222219</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Info!B2:BZ7000""),37,FALSE)),"""")*-1"),-3.4533946525)</f>
        <v>-3.4533946525000001</v>
      </c>
      <c r="AG3" s="6">
        <f>SUM(AG4:AG99634)</f>
        <v>0</v>
      </c>
    </row>
    <row r="4" spans="1:33" ht="15.75" customHeight="1" x14ac:dyDescent="0.2">
      <c r="A4" s="15" t="s">
        <v>31</v>
      </c>
      <c r="B4" s="15" t="s">
        <v>157</v>
      </c>
      <c r="C4" s="16">
        <f t="shared" ref="C4:C32" si="4">IFERROR(F4/D4," - ")</f>
        <v>13.065000000000001</v>
      </c>
      <c r="D4" s="17">
        <v>4</v>
      </c>
      <c r="E4" s="17">
        <v>0</v>
      </c>
      <c r="F4" s="18">
        <v>52.260000000000005</v>
      </c>
      <c r="G4" s="18">
        <v>0</v>
      </c>
      <c r="H4" s="19">
        <f t="shared" si="1"/>
        <v>0</v>
      </c>
      <c r="I4" s="19">
        <f t="shared" si="2"/>
        <v>0.3401489251489252</v>
      </c>
      <c r="J4" s="18">
        <f t="shared" ref="J4:J32" si="5">F4*0.85+G4+AF4*D4+D4*AE4+AG4+AD4</f>
        <v>17.776182828282831</v>
      </c>
      <c r="K4" s="18">
        <f t="shared" si="3"/>
        <v>4.4440457070707078</v>
      </c>
      <c r="L4" s="17">
        <v>17</v>
      </c>
      <c r="M4" s="20">
        <f t="shared" ref="M4:M32" si="6">IFERROR(D4/L4,"-")</f>
        <v>0.23529411764705882</v>
      </c>
      <c r="N4" s="17">
        <v>62</v>
      </c>
      <c r="O4" s="21">
        <f t="shared" ref="O4:P4" si="7">D4/7</f>
        <v>0.5714285714285714</v>
      </c>
      <c r="P4" s="21">
        <f t="shared" si="7"/>
        <v>0</v>
      </c>
      <c r="Q4" s="17">
        <f t="shared" ref="Q4:Q32" si="8">ROUNDDOWN(N4/(O4+P4),0)</f>
        <v>108</v>
      </c>
      <c r="R4" s="17"/>
      <c r="S4" s="22">
        <v>1.0936490850376701</v>
      </c>
      <c r="T4" s="15">
        <v>300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3.7037037037037035E-2</v>
      </c>
      <c r="AD4" s="26">
        <f t="shared" ref="AD4:AD32" si="12">IFERROR(AB4*AC4*D4*2,0)</f>
        <v>-0.20444444444444443</v>
      </c>
      <c r="AE4" s="26">
        <v>-3.48</v>
      </c>
      <c r="AF4" s="26">
        <v>-3.1300931818181819</v>
      </c>
      <c r="AG4" s="26">
        <v>0</v>
      </c>
    </row>
    <row r="5" spans="1:33" ht="15.75" customHeight="1" x14ac:dyDescent="0.2">
      <c r="A5" s="15" t="s">
        <v>35</v>
      </c>
      <c r="B5" s="15" t="s">
        <v>150</v>
      </c>
      <c r="C5" s="16">
        <f t="shared" si="4"/>
        <v>12.2</v>
      </c>
      <c r="D5" s="17">
        <v>1</v>
      </c>
      <c r="E5" s="17">
        <v>0</v>
      </c>
      <c r="F5" s="30">
        <v>12.2</v>
      </c>
      <c r="G5" s="30">
        <v>0</v>
      </c>
      <c r="H5" s="19">
        <f t="shared" si="1"/>
        <v>0</v>
      </c>
      <c r="I5" s="19">
        <f t="shared" si="2"/>
        <v>0.30399964812054969</v>
      </c>
      <c r="J5" s="18">
        <f t="shared" si="5"/>
        <v>3.7087957070707058</v>
      </c>
      <c r="K5" s="18">
        <f t="shared" si="3"/>
        <v>3.7087957070707058</v>
      </c>
      <c r="L5" s="17">
        <v>0</v>
      </c>
      <c r="M5" s="20" t="str">
        <f t="shared" si="6"/>
        <v>-</v>
      </c>
      <c r="N5" s="17">
        <v>61</v>
      </c>
      <c r="O5" s="21">
        <f t="shared" ref="O5:P5" si="13">D5/7</f>
        <v>0.14285714285714285</v>
      </c>
      <c r="P5" s="21">
        <f t="shared" si="13"/>
        <v>0</v>
      </c>
      <c r="Q5" s="17">
        <f t="shared" si="8"/>
        <v>427</v>
      </c>
      <c r="R5" s="17"/>
      <c r="S5" s="22">
        <v>1.1759149940968101</v>
      </c>
      <c r="T5" s="15">
        <v>300</v>
      </c>
      <c r="U5" s="23" t="s">
        <v>33</v>
      </c>
      <c r="V5" s="24" t="s">
        <v>33</v>
      </c>
      <c r="W5" s="15">
        <v>0</v>
      </c>
      <c r="X5" s="25">
        <f t="shared" si="9"/>
        <v>0</v>
      </c>
      <c r="Y5" s="26">
        <f t="shared" si="10"/>
        <v>0</v>
      </c>
      <c r="Z5" s="15">
        <v>0</v>
      </c>
      <c r="AA5" s="27" t="s">
        <v>73</v>
      </c>
      <c r="AB5" s="28">
        <f t="shared" si="11"/>
        <v>-0.69</v>
      </c>
      <c r="AC5" s="29">
        <v>3.7037037037037035E-2</v>
      </c>
      <c r="AD5" s="26">
        <f t="shared" si="12"/>
        <v>-5.1111111111111107E-2</v>
      </c>
      <c r="AE5" s="26">
        <v>-3.48</v>
      </c>
      <c r="AF5" s="26">
        <v>-3.1300931818181819</v>
      </c>
      <c r="AG5" s="26">
        <v>0</v>
      </c>
    </row>
    <row r="6" spans="1:33" ht="15.75" customHeight="1" x14ac:dyDescent="0.2">
      <c r="A6" s="15" t="s">
        <v>37</v>
      </c>
      <c r="B6" s="15" t="s">
        <v>150</v>
      </c>
      <c r="C6" s="16">
        <f t="shared" si="4"/>
        <v>6.05</v>
      </c>
      <c r="D6" s="17">
        <v>2</v>
      </c>
      <c r="E6" s="17">
        <v>0</v>
      </c>
      <c r="F6" s="30">
        <v>12.1</v>
      </c>
      <c r="G6" s="30">
        <v>0</v>
      </c>
      <c r="H6" s="19">
        <f t="shared" si="1"/>
        <v>0</v>
      </c>
      <c r="I6" s="19">
        <f t="shared" si="2"/>
        <v>-0.2510255029635195</v>
      </c>
      <c r="J6" s="18">
        <f t="shared" si="5"/>
        <v>-3.0374085858585858</v>
      </c>
      <c r="K6" s="18">
        <f t="shared" si="3"/>
        <v>-1.5187042929292929</v>
      </c>
      <c r="L6" s="17">
        <v>12</v>
      </c>
      <c r="M6" s="20">
        <f t="shared" si="6"/>
        <v>0.16666666666666666</v>
      </c>
      <c r="N6" s="17">
        <v>61</v>
      </c>
      <c r="O6" s="21">
        <f t="shared" ref="O6:P6" si="14">D6/7</f>
        <v>0.2857142857142857</v>
      </c>
      <c r="P6" s="21">
        <f t="shared" si="14"/>
        <v>0</v>
      </c>
      <c r="Q6" s="17">
        <f t="shared" si="8"/>
        <v>213</v>
      </c>
      <c r="R6" s="17"/>
      <c r="S6" s="22">
        <v>1.28125</v>
      </c>
      <c r="T6" s="15">
        <v>300</v>
      </c>
      <c r="U6" s="23" t="s">
        <v>33</v>
      </c>
      <c r="V6" s="24" t="s">
        <v>39</v>
      </c>
      <c r="W6" s="15">
        <v>0</v>
      </c>
      <c r="X6" s="25">
        <f t="shared" si="9"/>
        <v>0</v>
      </c>
      <c r="Y6" s="26">
        <f t="shared" si="10"/>
        <v>0</v>
      </c>
      <c r="Z6" s="15">
        <v>0</v>
      </c>
      <c r="AA6" s="15" t="s">
        <v>73</v>
      </c>
      <c r="AB6" s="28">
        <f t="shared" si="11"/>
        <v>-0.69</v>
      </c>
      <c r="AC6" s="29">
        <v>3.7037037037037035E-2</v>
      </c>
      <c r="AD6" s="26">
        <f t="shared" si="12"/>
        <v>-0.10222222222222221</v>
      </c>
      <c r="AE6" s="26">
        <v>-3.48</v>
      </c>
      <c r="AF6" s="26">
        <v>-3.1300931818181819</v>
      </c>
      <c r="AG6" s="26">
        <v>0</v>
      </c>
    </row>
    <row r="7" spans="1:33" ht="15.75" customHeight="1" x14ac:dyDescent="0.2">
      <c r="A7" s="15" t="s">
        <v>40</v>
      </c>
      <c r="B7" s="15" t="s">
        <v>150</v>
      </c>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61</v>
      </c>
      <c r="O7" s="21">
        <f t="shared" ref="O7:P7" si="15">D7/7</f>
        <v>0</v>
      </c>
      <c r="P7" s="21">
        <f t="shared" si="15"/>
        <v>0</v>
      </c>
      <c r="Q7" s="17" t="e">
        <f t="shared" si="8"/>
        <v>#DIV/0!</v>
      </c>
      <c r="R7" s="17"/>
      <c r="S7" s="22">
        <v>1.3388658367911399</v>
      </c>
      <c r="T7" s="15">
        <v>500</v>
      </c>
      <c r="U7" s="23">
        <v>200</v>
      </c>
      <c r="V7" s="24" t="s">
        <v>74</v>
      </c>
      <c r="W7" s="15">
        <v>0</v>
      </c>
      <c r="X7" s="25">
        <f t="shared" si="9"/>
        <v>0</v>
      </c>
      <c r="Y7" s="26">
        <f t="shared" si="10"/>
        <v>0</v>
      </c>
      <c r="Z7" s="15">
        <v>0</v>
      </c>
      <c r="AA7" s="15" t="e">
        <v>#N/A</v>
      </c>
      <c r="AB7" s="28" t="e">
        <f t="shared" si="11"/>
        <v>#N/A</v>
      </c>
      <c r="AC7" s="29" t="e">
        <v>#N/A</v>
      </c>
      <c r="AD7" s="26">
        <f t="shared" si="12"/>
        <v>0</v>
      </c>
      <c r="AE7" s="26">
        <v>0</v>
      </c>
      <c r="AF7" s="26">
        <v>-3.1300931818181819</v>
      </c>
      <c r="AG7" s="26">
        <v>0</v>
      </c>
    </row>
    <row r="8" spans="1:33" ht="15.75" customHeight="1" x14ac:dyDescent="0.2">
      <c r="A8" s="15" t="s">
        <v>42</v>
      </c>
      <c r="B8" s="15" t="s">
        <v>150</v>
      </c>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61</v>
      </c>
      <c r="O8" s="21">
        <f t="shared" ref="O8:P8" si="16">D8/7</f>
        <v>0</v>
      </c>
      <c r="P8" s="21">
        <f t="shared" si="16"/>
        <v>0</v>
      </c>
      <c r="Q8" s="17" t="e">
        <f t="shared" si="8"/>
        <v>#DIV/0!</v>
      </c>
      <c r="R8" s="17"/>
      <c r="S8" s="22">
        <v>1.5566835871404301</v>
      </c>
      <c r="T8" s="15">
        <v>300</v>
      </c>
      <c r="U8" s="23">
        <v>200</v>
      </c>
      <c r="V8" s="24" t="s">
        <v>75</v>
      </c>
      <c r="W8" s="15">
        <v>0</v>
      </c>
      <c r="X8" s="25">
        <f t="shared" si="9"/>
        <v>0</v>
      </c>
      <c r="Y8" s="26">
        <f t="shared" si="10"/>
        <v>0</v>
      </c>
      <c r="Z8" s="15">
        <v>0</v>
      </c>
      <c r="AA8" s="15" t="e">
        <v>#N/A</v>
      </c>
      <c r="AB8" s="28" t="e">
        <f t="shared" si="11"/>
        <v>#N/A</v>
      </c>
      <c r="AC8" s="29" t="e">
        <v>#N/A</v>
      </c>
      <c r="AD8" s="26">
        <f t="shared" si="12"/>
        <v>0</v>
      </c>
      <c r="AE8" s="26">
        <v>0</v>
      </c>
      <c r="AF8" s="26">
        <v>-3.13</v>
      </c>
      <c r="AG8" s="26">
        <v>0</v>
      </c>
    </row>
    <row r="9" spans="1:33" ht="15.75" customHeight="1" x14ac:dyDescent="0.2">
      <c r="A9" s="15" t="s">
        <v>44</v>
      </c>
      <c r="B9" s="15" t="s">
        <v>158</v>
      </c>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61</v>
      </c>
      <c r="O9" s="21">
        <f t="shared" ref="O9:P9" si="17">D9/7</f>
        <v>0</v>
      </c>
      <c r="P9" s="21">
        <f t="shared" si="17"/>
        <v>0</v>
      </c>
      <c r="Q9" s="17" t="e">
        <f t="shared" si="8"/>
        <v>#DIV/0!</v>
      </c>
      <c r="R9" s="17"/>
      <c r="S9" s="22">
        <v>1.5831739961758999</v>
      </c>
      <c r="T9" s="15">
        <v>300</v>
      </c>
      <c r="U9" s="23">
        <v>200</v>
      </c>
      <c r="V9" s="24" t="s">
        <v>76</v>
      </c>
      <c r="W9" s="15">
        <v>0</v>
      </c>
      <c r="X9" s="25">
        <f t="shared" si="9"/>
        <v>0</v>
      </c>
      <c r="Y9" s="26">
        <f t="shared" si="10"/>
        <v>0</v>
      </c>
      <c r="Z9" s="15">
        <v>0</v>
      </c>
      <c r="AA9" s="15" t="e">
        <v>#N/A</v>
      </c>
      <c r="AB9" s="28" t="e">
        <f t="shared" si="11"/>
        <v>#N/A</v>
      </c>
      <c r="AC9" s="29" t="e">
        <v>#N/A</v>
      </c>
      <c r="AD9" s="26">
        <f t="shared" si="12"/>
        <v>0</v>
      </c>
      <c r="AE9" s="26">
        <v>0</v>
      </c>
      <c r="AF9" s="26">
        <v>-3.15030227272727</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61</v>
      </c>
      <c r="O10" s="21">
        <f t="shared" ref="O10:P10" si="18">D10/7</f>
        <v>0</v>
      </c>
      <c r="P10" s="21">
        <f t="shared" si="18"/>
        <v>0</v>
      </c>
      <c r="Q10" s="17" t="e">
        <f t="shared" si="8"/>
        <v>#DIV/0!</v>
      </c>
      <c r="R10" s="17"/>
      <c r="S10" s="22">
        <v>1.4704595185995599</v>
      </c>
      <c r="T10" s="15">
        <v>300</v>
      </c>
      <c r="U10" s="23">
        <v>200</v>
      </c>
      <c r="V10" s="24" t="s">
        <v>76</v>
      </c>
      <c r="W10" s="15">
        <v>0</v>
      </c>
      <c r="X10" s="25">
        <f t="shared" si="9"/>
        <v>0</v>
      </c>
      <c r="Y10" s="26">
        <f t="shared" si="10"/>
        <v>0</v>
      </c>
      <c r="Z10" s="15">
        <v>0</v>
      </c>
      <c r="AA10" s="15" t="e">
        <v>#N/A</v>
      </c>
      <c r="AB10" s="28" t="e">
        <f t="shared" si="11"/>
        <v>#N/A</v>
      </c>
      <c r="AC10" s="29" t="e">
        <v>#N/A</v>
      </c>
      <c r="AD10" s="26">
        <f t="shared" si="12"/>
        <v>0</v>
      </c>
      <c r="AE10" s="26">
        <v>0</v>
      </c>
      <c r="AF10" s="26">
        <v>-3.15030227272727</v>
      </c>
      <c r="AG10" s="26">
        <v>0</v>
      </c>
    </row>
    <row r="11" spans="1:33" ht="15.75" customHeight="1" x14ac:dyDescent="0.2">
      <c r="A11" s="15" t="s">
        <v>47</v>
      </c>
      <c r="B11" s="15"/>
      <c r="C11" s="16">
        <f t="shared" si="4"/>
        <v>10.73</v>
      </c>
      <c r="D11" s="17">
        <v>1</v>
      </c>
      <c r="E11" s="17">
        <v>0</v>
      </c>
      <c r="F11" s="30">
        <v>10.73</v>
      </c>
      <c r="G11" s="30">
        <v>0</v>
      </c>
      <c r="H11" s="19">
        <f t="shared" si="1"/>
        <v>0</v>
      </c>
      <c r="I11" s="19">
        <f t="shared" si="2"/>
        <v>0.22731468929744814</v>
      </c>
      <c r="J11" s="18">
        <f t="shared" si="5"/>
        <v>2.4390866161616187</v>
      </c>
      <c r="K11" s="18">
        <f t="shared" si="3"/>
        <v>2.4390866161616187</v>
      </c>
      <c r="L11" s="17">
        <v>0</v>
      </c>
      <c r="M11" s="20" t="str">
        <f t="shared" si="6"/>
        <v>-</v>
      </c>
      <c r="N11" s="17">
        <v>62</v>
      </c>
      <c r="O11" s="21">
        <f t="shared" ref="O11:P11" si="19">D11/7</f>
        <v>0.14285714285714285</v>
      </c>
      <c r="P11" s="21">
        <f t="shared" si="19"/>
        <v>0</v>
      </c>
      <c r="Q11" s="17">
        <f t="shared" si="8"/>
        <v>434</v>
      </c>
      <c r="R11" s="17"/>
      <c r="S11" s="22">
        <v>1.2740740740740699</v>
      </c>
      <c r="T11" s="15">
        <v>300</v>
      </c>
      <c r="U11" s="23">
        <v>200</v>
      </c>
      <c r="V11" s="24" t="s">
        <v>77</v>
      </c>
      <c r="W11" s="15">
        <v>0</v>
      </c>
      <c r="X11" s="25">
        <f t="shared" si="9"/>
        <v>0</v>
      </c>
      <c r="Y11" s="26">
        <f t="shared" si="10"/>
        <v>0</v>
      </c>
      <c r="Z11" s="15">
        <v>0</v>
      </c>
      <c r="AA11" s="15" t="s">
        <v>73</v>
      </c>
      <c r="AB11" s="28">
        <f t="shared" si="11"/>
        <v>-0.69</v>
      </c>
      <c r="AC11" s="29">
        <v>3.7037037037037035E-2</v>
      </c>
      <c r="AD11" s="26">
        <f t="shared" si="12"/>
        <v>-5.1111111111111107E-2</v>
      </c>
      <c r="AE11" s="26">
        <v>-3.48</v>
      </c>
      <c r="AF11" s="26">
        <v>-3.15030227272727</v>
      </c>
      <c r="AG11" s="26">
        <v>0</v>
      </c>
    </row>
    <row r="12" spans="1:33" ht="15.75" customHeight="1" x14ac:dyDescent="0.2">
      <c r="A12" s="15" t="s">
        <v>49</v>
      </c>
      <c r="B12" s="15" t="s">
        <v>159</v>
      </c>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61</v>
      </c>
      <c r="O12" s="21">
        <f t="shared" ref="O12:P12" si="20">D12/7</f>
        <v>0</v>
      </c>
      <c r="P12" s="21">
        <f t="shared" si="20"/>
        <v>0</v>
      </c>
      <c r="Q12" s="17" t="e">
        <f t="shared" si="8"/>
        <v>#DIV/0!</v>
      </c>
      <c r="R12" s="17"/>
      <c r="S12" s="22">
        <v>1.04109589041095</v>
      </c>
      <c r="T12" s="15">
        <v>300</v>
      </c>
      <c r="U12" s="23">
        <v>200</v>
      </c>
      <c r="V12" s="24" t="s">
        <v>77</v>
      </c>
      <c r="W12" s="15">
        <v>0</v>
      </c>
      <c r="X12" s="25">
        <f t="shared" si="9"/>
        <v>0</v>
      </c>
      <c r="Y12" s="26">
        <f t="shared" si="10"/>
        <v>0</v>
      </c>
      <c r="Z12" s="15">
        <v>0</v>
      </c>
      <c r="AA12" s="15" t="e">
        <v>#N/A</v>
      </c>
      <c r="AB12" s="28" t="e">
        <f t="shared" si="11"/>
        <v>#N/A</v>
      </c>
      <c r="AC12" s="29" t="e">
        <v>#N/A</v>
      </c>
      <c r="AD12" s="26">
        <f t="shared" si="12"/>
        <v>0</v>
      </c>
      <c r="AE12" s="26">
        <v>0</v>
      </c>
      <c r="AF12" s="26">
        <v>-3.15030227272727</v>
      </c>
      <c r="AG12" s="26">
        <v>0</v>
      </c>
    </row>
    <row r="13" spans="1:33" ht="15.75" customHeight="1" x14ac:dyDescent="0.2">
      <c r="A13" s="15" t="s">
        <v>50</v>
      </c>
      <c r="B13" s="15" t="s">
        <v>160</v>
      </c>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61</v>
      </c>
      <c r="O13" s="21">
        <f t="shared" ref="O13:P13" si="21">D13/7</f>
        <v>0</v>
      </c>
      <c r="P13" s="21">
        <f t="shared" si="21"/>
        <v>0</v>
      </c>
      <c r="Q13" s="17" t="e">
        <f t="shared" si="8"/>
        <v>#DIV/0!</v>
      </c>
      <c r="R13" s="17"/>
      <c r="S13" s="22">
        <v>0.94797687861271596</v>
      </c>
      <c r="T13" s="15">
        <v>300</v>
      </c>
      <c r="U13" s="23">
        <v>200</v>
      </c>
      <c r="V13" s="24" t="s">
        <v>75</v>
      </c>
      <c r="W13" s="15">
        <v>0</v>
      </c>
      <c r="X13" s="25">
        <f t="shared" si="9"/>
        <v>0</v>
      </c>
      <c r="Y13" s="26">
        <f t="shared" si="10"/>
        <v>0</v>
      </c>
      <c r="Z13" s="15">
        <v>0</v>
      </c>
      <c r="AA13" s="15" t="e">
        <v>#N/A</v>
      </c>
      <c r="AB13" s="28" t="e">
        <f t="shared" si="11"/>
        <v>#N/A</v>
      </c>
      <c r="AC13" s="29" t="e">
        <v>#N/A</v>
      </c>
      <c r="AD13" s="26">
        <f t="shared" si="12"/>
        <v>0</v>
      </c>
      <c r="AE13" s="26">
        <v>0</v>
      </c>
      <c r="AF13" s="26">
        <v>-3.16093863636363</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61</v>
      </c>
      <c r="O14" s="21">
        <f t="shared" ref="O14:P14" si="22">D14/7</f>
        <v>0</v>
      </c>
      <c r="P14" s="21">
        <f t="shared" si="22"/>
        <v>0</v>
      </c>
      <c r="Q14" s="17" t="e">
        <f t="shared" si="8"/>
        <v>#DIV/0!</v>
      </c>
      <c r="R14" s="17"/>
      <c r="S14" s="22">
        <v>0.48442906574394401</v>
      </c>
      <c r="T14" s="15">
        <v>300</v>
      </c>
      <c r="U14" s="23">
        <v>200</v>
      </c>
      <c r="V14" s="24" t="s">
        <v>78</v>
      </c>
      <c r="W14" s="15">
        <v>0</v>
      </c>
      <c r="X14" s="25">
        <f t="shared" si="9"/>
        <v>0</v>
      </c>
      <c r="Y14" s="26">
        <f t="shared" si="10"/>
        <v>0</v>
      </c>
      <c r="Z14" s="15">
        <v>0</v>
      </c>
      <c r="AA14" s="15" t="e">
        <v>#N/A</v>
      </c>
      <c r="AB14" s="28" t="e">
        <f t="shared" si="11"/>
        <v>#N/A</v>
      </c>
      <c r="AC14" s="29" t="e">
        <v>#N/A</v>
      </c>
      <c r="AD14" s="26">
        <f t="shared" si="12"/>
        <v>0</v>
      </c>
      <c r="AE14" s="26">
        <v>0</v>
      </c>
      <c r="AF14" s="26">
        <v>-3.16093863636363</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61</v>
      </c>
      <c r="O15" s="21">
        <f t="shared" ref="O15:P15" si="23">D15/7</f>
        <v>0</v>
      </c>
      <c r="P15" s="21">
        <f t="shared" si="23"/>
        <v>0</v>
      </c>
      <c r="Q15" s="17" t="e">
        <f t="shared" si="8"/>
        <v>#DIV/0!</v>
      </c>
      <c r="R15" s="17"/>
      <c r="S15" s="22">
        <v>0.180451127819548</v>
      </c>
      <c r="T15" s="15">
        <v>100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-3.16093863636363</v>
      </c>
      <c r="AG15" s="26">
        <v>0</v>
      </c>
    </row>
    <row r="16" spans="1:33" ht="15.75" customHeight="1" x14ac:dyDescent="0.2">
      <c r="A16" s="15" t="s">
        <v>55</v>
      </c>
      <c r="B16" s="15" t="s">
        <v>161</v>
      </c>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263</v>
      </c>
      <c r="O16" s="21">
        <f t="shared" ref="O16:P16" si="24">D16/7</f>
        <v>0</v>
      </c>
      <c r="P16" s="21">
        <f t="shared" si="24"/>
        <v>0</v>
      </c>
      <c r="Q16" s="17" t="e">
        <f t="shared" si="8"/>
        <v>#DIV/0!</v>
      </c>
      <c r="R16" s="17"/>
      <c r="S16" s="22">
        <v>6.0344827586206899E-2</v>
      </c>
      <c r="T16" s="15">
        <v>100</v>
      </c>
      <c r="U16" s="23" t="s">
        <v>33</v>
      </c>
      <c r="V16" s="24" t="s">
        <v>33</v>
      </c>
      <c r="W16" s="15">
        <v>0</v>
      </c>
      <c r="X16" s="25">
        <f t="shared" si="9"/>
        <v>0</v>
      </c>
      <c r="Y16" s="26">
        <f t="shared" si="10"/>
        <v>0</v>
      </c>
      <c r="Z16" s="15">
        <v>0</v>
      </c>
      <c r="AA16" s="15" t="s">
        <v>73</v>
      </c>
      <c r="AB16" s="28">
        <f t="shared" si="11"/>
        <v>-0.69</v>
      </c>
      <c r="AC16" s="29">
        <v>3.7037037037037035E-2</v>
      </c>
      <c r="AD16" s="26">
        <f t="shared" si="12"/>
        <v>0</v>
      </c>
      <c r="AE16" s="26">
        <v>-3.48</v>
      </c>
      <c r="AF16" s="26">
        <v>-3.16093863636363</v>
      </c>
      <c r="AG16" s="26">
        <v>0</v>
      </c>
    </row>
    <row r="17" spans="1:33" ht="15.75" customHeight="1" x14ac:dyDescent="0.2">
      <c r="A17" s="15" t="s">
        <v>56</v>
      </c>
      <c r="B17" s="15" t="s">
        <v>162</v>
      </c>
      <c r="C17" s="16">
        <f t="shared" si="4"/>
        <v>9.99</v>
      </c>
      <c r="D17" s="17">
        <v>4</v>
      </c>
      <c r="E17" s="17">
        <v>2</v>
      </c>
      <c r="F17" s="18">
        <v>39.96</v>
      </c>
      <c r="G17" s="30">
        <v>-15.21</v>
      </c>
      <c r="H17" s="19">
        <f t="shared" si="1"/>
        <v>0.38063063063063063</v>
      </c>
      <c r="I17" s="19">
        <f t="shared" si="2"/>
        <v>-0.19254752226974386</v>
      </c>
      <c r="J17" s="18">
        <f t="shared" si="5"/>
        <v>-7.6941989898989647</v>
      </c>
      <c r="K17" s="18">
        <f t="shared" si="3"/>
        <v>-1.9235497474747412</v>
      </c>
      <c r="L17" s="17">
        <v>23</v>
      </c>
      <c r="M17" s="20">
        <f t="shared" si="6"/>
        <v>0.17391304347826086</v>
      </c>
      <c r="N17" s="17">
        <v>257</v>
      </c>
      <c r="O17" s="21">
        <f t="shared" ref="O17:P17" si="25">D17/7</f>
        <v>0.5714285714285714</v>
      </c>
      <c r="P17" s="21">
        <f t="shared" si="25"/>
        <v>0.2857142857142857</v>
      </c>
      <c r="Q17" s="17">
        <f t="shared" si="8"/>
        <v>299</v>
      </c>
      <c r="R17" s="17"/>
      <c r="S17" s="22">
        <v>5.2747252747252699E-2</v>
      </c>
      <c r="T17" s="15">
        <v>400</v>
      </c>
      <c r="U17" s="23" t="s">
        <v>33</v>
      </c>
      <c r="V17" s="24" t="s">
        <v>33</v>
      </c>
      <c r="W17" s="15">
        <v>2</v>
      </c>
      <c r="X17" s="25">
        <f t="shared" si="9"/>
        <v>0.5</v>
      </c>
      <c r="Y17" s="26">
        <f t="shared" si="10"/>
        <v>3.8025000000000002</v>
      </c>
      <c r="Z17" s="15">
        <v>2</v>
      </c>
      <c r="AA17" s="15" t="s">
        <v>73</v>
      </c>
      <c r="AB17" s="28">
        <f t="shared" si="11"/>
        <v>-0.69</v>
      </c>
      <c r="AC17" s="29">
        <v>3.7037037037037035E-2</v>
      </c>
      <c r="AD17" s="26">
        <f t="shared" si="12"/>
        <v>-0.20444444444444443</v>
      </c>
      <c r="AE17" s="26">
        <v>-3.48</v>
      </c>
      <c r="AF17" s="26">
        <v>-3.0814386363636301</v>
      </c>
      <c r="AG17" s="26">
        <v>0</v>
      </c>
    </row>
    <row r="18" spans="1:33" ht="15.75" customHeight="1" x14ac:dyDescent="0.2">
      <c r="A18" s="15" t="s">
        <v>57</v>
      </c>
      <c r="B18" s="15" t="s">
        <v>163</v>
      </c>
      <c r="C18" s="16">
        <f t="shared" si="4"/>
        <v>9.9899999999999984</v>
      </c>
      <c r="D18" s="17">
        <v>15</v>
      </c>
      <c r="E18" s="17">
        <v>1</v>
      </c>
      <c r="F18" s="18">
        <v>149.84999999999997</v>
      </c>
      <c r="G18" s="30">
        <v>-47.239999999999995</v>
      </c>
      <c r="H18" s="19">
        <f t="shared" si="1"/>
        <v>0.31524858191524863</v>
      </c>
      <c r="I18" s="19">
        <f t="shared" si="2"/>
        <v>-0.127165473554362</v>
      </c>
      <c r="J18" s="18">
        <f t="shared" si="5"/>
        <v>-19.055746212121143</v>
      </c>
      <c r="K18" s="18">
        <f t="shared" si="3"/>
        <v>-1.2703830808080763</v>
      </c>
      <c r="L18" s="17">
        <v>45</v>
      </c>
      <c r="M18" s="20">
        <f t="shared" si="6"/>
        <v>0.33333333333333331</v>
      </c>
      <c r="N18" s="17">
        <v>243</v>
      </c>
      <c r="O18" s="21">
        <f t="shared" ref="O18:P18" si="26">D18/7</f>
        <v>2.1428571428571428</v>
      </c>
      <c r="P18" s="21">
        <f t="shared" si="26"/>
        <v>0.14285714285714285</v>
      </c>
      <c r="Q18" s="17">
        <f t="shared" si="8"/>
        <v>106</v>
      </c>
      <c r="R18" s="17"/>
      <c r="S18" s="22">
        <v>0.194444444444444</v>
      </c>
      <c r="T18" s="15">
        <v>400</v>
      </c>
      <c r="U18" s="23" t="s">
        <v>33</v>
      </c>
      <c r="V18" s="24" t="s">
        <v>33</v>
      </c>
      <c r="W18" s="15">
        <v>5</v>
      </c>
      <c r="X18" s="25">
        <f t="shared" si="9"/>
        <v>0.33333333333333331</v>
      </c>
      <c r="Y18" s="26">
        <f t="shared" si="10"/>
        <v>7.8733333333333322</v>
      </c>
      <c r="Z18" s="15">
        <v>1</v>
      </c>
      <c r="AA18" s="15" t="s">
        <v>73</v>
      </c>
      <c r="AB18" s="28">
        <f t="shared" si="11"/>
        <v>-0.69</v>
      </c>
      <c r="AC18" s="29">
        <v>3.7037037037037035E-2</v>
      </c>
      <c r="AD18" s="26">
        <f t="shared" si="12"/>
        <v>-0.76666666666666661</v>
      </c>
      <c r="AE18" s="26">
        <v>-3.48</v>
      </c>
      <c r="AF18" s="26">
        <v>-3.0814386363636301</v>
      </c>
      <c r="AG18" s="26">
        <v>0</v>
      </c>
    </row>
    <row r="19" spans="1:33" ht="15.75" customHeight="1" x14ac:dyDescent="0.2">
      <c r="A19" s="15" t="s">
        <v>58</v>
      </c>
      <c r="B19" s="15" t="s">
        <v>164</v>
      </c>
      <c r="C19" s="16">
        <f t="shared" si="4"/>
        <v>9.99</v>
      </c>
      <c r="D19" s="17">
        <v>6</v>
      </c>
      <c r="E19" s="17">
        <v>0</v>
      </c>
      <c r="F19" s="18">
        <v>59.940000000000005</v>
      </c>
      <c r="G19" s="30">
        <v>-24.44</v>
      </c>
      <c r="H19" s="19">
        <f t="shared" si="1"/>
        <v>0.40774107440774104</v>
      </c>
      <c r="I19" s="19">
        <f t="shared" si="2"/>
        <v>-0.21965796604685478</v>
      </c>
      <c r="J19" s="18">
        <f t="shared" si="5"/>
        <v>-13.166298484848477</v>
      </c>
      <c r="K19" s="18">
        <f t="shared" si="3"/>
        <v>-2.1943830808080795</v>
      </c>
      <c r="L19" s="17">
        <v>32</v>
      </c>
      <c r="M19" s="20">
        <f t="shared" si="6"/>
        <v>0.1875</v>
      </c>
      <c r="N19" s="17">
        <v>236</v>
      </c>
      <c r="O19" s="21">
        <f t="shared" ref="O19:P19" si="27">D19/7</f>
        <v>0.8571428571428571</v>
      </c>
      <c r="P19" s="21">
        <f t="shared" si="27"/>
        <v>0</v>
      </c>
      <c r="Q19" s="17">
        <f t="shared" si="8"/>
        <v>275</v>
      </c>
      <c r="R19" s="17"/>
      <c r="S19" s="22">
        <v>0.251748251748251</v>
      </c>
      <c r="T19" s="15">
        <v>400</v>
      </c>
      <c r="U19" s="23" t="s">
        <v>33</v>
      </c>
      <c r="V19" s="24" t="s">
        <v>33</v>
      </c>
      <c r="W19" s="15">
        <v>1</v>
      </c>
      <c r="X19" s="25">
        <f t="shared" si="9"/>
        <v>0.16666666666666666</v>
      </c>
      <c r="Y19" s="26">
        <f t="shared" si="10"/>
        <v>24.44</v>
      </c>
      <c r="Z19" s="15">
        <v>0</v>
      </c>
      <c r="AA19" s="15" t="s">
        <v>73</v>
      </c>
      <c r="AB19" s="28">
        <f t="shared" si="11"/>
        <v>-0.69</v>
      </c>
      <c r="AC19" s="29">
        <v>3.7037037037037035E-2</v>
      </c>
      <c r="AD19" s="26">
        <f t="shared" si="12"/>
        <v>-0.30666666666666664</v>
      </c>
      <c r="AE19" s="26">
        <v>-3.48</v>
      </c>
      <c r="AF19" s="26">
        <v>-3.0814386363636359</v>
      </c>
      <c r="AG19" s="26">
        <v>0</v>
      </c>
    </row>
    <row r="20" spans="1:33" ht="15.75" customHeight="1" x14ac:dyDescent="0.2">
      <c r="A20" s="15" t="s">
        <v>59</v>
      </c>
      <c r="B20" s="15" t="s">
        <v>165</v>
      </c>
      <c r="C20" s="16">
        <f t="shared" si="4"/>
        <v>10.99</v>
      </c>
      <c r="D20" s="17">
        <v>2</v>
      </c>
      <c r="E20" s="17">
        <v>0</v>
      </c>
      <c r="F20" s="18">
        <v>21.98</v>
      </c>
      <c r="G20" s="30">
        <v>-9.58</v>
      </c>
      <c r="H20" s="19">
        <f t="shared" si="1"/>
        <v>0.43585077343039125</v>
      </c>
      <c r="I20" s="19">
        <f t="shared" si="2"/>
        <v>-0.18753864854183322</v>
      </c>
      <c r="J20" s="18">
        <f t="shared" si="5"/>
        <v>-4.1220994949494942</v>
      </c>
      <c r="K20" s="18">
        <f t="shared" si="3"/>
        <v>-2.0610497474747471</v>
      </c>
      <c r="L20" s="17">
        <v>31</v>
      </c>
      <c r="M20" s="20">
        <f t="shared" si="6"/>
        <v>6.4516129032258063E-2</v>
      </c>
      <c r="N20" s="17">
        <v>234</v>
      </c>
      <c r="O20" s="21">
        <f t="shared" ref="O20:P20" si="28">D20/7</f>
        <v>0.2857142857142857</v>
      </c>
      <c r="P20" s="21">
        <f t="shared" si="28"/>
        <v>0</v>
      </c>
      <c r="Q20" s="17">
        <f t="shared" si="8"/>
        <v>819</v>
      </c>
      <c r="R20" s="17"/>
      <c r="S20" s="22">
        <v>0.191387559808612</v>
      </c>
      <c r="T20" s="15">
        <v>400</v>
      </c>
      <c r="U20" s="23" t="s">
        <v>33</v>
      </c>
      <c r="V20" s="24" t="s">
        <v>33</v>
      </c>
      <c r="W20" s="15">
        <v>0</v>
      </c>
      <c r="X20" s="25">
        <f t="shared" si="9"/>
        <v>0</v>
      </c>
      <c r="Y20" s="26">
        <f t="shared" si="10"/>
        <v>0</v>
      </c>
      <c r="Z20" s="15">
        <v>0</v>
      </c>
      <c r="AA20" s="15" t="s">
        <v>73</v>
      </c>
      <c r="AB20" s="28">
        <f t="shared" si="11"/>
        <v>-0.69</v>
      </c>
      <c r="AC20" s="29">
        <v>3.7037037037037035E-2</v>
      </c>
      <c r="AD20" s="26">
        <f t="shared" si="12"/>
        <v>-0.10222222222222221</v>
      </c>
      <c r="AE20" s="26">
        <v>-3.48</v>
      </c>
      <c r="AF20" s="26">
        <v>-3.0814386363636359</v>
      </c>
      <c r="AG20" s="26">
        <v>0</v>
      </c>
    </row>
    <row r="21" spans="1:33" ht="15.75" customHeight="1" x14ac:dyDescent="0.2">
      <c r="A21" s="15" t="s">
        <v>60</v>
      </c>
      <c r="B21" s="15" t="s">
        <v>166</v>
      </c>
      <c r="C21" s="16">
        <f t="shared" si="4"/>
        <v>11.412000000000001</v>
      </c>
      <c r="D21" s="17">
        <v>5</v>
      </c>
      <c r="E21" s="17">
        <v>0</v>
      </c>
      <c r="F21" s="18">
        <v>57.06</v>
      </c>
      <c r="G21" s="30">
        <v>0</v>
      </c>
      <c r="H21" s="19">
        <f t="shared" si="1"/>
        <v>0</v>
      </c>
      <c r="I21" s="19">
        <f t="shared" si="2"/>
        <v>0.27056171157774733</v>
      </c>
      <c r="J21" s="18">
        <f t="shared" si="5"/>
        <v>15.438251262626263</v>
      </c>
      <c r="K21" s="18">
        <f t="shared" si="3"/>
        <v>3.0876502525252527</v>
      </c>
      <c r="L21" s="17">
        <v>6</v>
      </c>
      <c r="M21" s="20">
        <f t="shared" si="6"/>
        <v>0.83333333333333337</v>
      </c>
      <c r="N21" s="17">
        <v>229</v>
      </c>
      <c r="O21" s="21">
        <f t="shared" ref="O21:P21" si="29">D21/7</f>
        <v>0.7142857142857143</v>
      </c>
      <c r="P21" s="21">
        <f t="shared" si="29"/>
        <v>0</v>
      </c>
      <c r="Q21" s="17">
        <f t="shared" si="8"/>
        <v>320</v>
      </c>
      <c r="R21" s="17"/>
      <c r="S21" s="22">
        <v>0.21221864951768399</v>
      </c>
      <c r="T21" s="15">
        <v>400</v>
      </c>
      <c r="U21" s="23" t="s">
        <v>33</v>
      </c>
      <c r="V21" s="24" t="s">
        <v>33</v>
      </c>
      <c r="W21" s="15">
        <v>0</v>
      </c>
      <c r="X21" s="25">
        <f t="shared" si="9"/>
        <v>0</v>
      </c>
      <c r="Y21" s="26">
        <f t="shared" si="10"/>
        <v>0</v>
      </c>
      <c r="Z21" s="15">
        <v>0</v>
      </c>
      <c r="AA21" s="15" t="s">
        <v>73</v>
      </c>
      <c r="AB21" s="28">
        <f t="shared" si="11"/>
        <v>-0.69</v>
      </c>
      <c r="AC21" s="29">
        <v>3.7037037037037035E-2</v>
      </c>
      <c r="AD21" s="26">
        <f t="shared" si="12"/>
        <v>-0.25555555555555554</v>
      </c>
      <c r="AE21" s="26">
        <v>-3.48</v>
      </c>
      <c r="AF21" s="26">
        <v>-3.0814386363636359</v>
      </c>
      <c r="AG21" s="26">
        <v>0</v>
      </c>
    </row>
    <row r="22" spans="1:33" ht="15.75" customHeight="1" x14ac:dyDescent="0.2">
      <c r="A22" s="15" t="s">
        <v>61</v>
      </c>
      <c r="B22" s="15" t="s">
        <v>167</v>
      </c>
      <c r="C22" s="16">
        <f t="shared" si="4"/>
        <v>10.220000000000001</v>
      </c>
      <c r="D22" s="17">
        <v>4</v>
      </c>
      <c r="E22" s="17">
        <v>0</v>
      </c>
      <c r="F22" s="30">
        <v>40.880000000000003</v>
      </c>
      <c r="G22" s="30">
        <v>0</v>
      </c>
      <c r="H22" s="19">
        <f t="shared" si="1"/>
        <v>0</v>
      </c>
      <c r="I22" s="19">
        <f t="shared" si="2"/>
        <v>0.20297947676372349</v>
      </c>
      <c r="J22" s="18">
        <f t="shared" si="5"/>
        <v>8.2978010101010167</v>
      </c>
      <c r="K22" s="18">
        <f t="shared" si="3"/>
        <v>2.0744502525252542</v>
      </c>
      <c r="L22" s="17">
        <v>23</v>
      </c>
      <c r="M22" s="20">
        <f t="shared" si="6"/>
        <v>0.17391304347826086</v>
      </c>
      <c r="N22" s="17">
        <v>225</v>
      </c>
      <c r="O22" s="21">
        <f t="shared" ref="O22:P22" si="30">D22/7</f>
        <v>0.5714285714285714</v>
      </c>
      <c r="P22" s="21">
        <f t="shared" si="30"/>
        <v>0</v>
      </c>
      <c r="Q22" s="17">
        <f t="shared" si="8"/>
        <v>393</v>
      </c>
      <c r="R22" s="17"/>
      <c r="S22" s="22">
        <v>0.25546218487394901</v>
      </c>
      <c r="T22" s="15">
        <v>400</v>
      </c>
      <c r="U22" s="23" t="s">
        <v>33</v>
      </c>
      <c r="V22" s="24" t="s">
        <v>33</v>
      </c>
      <c r="W22" s="15">
        <v>0</v>
      </c>
      <c r="X22" s="25">
        <f t="shared" si="9"/>
        <v>0</v>
      </c>
      <c r="Y22" s="26">
        <f t="shared" si="10"/>
        <v>0</v>
      </c>
      <c r="Z22" s="15">
        <v>0</v>
      </c>
      <c r="AA22" s="15" t="s">
        <v>73</v>
      </c>
      <c r="AB22" s="28">
        <f t="shared" si="11"/>
        <v>-0.69</v>
      </c>
      <c r="AC22" s="29">
        <v>3.7037037037037035E-2</v>
      </c>
      <c r="AD22" s="26">
        <f t="shared" si="12"/>
        <v>-0.20444444444444443</v>
      </c>
      <c r="AE22" s="26">
        <v>-3.48</v>
      </c>
      <c r="AF22" s="26">
        <v>-3.0814386363636359</v>
      </c>
      <c r="AG22" s="26">
        <v>0</v>
      </c>
    </row>
    <row r="23" spans="1:33" ht="15.75" customHeight="1" x14ac:dyDescent="0.2">
      <c r="A23" s="15" t="s">
        <v>62</v>
      </c>
      <c r="B23" s="15" t="s">
        <v>168</v>
      </c>
      <c r="C23" s="16">
        <f t="shared" si="4"/>
        <v>10.047500000000001</v>
      </c>
      <c r="D23" s="17">
        <v>4</v>
      </c>
      <c r="E23" s="17">
        <v>0</v>
      </c>
      <c r="F23" s="18">
        <v>40.190000000000005</v>
      </c>
      <c r="G23" s="30">
        <v>-0.1</v>
      </c>
      <c r="H23" s="19">
        <f t="shared" si="1"/>
        <v>2.4881811395869617E-3</v>
      </c>
      <c r="I23" s="19">
        <f t="shared" si="2"/>
        <v>0.18938295621052534</v>
      </c>
      <c r="J23" s="18">
        <f t="shared" si="5"/>
        <v>7.6113010101010143</v>
      </c>
      <c r="K23" s="18">
        <f t="shared" si="3"/>
        <v>1.9028252525252536</v>
      </c>
      <c r="L23" s="17">
        <v>12</v>
      </c>
      <c r="M23" s="20">
        <f t="shared" si="6"/>
        <v>0.33333333333333331</v>
      </c>
      <c r="N23" s="17">
        <v>220</v>
      </c>
      <c r="O23" s="21">
        <f t="shared" ref="O23:P23" si="31">D23/7</f>
        <v>0.5714285714285714</v>
      </c>
      <c r="P23" s="21">
        <f t="shared" si="31"/>
        <v>0</v>
      </c>
      <c r="Q23" s="17">
        <f t="shared" si="8"/>
        <v>385</v>
      </c>
      <c r="R23" s="17"/>
      <c r="S23" s="22">
        <v>0.27702702702702697</v>
      </c>
      <c r="T23" s="15">
        <v>400</v>
      </c>
      <c r="U23" s="23" t="s">
        <v>33</v>
      </c>
      <c r="V23" s="24" t="s">
        <v>33</v>
      </c>
      <c r="W23" s="15">
        <v>0</v>
      </c>
      <c r="X23" s="25">
        <f t="shared" si="9"/>
        <v>0</v>
      </c>
      <c r="Y23" s="26">
        <f t="shared" si="10"/>
        <v>0</v>
      </c>
      <c r="Z23" s="15">
        <v>0</v>
      </c>
      <c r="AA23" s="15" t="s">
        <v>73</v>
      </c>
      <c r="AB23" s="28">
        <f t="shared" si="11"/>
        <v>-0.69</v>
      </c>
      <c r="AC23" s="29">
        <v>3.7037037037037035E-2</v>
      </c>
      <c r="AD23" s="26">
        <f t="shared" si="12"/>
        <v>-0.20444444444444443</v>
      </c>
      <c r="AE23" s="26">
        <v>-3.48</v>
      </c>
      <c r="AF23" s="26">
        <v>-3.0814386363636359</v>
      </c>
      <c r="AG23" s="26">
        <v>0</v>
      </c>
    </row>
    <row r="24" spans="1:33" ht="15.75" customHeight="1" x14ac:dyDescent="0.2">
      <c r="A24" s="15" t="s">
        <v>63</v>
      </c>
      <c r="B24" s="15" t="s">
        <v>169</v>
      </c>
      <c r="C24" s="16">
        <f t="shared" si="4"/>
        <v>9.99</v>
      </c>
      <c r="D24" s="17">
        <v>5</v>
      </c>
      <c r="E24" s="17">
        <v>1</v>
      </c>
      <c r="F24" s="18">
        <v>49.95</v>
      </c>
      <c r="G24" s="18">
        <v>-10.680000000000001</v>
      </c>
      <c r="H24" s="19">
        <f t="shared" si="1"/>
        <v>0.21381381381381384</v>
      </c>
      <c r="I24" s="19">
        <f t="shared" si="2"/>
        <v>-2.5730705452927532E-2</v>
      </c>
      <c r="J24" s="18">
        <f t="shared" si="5"/>
        <v>-1.2852487373737302</v>
      </c>
      <c r="K24" s="18">
        <f t="shared" si="3"/>
        <v>-0.25704974747474607</v>
      </c>
      <c r="L24" s="17">
        <v>21</v>
      </c>
      <c r="M24" s="20">
        <f t="shared" si="6"/>
        <v>0.23809523809523808</v>
      </c>
      <c r="N24" s="17">
        <v>215</v>
      </c>
      <c r="O24" s="21">
        <f t="shared" ref="O24:P24" si="32">D24/7</f>
        <v>0.7142857142857143</v>
      </c>
      <c r="P24" s="21">
        <f t="shared" si="32"/>
        <v>0.14285714285714285</v>
      </c>
      <c r="Q24" s="17">
        <f t="shared" si="8"/>
        <v>250</v>
      </c>
      <c r="R24" s="17"/>
      <c r="S24" s="22">
        <v>0.30769230769230699</v>
      </c>
      <c r="T24" s="15">
        <v>400</v>
      </c>
      <c r="U24" s="23" t="s">
        <v>33</v>
      </c>
      <c r="V24" s="24" t="s">
        <v>33</v>
      </c>
      <c r="W24" s="15">
        <v>2</v>
      </c>
      <c r="X24" s="25">
        <f t="shared" si="9"/>
        <v>0.4</v>
      </c>
      <c r="Y24" s="26">
        <f t="shared" si="10"/>
        <v>5.3400000000000007</v>
      </c>
      <c r="Z24" s="15">
        <v>0</v>
      </c>
      <c r="AA24" s="15" t="s">
        <v>73</v>
      </c>
      <c r="AB24" s="28">
        <f t="shared" si="11"/>
        <v>-0.69</v>
      </c>
      <c r="AC24" s="29">
        <v>3.7037037037037035E-2</v>
      </c>
      <c r="AD24" s="26">
        <f t="shared" si="12"/>
        <v>-0.25555555555555554</v>
      </c>
      <c r="AE24" s="26">
        <v>-3.48</v>
      </c>
      <c r="AF24" s="26">
        <v>-3.0814386363636359</v>
      </c>
      <c r="AG24" s="26">
        <v>0</v>
      </c>
    </row>
    <row r="25" spans="1:33" ht="15.75" customHeight="1" x14ac:dyDescent="0.2">
      <c r="A25" s="15" t="s">
        <v>64</v>
      </c>
      <c r="B25" s="15" t="s">
        <v>169</v>
      </c>
      <c r="C25" s="16">
        <f t="shared" si="4"/>
        <v>9.99</v>
      </c>
      <c r="D25" s="17">
        <v>7</v>
      </c>
      <c r="E25" s="17">
        <v>1</v>
      </c>
      <c r="F25" s="18">
        <v>69.930000000000007</v>
      </c>
      <c r="G25" s="18">
        <v>-7.1000000000000014</v>
      </c>
      <c r="H25" s="19">
        <f t="shared" si="1"/>
        <v>0.10153010153010154</v>
      </c>
      <c r="I25" s="19">
        <f t="shared" si="2"/>
        <v>8.6697014474792305E-2</v>
      </c>
      <c r="J25" s="18">
        <f t="shared" si="5"/>
        <v>6.0627222222222263</v>
      </c>
      <c r="K25" s="18">
        <f t="shared" si="3"/>
        <v>0.86610317460317521</v>
      </c>
      <c r="L25" s="17">
        <v>41</v>
      </c>
      <c r="M25" s="20">
        <f t="shared" si="6"/>
        <v>0.17073170731707318</v>
      </c>
      <c r="N25" s="17">
        <v>208</v>
      </c>
      <c r="O25" s="21">
        <f t="shared" ref="O25:P25" si="33">D25/7</f>
        <v>1</v>
      </c>
      <c r="P25" s="21">
        <f t="shared" si="33"/>
        <v>0.14285714285714285</v>
      </c>
      <c r="Q25" s="17">
        <f t="shared" si="8"/>
        <v>182</v>
      </c>
      <c r="R25" s="17"/>
      <c r="S25" s="22">
        <v>0.27979274611398958</v>
      </c>
      <c r="T25" s="15">
        <v>400</v>
      </c>
      <c r="U25" s="23" t="s">
        <v>33</v>
      </c>
      <c r="V25" s="24" t="s">
        <v>33</v>
      </c>
      <c r="W25" s="37">
        <v>0</v>
      </c>
      <c r="X25" s="25">
        <f t="shared" si="9"/>
        <v>0</v>
      </c>
      <c r="Y25" s="26">
        <f t="shared" si="10"/>
        <v>0</v>
      </c>
      <c r="Z25" s="37">
        <v>0</v>
      </c>
      <c r="AA25" s="15" t="s">
        <v>73</v>
      </c>
      <c r="AB25" s="28">
        <f t="shared" si="11"/>
        <v>-0.69</v>
      </c>
      <c r="AC25" s="29">
        <v>3.7037037037037035E-2</v>
      </c>
      <c r="AD25" s="26">
        <f t="shared" si="12"/>
        <v>-0.35777777777777775</v>
      </c>
      <c r="AE25" s="26">
        <v>-3.48</v>
      </c>
      <c r="AF25" s="26">
        <v>-3.08</v>
      </c>
      <c r="AG25" s="26">
        <v>0</v>
      </c>
    </row>
    <row r="26" spans="1:33" ht="15.75" customHeight="1" x14ac:dyDescent="0.2">
      <c r="A26" s="15" t="s">
        <v>65</v>
      </c>
      <c r="B26" s="15"/>
      <c r="C26" s="16">
        <f t="shared" si="4"/>
        <v>9.99</v>
      </c>
      <c r="D26" s="17">
        <v>5</v>
      </c>
      <c r="E26" s="17">
        <v>1</v>
      </c>
      <c r="F26" s="18">
        <v>49.95</v>
      </c>
      <c r="G26" s="18">
        <v>-7.58</v>
      </c>
      <c r="H26" s="19">
        <f t="shared" si="1"/>
        <v>0.15175175175175173</v>
      </c>
      <c r="I26" s="19">
        <f t="shared" si="2"/>
        <v>2.0315340593119097E-2</v>
      </c>
      <c r="J26" s="18">
        <f t="shared" si="5"/>
        <v>1.0147512626262989</v>
      </c>
      <c r="K26" s="18">
        <f t="shared" si="3"/>
        <v>0.20295025252525978</v>
      </c>
      <c r="L26" s="17">
        <v>26</v>
      </c>
      <c r="M26" s="20">
        <f t="shared" si="6"/>
        <v>0.19230769230769232</v>
      </c>
      <c r="N26" s="17">
        <v>201</v>
      </c>
      <c r="O26" s="21">
        <f t="shared" ref="O26:P26" si="34">D26/7</f>
        <v>0.7142857142857143</v>
      </c>
      <c r="P26" s="21">
        <f t="shared" si="34"/>
        <v>0.14285714285714285</v>
      </c>
      <c r="Q26" s="17">
        <f t="shared" si="8"/>
        <v>234</v>
      </c>
      <c r="R26" s="17"/>
      <c r="S26" s="22">
        <v>0.31872509960159362</v>
      </c>
      <c r="T26" s="15">
        <v>400</v>
      </c>
      <c r="U26" s="23" t="s">
        <v>33</v>
      </c>
      <c r="V26" s="24" t="s">
        <v>33</v>
      </c>
      <c r="W26" s="37">
        <v>0</v>
      </c>
      <c r="X26" s="25">
        <f t="shared" si="9"/>
        <v>0</v>
      </c>
      <c r="Y26" s="26">
        <f t="shared" si="10"/>
        <v>7.58</v>
      </c>
      <c r="Z26" s="37">
        <v>1</v>
      </c>
      <c r="AA26" s="15" t="s">
        <v>73</v>
      </c>
      <c r="AB26" s="28">
        <f t="shared" si="11"/>
        <v>-0.69</v>
      </c>
      <c r="AC26" s="29">
        <v>3.7037037037037035E-2</v>
      </c>
      <c r="AD26" s="26">
        <f t="shared" si="12"/>
        <v>-0.25555555555555554</v>
      </c>
      <c r="AE26" s="26">
        <v>-3.64</v>
      </c>
      <c r="AF26" s="26">
        <v>-3.0814386363636301</v>
      </c>
      <c r="AG26" s="26">
        <v>0</v>
      </c>
    </row>
    <row r="27" spans="1:33" ht="15.75" customHeight="1" x14ac:dyDescent="0.2">
      <c r="A27" s="15" t="s">
        <v>66</v>
      </c>
      <c r="B27" s="15" t="s">
        <v>170</v>
      </c>
      <c r="C27" s="16">
        <f t="shared" si="4"/>
        <v>9.99</v>
      </c>
      <c r="D27" s="17">
        <v>7</v>
      </c>
      <c r="E27" s="17">
        <v>1</v>
      </c>
      <c r="F27" s="18">
        <v>69.930000000000007</v>
      </c>
      <c r="G27" s="18">
        <v>-17.39</v>
      </c>
      <c r="H27" s="19">
        <f t="shared" si="1"/>
        <v>0.24867724867724866</v>
      </c>
      <c r="I27" s="19">
        <f t="shared" si="2"/>
        <v>-7.661015633237786E-2</v>
      </c>
      <c r="J27" s="18">
        <f t="shared" si="5"/>
        <v>-5.3573482323231838</v>
      </c>
      <c r="K27" s="18">
        <f t="shared" si="3"/>
        <v>-0.76533546176045486</v>
      </c>
      <c r="L27" s="17">
        <v>31</v>
      </c>
      <c r="M27" s="20">
        <f t="shared" si="6"/>
        <v>0.22580645161290322</v>
      </c>
      <c r="N27" s="17">
        <v>134</v>
      </c>
      <c r="O27" s="21">
        <f t="shared" ref="O27:P27" si="35">D27/7</f>
        <v>1</v>
      </c>
      <c r="P27" s="21">
        <f t="shared" si="35"/>
        <v>0.14285714285714285</v>
      </c>
      <c r="Q27" s="17">
        <f t="shared" si="8"/>
        <v>117</v>
      </c>
      <c r="R27" s="17"/>
      <c r="S27" s="22">
        <v>0.41566265060240959</v>
      </c>
      <c r="T27" s="15">
        <v>400</v>
      </c>
      <c r="U27" s="23" t="s">
        <v>33</v>
      </c>
      <c r="V27" s="24" t="s">
        <v>33</v>
      </c>
      <c r="W27" s="37">
        <v>1</v>
      </c>
      <c r="X27" s="25">
        <f t="shared" si="9"/>
        <v>0.14285714285714285</v>
      </c>
      <c r="Y27" s="26">
        <f t="shared" si="10"/>
        <v>4.3475000000000001</v>
      </c>
      <c r="Z27" s="37">
        <v>3</v>
      </c>
      <c r="AA27" s="15" t="s">
        <v>73</v>
      </c>
      <c r="AB27" s="28">
        <f t="shared" si="11"/>
        <v>-0.69</v>
      </c>
      <c r="AC27" s="29">
        <v>3.7037037037037035E-2</v>
      </c>
      <c r="AD27" s="26">
        <f t="shared" si="12"/>
        <v>-0.35777777777777775</v>
      </c>
      <c r="AE27" s="26">
        <v>-3.64</v>
      </c>
      <c r="AF27" s="26">
        <v>-3.0814386363636301</v>
      </c>
      <c r="AG27" s="26">
        <v>0</v>
      </c>
    </row>
    <row r="28" spans="1:33" ht="15.75" customHeight="1" x14ac:dyDescent="0.2">
      <c r="A28" s="15" t="s">
        <v>67</v>
      </c>
      <c r="B28" s="15" t="s">
        <v>48</v>
      </c>
      <c r="C28" s="16">
        <f t="shared" si="4"/>
        <v>9.99</v>
      </c>
      <c r="D28" s="17">
        <v>4</v>
      </c>
      <c r="E28" s="17">
        <v>1</v>
      </c>
      <c r="F28" s="18">
        <v>39.96</v>
      </c>
      <c r="G28" s="18">
        <v>-6.15</v>
      </c>
      <c r="H28" s="19">
        <f t="shared" si="1"/>
        <v>0.1539039039039039</v>
      </c>
      <c r="I28" s="19">
        <f t="shared" si="2"/>
        <v>-2.0346321068542582E-2</v>
      </c>
      <c r="J28" s="18">
        <f t="shared" si="5"/>
        <v>-0.81303898989896162</v>
      </c>
      <c r="K28" s="18">
        <f t="shared" si="3"/>
        <v>-0.2032597474747404</v>
      </c>
      <c r="L28" s="17">
        <v>35</v>
      </c>
      <c r="M28" s="20">
        <f t="shared" si="6"/>
        <v>0.11428571428571428</v>
      </c>
      <c r="N28" s="17">
        <v>129</v>
      </c>
      <c r="O28" s="21">
        <f t="shared" ref="O28:P28" si="36">D28/7</f>
        <v>0.5714285714285714</v>
      </c>
      <c r="P28" s="21">
        <f t="shared" si="36"/>
        <v>0.14285714285714285</v>
      </c>
      <c r="Q28" s="17">
        <f t="shared" si="8"/>
        <v>180</v>
      </c>
      <c r="R28" s="17"/>
      <c r="S28" s="22">
        <v>0.46153846153846162</v>
      </c>
      <c r="T28" s="15">
        <v>400</v>
      </c>
      <c r="U28" s="23" t="s">
        <v>33</v>
      </c>
      <c r="V28" s="24" t="s">
        <v>33</v>
      </c>
      <c r="W28" s="37">
        <v>1</v>
      </c>
      <c r="X28" s="25">
        <f t="shared" si="9"/>
        <v>0.25</v>
      </c>
      <c r="Y28" s="26">
        <f t="shared" si="10"/>
        <v>3.0750000000000002</v>
      </c>
      <c r="Z28" s="37">
        <v>1</v>
      </c>
      <c r="AA28" s="15" t="s">
        <v>73</v>
      </c>
      <c r="AB28" s="28">
        <f t="shared" si="11"/>
        <v>-0.69</v>
      </c>
      <c r="AC28" s="29">
        <v>3.7037037037037035E-2</v>
      </c>
      <c r="AD28" s="26">
        <f t="shared" si="12"/>
        <v>-0.20444444444444443</v>
      </c>
      <c r="AE28" s="26">
        <v>-3.64</v>
      </c>
      <c r="AF28" s="26">
        <v>-3.4661486363636298</v>
      </c>
      <c r="AG28" s="26">
        <v>0</v>
      </c>
    </row>
    <row r="29" spans="1:33" ht="15.75" customHeight="1" x14ac:dyDescent="0.2">
      <c r="A29" s="15" t="s">
        <v>68</v>
      </c>
      <c r="B29" s="15" t="s">
        <v>88</v>
      </c>
      <c r="C29" s="16">
        <f t="shared" si="4"/>
        <v>9.99</v>
      </c>
      <c r="D29" s="31">
        <v>10</v>
      </c>
      <c r="E29" s="31">
        <v>0</v>
      </c>
      <c r="F29" s="32">
        <v>99.9</v>
      </c>
      <c r="G29" s="32">
        <v>-6.8</v>
      </c>
      <c r="H29" s="19">
        <f t="shared" si="1"/>
        <v>6.8068068068068061E-2</v>
      </c>
      <c r="I29" s="19">
        <f t="shared" si="2"/>
        <v>6.5489514767293283E-2</v>
      </c>
      <c r="J29" s="18">
        <f t="shared" si="5"/>
        <v>6.5424025252525997</v>
      </c>
      <c r="K29" s="18">
        <f t="shared" si="3"/>
        <v>0.65424025252525997</v>
      </c>
      <c r="L29" s="31">
        <v>57</v>
      </c>
      <c r="M29" s="20">
        <f t="shared" si="6"/>
        <v>0.17543859649122806</v>
      </c>
      <c r="N29" s="31">
        <v>118</v>
      </c>
      <c r="O29" s="21">
        <f t="shared" ref="O29:P29" si="37">D29/7</f>
        <v>1.4285714285714286</v>
      </c>
      <c r="P29" s="21">
        <f t="shared" si="37"/>
        <v>0</v>
      </c>
      <c r="Q29" s="17">
        <f t="shared" si="8"/>
        <v>82</v>
      </c>
      <c r="R29" s="17"/>
      <c r="S29" s="22">
        <v>0.40384615384615391</v>
      </c>
      <c r="T29" s="15">
        <v>400</v>
      </c>
      <c r="U29" s="23" t="s">
        <v>33</v>
      </c>
      <c r="V29" s="24" t="s">
        <v>33</v>
      </c>
      <c r="W29" s="15">
        <v>1</v>
      </c>
      <c r="X29" s="25">
        <f t="shared" si="9"/>
        <v>0.1</v>
      </c>
      <c r="Y29" s="26">
        <f t="shared" si="10"/>
        <v>3.4</v>
      </c>
      <c r="Z29" s="15">
        <v>1</v>
      </c>
      <c r="AA29" s="15" t="s">
        <v>73</v>
      </c>
      <c r="AB29" s="28">
        <f t="shared" si="11"/>
        <v>-0.69</v>
      </c>
      <c r="AC29" s="29">
        <v>3.7037037037037035E-2</v>
      </c>
      <c r="AD29" s="26">
        <f t="shared" si="12"/>
        <v>-0.51111111111111107</v>
      </c>
      <c r="AE29" s="26">
        <v>-3.64</v>
      </c>
      <c r="AF29" s="26">
        <v>-3.4661486363636298</v>
      </c>
      <c r="AG29" s="26">
        <v>0</v>
      </c>
    </row>
    <row r="30" spans="1:33" ht="15.75" customHeight="1" x14ac:dyDescent="0.2">
      <c r="A30" s="15" t="s">
        <v>69</v>
      </c>
      <c r="B30" s="15"/>
      <c r="C30" s="16">
        <f t="shared" si="4"/>
        <v>9.99</v>
      </c>
      <c r="D30" s="31">
        <v>1</v>
      </c>
      <c r="E30" s="31">
        <v>1</v>
      </c>
      <c r="F30" s="32">
        <v>9.99</v>
      </c>
      <c r="G30" s="32">
        <v>-2.42</v>
      </c>
      <c r="H30" s="19">
        <f t="shared" si="1"/>
        <v>0.24224224224224222</v>
      </c>
      <c r="I30" s="19">
        <f t="shared" si="2"/>
        <v>-0.10740798434545655</v>
      </c>
      <c r="J30" s="18">
        <f t="shared" si="5"/>
        <v>-1.073005763611111</v>
      </c>
      <c r="K30" s="18">
        <f t="shared" si="3"/>
        <v>-1.073005763611111</v>
      </c>
      <c r="L30" s="31">
        <v>15</v>
      </c>
      <c r="M30" s="20">
        <f t="shared" si="6"/>
        <v>6.6666666666666666E-2</v>
      </c>
      <c r="N30" s="31">
        <v>117</v>
      </c>
      <c r="O30" s="21">
        <f t="shared" ref="O30:P30" si="38">D30/7</f>
        <v>0.14285714285714285</v>
      </c>
      <c r="P30" s="21">
        <f t="shared" si="38"/>
        <v>0.14285714285714285</v>
      </c>
      <c r="Q30" s="17">
        <f t="shared" si="8"/>
        <v>409</v>
      </c>
      <c r="R30" s="17"/>
      <c r="S30" s="22">
        <v>0.40727272727272729</v>
      </c>
      <c r="T30" s="15">
        <v>400</v>
      </c>
      <c r="U30" s="23" t="s">
        <v>33</v>
      </c>
      <c r="V30" s="24" t="s">
        <v>33</v>
      </c>
      <c r="W30" s="15">
        <v>0</v>
      </c>
      <c r="X30" s="25">
        <f t="shared" si="9"/>
        <v>0</v>
      </c>
      <c r="Y30" s="26">
        <f t="shared" si="10"/>
        <v>1.21</v>
      </c>
      <c r="Z30" s="15">
        <v>2</v>
      </c>
      <c r="AA30" s="15" t="s">
        <v>73</v>
      </c>
      <c r="AB30" s="28">
        <f t="shared" si="11"/>
        <v>-0.69</v>
      </c>
      <c r="AC30" s="29">
        <v>3.7037037037037035E-2</v>
      </c>
      <c r="AD30" s="26">
        <f t="shared" si="12"/>
        <v>-5.1111111111111107E-2</v>
      </c>
      <c r="AE30" s="26">
        <v>-3.64</v>
      </c>
      <c r="AF30" s="26">
        <v>-3.4533946525000001</v>
      </c>
      <c r="AG30" s="26">
        <v>0</v>
      </c>
    </row>
    <row r="31" spans="1:33" ht="15.75" customHeight="1" x14ac:dyDescent="0.2">
      <c r="A31" s="15" t="s">
        <v>70</v>
      </c>
      <c r="B31" s="15"/>
      <c r="C31" s="16">
        <f t="shared" si="4"/>
        <v>9.99</v>
      </c>
      <c r="D31" s="31">
        <v>2</v>
      </c>
      <c r="E31" s="31">
        <v>0</v>
      </c>
      <c r="F31" s="32">
        <v>19.98</v>
      </c>
      <c r="G31" s="32">
        <v>-0.83</v>
      </c>
      <c r="H31" s="19">
        <f t="shared" si="1"/>
        <v>4.1541541541541542E-2</v>
      </c>
      <c r="I31" s="19">
        <f t="shared" si="2"/>
        <v>9.3292716355244221E-2</v>
      </c>
      <c r="J31" s="18">
        <f t="shared" si="5"/>
        <v>1.8639884727777796</v>
      </c>
      <c r="K31" s="18">
        <f t="shared" si="3"/>
        <v>0.93199423638888979</v>
      </c>
      <c r="L31" s="31">
        <v>11</v>
      </c>
      <c r="M31" s="20">
        <f t="shared" si="6"/>
        <v>0.18181818181818182</v>
      </c>
      <c r="N31" s="31">
        <v>114</v>
      </c>
      <c r="O31" s="21">
        <f t="shared" ref="O31:P32" si="39">D31/7</f>
        <v>0.2857142857142857</v>
      </c>
      <c r="P31" s="21">
        <f t="shared" si="39"/>
        <v>0</v>
      </c>
      <c r="Q31" s="17">
        <f t="shared" si="8"/>
        <v>399</v>
      </c>
      <c r="R31" s="17"/>
      <c r="S31" s="22">
        <v>0.36410256410256397</v>
      </c>
      <c r="T31" s="15">
        <v>400</v>
      </c>
      <c r="U31" s="23" t="s">
        <v>33</v>
      </c>
      <c r="V31" s="24" t="s">
        <v>723</v>
      </c>
      <c r="W31" s="15">
        <v>0</v>
      </c>
      <c r="X31" s="25">
        <f t="shared" si="9"/>
        <v>0</v>
      </c>
      <c r="Y31" s="26">
        <f t="shared" si="10"/>
        <v>0</v>
      </c>
      <c r="Z31" s="15">
        <v>0</v>
      </c>
      <c r="AA31" s="15" t="s">
        <v>73</v>
      </c>
      <c r="AB31" s="28">
        <f t="shared" si="11"/>
        <v>-0.69</v>
      </c>
      <c r="AC31" s="29">
        <v>3.7037037037037035E-2</v>
      </c>
      <c r="AD31" s="26">
        <f t="shared" si="12"/>
        <v>-0.10222222222222221</v>
      </c>
      <c r="AE31" s="26">
        <v>-3.64</v>
      </c>
      <c r="AF31" s="26">
        <v>-3.4533946525000001</v>
      </c>
      <c r="AG31" s="26">
        <v>0</v>
      </c>
    </row>
    <row r="32" spans="1:33" ht="15.75" customHeight="1" x14ac:dyDescent="0.2">
      <c r="A32" s="15" t="s">
        <v>717</v>
      </c>
      <c r="B32" s="15"/>
      <c r="C32" s="16">
        <f t="shared" si="4"/>
        <v>9.99</v>
      </c>
      <c r="D32" s="31">
        <v>3</v>
      </c>
      <c r="E32" s="31">
        <v>1</v>
      </c>
      <c r="F32" s="32">
        <v>29.97</v>
      </c>
      <c r="G32" s="32">
        <v>-1.65</v>
      </c>
      <c r="H32" s="19">
        <f t="shared" si="1"/>
        <v>5.5055055055055056E-2</v>
      </c>
      <c r="I32" s="19">
        <f t="shared" si="2"/>
        <v>7.9779202841730623E-2</v>
      </c>
      <c r="J32" s="18">
        <f t="shared" si="5"/>
        <v>2.3909827091666669</v>
      </c>
      <c r="K32" s="18">
        <f t="shared" si="3"/>
        <v>0.796994236388889</v>
      </c>
      <c r="L32" s="31">
        <v>12</v>
      </c>
      <c r="M32" s="20">
        <f t="shared" si="6"/>
        <v>0.25</v>
      </c>
      <c r="N32" s="31">
        <v>112</v>
      </c>
      <c r="O32" s="21">
        <f t="shared" si="39"/>
        <v>0.42857142857142855</v>
      </c>
      <c r="P32" s="21">
        <f t="shared" si="39"/>
        <v>0.14285714285714285</v>
      </c>
      <c r="Q32" s="17">
        <f t="shared" si="8"/>
        <v>196</v>
      </c>
      <c r="R32" s="17" t="str">
        <f ca="1">IFERROR(VLOOKUP($B$2,IMPORTRANGE("https://docs.google.com/spreadsheets/d/1KiWZV1ko8G7lnRucBRBd29jj3Be6ltMfljMDqzOkQmI/edit#gid=1381463014","Lookup!A:F"),6,FALSE),"")</f>
        <v/>
      </c>
      <c r="S32" s="22">
        <v>0.36467236467236469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3.7037037037037035E-2</v>
      </c>
      <c r="AD32" s="26">
        <f t="shared" si="12"/>
        <v>-0.15333333333333332</v>
      </c>
      <c r="AE32" s="26">
        <v>-3.64</v>
      </c>
      <c r="AF32" s="26">
        <v>-3.4533946525000001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19.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6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- 6 pack of x-large 2x17.25"" velcro storage straps for cables, organize garage, home, or shop by hanging extension cords, hoses, tools, ropes, and more")</f>
        <v>Heavy duty storage strap - 6 pack of x-large 2x17.25"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Info!B1:BJ5000""),2,FALSE),"""")"),"B07S84C9YR")</f>
        <v>B07S84C9YR</v>
      </c>
      <c r="B2" s="3" t="s">
        <v>171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7.25" customHeight="1" x14ac:dyDescent="0.15">
      <c r="A3" s="62" t="s">
        <v>30</v>
      </c>
      <c r="B3" s="63"/>
      <c r="C3" s="4">
        <f>((AE32+AF32)/0.85)*-1</f>
        <v>8.1841445529411647</v>
      </c>
      <c r="D3" s="5">
        <f>SUM(D4:D99634)</f>
        <v>121</v>
      </c>
      <c r="E3" s="5"/>
      <c r="F3" s="6">
        <f t="shared" ref="F3:G3" si="0">SUM(F4:F99634)</f>
        <v>1428.7200000000003</v>
      </c>
      <c r="G3" s="6">
        <f t="shared" si="0"/>
        <v>-132.32</v>
      </c>
      <c r="H3" s="7">
        <f t="shared" ref="H3:H32" si="1">G3/F3*-1</f>
        <v>9.2614368105716979E-2</v>
      </c>
      <c r="I3" s="8">
        <f t="shared" ref="I3:I32" si="2">J3/F3</f>
        <v>0.14965985119229427</v>
      </c>
      <c r="J3" s="6">
        <f>SUM(J4:J99634)</f>
        <v>213.82202259545471</v>
      </c>
      <c r="K3" s="6">
        <f t="shared" ref="K3:K32" si="3">J3/D3</f>
        <v>1.7671241536814439</v>
      </c>
      <c r="L3" s="5"/>
      <c r="M3" s="9"/>
      <c r="N3" s="10"/>
      <c r="O3" s="5" t="str">
        <f ca="1">IFERROR(__xludf.DUMMYFUNCTION("IFERROR(VLOOKUP(B2,IMPORTRANGE(""https://docs.google.com/spreadsheets/d/1N8jvpEHDVkurDv7NrPxwI3eH6hQsvtb1QltGNCalRjU/edit#gid=865736387"",""Compiled Sheet!a1:g5000""),2,FALSE),"""")"),"3 - March
3 - April
2.5 - May
2 - June
1.5 - July
1.5 - Aug
1 - Sept
1.5 - Oct
5 - Nov
5 - Dec
3 - Jan
2 - Feb")</f>
        <v>3 - March
3 - April
2.5 - May
2 - June
1.5 - July
1.5 - Aug
1 - Sept
1.5 - Oct
5 - Nov
5 - Dec
3 -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19</v>
      </c>
      <c r="X3" s="7">
        <f>W3/D3</f>
        <v>0.15702479338842976</v>
      </c>
      <c r="Y3" s="6"/>
      <c r="Z3" s="5"/>
      <c r="AA3" s="5"/>
      <c r="AB3" s="5"/>
      <c r="AC3" s="5"/>
      <c r="AD3" s="6">
        <f>SUM(AD4:AD99634)</f>
        <v>-19.142201949999993</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Info!B2:BZ7000""),37,FALSE)),"""")*-1"),-3.64652286999999)</f>
        <v>-3.6465228699999899</v>
      </c>
      <c r="AG3" s="6">
        <f>SUM(AG4:AG99634)</f>
        <v>0</v>
      </c>
    </row>
    <row r="4" spans="1:33" ht="15.75" customHeight="1" x14ac:dyDescent="0.2">
      <c r="A4" s="15" t="s">
        <v>31</v>
      </c>
      <c r="B4" s="15" t="s">
        <v>172</v>
      </c>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63</v>
      </c>
      <c r="O4" s="21">
        <f t="shared" ref="O4:P4" si="7">D4/7</f>
        <v>0</v>
      </c>
      <c r="P4" s="21">
        <f t="shared" si="7"/>
        <v>0</v>
      </c>
      <c r="Q4" s="17" t="e">
        <f t="shared" ref="Q4:Q32" si="8">ROUNDDOWN(N4/(O4+P4),0)</f>
        <v>#DIV/0!</v>
      </c>
      <c r="R4" s="17"/>
      <c r="S4" s="22" t="e">
        <v>#N/A</v>
      </c>
      <c r="T4" s="15">
        <v>525</v>
      </c>
      <c r="U4" s="23">
        <v>75</v>
      </c>
      <c r="V4" s="24" t="s">
        <v>173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-3.7166009090909093</v>
      </c>
      <c r="AG4" s="26">
        <v>0</v>
      </c>
    </row>
    <row r="5" spans="1:33" ht="15.75" customHeight="1" x14ac:dyDescent="0.2">
      <c r="A5" s="15" t="s">
        <v>35</v>
      </c>
      <c r="B5" s="15" t="s">
        <v>150</v>
      </c>
      <c r="C5" s="16">
        <f t="shared" si="4"/>
        <v>15.49</v>
      </c>
      <c r="D5" s="17">
        <v>1</v>
      </c>
      <c r="E5" s="17">
        <v>0</v>
      </c>
      <c r="F5" s="30">
        <v>15.49</v>
      </c>
      <c r="G5" s="30">
        <v>0</v>
      </c>
      <c r="H5" s="19">
        <f t="shared" si="1"/>
        <v>0</v>
      </c>
      <c r="I5" s="19">
        <f t="shared" si="2"/>
        <v>0.38613293033628732</v>
      </c>
      <c r="J5" s="18">
        <f t="shared" si="5"/>
        <v>5.9811990909090902</v>
      </c>
      <c r="K5" s="18">
        <f t="shared" si="3"/>
        <v>5.9811990909090902</v>
      </c>
      <c r="L5" s="17">
        <v>4</v>
      </c>
      <c r="M5" s="20">
        <f t="shared" si="6"/>
        <v>0.25</v>
      </c>
      <c r="N5" s="17">
        <v>62</v>
      </c>
      <c r="O5" s="21">
        <f t="shared" ref="O5:P5" si="13">D5/7</f>
        <v>0.14285714285714285</v>
      </c>
      <c r="P5" s="21">
        <f t="shared" si="13"/>
        <v>0</v>
      </c>
      <c r="Q5" s="17">
        <f t="shared" si="8"/>
        <v>434</v>
      </c>
      <c r="R5" s="17"/>
      <c r="S5" s="22" t="e">
        <v>#N/A</v>
      </c>
      <c r="T5" s="15">
        <v>450</v>
      </c>
      <c r="U5" s="23" t="s">
        <v>33</v>
      </c>
      <c r="V5" s="24" t="s">
        <v>33</v>
      </c>
      <c r="W5" s="15">
        <v>0</v>
      </c>
      <c r="X5" s="25">
        <f t="shared" si="9"/>
        <v>0</v>
      </c>
      <c r="Y5" s="26">
        <f t="shared" si="10"/>
        <v>0</v>
      </c>
      <c r="Z5" s="15">
        <v>0</v>
      </c>
      <c r="AA5" s="15" t="s">
        <v>73</v>
      </c>
      <c r="AB5" s="28">
        <f t="shared" si="11"/>
        <v>-0.69</v>
      </c>
      <c r="AC5" s="29">
        <v>0.115</v>
      </c>
      <c r="AD5" s="26">
        <f t="shared" si="12"/>
        <v>-0.15870000000000001</v>
      </c>
      <c r="AE5" s="26">
        <v>-3.31</v>
      </c>
      <c r="AF5" s="26">
        <v>-3.7166009090909093</v>
      </c>
      <c r="AG5" s="26">
        <v>0</v>
      </c>
    </row>
    <row r="6" spans="1:33" ht="15.75" customHeight="1" x14ac:dyDescent="0.2">
      <c r="A6" s="15" t="s">
        <v>37</v>
      </c>
      <c r="B6" s="15" t="s">
        <v>174</v>
      </c>
      <c r="C6" s="16">
        <f t="shared" si="4"/>
        <v>15.49</v>
      </c>
      <c r="D6" s="17">
        <v>2</v>
      </c>
      <c r="E6" s="17">
        <v>0</v>
      </c>
      <c r="F6" s="30">
        <v>30.98</v>
      </c>
      <c r="G6" s="30">
        <v>0</v>
      </c>
      <c r="H6" s="19">
        <f t="shared" si="1"/>
        <v>0</v>
      </c>
      <c r="I6" s="19">
        <f t="shared" si="2"/>
        <v>0.38616547716757627</v>
      </c>
      <c r="J6" s="18">
        <f t="shared" si="5"/>
        <v>11.963406482651513</v>
      </c>
      <c r="K6" s="18">
        <f t="shared" si="3"/>
        <v>5.9817032413257563</v>
      </c>
      <c r="L6" s="17">
        <v>10</v>
      </c>
      <c r="M6" s="20">
        <f t="shared" si="6"/>
        <v>0.2</v>
      </c>
      <c r="N6" s="17">
        <v>134</v>
      </c>
      <c r="O6" s="21">
        <f t="shared" ref="O6:P6" si="14">D6/7</f>
        <v>0.2857142857142857</v>
      </c>
      <c r="P6" s="21">
        <f t="shared" si="14"/>
        <v>0</v>
      </c>
      <c r="Q6" s="17">
        <f t="shared" si="8"/>
        <v>469</v>
      </c>
      <c r="R6" s="17"/>
      <c r="S6" s="22">
        <v>1.2966714905933401</v>
      </c>
      <c r="T6" s="15">
        <v>450</v>
      </c>
      <c r="U6" s="23" t="s">
        <v>33</v>
      </c>
      <c r="V6" s="24" t="s">
        <v>39</v>
      </c>
      <c r="W6" s="15">
        <v>0</v>
      </c>
      <c r="X6" s="25">
        <f t="shared" si="9"/>
        <v>0</v>
      </c>
      <c r="Y6" s="26">
        <f t="shared" si="10"/>
        <v>0</v>
      </c>
      <c r="Z6" s="15">
        <v>0</v>
      </c>
      <c r="AA6" s="15" t="s">
        <v>73</v>
      </c>
      <c r="AB6" s="28">
        <f t="shared" si="11"/>
        <v>-0.69</v>
      </c>
      <c r="AC6" s="29">
        <v>0.11463467361111108</v>
      </c>
      <c r="AD6" s="26">
        <f t="shared" si="12"/>
        <v>-0.3163916991666666</v>
      </c>
      <c r="AE6" s="26">
        <v>-3.31</v>
      </c>
      <c r="AF6" s="26">
        <v>-3.7166009090909093</v>
      </c>
      <c r="AG6" s="26">
        <v>0</v>
      </c>
    </row>
    <row r="7" spans="1:33" ht="15.75" customHeight="1" x14ac:dyDescent="0.2">
      <c r="A7" s="15" t="s">
        <v>40</v>
      </c>
      <c r="B7" s="15" t="s">
        <v>175</v>
      </c>
      <c r="C7" s="16">
        <f t="shared" si="4"/>
        <v>15.365</v>
      </c>
      <c r="D7" s="17">
        <v>2</v>
      </c>
      <c r="E7" s="17">
        <v>1</v>
      </c>
      <c r="F7" s="30">
        <v>30.73</v>
      </c>
      <c r="G7" s="30">
        <v>0</v>
      </c>
      <c r="H7" s="19">
        <f t="shared" si="1"/>
        <v>0</v>
      </c>
      <c r="I7" s="19">
        <f t="shared" si="2"/>
        <v>0.38239201049956112</v>
      </c>
      <c r="J7" s="18">
        <f t="shared" si="5"/>
        <v>11.750906482651514</v>
      </c>
      <c r="K7" s="18">
        <f t="shared" si="3"/>
        <v>5.875453241325757</v>
      </c>
      <c r="L7" s="17">
        <v>13</v>
      </c>
      <c r="M7" s="20">
        <f t="shared" si="6"/>
        <v>0.15384615384615385</v>
      </c>
      <c r="N7" s="17">
        <v>131</v>
      </c>
      <c r="O7" s="21">
        <f t="shared" ref="O7:P7" si="15">D7/7</f>
        <v>0.2857142857142857</v>
      </c>
      <c r="P7" s="21">
        <f t="shared" si="15"/>
        <v>0.14285714285714285</v>
      </c>
      <c r="Q7" s="17">
        <f t="shared" si="8"/>
        <v>305</v>
      </c>
      <c r="R7" s="17"/>
      <c r="S7" s="22">
        <v>1.3612903225806401</v>
      </c>
      <c r="T7" s="15">
        <v>525</v>
      </c>
      <c r="U7" s="23">
        <v>75</v>
      </c>
      <c r="V7" s="24" t="s">
        <v>176</v>
      </c>
      <c r="W7" s="15">
        <v>0</v>
      </c>
      <c r="X7" s="25">
        <f t="shared" si="9"/>
        <v>0</v>
      </c>
      <c r="Y7" s="26">
        <f t="shared" si="10"/>
        <v>0</v>
      </c>
      <c r="Z7" s="15">
        <v>0</v>
      </c>
      <c r="AA7" s="15" t="s">
        <v>73</v>
      </c>
      <c r="AB7" s="28">
        <f t="shared" si="11"/>
        <v>-0.69</v>
      </c>
      <c r="AC7" s="29">
        <v>0.11463467361111108</v>
      </c>
      <c r="AD7" s="26">
        <f t="shared" si="12"/>
        <v>-0.3163916991666666</v>
      </c>
      <c r="AE7" s="26">
        <v>-3.31</v>
      </c>
      <c r="AF7" s="26">
        <v>-3.7166009090909093</v>
      </c>
      <c r="AG7" s="26">
        <v>0</v>
      </c>
    </row>
    <row r="8" spans="1:33" ht="15.75" customHeight="1" x14ac:dyDescent="0.2">
      <c r="A8" s="15" t="s">
        <v>42</v>
      </c>
      <c r="B8" s="15" t="s">
        <v>36</v>
      </c>
      <c r="C8" s="16">
        <f t="shared" si="4"/>
        <v>12.417499999999999</v>
      </c>
      <c r="D8" s="17">
        <v>8</v>
      </c>
      <c r="E8" s="17">
        <v>0</v>
      </c>
      <c r="F8" s="30">
        <v>99.339999999999989</v>
      </c>
      <c r="G8" s="30">
        <v>0</v>
      </c>
      <c r="H8" s="19">
        <f t="shared" si="1"/>
        <v>0</v>
      </c>
      <c r="I8" s="19">
        <f t="shared" si="2"/>
        <v>0.27112374877524992</v>
      </c>
      <c r="J8" s="18">
        <f t="shared" si="5"/>
        <v>26.933433203333323</v>
      </c>
      <c r="K8" s="18">
        <f t="shared" si="3"/>
        <v>3.3666791504166653</v>
      </c>
      <c r="L8" s="17">
        <v>31</v>
      </c>
      <c r="M8" s="20">
        <f t="shared" si="6"/>
        <v>0.25806451612903225</v>
      </c>
      <c r="N8" s="17">
        <v>127</v>
      </c>
      <c r="O8" s="21">
        <f t="shared" ref="O8:P8" si="16">D8/7</f>
        <v>1.1428571428571428</v>
      </c>
      <c r="P8" s="21">
        <f t="shared" si="16"/>
        <v>0</v>
      </c>
      <c r="Q8" s="17">
        <f t="shared" si="8"/>
        <v>111</v>
      </c>
      <c r="R8" s="17"/>
      <c r="S8" s="22">
        <v>1.4028056112224401</v>
      </c>
      <c r="T8" s="15">
        <v>375</v>
      </c>
      <c r="U8" s="23">
        <v>75</v>
      </c>
      <c r="V8" s="24" t="s">
        <v>177</v>
      </c>
      <c r="W8" s="15">
        <v>0</v>
      </c>
      <c r="X8" s="25">
        <f t="shared" si="9"/>
        <v>0</v>
      </c>
      <c r="Y8" s="26">
        <f t="shared" si="10"/>
        <v>0</v>
      </c>
      <c r="Z8" s="15">
        <v>0</v>
      </c>
      <c r="AA8" s="15" t="s">
        <v>73</v>
      </c>
      <c r="AB8" s="28">
        <f t="shared" si="11"/>
        <v>-0.69</v>
      </c>
      <c r="AC8" s="29">
        <v>0.11463467361111108</v>
      </c>
      <c r="AD8" s="26">
        <f t="shared" si="12"/>
        <v>-1.2655667966666664</v>
      </c>
      <c r="AE8" s="26">
        <v>-3.31</v>
      </c>
      <c r="AF8" s="26">
        <v>-3.72</v>
      </c>
      <c r="AG8" s="26">
        <v>0</v>
      </c>
    </row>
    <row r="9" spans="1:33" ht="15.75" customHeight="1" x14ac:dyDescent="0.2">
      <c r="A9" s="15" t="s">
        <v>44</v>
      </c>
      <c r="B9" s="15" t="s">
        <v>178</v>
      </c>
      <c r="C9" s="16">
        <f t="shared" si="4"/>
        <v>11.05111111111111</v>
      </c>
      <c r="D9" s="17">
        <v>9</v>
      </c>
      <c r="E9" s="17">
        <v>0</v>
      </c>
      <c r="F9" s="30">
        <v>99.46</v>
      </c>
      <c r="G9" s="30">
        <v>0</v>
      </c>
      <c r="H9" s="19">
        <f t="shared" si="1"/>
        <v>0</v>
      </c>
      <c r="I9" s="19">
        <f t="shared" si="2"/>
        <v>0.19741926484036557</v>
      </c>
      <c r="J9" s="18">
        <f t="shared" si="5"/>
        <v>19.635320081022758</v>
      </c>
      <c r="K9" s="18">
        <f t="shared" si="3"/>
        <v>2.1817022312247509</v>
      </c>
      <c r="L9" s="17">
        <v>32</v>
      </c>
      <c r="M9" s="20">
        <f t="shared" si="6"/>
        <v>0.28125</v>
      </c>
      <c r="N9" s="17">
        <v>116</v>
      </c>
      <c r="O9" s="21">
        <f t="shared" ref="O9:P9" si="17">D9/7</f>
        <v>1.2857142857142858</v>
      </c>
      <c r="P9" s="21">
        <f t="shared" si="17"/>
        <v>0</v>
      </c>
      <c r="Q9" s="17">
        <f t="shared" si="8"/>
        <v>90</v>
      </c>
      <c r="R9" s="17"/>
      <c r="S9" s="22">
        <v>1.2448512585812299</v>
      </c>
      <c r="T9" s="15">
        <v>375</v>
      </c>
      <c r="U9" s="23">
        <v>75</v>
      </c>
      <c r="V9" s="24" t="s">
        <v>179</v>
      </c>
      <c r="W9" s="15">
        <v>0</v>
      </c>
      <c r="X9" s="25">
        <f t="shared" si="9"/>
        <v>0</v>
      </c>
      <c r="Y9" s="26">
        <f t="shared" si="10"/>
        <v>0</v>
      </c>
      <c r="Z9" s="15">
        <v>0</v>
      </c>
      <c r="AA9" s="15" t="s">
        <v>73</v>
      </c>
      <c r="AB9" s="28">
        <f t="shared" si="11"/>
        <v>-0.69</v>
      </c>
      <c r="AC9" s="29">
        <v>0.11463467361111108</v>
      </c>
      <c r="AD9" s="26">
        <f t="shared" si="12"/>
        <v>-1.4237626462499997</v>
      </c>
      <c r="AE9" s="26">
        <v>-3.31</v>
      </c>
      <c r="AF9" s="26">
        <v>-3.74354636363636</v>
      </c>
      <c r="AG9" s="26">
        <v>0</v>
      </c>
    </row>
    <row r="10" spans="1:33" ht="15.75" customHeight="1" x14ac:dyDescent="0.2">
      <c r="A10" s="15" t="s">
        <v>45</v>
      </c>
      <c r="B10" s="15" t="s">
        <v>180</v>
      </c>
      <c r="C10" s="16">
        <f t="shared" si="4"/>
        <v>11.037692307692307</v>
      </c>
      <c r="D10" s="17">
        <v>13</v>
      </c>
      <c r="E10" s="17">
        <v>2</v>
      </c>
      <c r="F10" s="30">
        <v>143.48999999999998</v>
      </c>
      <c r="G10" s="30">
        <v>-31.270000000000007</v>
      </c>
      <c r="H10" s="19">
        <f t="shared" si="1"/>
        <v>0.21792459404836581</v>
      </c>
      <c r="I10" s="19">
        <f t="shared" si="2"/>
        <v>-2.1298688214203377E-2</v>
      </c>
      <c r="J10" s="18">
        <f t="shared" si="5"/>
        <v>-3.0561487718560421</v>
      </c>
      <c r="K10" s="18">
        <f t="shared" si="3"/>
        <v>-0.2350883670658494</v>
      </c>
      <c r="L10" s="17">
        <v>47</v>
      </c>
      <c r="M10" s="20">
        <f t="shared" si="6"/>
        <v>0.27659574468085107</v>
      </c>
      <c r="N10" s="17">
        <v>101</v>
      </c>
      <c r="O10" s="21">
        <f t="shared" ref="O10:P10" si="18">D10/7</f>
        <v>1.8571428571428572</v>
      </c>
      <c r="P10" s="21">
        <f t="shared" si="18"/>
        <v>0.2857142857142857</v>
      </c>
      <c r="Q10" s="17">
        <f t="shared" si="8"/>
        <v>47</v>
      </c>
      <c r="R10" s="17"/>
      <c r="S10" s="22">
        <v>0.90497737556560998</v>
      </c>
      <c r="T10" s="15">
        <v>375</v>
      </c>
      <c r="U10" s="23">
        <v>75</v>
      </c>
      <c r="V10" s="24" t="s">
        <v>179</v>
      </c>
      <c r="W10" s="15">
        <v>5</v>
      </c>
      <c r="X10" s="25">
        <f t="shared" si="9"/>
        <v>0.38461538461538464</v>
      </c>
      <c r="Y10" s="26">
        <f t="shared" si="10"/>
        <v>4.467142857142858</v>
      </c>
      <c r="Z10" s="15">
        <v>2</v>
      </c>
      <c r="AA10" s="15" t="s">
        <v>73</v>
      </c>
      <c r="AB10" s="28">
        <f t="shared" si="11"/>
        <v>-0.69</v>
      </c>
      <c r="AC10" s="29">
        <v>0.11463467361111108</v>
      </c>
      <c r="AD10" s="26">
        <f t="shared" si="12"/>
        <v>-2.056546044583333</v>
      </c>
      <c r="AE10" s="26">
        <v>-3.31</v>
      </c>
      <c r="AF10" s="26">
        <v>-3.74354636363636</v>
      </c>
      <c r="AG10" s="26">
        <v>0</v>
      </c>
    </row>
    <row r="11" spans="1:33" ht="15.75" customHeight="1" x14ac:dyDescent="0.2">
      <c r="A11" s="15" t="s">
        <v>47</v>
      </c>
      <c r="B11" s="15" t="s">
        <v>181</v>
      </c>
      <c r="C11" s="16">
        <f t="shared" si="4"/>
        <v>10.989999999999998</v>
      </c>
      <c r="D11" s="17">
        <v>7</v>
      </c>
      <c r="E11" s="17">
        <v>2</v>
      </c>
      <c r="F11" s="30">
        <v>76.929999999999993</v>
      </c>
      <c r="G11" s="30">
        <v>-30.98</v>
      </c>
      <c r="H11" s="19">
        <f t="shared" si="1"/>
        <v>0.40270375666190045</v>
      </c>
      <c r="I11" s="19">
        <f t="shared" si="2"/>
        <v>-0.20891323921146329</v>
      </c>
      <c r="J11" s="18">
        <f t="shared" si="5"/>
        <v>-16.07169549253787</v>
      </c>
      <c r="K11" s="18">
        <f t="shared" si="3"/>
        <v>-2.2959564989339816</v>
      </c>
      <c r="L11" s="17">
        <v>28</v>
      </c>
      <c r="M11" s="20">
        <f t="shared" si="6"/>
        <v>0.25</v>
      </c>
      <c r="N11" s="17">
        <v>91</v>
      </c>
      <c r="O11" s="21">
        <f t="shared" ref="O11:P11" si="19">D11/7</f>
        <v>1</v>
      </c>
      <c r="P11" s="21">
        <f t="shared" si="19"/>
        <v>0.2857142857142857</v>
      </c>
      <c r="Q11" s="17">
        <f t="shared" si="8"/>
        <v>70</v>
      </c>
      <c r="R11" s="17"/>
      <c r="S11" s="22">
        <v>0.65240641711229896</v>
      </c>
      <c r="T11" s="15">
        <v>375</v>
      </c>
      <c r="U11" s="23">
        <v>75</v>
      </c>
      <c r="V11" s="24" t="s">
        <v>182</v>
      </c>
      <c r="W11" s="15">
        <v>4</v>
      </c>
      <c r="X11" s="25">
        <f t="shared" si="9"/>
        <v>0.5714285714285714</v>
      </c>
      <c r="Y11" s="26">
        <f t="shared" si="10"/>
        <v>4.4257142857142862</v>
      </c>
      <c r="Z11" s="15">
        <v>3</v>
      </c>
      <c r="AA11" s="15" t="s">
        <v>73</v>
      </c>
      <c r="AB11" s="28">
        <f t="shared" si="11"/>
        <v>-0.69</v>
      </c>
      <c r="AC11" s="29">
        <v>0.11463467361111108</v>
      </c>
      <c r="AD11" s="26">
        <f t="shared" si="12"/>
        <v>-1.1073709470833331</v>
      </c>
      <c r="AE11" s="26">
        <v>-3.31</v>
      </c>
      <c r="AF11" s="26">
        <v>-3.74354636363636</v>
      </c>
      <c r="AG11" s="26">
        <v>0</v>
      </c>
    </row>
    <row r="12" spans="1:33" ht="15.75" customHeight="1" x14ac:dyDescent="0.2">
      <c r="A12" s="15" t="s">
        <v>49</v>
      </c>
      <c r="B12" s="15" t="s">
        <v>48</v>
      </c>
      <c r="C12" s="16">
        <f t="shared" si="4"/>
        <v>11.90090909090909</v>
      </c>
      <c r="D12" s="17">
        <v>11</v>
      </c>
      <c r="E12" s="17">
        <v>5</v>
      </c>
      <c r="F12" s="30">
        <v>130.91</v>
      </c>
      <c r="G12" s="30">
        <v>-21.319999999999997</v>
      </c>
      <c r="H12" s="19">
        <f t="shared" si="1"/>
        <v>0.16285998013902681</v>
      </c>
      <c r="I12" s="19">
        <f t="shared" si="2"/>
        <v>8.1157555989484167E-2</v>
      </c>
      <c r="J12" s="18">
        <f t="shared" si="5"/>
        <v>10.624335654583373</v>
      </c>
      <c r="K12" s="18">
        <f t="shared" si="3"/>
        <v>0.96584869587121569</v>
      </c>
      <c r="L12" s="17">
        <v>30</v>
      </c>
      <c r="M12" s="20">
        <f t="shared" si="6"/>
        <v>0.36666666666666664</v>
      </c>
      <c r="N12" s="17">
        <v>76</v>
      </c>
      <c r="O12" s="21">
        <f t="shared" ref="O12:P12" si="20">D12/7</f>
        <v>1.5714285714285714</v>
      </c>
      <c r="P12" s="21">
        <f t="shared" si="20"/>
        <v>0.7142857142857143</v>
      </c>
      <c r="Q12" s="17">
        <f t="shared" si="8"/>
        <v>33</v>
      </c>
      <c r="R12" s="17"/>
      <c r="S12" s="22">
        <v>0.71005917159763299</v>
      </c>
      <c r="T12" s="15">
        <v>375</v>
      </c>
      <c r="U12" s="23">
        <v>75</v>
      </c>
      <c r="V12" s="24" t="s">
        <v>182</v>
      </c>
      <c r="W12" s="15">
        <v>3</v>
      </c>
      <c r="X12" s="25">
        <f t="shared" si="9"/>
        <v>0.27272727272727271</v>
      </c>
      <c r="Y12" s="26">
        <f t="shared" si="10"/>
        <v>3.5533333333333328</v>
      </c>
      <c r="Z12" s="15">
        <v>3</v>
      </c>
      <c r="AA12" s="15" t="s">
        <v>73</v>
      </c>
      <c r="AB12" s="28">
        <f t="shared" si="11"/>
        <v>-0.69</v>
      </c>
      <c r="AC12" s="29">
        <v>0.11463467361111108</v>
      </c>
      <c r="AD12" s="26">
        <f t="shared" si="12"/>
        <v>-1.7401543454166664</v>
      </c>
      <c r="AE12" s="26">
        <v>-3.31</v>
      </c>
      <c r="AF12" s="26">
        <v>-3.74354636363636</v>
      </c>
      <c r="AG12" s="26">
        <v>0</v>
      </c>
    </row>
    <row r="13" spans="1:33" ht="15.75" customHeight="1" x14ac:dyDescent="0.2">
      <c r="A13" s="15" t="s">
        <v>50</v>
      </c>
      <c r="B13" s="15" t="s">
        <v>183</v>
      </c>
      <c r="C13" s="16">
        <f t="shared" si="4"/>
        <v>11.998749999999999</v>
      </c>
      <c r="D13" s="17">
        <v>8</v>
      </c>
      <c r="E13" s="17">
        <v>2</v>
      </c>
      <c r="F13" s="18">
        <v>95.99</v>
      </c>
      <c r="G13" s="30">
        <v>-20.66</v>
      </c>
      <c r="H13" s="19">
        <f t="shared" si="1"/>
        <v>0.21523075320345872</v>
      </c>
      <c r="I13" s="19">
        <f t="shared" si="2"/>
        <v>3.2546179276881908E-2</v>
      </c>
      <c r="J13" s="18">
        <f t="shared" si="5"/>
        <v>3.1241077487878943</v>
      </c>
      <c r="K13" s="18">
        <f t="shared" si="3"/>
        <v>0.39051346859848679</v>
      </c>
      <c r="L13" s="17">
        <v>16</v>
      </c>
      <c r="M13" s="20">
        <f t="shared" si="6"/>
        <v>0.5</v>
      </c>
      <c r="N13" s="17">
        <v>65</v>
      </c>
      <c r="O13" s="21">
        <f t="shared" ref="O13:P13" si="21">D13/7</f>
        <v>1.1428571428571428</v>
      </c>
      <c r="P13" s="21">
        <f t="shared" si="21"/>
        <v>0.2857142857142857</v>
      </c>
      <c r="Q13" s="17">
        <f t="shared" si="8"/>
        <v>45</v>
      </c>
      <c r="R13" s="17"/>
      <c r="S13" s="22">
        <v>0.78287461773700295</v>
      </c>
      <c r="T13" s="15">
        <v>375</v>
      </c>
      <c r="U13" s="23">
        <v>75</v>
      </c>
      <c r="V13" s="24" t="s">
        <v>177</v>
      </c>
      <c r="W13" s="15">
        <v>4</v>
      </c>
      <c r="X13" s="25">
        <f t="shared" si="9"/>
        <v>0.5</v>
      </c>
      <c r="Y13" s="26">
        <f t="shared" si="10"/>
        <v>5.165</v>
      </c>
      <c r="Z13" s="15">
        <v>0</v>
      </c>
      <c r="AA13" s="15" t="s">
        <v>73</v>
      </c>
      <c r="AB13" s="28">
        <f t="shared" si="11"/>
        <v>-0.69</v>
      </c>
      <c r="AC13" s="29">
        <v>0.11463467361111108</v>
      </c>
      <c r="AD13" s="26">
        <f t="shared" si="12"/>
        <v>-1.2655667966666664</v>
      </c>
      <c r="AE13" s="26">
        <v>-3.31</v>
      </c>
      <c r="AF13" s="26">
        <v>-3.7577281818181798</v>
      </c>
      <c r="AG13" s="26">
        <v>0</v>
      </c>
    </row>
    <row r="14" spans="1:33" ht="15.75" customHeight="1" x14ac:dyDescent="0.2">
      <c r="A14" s="15" t="s">
        <v>52</v>
      </c>
      <c r="B14" s="15" t="s">
        <v>184</v>
      </c>
      <c r="C14" s="16">
        <f t="shared" si="4"/>
        <v>11.99</v>
      </c>
      <c r="D14" s="17">
        <v>1</v>
      </c>
      <c r="E14" s="17">
        <v>0</v>
      </c>
      <c r="F14" s="18">
        <v>11.99</v>
      </c>
      <c r="G14" s="30">
        <v>-3.24</v>
      </c>
      <c r="H14" s="19">
        <f t="shared" si="1"/>
        <v>0.27022518765638032</v>
      </c>
      <c r="I14" s="19">
        <f t="shared" si="2"/>
        <v>-2.2887742402127927E-2</v>
      </c>
      <c r="J14" s="18">
        <f t="shared" si="5"/>
        <v>-0.27442403140151383</v>
      </c>
      <c r="K14" s="18">
        <f t="shared" si="3"/>
        <v>-0.27442403140151383</v>
      </c>
      <c r="L14" s="17">
        <v>1</v>
      </c>
      <c r="M14" s="20">
        <f t="shared" si="6"/>
        <v>1</v>
      </c>
      <c r="N14" s="17">
        <v>63</v>
      </c>
      <c r="O14" s="21">
        <f t="shared" ref="O14:P14" si="22">D14/7</f>
        <v>0.14285714285714285</v>
      </c>
      <c r="P14" s="21">
        <f t="shared" si="22"/>
        <v>0</v>
      </c>
      <c r="Q14" s="17">
        <f t="shared" si="8"/>
        <v>441</v>
      </c>
      <c r="R14" s="17"/>
      <c r="S14" s="22" t="e">
        <v>#N/A</v>
      </c>
      <c r="T14" s="15">
        <v>375</v>
      </c>
      <c r="U14" s="23">
        <v>75</v>
      </c>
      <c r="V14" s="24" t="s">
        <v>185</v>
      </c>
      <c r="W14" s="15">
        <v>1</v>
      </c>
      <c r="X14" s="25">
        <f t="shared" si="9"/>
        <v>1</v>
      </c>
      <c r="Y14" s="26">
        <f t="shared" si="10"/>
        <v>3.24</v>
      </c>
      <c r="Z14" s="15">
        <v>0</v>
      </c>
      <c r="AA14" s="15" t="s">
        <v>73</v>
      </c>
      <c r="AB14" s="28">
        <f t="shared" si="11"/>
        <v>-0.69</v>
      </c>
      <c r="AC14" s="29">
        <v>0.11463467361111108</v>
      </c>
      <c r="AD14" s="26">
        <f t="shared" si="12"/>
        <v>-0.1581958495833333</v>
      </c>
      <c r="AE14" s="26">
        <v>-3.31</v>
      </c>
      <c r="AF14" s="26">
        <v>-3.7577281818181798</v>
      </c>
      <c r="AG14" s="26">
        <v>0</v>
      </c>
    </row>
    <row r="15" spans="1:33" ht="15.75" customHeight="1" x14ac:dyDescent="0.2">
      <c r="A15" s="15" t="s">
        <v>54</v>
      </c>
      <c r="B15" s="15" t="s">
        <v>48</v>
      </c>
      <c r="C15" s="16">
        <f t="shared" si="4"/>
        <v>10.99</v>
      </c>
      <c r="D15" s="17">
        <v>2</v>
      </c>
      <c r="E15" s="17">
        <v>0</v>
      </c>
      <c r="F15" s="18">
        <v>21.98</v>
      </c>
      <c r="G15" s="30">
        <v>-7.0000000000000007E-2</v>
      </c>
      <c r="H15" s="19">
        <f t="shared" si="1"/>
        <v>3.1847133757961785E-3</v>
      </c>
      <c r="I15" s="19">
        <f t="shared" si="2"/>
        <v>0.18931537475873397</v>
      </c>
      <c r="J15" s="18">
        <f t="shared" si="5"/>
        <v>4.1611519371969727</v>
      </c>
      <c r="K15" s="18">
        <f t="shared" si="3"/>
        <v>2.0805759685984864</v>
      </c>
      <c r="L15" s="17">
        <v>17</v>
      </c>
      <c r="M15" s="20">
        <f t="shared" si="6"/>
        <v>0.11764705882352941</v>
      </c>
      <c r="N15" s="17">
        <v>63</v>
      </c>
      <c r="O15" s="21">
        <f t="shared" ref="O15:P15" si="23">D15/7</f>
        <v>0.2857142857142857</v>
      </c>
      <c r="P15" s="21">
        <f t="shared" si="23"/>
        <v>0</v>
      </c>
      <c r="Q15" s="17">
        <f t="shared" si="8"/>
        <v>220</v>
      </c>
      <c r="R15" s="17"/>
      <c r="S15" s="22">
        <v>0.85227272727272696</v>
      </c>
      <c r="T15" s="15">
        <v>300</v>
      </c>
      <c r="U15" s="23" t="s">
        <v>33</v>
      </c>
      <c r="V15" s="24" t="s">
        <v>33</v>
      </c>
      <c r="W15" s="15">
        <v>0</v>
      </c>
      <c r="X15" s="25">
        <f t="shared" si="9"/>
        <v>0</v>
      </c>
      <c r="Y15" s="26">
        <f t="shared" si="10"/>
        <v>0</v>
      </c>
      <c r="Z15" s="15">
        <v>0</v>
      </c>
      <c r="AA15" s="15" t="s">
        <v>73</v>
      </c>
      <c r="AB15" s="28">
        <f t="shared" si="11"/>
        <v>-0.69</v>
      </c>
      <c r="AC15" s="29">
        <v>0.11463467361111108</v>
      </c>
      <c r="AD15" s="26">
        <f t="shared" si="12"/>
        <v>-0.3163916991666666</v>
      </c>
      <c r="AE15" s="26">
        <v>-3.31</v>
      </c>
      <c r="AF15" s="26">
        <v>-3.7577281818181798</v>
      </c>
      <c r="AG15" s="26">
        <v>0</v>
      </c>
    </row>
    <row r="16" spans="1:33" ht="15.75" customHeight="1" x14ac:dyDescent="0.2">
      <c r="A16" s="15" t="s">
        <v>55</v>
      </c>
      <c r="B16" s="15" t="s">
        <v>186</v>
      </c>
      <c r="C16" s="16">
        <f t="shared" si="4"/>
        <v>9.99</v>
      </c>
      <c r="D16" s="17">
        <v>4</v>
      </c>
      <c r="E16" s="17">
        <v>1</v>
      </c>
      <c r="F16" s="18">
        <v>39.96</v>
      </c>
      <c r="G16" s="30">
        <v>0</v>
      </c>
      <c r="H16" s="19">
        <f t="shared" si="1"/>
        <v>0</v>
      </c>
      <c r="I16" s="19">
        <f t="shared" si="2"/>
        <v>0.12668428114098965</v>
      </c>
      <c r="J16" s="18">
        <f t="shared" si="5"/>
        <v>5.0623038743939466</v>
      </c>
      <c r="K16" s="18">
        <f t="shared" si="3"/>
        <v>1.2655759685984866</v>
      </c>
      <c r="L16" s="17">
        <v>5</v>
      </c>
      <c r="M16" s="20">
        <f t="shared" si="6"/>
        <v>0.8</v>
      </c>
      <c r="N16" s="17">
        <v>132</v>
      </c>
      <c r="O16" s="21">
        <f t="shared" ref="O16:P16" si="24">D16/7</f>
        <v>0.5714285714285714</v>
      </c>
      <c r="P16" s="21">
        <f t="shared" si="24"/>
        <v>0.14285714285714285</v>
      </c>
      <c r="Q16" s="17">
        <f t="shared" si="8"/>
        <v>184</v>
      </c>
      <c r="R16" s="17"/>
      <c r="S16" s="22">
        <v>0.77450980392156799</v>
      </c>
      <c r="T16" s="15">
        <v>300</v>
      </c>
      <c r="U16" s="23" t="s">
        <v>33</v>
      </c>
      <c r="V16" s="24" t="s">
        <v>33</v>
      </c>
      <c r="W16" s="15">
        <v>0</v>
      </c>
      <c r="X16" s="25">
        <f t="shared" si="9"/>
        <v>0</v>
      </c>
      <c r="Y16" s="26">
        <f t="shared" si="10"/>
        <v>0</v>
      </c>
      <c r="Z16" s="15">
        <v>0</v>
      </c>
      <c r="AA16" s="15" t="s">
        <v>73</v>
      </c>
      <c r="AB16" s="28">
        <f t="shared" si="11"/>
        <v>-0.69</v>
      </c>
      <c r="AC16" s="29">
        <v>0.11463467361111108</v>
      </c>
      <c r="AD16" s="26">
        <f t="shared" si="12"/>
        <v>-0.63278339833333319</v>
      </c>
      <c r="AE16" s="26">
        <v>-3.31</v>
      </c>
      <c r="AF16" s="26">
        <v>-3.7577281818181798</v>
      </c>
      <c r="AG16" s="26">
        <v>0</v>
      </c>
    </row>
    <row r="17" spans="1:33" ht="15.75" customHeight="1" x14ac:dyDescent="0.2">
      <c r="A17" s="15" t="s">
        <v>56</v>
      </c>
      <c r="B17" s="15" t="s">
        <v>48</v>
      </c>
      <c r="C17" s="16">
        <f t="shared" si="4"/>
        <v>10.99</v>
      </c>
      <c r="D17" s="17">
        <v>4</v>
      </c>
      <c r="E17" s="17">
        <v>6</v>
      </c>
      <c r="F17" s="18">
        <v>43.96</v>
      </c>
      <c r="G17" s="30">
        <v>-9.24</v>
      </c>
      <c r="H17" s="19">
        <f t="shared" si="1"/>
        <v>0.21019108280254778</v>
      </c>
      <c r="I17" s="19">
        <f t="shared" si="2"/>
        <v>-9.1195660965890709E-3</v>
      </c>
      <c r="J17" s="18">
        <f t="shared" si="5"/>
        <v>-0.40089612560605559</v>
      </c>
      <c r="K17" s="18">
        <f t="shared" si="3"/>
        <v>-0.1002240314015139</v>
      </c>
      <c r="L17" s="17">
        <v>12</v>
      </c>
      <c r="M17" s="20">
        <f t="shared" si="6"/>
        <v>0.33333333333333331</v>
      </c>
      <c r="N17" s="17">
        <v>125</v>
      </c>
      <c r="O17" s="21">
        <f t="shared" ref="O17:P17" si="25">D17/7</f>
        <v>0.5714285714285714</v>
      </c>
      <c r="P17" s="21">
        <f t="shared" si="25"/>
        <v>0.8571428571428571</v>
      </c>
      <c r="Q17" s="17">
        <f t="shared" si="8"/>
        <v>87</v>
      </c>
      <c r="R17" s="17"/>
      <c r="S17" s="22">
        <v>0.90861618798955601</v>
      </c>
      <c r="T17" s="15">
        <v>300</v>
      </c>
      <c r="U17" s="23" t="s">
        <v>33</v>
      </c>
      <c r="V17" s="24" t="s">
        <v>33</v>
      </c>
      <c r="W17" s="15">
        <v>1</v>
      </c>
      <c r="X17" s="25">
        <f t="shared" si="9"/>
        <v>0.25</v>
      </c>
      <c r="Y17" s="26">
        <f t="shared" si="10"/>
        <v>3.08</v>
      </c>
      <c r="Z17" s="15">
        <v>2</v>
      </c>
      <c r="AA17" s="15" t="s">
        <v>73</v>
      </c>
      <c r="AB17" s="28">
        <f t="shared" si="11"/>
        <v>-0.69</v>
      </c>
      <c r="AC17" s="29">
        <v>0.11463467361111108</v>
      </c>
      <c r="AD17" s="26">
        <f t="shared" si="12"/>
        <v>-0.63278339833333319</v>
      </c>
      <c r="AE17" s="26">
        <v>-3.31</v>
      </c>
      <c r="AF17" s="26">
        <v>-3.66352818181818</v>
      </c>
      <c r="AG17" s="26">
        <v>0</v>
      </c>
    </row>
    <row r="18" spans="1:33" ht="15.75" customHeight="1" x14ac:dyDescent="0.2">
      <c r="A18" s="15" t="s">
        <v>57</v>
      </c>
      <c r="B18" s="15" t="s">
        <v>81</v>
      </c>
      <c r="C18" s="16">
        <f t="shared" si="4"/>
        <v>11.990000000000002</v>
      </c>
      <c r="D18" s="17">
        <v>16</v>
      </c>
      <c r="E18" s="17">
        <v>4</v>
      </c>
      <c r="F18" s="18">
        <v>191.84000000000003</v>
      </c>
      <c r="G18" s="30">
        <v>-15.520000000000001</v>
      </c>
      <c r="H18" s="19">
        <f t="shared" si="1"/>
        <v>8.0900750625521267E-2</v>
      </c>
      <c r="I18" s="19">
        <f t="shared" si="2"/>
        <v>0.17429324175133343</v>
      </c>
      <c r="J18" s="18">
        <f t="shared" si="5"/>
        <v>33.436415497575808</v>
      </c>
      <c r="K18" s="18">
        <f t="shared" si="3"/>
        <v>2.089775968598488</v>
      </c>
      <c r="L18" s="17">
        <v>26</v>
      </c>
      <c r="M18" s="20">
        <f t="shared" si="6"/>
        <v>0.61538461538461542</v>
      </c>
      <c r="N18" s="17">
        <v>105</v>
      </c>
      <c r="O18" s="21">
        <f t="shared" ref="O18:P18" si="26">D18/7</f>
        <v>2.2857142857142856</v>
      </c>
      <c r="P18" s="21">
        <f t="shared" si="26"/>
        <v>0.5714285714285714</v>
      </c>
      <c r="Q18" s="17">
        <f t="shared" si="8"/>
        <v>36</v>
      </c>
      <c r="R18" s="17"/>
      <c r="S18" s="22">
        <v>1.1929824561403499</v>
      </c>
      <c r="T18" s="15">
        <v>300</v>
      </c>
      <c r="U18" s="23" t="s">
        <v>33</v>
      </c>
      <c r="V18" s="24" t="s">
        <v>33</v>
      </c>
      <c r="W18" s="15">
        <v>1</v>
      </c>
      <c r="X18" s="25">
        <f t="shared" si="9"/>
        <v>6.25E-2</v>
      </c>
      <c r="Y18" s="26">
        <f t="shared" si="10"/>
        <v>3.1040000000000001</v>
      </c>
      <c r="Z18" s="15">
        <v>4</v>
      </c>
      <c r="AA18" s="15" t="s">
        <v>73</v>
      </c>
      <c r="AB18" s="28">
        <f t="shared" si="11"/>
        <v>-0.69</v>
      </c>
      <c r="AC18" s="29">
        <v>0.11463467361111108</v>
      </c>
      <c r="AD18" s="26">
        <f t="shared" si="12"/>
        <v>-2.5311335933333328</v>
      </c>
      <c r="AE18" s="26">
        <v>-3.31</v>
      </c>
      <c r="AF18" s="26">
        <v>-3.66352818181818</v>
      </c>
      <c r="AG18" s="26">
        <v>0</v>
      </c>
    </row>
    <row r="19" spans="1:33" ht="15.75" customHeight="1" x14ac:dyDescent="0.2">
      <c r="A19" s="15" t="s">
        <v>58</v>
      </c>
      <c r="B19" s="15" t="s">
        <v>48</v>
      </c>
      <c r="C19" s="16">
        <f t="shared" si="4"/>
        <v>11.99</v>
      </c>
      <c r="D19" s="17">
        <v>12</v>
      </c>
      <c r="E19" s="17">
        <v>6</v>
      </c>
      <c r="F19" s="18">
        <v>143.88</v>
      </c>
      <c r="G19" s="30">
        <v>0</v>
      </c>
      <c r="H19" s="19">
        <f t="shared" si="1"/>
        <v>0</v>
      </c>
      <c r="I19" s="19">
        <f t="shared" si="2"/>
        <v>0.25519399237685436</v>
      </c>
      <c r="J19" s="18">
        <f t="shared" si="5"/>
        <v>36.717311623181807</v>
      </c>
      <c r="K19" s="18">
        <f t="shared" si="3"/>
        <v>3.0597759685984838</v>
      </c>
      <c r="L19" s="17">
        <v>25</v>
      </c>
      <c r="M19" s="20">
        <f t="shared" si="6"/>
        <v>0.48</v>
      </c>
      <c r="N19" s="17">
        <v>88</v>
      </c>
      <c r="O19" s="21">
        <f t="shared" ref="O19:P19" si="27">D19/7</f>
        <v>1.7142857142857142</v>
      </c>
      <c r="P19" s="21">
        <f t="shared" si="27"/>
        <v>0.8571428571428571</v>
      </c>
      <c r="Q19" s="17">
        <f t="shared" si="8"/>
        <v>34</v>
      </c>
      <c r="R19" s="17"/>
      <c r="S19" s="22">
        <v>1.16582914572864</v>
      </c>
      <c r="T19" s="15">
        <v>300</v>
      </c>
      <c r="U19" s="23" t="s">
        <v>33</v>
      </c>
      <c r="V19" s="24" t="s">
        <v>33</v>
      </c>
      <c r="W19" s="15">
        <v>0</v>
      </c>
      <c r="X19" s="25">
        <f t="shared" si="9"/>
        <v>0</v>
      </c>
      <c r="Y19" s="26">
        <f t="shared" si="10"/>
        <v>0</v>
      </c>
      <c r="Z19" s="15">
        <v>0</v>
      </c>
      <c r="AA19" s="15" t="s">
        <v>73</v>
      </c>
      <c r="AB19" s="28">
        <f t="shared" si="11"/>
        <v>-0.69</v>
      </c>
      <c r="AC19" s="29">
        <v>0.11463467361111108</v>
      </c>
      <c r="AD19" s="26">
        <f t="shared" si="12"/>
        <v>-1.8983501949999995</v>
      </c>
      <c r="AE19" s="26">
        <v>-3.31</v>
      </c>
      <c r="AF19" s="26">
        <v>-3.6635281818181817</v>
      </c>
      <c r="AG19" s="26">
        <v>0</v>
      </c>
    </row>
    <row r="20" spans="1:33" ht="15.75" customHeight="1" x14ac:dyDescent="0.2">
      <c r="A20" s="15" t="s">
        <v>59</v>
      </c>
      <c r="B20" s="15" t="s">
        <v>48</v>
      </c>
      <c r="C20" s="16">
        <f t="shared" si="4"/>
        <v>11.99</v>
      </c>
      <c r="D20" s="17">
        <v>13</v>
      </c>
      <c r="E20" s="17">
        <v>1</v>
      </c>
      <c r="F20" s="18">
        <v>155.87</v>
      </c>
      <c r="G20" s="30">
        <v>0</v>
      </c>
      <c r="H20" s="19">
        <f t="shared" si="1"/>
        <v>0</v>
      </c>
      <c r="I20" s="19">
        <f t="shared" si="2"/>
        <v>0.25519399237685436</v>
      </c>
      <c r="J20" s="18">
        <f t="shared" si="5"/>
        <v>39.777087591780294</v>
      </c>
      <c r="K20" s="18">
        <f t="shared" si="3"/>
        <v>3.0597759685984842</v>
      </c>
      <c r="L20" s="17">
        <v>23</v>
      </c>
      <c r="M20" s="20">
        <f t="shared" si="6"/>
        <v>0.56521739130434778</v>
      </c>
      <c r="N20" s="17">
        <v>71</v>
      </c>
      <c r="O20" s="21">
        <f t="shared" ref="O20:P20" si="28">D20/7</f>
        <v>1.8571428571428572</v>
      </c>
      <c r="P20" s="21">
        <f t="shared" si="28"/>
        <v>0.14285714285714285</v>
      </c>
      <c r="Q20" s="17">
        <f t="shared" si="8"/>
        <v>35</v>
      </c>
      <c r="R20" s="17"/>
      <c r="S20" s="22">
        <v>1.2286374133949101</v>
      </c>
      <c r="T20" s="15">
        <v>300</v>
      </c>
      <c r="U20" s="23" t="s">
        <v>33</v>
      </c>
      <c r="V20" s="24" t="s">
        <v>33</v>
      </c>
      <c r="W20" s="15">
        <v>0</v>
      </c>
      <c r="X20" s="25">
        <f t="shared" si="9"/>
        <v>0</v>
      </c>
      <c r="Y20" s="26">
        <f t="shared" si="10"/>
        <v>0</v>
      </c>
      <c r="Z20" s="15">
        <v>0</v>
      </c>
      <c r="AA20" s="15" t="s">
        <v>73</v>
      </c>
      <c r="AB20" s="28">
        <f t="shared" si="11"/>
        <v>-0.69</v>
      </c>
      <c r="AC20" s="29">
        <v>0.11463467361111108</v>
      </c>
      <c r="AD20" s="26">
        <f t="shared" si="12"/>
        <v>-2.056546044583333</v>
      </c>
      <c r="AE20" s="26">
        <v>-3.31</v>
      </c>
      <c r="AF20" s="26">
        <v>-3.6635281818181817</v>
      </c>
      <c r="AG20" s="26">
        <v>0</v>
      </c>
    </row>
    <row r="21" spans="1:33" ht="15.75" customHeight="1" x14ac:dyDescent="0.2">
      <c r="A21" s="15" t="s">
        <v>60</v>
      </c>
      <c r="B21" s="15" t="s">
        <v>48</v>
      </c>
      <c r="C21" s="16">
        <f t="shared" si="4"/>
        <v>11.99</v>
      </c>
      <c r="D21" s="17">
        <v>6</v>
      </c>
      <c r="E21" s="17">
        <v>0</v>
      </c>
      <c r="F21" s="18">
        <v>71.94</v>
      </c>
      <c r="G21" s="30">
        <v>-0.02</v>
      </c>
      <c r="H21" s="19">
        <f t="shared" si="1"/>
        <v>2.7800945232137893E-4</v>
      </c>
      <c r="I21" s="19">
        <f t="shared" si="2"/>
        <v>0.25491598292453294</v>
      </c>
      <c r="J21" s="18">
        <f t="shared" si="5"/>
        <v>18.3386558115909</v>
      </c>
      <c r="K21" s="18">
        <f t="shared" si="3"/>
        <v>3.0564426352651499</v>
      </c>
      <c r="L21" s="17">
        <v>6</v>
      </c>
      <c r="M21" s="20">
        <f t="shared" si="6"/>
        <v>1</v>
      </c>
      <c r="N21" s="17">
        <v>67</v>
      </c>
      <c r="O21" s="21">
        <f t="shared" ref="O21:P21" si="29">D21/7</f>
        <v>0.8571428571428571</v>
      </c>
      <c r="P21" s="21">
        <f t="shared" si="29"/>
        <v>0</v>
      </c>
      <c r="Q21" s="17">
        <f t="shared" si="8"/>
        <v>78</v>
      </c>
      <c r="R21" s="17"/>
      <c r="S21" s="22">
        <v>1.32997481108312</v>
      </c>
      <c r="T21" s="15">
        <v>300</v>
      </c>
      <c r="U21" s="23" t="s">
        <v>33</v>
      </c>
      <c r="V21" s="24" t="s">
        <v>33</v>
      </c>
      <c r="W21" s="15">
        <v>0</v>
      </c>
      <c r="X21" s="25">
        <f t="shared" si="9"/>
        <v>0</v>
      </c>
      <c r="Y21" s="26">
        <f t="shared" si="10"/>
        <v>0</v>
      </c>
      <c r="Z21" s="15">
        <v>0</v>
      </c>
      <c r="AA21" s="15" t="s">
        <v>73</v>
      </c>
      <c r="AB21" s="28">
        <f t="shared" si="11"/>
        <v>-0.69</v>
      </c>
      <c r="AC21" s="29">
        <v>0.11463467361111108</v>
      </c>
      <c r="AD21" s="26">
        <f t="shared" si="12"/>
        <v>-0.94917509749999973</v>
      </c>
      <c r="AE21" s="26">
        <v>-3.31</v>
      </c>
      <c r="AF21" s="26">
        <v>-3.6635281818181817</v>
      </c>
      <c r="AG21" s="26">
        <v>0</v>
      </c>
    </row>
    <row r="22" spans="1:33" ht="15.75" customHeight="1" x14ac:dyDescent="0.2">
      <c r="A22" s="15" t="s">
        <v>61</v>
      </c>
      <c r="B22" s="15" t="s">
        <v>187</v>
      </c>
      <c r="C22" s="16">
        <f t="shared" si="4"/>
        <v>11.99</v>
      </c>
      <c r="D22" s="17">
        <v>2</v>
      </c>
      <c r="E22" s="17">
        <v>0</v>
      </c>
      <c r="F22" s="30">
        <v>23.98</v>
      </c>
      <c r="G22" s="30">
        <v>0</v>
      </c>
      <c r="H22" s="19">
        <f t="shared" si="1"/>
        <v>0</v>
      </c>
      <c r="I22" s="19">
        <f t="shared" si="2"/>
        <v>0.25519399237685447</v>
      </c>
      <c r="J22" s="18">
        <f t="shared" si="5"/>
        <v>6.1195519371969702</v>
      </c>
      <c r="K22" s="18">
        <f t="shared" si="3"/>
        <v>3.0597759685984851</v>
      </c>
      <c r="L22" s="17">
        <v>6</v>
      </c>
      <c r="M22" s="20">
        <f t="shared" si="6"/>
        <v>0.33333333333333331</v>
      </c>
      <c r="N22" s="17">
        <v>62</v>
      </c>
      <c r="O22" s="21">
        <f t="shared" ref="O22:P22" si="30">D22/7</f>
        <v>0.2857142857142857</v>
      </c>
      <c r="P22" s="21">
        <f t="shared" si="30"/>
        <v>0</v>
      </c>
      <c r="Q22" s="17">
        <f t="shared" si="8"/>
        <v>217</v>
      </c>
      <c r="R22" s="17"/>
      <c r="S22" s="22">
        <v>1.47008547008547</v>
      </c>
      <c r="T22" s="15">
        <v>300</v>
      </c>
      <c r="U22" s="23" t="s">
        <v>33</v>
      </c>
      <c r="V22" s="24" t="s">
        <v>33</v>
      </c>
      <c r="W22" s="15">
        <v>0</v>
      </c>
      <c r="X22" s="25">
        <f t="shared" si="9"/>
        <v>0</v>
      </c>
      <c r="Y22" s="26">
        <f t="shared" si="10"/>
        <v>0</v>
      </c>
      <c r="Z22" s="15">
        <v>0</v>
      </c>
      <c r="AA22" s="15" t="s">
        <v>73</v>
      </c>
      <c r="AB22" s="28">
        <f t="shared" si="11"/>
        <v>-0.69</v>
      </c>
      <c r="AC22" s="29">
        <v>0.11463467361111108</v>
      </c>
      <c r="AD22" s="26">
        <f t="shared" si="12"/>
        <v>-0.3163916991666666</v>
      </c>
      <c r="AE22" s="26">
        <v>-3.31</v>
      </c>
      <c r="AF22" s="26">
        <v>-3.6635281818181817</v>
      </c>
      <c r="AG22" s="26">
        <v>0</v>
      </c>
    </row>
    <row r="23" spans="1:33" ht="15.75" customHeight="1" x14ac:dyDescent="0.2">
      <c r="A23" s="15" t="s">
        <v>62</v>
      </c>
      <c r="B23" s="15" t="s">
        <v>188</v>
      </c>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62</v>
      </c>
      <c r="O23" s="21">
        <f t="shared" ref="O23:P23" si="31">D23/7</f>
        <v>0</v>
      </c>
      <c r="P23" s="21">
        <f t="shared" si="31"/>
        <v>0</v>
      </c>
      <c r="Q23" s="17" t="e">
        <f t="shared" si="8"/>
        <v>#DIV/0!</v>
      </c>
      <c r="R23" s="17"/>
      <c r="S23" s="22" t="e">
        <v>#N/A</v>
      </c>
      <c r="T23" s="15">
        <v>300</v>
      </c>
      <c r="U23" s="23" t="s">
        <v>33</v>
      </c>
      <c r="V23" s="24" t="s">
        <v>33</v>
      </c>
      <c r="W23" s="15">
        <v>0</v>
      </c>
      <c r="X23" s="25">
        <f t="shared" si="9"/>
        <v>0</v>
      </c>
      <c r="Y23" s="26">
        <f t="shared" si="10"/>
        <v>0</v>
      </c>
      <c r="Z23" s="15">
        <v>0</v>
      </c>
      <c r="AA23" s="15" t="s">
        <v>73</v>
      </c>
      <c r="AB23" s="28">
        <f t="shared" si="11"/>
        <v>-0.69</v>
      </c>
      <c r="AC23" s="29">
        <v>0.11463467361111108</v>
      </c>
      <c r="AD23" s="26">
        <f t="shared" si="12"/>
        <v>0</v>
      </c>
      <c r="AE23" s="26">
        <v>-3.31</v>
      </c>
      <c r="AF23" s="26">
        <v>-3.6635281818181817</v>
      </c>
      <c r="AG23" s="26">
        <v>0</v>
      </c>
    </row>
    <row r="24" spans="1:33" ht="15.75" customHeight="1" x14ac:dyDescent="0.2">
      <c r="A24" s="15" t="s">
        <v>63</v>
      </c>
      <c r="B24" s="15" t="s">
        <v>53</v>
      </c>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62</v>
      </c>
      <c r="O24" s="21">
        <f t="shared" ref="O24:P24" si="32">D24/7</f>
        <v>0</v>
      </c>
      <c r="P24" s="21">
        <f t="shared" si="32"/>
        <v>0</v>
      </c>
      <c r="Q24" s="17" t="e">
        <f t="shared" si="8"/>
        <v>#DIV/0!</v>
      </c>
      <c r="R24" s="17"/>
      <c r="S24" s="22" t="e">
        <v>#N/A</v>
      </c>
      <c r="T24" s="15">
        <v>300</v>
      </c>
      <c r="U24" s="23" t="s">
        <v>33</v>
      </c>
      <c r="V24" s="24" t="s">
        <v>33</v>
      </c>
      <c r="W24" s="15">
        <v>0</v>
      </c>
      <c r="X24" s="25">
        <f t="shared" si="9"/>
        <v>0</v>
      </c>
      <c r="Y24" s="26">
        <f t="shared" si="10"/>
        <v>0</v>
      </c>
      <c r="Z24" s="15">
        <v>0</v>
      </c>
      <c r="AA24" s="15" t="s">
        <v>73</v>
      </c>
      <c r="AB24" s="28">
        <f t="shared" si="11"/>
        <v>-0.69</v>
      </c>
      <c r="AC24" s="29">
        <v>0.11463467361111108</v>
      </c>
      <c r="AD24" s="26">
        <f t="shared" si="12"/>
        <v>0</v>
      </c>
      <c r="AE24" s="26">
        <v>-3.31</v>
      </c>
      <c r="AF24" s="26">
        <v>-3.6635281818181817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62</v>
      </c>
      <c r="O25" s="21">
        <f t="shared" ref="O25:P25" si="33">D25/7</f>
        <v>0</v>
      </c>
      <c r="P25" s="21">
        <f t="shared" si="33"/>
        <v>0</v>
      </c>
      <c r="Q25" s="17" t="e">
        <f t="shared" si="8"/>
        <v>#DIV/0!</v>
      </c>
      <c r="R25" s="17"/>
      <c r="S25" s="22">
        <v>0</v>
      </c>
      <c r="T25" s="15">
        <v>300</v>
      </c>
      <c r="U25" s="23" t="s">
        <v>33</v>
      </c>
      <c r="V25" s="24" t="s">
        <v>33</v>
      </c>
      <c r="W25" s="37">
        <v>0</v>
      </c>
      <c r="X25" s="25">
        <f t="shared" si="9"/>
        <v>0</v>
      </c>
      <c r="Y25" s="26">
        <f t="shared" si="10"/>
        <v>0</v>
      </c>
      <c r="Z25" s="37">
        <v>0</v>
      </c>
      <c r="AA25" s="15" t="s">
        <v>73</v>
      </c>
      <c r="AB25" s="28">
        <f t="shared" si="11"/>
        <v>-0.69</v>
      </c>
      <c r="AC25" s="29">
        <v>0.11463467361111108</v>
      </c>
      <c r="AD25" s="26">
        <f t="shared" si="12"/>
        <v>0</v>
      </c>
      <c r="AE25" s="26">
        <v>-3.31</v>
      </c>
      <c r="AF25" s="26">
        <v>-3.66</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62</v>
      </c>
      <c r="O26" s="21">
        <f t="shared" ref="O26:P26" si="34">D26/7</f>
        <v>0</v>
      </c>
      <c r="P26" s="21">
        <f t="shared" si="34"/>
        <v>0</v>
      </c>
      <c r="Q26" s="17" t="e">
        <f t="shared" si="8"/>
        <v>#DIV/0!</v>
      </c>
      <c r="R26" s="17"/>
      <c r="S26" s="22">
        <v>0</v>
      </c>
      <c r="T26" s="15">
        <v>300</v>
      </c>
      <c r="U26" s="23" t="s">
        <v>33</v>
      </c>
      <c r="V26" s="24" t="s">
        <v>33</v>
      </c>
      <c r="W26" s="37">
        <v>0</v>
      </c>
      <c r="X26" s="25">
        <f t="shared" si="9"/>
        <v>0</v>
      </c>
      <c r="Y26" s="26">
        <f t="shared" si="10"/>
        <v>0</v>
      </c>
      <c r="Z26" s="37">
        <v>0</v>
      </c>
      <c r="AA26" s="15" t="s">
        <v>73</v>
      </c>
      <c r="AB26" s="28">
        <f t="shared" si="11"/>
        <v>-0.69</v>
      </c>
      <c r="AC26" s="29">
        <v>0.11463467361111108</v>
      </c>
      <c r="AD26" s="26">
        <f t="shared" si="12"/>
        <v>0</v>
      </c>
      <c r="AE26" s="26">
        <v>-3.31</v>
      </c>
      <c r="AF26" s="26">
        <v>-3.66352818181818</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300</v>
      </c>
      <c r="U27" s="23" t="s">
        <v>33</v>
      </c>
      <c r="V27" s="24" t="s">
        <v>33</v>
      </c>
      <c r="W27" s="37">
        <v>0</v>
      </c>
      <c r="X27" s="25">
        <f t="shared" si="9"/>
        <v>0</v>
      </c>
      <c r="Y27" s="26">
        <f t="shared" si="10"/>
        <v>0</v>
      </c>
      <c r="Z27" s="37">
        <v>0</v>
      </c>
      <c r="AA27" s="15" t="s">
        <v>73</v>
      </c>
      <c r="AB27" s="28">
        <f t="shared" si="11"/>
        <v>-0.69</v>
      </c>
      <c r="AC27" s="29">
        <v>0.11463467361111108</v>
      </c>
      <c r="AD27" s="26">
        <f t="shared" si="12"/>
        <v>0</v>
      </c>
      <c r="AE27" s="26">
        <v>-3.31</v>
      </c>
      <c r="AF27" s="26">
        <v>-3.66352818181818</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300</v>
      </c>
      <c r="U28" s="23" t="s">
        <v>33</v>
      </c>
      <c r="V28" s="24" t="s">
        <v>33</v>
      </c>
      <c r="W28" s="37">
        <v>0</v>
      </c>
      <c r="X28" s="25">
        <f t="shared" si="9"/>
        <v>0</v>
      </c>
      <c r="Y28" s="26">
        <f t="shared" si="10"/>
        <v>0</v>
      </c>
      <c r="Z28" s="37">
        <v>0</v>
      </c>
      <c r="AA28" s="15" t="s">
        <v>73</v>
      </c>
      <c r="AB28" s="28">
        <f t="shared" si="11"/>
        <v>-0.69</v>
      </c>
      <c r="AC28" s="29">
        <v>0.11463467361111108</v>
      </c>
      <c r="AD28" s="26">
        <f t="shared" si="12"/>
        <v>0</v>
      </c>
      <c r="AE28" s="26">
        <v>-3.31</v>
      </c>
      <c r="AF28" s="26">
        <v>-3.66352818181818</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300</v>
      </c>
      <c r="U29" s="23" t="s">
        <v>33</v>
      </c>
      <c r="V29" s="24" t="s">
        <v>33</v>
      </c>
      <c r="W29" s="15">
        <v>0</v>
      </c>
      <c r="X29" s="25">
        <f t="shared" si="9"/>
        <v>0</v>
      </c>
      <c r="Y29" s="26">
        <f t="shared" si="10"/>
        <v>0</v>
      </c>
      <c r="Z29" s="15">
        <v>0</v>
      </c>
      <c r="AA29" s="15" t="s">
        <v>73</v>
      </c>
      <c r="AB29" s="28">
        <f t="shared" si="11"/>
        <v>-0.69</v>
      </c>
      <c r="AC29" s="29">
        <v>0.11463467361111108</v>
      </c>
      <c r="AD29" s="26">
        <f t="shared" si="12"/>
        <v>0</v>
      </c>
      <c r="AE29" s="26">
        <v>-3.31</v>
      </c>
      <c r="AF29" s="26">
        <v>-3.66352818181818</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300</v>
      </c>
      <c r="U30" s="23" t="s">
        <v>33</v>
      </c>
      <c r="V30" s="24" t="s">
        <v>33</v>
      </c>
      <c r="W30" s="15">
        <v>0</v>
      </c>
      <c r="X30" s="25">
        <f t="shared" si="9"/>
        <v>0</v>
      </c>
      <c r="Y30" s="26">
        <f t="shared" si="10"/>
        <v>0</v>
      </c>
      <c r="Z30" s="15">
        <v>0</v>
      </c>
      <c r="AA30" s="15" t="s">
        <v>73</v>
      </c>
      <c r="AB30" s="28">
        <f t="shared" si="11"/>
        <v>-0.69</v>
      </c>
      <c r="AC30" s="29">
        <v>0.11463467361111108</v>
      </c>
      <c r="AD30" s="26">
        <f t="shared" si="12"/>
        <v>0</v>
      </c>
      <c r="AE30" s="26">
        <v>-3.31</v>
      </c>
      <c r="AF30" s="26">
        <v>-3.6465228699999899</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300</v>
      </c>
      <c r="U31" s="23" t="s">
        <v>33</v>
      </c>
      <c r="V31" s="24" t="s">
        <v>745</v>
      </c>
      <c r="W31" s="15">
        <v>0</v>
      </c>
      <c r="X31" s="25">
        <f t="shared" si="9"/>
        <v>0</v>
      </c>
      <c r="Y31" s="26">
        <f t="shared" si="10"/>
        <v>0</v>
      </c>
      <c r="Z31" s="15">
        <v>0</v>
      </c>
      <c r="AA31" s="15" t="s">
        <v>73</v>
      </c>
      <c r="AB31" s="28">
        <f t="shared" si="11"/>
        <v>-0.69</v>
      </c>
      <c r="AC31" s="29">
        <v>0.11463467361111108</v>
      </c>
      <c r="AD31" s="26">
        <f t="shared" si="12"/>
        <v>0</v>
      </c>
      <c r="AE31" s="26">
        <v>-3.31</v>
      </c>
      <c r="AF31" s="26">
        <v>-3.6465228699999996</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0.11463467361111108</v>
      </c>
      <c r="AD32" s="26">
        <f t="shared" si="12"/>
        <v>0</v>
      </c>
      <c r="AE32" s="26">
        <v>-3.31</v>
      </c>
      <c r="AF32" s="26">
        <v>-3.6465228699999899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19.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6.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- 2 pack of xx-large 2x20"" velcro storage straps for cables, organize garage, home, or shop by hanging extension cords, hoses, tools, ropes, and more")</f>
        <v>Heavy duty storage strap - 2 pack of xx-large 2x20"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Info!B1:BJ5000""),2,FALSE),"""")"),"B07S76BPRV")</f>
        <v>B07S76BPRV</v>
      </c>
      <c r="B2" s="3" t="s">
        <v>189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5.8049644722689067</v>
      </c>
      <c r="D3" s="5">
        <f>SUM(D4:D99634)</f>
        <v>0</v>
      </c>
      <c r="E3" s="5"/>
      <c r="F3" s="6">
        <f t="shared" ref="F3:G3" si="0">SUM(F4:F99634)</f>
        <v>0</v>
      </c>
      <c r="G3" s="6">
        <f t="shared" si="0"/>
        <v>0</v>
      </c>
      <c r="H3" s="7" t="e">
        <f t="shared" ref="H3:H32" si="1">G3/F3*-1</f>
        <v>#DIV/0!</v>
      </c>
      <c r="I3" s="8" t="e">
        <f t="shared" ref="I3:I32" si="2">J3/F3</f>
        <v>#DIV/0!</v>
      </c>
      <c r="J3" s="6">
        <f>SUM(J4:J99634)</f>
        <v>0</v>
      </c>
      <c r="K3" s="6" t="e">
        <f t="shared" ref="K3:K32" si="3">J3/D3</f>
        <v>#DIV/0!</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t="e">
        <f>W3/D3</f>
        <v>#DIV/0!</v>
      </c>
      <c r="Y3" s="6"/>
      <c r="Z3" s="5"/>
      <c r="AA3" s="5"/>
      <c r="AB3" s="5"/>
      <c r="AC3" s="5"/>
      <c r="AD3" s="6">
        <f>SUM(AD4:AD99634)</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Info!B2:BZ7000""),37,FALSE)),"""")*-1"),-1.62421980142857)</f>
        <v>-1.62421980142857</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-1.4119668181818181</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-1.4119668181818181</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-1.4119668181818181</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-1.4119668181818181</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-1.41</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-1.4235148701298701</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-1.4235148701298701</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-1.4235148701298701</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-1.4235148701298701</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-1.42959279220779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-1.42959279220779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-1.42959279220779</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-1.42959279220779</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100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-1.3938927922077899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100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-1.3938927922077899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100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-1.3938927922077922</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100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-1.3938927922077922</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100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-1.3938927922077922</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100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-1.3938927922077922</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100</v>
      </c>
      <c r="U23" s="23" t="s">
        <v>33</v>
      </c>
      <c r="V23" s="24" t="s">
        <v>33</v>
      </c>
      <c r="W23" s="15">
        <v>0</v>
      </c>
      <c r="X23" s="25">
        <f t="shared" si="9"/>
        <v>0</v>
      </c>
      <c r="Y23" s="26">
        <f t="shared" si="10"/>
        <v>0</v>
      </c>
      <c r="Z23" s="15">
        <v>0</v>
      </c>
      <c r="AA23" s="27" t="s">
        <v>73</v>
      </c>
      <c r="AB23" s="28">
        <f t="shared" si="11"/>
        <v>-0.69</v>
      </c>
      <c r="AC23" s="29">
        <v>2.7168981481481481E-2</v>
      </c>
      <c r="AD23" s="26">
        <f t="shared" si="12"/>
        <v>0</v>
      </c>
      <c r="AE23" s="26">
        <v>-3.31</v>
      </c>
      <c r="AF23" s="26">
        <v>-1.3938927922077922</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100</v>
      </c>
      <c r="U24" s="23" t="s">
        <v>33</v>
      </c>
      <c r="V24" s="24" t="s">
        <v>33</v>
      </c>
      <c r="W24" s="15">
        <v>0</v>
      </c>
      <c r="X24" s="25">
        <f t="shared" si="9"/>
        <v>0</v>
      </c>
      <c r="Y24" s="26">
        <f t="shared" si="10"/>
        <v>0</v>
      </c>
      <c r="Z24" s="15">
        <v>0</v>
      </c>
      <c r="AA24" s="27" t="s">
        <v>73</v>
      </c>
      <c r="AB24" s="28">
        <f t="shared" si="11"/>
        <v>-0.69</v>
      </c>
      <c r="AC24" s="29">
        <v>2.7168981481481481E-2</v>
      </c>
      <c r="AD24" s="26">
        <f t="shared" si="12"/>
        <v>0</v>
      </c>
      <c r="AE24" s="26">
        <v>-3.31</v>
      </c>
      <c r="AF24" s="26">
        <v>-1.3938927922077922</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100</v>
      </c>
      <c r="U25" s="23" t="s">
        <v>33</v>
      </c>
      <c r="V25" s="24" t="s">
        <v>33</v>
      </c>
      <c r="W25" s="37">
        <v>0</v>
      </c>
      <c r="X25" s="25">
        <f t="shared" si="9"/>
        <v>0</v>
      </c>
      <c r="Y25" s="26">
        <f t="shared" si="10"/>
        <v>0</v>
      </c>
      <c r="Z25" s="37">
        <v>0</v>
      </c>
      <c r="AA25" s="27" t="s">
        <v>73</v>
      </c>
      <c r="AB25" s="28">
        <f t="shared" si="11"/>
        <v>-0.69</v>
      </c>
      <c r="AC25" s="29">
        <v>2.7168981481481481E-2</v>
      </c>
      <c r="AD25" s="26">
        <f t="shared" si="12"/>
        <v>0</v>
      </c>
      <c r="AE25" s="26">
        <v>-3.31</v>
      </c>
      <c r="AF25" s="26">
        <v>-1.39</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100</v>
      </c>
      <c r="U26" s="23" t="s">
        <v>33</v>
      </c>
      <c r="V26" s="24" t="s">
        <v>33</v>
      </c>
      <c r="W26" s="37">
        <v>0</v>
      </c>
      <c r="X26" s="25">
        <f t="shared" si="9"/>
        <v>0</v>
      </c>
      <c r="Y26" s="26">
        <f t="shared" si="10"/>
        <v>0</v>
      </c>
      <c r="Z26" s="37">
        <v>0</v>
      </c>
      <c r="AA26" s="15" t="s">
        <v>73</v>
      </c>
      <c r="AB26" s="28">
        <f t="shared" si="11"/>
        <v>-0.69</v>
      </c>
      <c r="AC26" s="29">
        <v>2.7168981481481481E-2</v>
      </c>
      <c r="AD26" s="26">
        <f t="shared" si="12"/>
        <v>0</v>
      </c>
      <c r="AE26" s="26">
        <v>-3.31</v>
      </c>
      <c r="AF26" s="26">
        <v>-1.3938927922077899</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100</v>
      </c>
      <c r="U27" s="23" t="s">
        <v>33</v>
      </c>
      <c r="V27" s="24" t="s">
        <v>33</v>
      </c>
      <c r="W27" s="37">
        <v>0</v>
      </c>
      <c r="X27" s="25">
        <f t="shared" si="9"/>
        <v>0</v>
      </c>
      <c r="Y27" s="26">
        <f t="shared" si="10"/>
        <v>0</v>
      </c>
      <c r="Z27" s="37">
        <v>0</v>
      </c>
      <c r="AA27" s="15" t="s">
        <v>73</v>
      </c>
      <c r="AB27" s="28">
        <f t="shared" si="11"/>
        <v>-0.69</v>
      </c>
      <c r="AC27" s="29">
        <v>2.7168981481481481E-2</v>
      </c>
      <c r="AD27" s="26">
        <f t="shared" si="12"/>
        <v>0</v>
      </c>
      <c r="AE27" s="26">
        <v>-3.31</v>
      </c>
      <c r="AF27" s="26">
        <v>-1.3938927922077899</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100</v>
      </c>
      <c r="U28" s="23" t="s">
        <v>33</v>
      </c>
      <c r="V28" s="24" t="s">
        <v>33</v>
      </c>
      <c r="W28" s="37">
        <v>0</v>
      </c>
      <c r="X28" s="25">
        <f t="shared" si="9"/>
        <v>0</v>
      </c>
      <c r="Y28" s="26">
        <f t="shared" si="10"/>
        <v>0</v>
      </c>
      <c r="Z28" s="37">
        <v>0</v>
      </c>
      <c r="AA28" s="15" t="s">
        <v>73</v>
      </c>
      <c r="AB28" s="28">
        <f t="shared" si="11"/>
        <v>-0.69</v>
      </c>
      <c r="AC28" s="29">
        <v>2.7168981481481481E-2</v>
      </c>
      <c r="AD28" s="26">
        <f t="shared" si="12"/>
        <v>0</v>
      </c>
      <c r="AE28" s="26">
        <v>-3.31</v>
      </c>
      <c r="AF28" s="26">
        <v>-1.6315077922077901</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100</v>
      </c>
      <c r="U29" s="23" t="s">
        <v>33</v>
      </c>
      <c r="V29" s="24" t="s">
        <v>33</v>
      </c>
      <c r="W29" s="15">
        <v>0</v>
      </c>
      <c r="X29" s="25">
        <f t="shared" si="9"/>
        <v>0</v>
      </c>
      <c r="Y29" s="26">
        <f t="shared" si="10"/>
        <v>0</v>
      </c>
      <c r="Z29" s="15">
        <v>0</v>
      </c>
      <c r="AA29" s="15" t="s">
        <v>73</v>
      </c>
      <c r="AB29" s="28">
        <f t="shared" si="11"/>
        <v>-0.69</v>
      </c>
      <c r="AC29" s="29">
        <v>2.7168981481481481E-2</v>
      </c>
      <c r="AD29" s="26">
        <f t="shared" si="12"/>
        <v>0</v>
      </c>
      <c r="AE29" s="26">
        <v>-3.31</v>
      </c>
      <c r="AF29" s="26">
        <v>-1.6315077922077901</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100</v>
      </c>
      <c r="U30" s="23" t="s">
        <v>33</v>
      </c>
      <c r="V30" s="24" t="s">
        <v>33</v>
      </c>
      <c r="W30" s="15">
        <v>0</v>
      </c>
      <c r="X30" s="25">
        <f t="shared" si="9"/>
        <v>0</v>
      </c>
      <c r="Y30" s="26">
        <f t="shared" si="10"/>
        <v>0</v>
      </c>
      <c r="Z30" s="15">
        <v>0</v>
      </c>
      <c r="AA30" s="15" t="s">
        <v>73</v>
      </c>
      <c r="AB30" s="28">
        <f t="shared" si="11"/>
        <v>-0.69</v>
      </c>
      <c r="AC30" s="29">
        <v>2.7168981481481481E-2</v>
      </c>
      <c r="AD30" s="26">
        <f t="shared" si="12"/>
        <v>0</v>
      </c>
      <c r="AE30" s="26">
        <v>-3.31</v>
      </c>
      <c r="AF30" s="26">
        <v>-1.62421980142857</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100</v>
      </c>
      <c r="U31" s="23" t="s">
        <v>33</v>
      </c>
      <c r="V31" s="24" t="s">
        <v>744</v>
      </c>
      <c r="W31" s="15">
        <v>0</v>
      </c>
      <c r="X31" s="25">
        <f t="shared" si="9"/>
        <v>0</v>
      </c>
      <c r="Y31" s="26">
        <f t="shared" si="10"/>
        <v>0</v>
      </c>
      <c r="Z31" s="15">
        <v>0</v>
      </c>
      <c r="AA31" s="15" t="s">
        <v>73</v>
      </c>
      <c r="AB31" s="28">
        <f t="shared" si="11"/>
        <v>-0.69</v>
      </c>
      <c r="AC31" s="29">
        <v>2.7168981481481481E-2</v>
      </c>
      <c r="AD31" s="26">
        <f t="shared" si="12"/>
        <v>0</v>
      </c>
      <c r="AE31" s="26">
        <v>-3.31</v>
      </c>
      <c r="AF31" s="26">
        <v>-1.6242198014285714</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2.7168981481481481E-2</v>
      </c>
      <c r="AD32" s="26">
        <f t="shared" si="12"/>
        <v>0</v>
      </c>
      <c r="AE32" s="26">
        <v>-3.31</v>
      </c>
      <c r="AF32" s="26">
        <v>-1.62421980142857</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9.6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32.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
        <v>190</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7.25" customHeight="1" x14ac:dyDescent="0.2">
      <c r="A2" s="2" t="str">
        <f ca="1">IFERROR(__xludf.DUMMYFUNCTION("IFERROR(VLOOKUP(B2,IMPORTRANGE(""https://docs.google.com/spreadsheets/d/1x0DhHglkXKoEBOD2MBsuK_EyIr1ouxD2ftIpqOYFa-k/edit?usp=sharing"",""Ubiquitty-SKU-Specific Info!B1:BJ5000""),2,FALSE),"""")"),"B07S95Z6WJ")</f>
        <v>B07S95Z6WJ</v>
      </c>
      <c r="B2" s="3" t="s">
        <v>191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15.5" customHeight="1" x14ac:dyDescent="0.15">
      <c r="A3" s="62" t="s">
        <v>30</v>
      </c>
      <c r="B3" s="63"/>
      <c r="C3" s="4">
        <f>((AE32+AF32)/0.85)*-1</f>
        <v>9.0561922426470467</v>
      </c>
      <c r="D3" s="5">
        <f>SUM(D4:D99634)</f>
        <v>55</v>
      </c>
      <c r="E3" s="5"/>
      <c r="F3" s="6">
        <f t="shared" ref="F3:G3" si="0">SUM(F4:F99634)</f>
        <v>663.98</v>
      </c>
      <c r="G3" s="6">
        <f t="shared" si="0"/>
        <v>-0.16</v>
      </c>
      <c r="H3" s="7">
        <f t="shared" ref="H3:H32" si="1">G3/F3*-1</f>
        <v>2.4097111358775867E-4</v>
      </c>
      <c r="I3" s="8">
        <f t="shared" ref="I3:I32" si="2">J3/F3</f>
        <v>0.24314354352234815</v>
      </c>
      <c r="J3" s="6">
        <f>SUM(J4:J99634)</f>
        <v>161.44245002796873</v>
      </c>
      <c r="K3" s="6">
        <f t="shared" ref="K3:K32" si="3">J3/D3</f>
        <v>2.9353172732357953</v>
      </c>
      <c r="L3" s="5"/>
      <c r="M3" s="9"/>
      <c r="N3" s="10"/>
      <c r="O3" s="5" t="str">
        <f ca="1">IFERROR(__xludf.DUMMYFUNCTION("IFERROR(VLOOKUP(B2,IMPORTRANGE(""https://docs.google.com/spreadsheets/d/1N8jvpEHDVkurDv7NrPxwI3eH6hQsvtb1QltGNCalRjU/edit#gid=865736387"",""Compiled Sheet!a1:g5000""),2,FALSE),"""")"),"1 - March
2 - April
2 - May
1.5 - June
1.5 - July
1.5 - Aug
1 - Sept
1 - Oct
4 - Nov
4 - Dec
1 - Jan
2 - Feb")</f>
        <v>1 - March
2 - April
2 - May
1.5 - June
1.5 - July
1.5 - Aug
1 - Sept
1 - Oct
4 - Nov
4 - Dec
1 -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-5.8519408811222169</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Info!B2:BZ7000""),37,FALSE)),"""")*-1"),-4.05776340624999)</f>
        <v>-4.0577634062499897</v>
      </c>
      <c r="AG3" s="6">
        <f>SUM(AG4:AG99634)</f>
        <v>0</v>
      </c>
    </row>
    <row r="4" spans="1:33" ht="28.5" customHeight="1" x14ac:dyDescent="0.2">
      <c r="A4" s="15" t="s">
        <v>31</v>
      </c>
      <c r="B4" s="15" t="s">
        <v>36</v>
      </c>
      <c r="C4" s="16">
        <f t="shared" ref="C4:C32" si="4">IFERROR(F4/D4," - ")</f>
        <v>13.029999999999998</v>
      </c>
      <c r="D4" s="17">
        <v>5</v>
      </c>
      <c r="E4" s="17">
        <v>0</v>
      </c>
      <c r="F4" s="18">
        <v>65.149999999999991</v>
      </c>
      <c r="G4" s="18">
        <v>0</v>
      </c>
      <c r="H4" s="19">
        <f t="shared" si="1"/>
        <v>0</v>
      </c>
      <c r="I4" s="19">
        <f t="shared" si="2"/>
        <v>0.28930403714524361</v>
      </c>
      <c r="J4" s="18">
        <f t="shared" ref="J4:J32" si="5">F4*0.85+G4+AF4*D4+D4*AE4+AG4+AD4</f>
        <v>18.848158020012619</v>
      </c>
      <c r="K4" s="18">
        <f t="shared" si="3"/>
        <v>3.769631604002524</v>
      </c>
      <c r="L4" s="17">
        <v>22</v>
      </c>
      <c r="M4" s="20">
        <f t="shared" ref="M4:M32" si="6">IFERROR(D4/L4,"-")</f>
        <v>0.22727272727272727</v>
      </c>
      <c r="N4" s="17">
        <v>56</v>
      </c>
      <c r="O4" s="21">
        <f t="shared" ref="O4:P4" si="7">D4/7</f>
        <v>0.7142857142857143</v>
      </c>
      <c r="P4" s="21">
        <f t="shared" si="7"/>
        <v>0</v>
      </c>
      <c r="Q4" s="17">
        <f t="shared" ref="Q4:Q32" si="8">ROUNDDOWN(N4/(O4+P4),0)</f>
        <v>78</v>
      </c>
      <c r="R4" s="17"/>
      <c r="S4" s="22">
        <v>1.1895223420647101</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7.7081182870370371E-2</v>
      </c>
      <c r="AD4" s="26">
        <f t="shared" ref="AD4:AD32" si="12">IFERROR(AB4*AC4*D4*2,0)</f>
        <v>-0.53186016180555551</v>
      </c>
      <c r="AE4" s="26">
        <v>-3.48</v>
      </c>
      <c r="AF4" s="26">
        <v>-3.7194963636363636</v>
      </c>
      <c r="AG4" s="26">
        <v>0</v>
      </c>
    </row>
    <row r="5" spans="1:33" ht="15.75" customHeight="1" x14ac:dyDescent="0.2">
      <c r="A5" s="15" t="s">
        <v>35</v>
      </c>
      <c r="B5" s="15" t="s">
        <v>192</v>
      </c>
      <c r="C5" s="16">
        <f t="shared" si="4"/>
        <v>11.225833333333334</v>
      </c>
      <c r="D5" s="17">
        <v>12</v>
      </c>
      <c r="E5" s="17">
        <v>0</v>
      </c>
      <c r="F5" s="30">
        <v>134.71</v>
      </c>
      <c r="G5" s="30">
        <v>0</v>
      </c>
      <c r="H5" s="19">
        <f t="shared" si="1"/>
        <v>0</v>
      </c>
      <c r="I5" s="19">
        <f t="shared" si="2"/>
        <v>0.19918046282213045</v>
      </c>
      <c r="J5" s="18">
        <f t="shared" si="5"/>
        <v>26.831600146769194</v>
      </c>
      <c r="K5" s="18">
        <f t="shared" si="3"/>
        <v>2.2359666788974328</v>
      </c>
      <c r="L5" s="17">
        <v>13</v>
      </c>
      <c r="M5" s="20">
        <f t="shared" si="6"/>
        <v>0.92307692307692313</v>
      </c>
      <c r="N5" s="17">
        <v>43</v>
      </c>
      <c r="O5" s="21">
        <f t="shared" ref="O5:P5" si="13">D5/7</f>
        <v>1.7142857142857142</v>
      </c>
      <c r="P5" s="21">
        <f t="shared" si="13"/>
        <v>0</v>
      </c>
      <c r="Q5" s="17">
        <f t="shared" si="8"/>
        <v>25</v>
      </c>
      <c r="R5" s="17"/>
      <c r="S5" s="22">
        <v>1.32871972318339</v>
      </c>
      <c r="T5" s="15">
        <v>0</v>
      </c>
      <c r="U5" s="23" t="s">
        <v>33</v>
      </c>
      <c r="V5" s="24" t="s">
        <v>33</v>
      </c>
      <c r="W5" s="15">
        <v>0</v>
      </c>
      <c r="X5" s="25">
        <f t="shared" si="9"/>
        <v>0</v>
      </c>
      <c r="Y5" s="26">
        <f t="shared" si="10"/>
        <v>0</v>
      </c>
      <c r="Z5" s="15">
        <v>0</v>
      </c>
      <c r="AA5" s="15" t="s">
        <v>73</v>
      </c>
      <c r="AB5" s="28">
        <f t="shared" si="11"/>
        <v>-0.69</v>
      </c>
      <c r="AC5" s="29">
        <v>7.7170500579374274E-2</v>
      </c>
      <c r="AD5" s="26">
        <f t="shared" si="12"/>
        <v>-1.2779434895944379</v>
      </c>
      <c r="AE5" s="26">
        <v>-3.48</v>
      </c>
      <c r="AF5" s="26">
        <v>-3.7194963636363636</v>
      </c>
      <c r="AG5" s="26">
        <v>0</v>
      </c>
    </row>
    <row r="6" spans="1:33" ht="15.75" customHeight="1" x14ac:dyDescent="0.2">
      <c r="A6" s="15" t="s">
        <v>37</v>
      </c>
      <c r="B6" s="15" t="s">
        <v>36</v>
      </c>
      <c r="C6" s="16">
        <f t="shared" si="4"/>
        <v>10.99</v>
      </c>
      <c r="D6" s="17">
        <v>5</v>
      </c>
      <c r="E6" s="17">
        <v>0</v>
      </c>
      <c r="F6" s="30">
        <v>54.95</v>
      </c>
      <c r="G6" s="30">
        <v>0</v>
      </c>
      <c r="H6" s="19">
        <f t="shared" si="1"/>
        <v>0</v>
      </c>
      <c r="I6" s="19">
        <f t="shared" si="2"/>
        <v>0.18522580564172209</v>
      </c>
      <c r="J6" s="18">
        <f t="shared" si="5"/>
        <v>10.17815802001263</v>
      </c>
      <c r="K6" s="18">
        <f t="shared" si="3"/>
        <v>2.0356316040025257</v>
      </c>
      <c r="L6" s="17">
        <v>27</v>
      </c>
      <c r="M6" s="20">
        <f t="shared" si="6"/>
        <v>0.18518518518518517</v>
      </c>
      <c r="N6" s="17">
        <v>36</v>
      </c>
      <c r="O6" s="21">
        <f t="shared" ref="O6:P6" si="14">D6/7</f>
        <v>0.7142857142857143</v>
      </c>
      <c r="P6" s="21">
        <f t="shared" si="14"/>
        <v>0</v>
      </c>
      <c r="Q6" s="17">
        <f t="shared" si="8"/>
        <v>50</v>
      </c>
      <c r="R6" s="17"/>
      <c r="S6" s="22">
        <v>1.4923076923076899</v>
      </c>
      <c r="T6" s="15">
        <v>0</v>
      </c>
      <c r="U6" s="23" t="s">
        <v>33</v>
      </c>
      <c r="V6" s="24" t="s">
        <v>39</v>
      </c>
      <c r="W6" s="15">
        <v>0</v>
      </c>
      <c r="X6" s="25">
        <f t="shared" si="9"/>
        <v>0</v>
      </c>
      <c r="Y6" s="26">
        <f t="shared" si="10"/>
        <v>0</v>
      </c>
      <c r="Z6" s="15">
        <v>0</v>
      </c>
      <c r="AA6" s="15" t="s">
        <v>73</v>
      </c>
      <c r="AB6" s="28">
        <f t="shared" si="11"/>
        <v>-0.69</v>
      </c>
      <c r="AC6" s="29">
        <v>7.7081182870370371E-2</v>
      </c>
      <c r="AD6" s="26">
        <f t="shared" si="12"/>
        <v>-0.53186016180555551</v>
      </c>
      <c r="AE6" s="26">
        <v>-3.48</v>
      </c>
      <c r="AF6" s="26">
        <v>-3.7194963636363636</v>
      </c>
      <c r="AG6" s="26">
        <v>0</v>
      </c>
    </row>
    <row r="7" spans="1:33" ht="15.75" customHeight="1" x14ac:dyDescent="0.2">
      <c r="A7" s="15" t="s">
        <v>40</v>
      </c>
      <c r="B7" s="15" t="s">
        <v>174</v>
      </c>
      <c r="C7" s="16">
        <f t="shared" si="4"/>
        <v>10.989999999999998</v>
      </c>
      <c r="D7" s="17">
        <v>8</v>
      </c>
      <c r="E7" s="17">
        <v>0</v>
      </c>
      <c r="F7" s="30">
        <v>87.919999999999987</v>
      </c>
      <c r="G7" s="30">
        <v>0</v>
      </c>
      <c r="H7" s="19">
        <f t="shared" si="1"/>
        <v>0</v>
      </c>
      <c r="I7" s="19">
        <f t="shared" si="2"/>
        <v>0.18522580564172195</v>
      </c>
      <c r="J7" s="18">
        <f t="shared" si="5"/>
        <v>16.285052832020192</v>
      </c>
      <c r="K7" s="18">
        <f t="shared" si="3"/>
        <v>2.035631604002524</v>
      </c>
      <c r="L7" s="17">
        <v>27</v>
      </c>
      <c r="M7" s="20">
        <f t="shared" si="6"/>
        <v>0.29629629629629628</v>
      </c>
      <c r="N7" s="17">
        <v>30</v>
      </c>
      <c r="O7" s="21">
        <f t="shared" ref="O7:P7" si="15">D7/7</f>
        <v>1.1428571428571428</v>
      </c>
      <c r="P7" s="21">
        <f t="shared" si="15"/>
        <v>0</v>
      </c>
      <c r="Q7" s="17">
        <f t="shared" si="8"/>
        <v>26</v>
      </c>
      <c r="R7" s="17"/>
      <c r="S7" s="22">
        <v>1.65874730021598</v>
      </c>
      <c r="T7" s="15">
        <v>0</v>
      </c>
      <c r="U7" s="23" t="s">
        <v>33</v>
      </c>
      <c r="V7" s="24" t="s">
        <v>39</v>
      </c>
      <c r="W7" s="15">
        <v>0</v>
      </c>
      <c r="X7" s="25">
        <f t="shared" si="9"/>
        <v>0</v>
      </c>
      <c r="Y7" s="26">
        <f t="shared" si="10"/>
        <v>0</v>
      </c>
      <c r="Z7" s="15">
        <v>0</v>
      </c>
      <c r="AA7" s="15" t="s">
        <v>73</v>
      </c>
      <c r="AB7" s="28">
        <f t="shared" si="11"/>
        <v>-0.69</v>
      </c>
      <c r="AC7" s="29">
        <v>7.7081182870370371E-2</v>
      </c>
      <c r="AD7" s="26">
        <f t="shared" si="12"/>
        <v>-0.85097625888888884</v>
      </c>
      <c r="AE7" s="26">
        <v>-3.48</v>
      </c>
      <c r="AF7" s="26">
        <v>-3.7194963636363636</v>
      </c>
      <c r="AG7" s="26">
        <v>0</v>
      </c>
    </row>
    <row r="8" spans="1:33" ht="15.75" customHeight="1" x14ac:dyDescent="0.2">
      <c r="A8" s="15" t="s">
        <v>42</v>
      </c>
      <c r="B8" s="15" t="s">
        <v>36</v>
      </c>
      <c r="C8" s="16">
        <f t="shared" si="4"/>
        <v>11.968888888888889</v>
      </c>
      <c r="D8" s="17">
        <v>9</v>
      </c>
      <c r="E8" s="17">
        <v>0</v>
      </c>
      <c r="F8" s="30">
        <v>107.72</v>
      </c>
      <c r="G8" s="30">
        <v>0</v>
      </c>
      <c r="H8" s="19">
        <f t="shared" si="1"/>
        <v>0</v>
      </c>
      <c r="I8" s="19">
        <f t="shared" si="2"/>
        <v>0.23955302366087999</v>
      </c>
      <c r="J8" s="18">
        <f t="shared" si="5"/>
        <v>25.804651708749994</v>
      </c>
      <c r="K8" s="18">
        <f t="shared" si="3"/>
        <v>2.8671835231944436</v>
      </c>
      <c r="L8" s="17">
        <v>34</v>
      </c>
      <c r="M8" s="20">
        <f t="shared" si="6"/>
        <v>0.26470588235294118</v>
      </c>
      <c r="N8" s="17">
        <v>17</v>
      </c>
      <c r="O8" s="21">
        <f t="shared" ref="O8:P8" si="16">D8/7</f>
        <v>1.2857142857142858</v>
      </c>
      <c r="P8" s="21">
        <f t="shared" si="16"/>
        <v>0</v>
      </c>
      <c r="Q8" s="17">
        <f t="shared" si="8"/>
        <v>13</v>
      </c>
      <c r="R8" s="17"/>
      <c r="S8" s="22">
        <v>1.8880778588807701</v>
      </c>
      <c r="T8" s="15">
        <v>0</v>
      </c>
      <c r="U8" s="23" t="s">
        <v>33</v>
      </c>
      <c r="V8" s="24" t="s">
        <v>33</v>
      </c>
      <c r="W8" s="15">
        <v>0</v>
      </c>
      <c r="X8" s="25">
        <f t="shared" si="9"/>
        <v>0</v>
      </c>
      <c r="Y8" s="26">
        <f t="shared" si="10"/>
        <v>0</v>
      </c>
      <c r="Z8" s="15">
        <v>0</v>
      </c>
      <c r="AA8" s="15" t="s">
        <v>73</v>
      </c>
      <c r="AB8" s="28">
        <f t="shared" si="11"/>
        <v>-0.69</v>
      </c>
      <c r="AC8" s="29">
        <v>7.7081182870370371E-2</v>
      </c>
      <c r="AD8" s="26">
        <f t="shared" si="12"/>
        <v>-0.95734829124999998</v>
      </c>
      <c r="AE8" s="26">
        <v>-3.48</v>
      </c>
      <c r="AF8" s="26">
        <v>-3.72</v>
      </c>
      <c r="AG8" s="26">
        <v>0</v>
      </c>
    </row>
    <row r="9" spans="1:33" ht="15.75" customHeight="1" x14ac:dyDescent="0.2">
      <c r="A9" s="15" t="s">
        <v>44</v>
      </c>
      <c r="B9" s="15" t="s">
        <v>72</v>
      </c>
      <c r="C9" s="16">
        <f t="shared" si="4"/>
        <v>13.21</v>
      </c>
      <c r="D9" s="17">
        <v>3</v>
      </c>
      <c r="E9" s="17">
        <v>1</v>
      </c>
      <c r="F9" s="30">
        <v>39.630000000000003</v>
      </c>
      <c r="G9" s="30">
        <v>0</v>
      </c>
      <c r="H9" s="19">
        <f t="shared" si="1"/>
        <v>0</v>
      </c>
      <c r="I9" s="19">
        <f t="shared" si="2"/>
        <v>0.29481933551736195</v>
      </c>
      <c r="J9" s="18">
        <f t="shared" si="5"/>
        <v>11.683690266553054</v>
      </c>
      <c r="K9" s="18">
        <f t="shared" si="3"/>
        <v>3.8945634221843513</v>
      </c>
      <c r="L9" s="17">
        <v>18</v>
      </c>
      <c r="M9" s="20">
        <f t="shared" si="6"/>
        <v>0.16666666666666666</v>
      </c>
      <c r="N9" s="17">
        <v>12</v>
      </c>
      <c r="O9" s="21">
        <f t="shared" ref="O9:P9" si="17">D9/7</f>
        <v>0.42857142857142855</v>
      </c>
      <c r="P9" s="21">
        <f t="shared" si="17"/>
        <v>0.14285714285714285</v>
      </c>
      <c r="Q9" s="17">
        <f t="shared" si="8"/>
        <v>21</v>
      </c>
      <c r="R9" s="17"/>
      <c r="S9" s="22">
        <v>2.0225988700564899</v>
      </c>
      <c r="T9" s="15">
        <v>0</v>
      </c>
      <c r="U9" s="23" t="s">
        <v>33</v>
      </c>
      <c r="V9" s="24" t="s">
        <v>33</v>
      </c>
      <c r="W9" s="15">
        <v>0</v>
      </c>
      <c r="X9" s="25">
        <f t="shared" si="9"/>
        <v>0</v>
      </c>
      <c r="Y9" s="26">
        <f t="shared" si="10"/>
        <v>0</v>
      </c>
      <c r="Z9" s="15">
        <v>0</v>
      </c>
      <c r="AA9" s="15" t="s">
        <v>73</v>
      </c>
      <c r="AB9" s="28">
        <f t="shared" si="11"/>
        <v>-0.69</v>
      </c>
      <c r="AC9" s="29">
        <v>7.7081182870370371E-2</v>
      </c>
      <c r="AD9" s="26">
        <f t="shared" si="12"/>
        <v>-0.31911609708333333</v>
      </c>
      <c r="AE9" s="26">
        <v>-3.48</v>
      </c>
      <c r="AF9" s="26">
        <v>-3.7475645454545399</v>
      </c>
      <c r="AG9" s="26">
        <v>0</v>
      </c>
    </row>
    <row r="10" spans="1:33" ht="15.75" customHeight="1" x14ac:dyDescent="0.2">
      <c r="A10" s="15" t="s">
        <v>45</v>
      </c>
      <c r="B10" s="15" t="s">
        <v>48</v>
      </c>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12</v>
      </c>
      <c r="O10" s="21">
        <f t="shared" ref="O10:P10" si="18">D10/7</f>
        <v>0</v>
      </c>
      <c r="P10" s="21">
        <f t="shared" si="18"/>
        <v>0</v>
      </c>
      <c r="Q10" s="17" t="e">
        <f t="shared" si="8"/>
        <v>#DIV/0!</v>
      </c>
      <c r="R10" s="17"/>
      <c r="S10" s="22">
        <v>1.96</v>
      </c>
      <c r="T10" s="15">
        <v>0</v>
      </c>
      <c r="U10" s="23" t="s">
        <v>33</v>
      </c>
      <c r="V10" s="24" t="s">
        <v>33</v>
      </c>
      <c r="W10" s="15">
        <v>0</v>
      </c>
      <c r="X10" s="25">
        <f t="shared" si="9"/>
        <v>0</v>
      </c>
      <c r="Y10" s="26">
        <f t="shared" si="10"/>
        <v>0</v>
      </c>
      <c r="Z10" s="15">
        <v>0</v>
      </c>
      <c r="AA10" s="15" t="s">
        <v>73</v>
      </c>
      <c r="AB10" s="28">
        <f t="shared" si="11"/>
        <v>-0.69</v>
      </c>
      <c r="AC10" s="29">
        <v>7.7081182870370371E-2</v>
      </c>
      <c r="AD10" s="26">
        <f t="shared" si="12"/>
        <v>0</v>
      </c>
      <c r="AE10" s="26">
        <v>-3.48</v>
      </c>
      <c r="AF10" s="26">
        <v>-3.7475645454545399</v>
      </c>
      <c r="AG10" s="26">
        <v>0</v>
      </c>
    </row>
    <row r="11" spans="1:33" ht="15.75" customHeight="1" x14ac:dyDescent="0.2">
      <c r="A11" s="15" t="s">
        <v>47</v>
      </c>
      <c r="B11" s="15" t="s">
        <v>193</v>
      </c>
      <c r="C11" s="16">
        <f t="shared" si="4"/>
        <v>12.989999999999998</v>
      </c>
      <c r="D11" s="17">
        <v>8</v>
      </c>
      <c r="E11" s="17">
        <v>0</v>
      </c>
      <c r="F11" s="30">
        <v>103.91999999999999</v>
      </c>
      <c r="G11" s="30">
        <v>0</v>
      </c>
      <c r="H11" s="19">
        <f t="shared" si="1"/>
        <v>0</v>
      </c>
      <c r="I11" s="19">
        <f t="shared" si="2"/>
        <v>0.28541673765853337</v>
      </c>
      <c r="J11" s="18">
        <f t="shared" si="5"/>
        <v>29.660507377474786</v>
      </c>
      <c r="K11" s="18">
        <f t="shared" si="3"/>
        <v>3.7075634221843483</v>
      </c>
      <c r="L11" s="17">
        <v>11</v>
      </c>
      <c r="M11" s="20">
        <f t="shared" si="6"/>
        <v>0.72727272727272729</v>
      </c>
      <c r="N11" s="17">
        <v>6</v>
      </c>
      <c r="O11" s="21">
        <f t="shared" ref="O11:P11" si="19">D11/7</f>
        <v>1.1428571428571428</v>
      </c>
      <c r="P11" s="21">
        <f t="shared" si="19"/>
        <v>0</v>
      </c>
      <c r="Q11" s="17">
        <f t="shared" si="8"/>
        <v>5</v>
      </c>
      <c r="R11" s="17"/>
      <c r="S11" s="22">
        <v>2.0661157024793302</v>
      </c>
      <c r="T11" s="15">
        <v>0</v>
      </c>
      <c r="U11" s="23" t="s">
        <v>33</v>
      </c>
      <c r="V11" s="24" t="s">
        <v>33</v>
      </c>
      <c r="W11" s="15">
        <v>0</v>
      </c>
      <c r="X11" s="25">
        <f t="shared" si="9"/>
        <v>0</v>
      </c>
      <c r="Y11" s="26">
        <f t="shared" si="10"/>
        <v>0</v>
      </c>
      <c r="Z11" s="15">
        <v>0</v>
      </c>
      <c r="AA11" s="15" t="s">
        <v>73</v>
      </c>
      <c r="AB11" s="28">
        <f t="shared" si="11"/>
        <v>-0.69</v>
      </c>
      <c r="AC11" s="29">
        <v>7.7081182870370371E-2</v>
      </c>
      <c r="AD11" s="26">
        <f t="shared" si="12"/>
        <v>-0.85097625888888884</v>
      </c>
      <c r="AE11" s="26">
        <v>-3.48</v>
      </c>
      <c r="AF11" s="26">
        <v>-3.7475645454545399</v>
      </c>
      <c r="AG11" s="26">
        <v>0</v>
      </c>
    </row>
    <row r="12" spans="1:33" ht="15.75" customHeight="1" x14ac:dyDescent="0.2">
      <c r="A12" s="15" t="s">
        <v>49</v>
      </c>
      <c r="B12" s="15" t="s">
        <v>48</v>
      </c>
      <c r="C12" s="16">
        <f t="shared" si="4"/>
        <v>13.99</v>
      </c>
      <c r="D12" s="17">
        <v>3</v>
      </c>
      <c r="E12" s="17">
        <v>0</v>
      </c>
      <c r="F12" s="30">
        <v>41.97</v>
      </c>
      <c r="G12" s="30">
        <v>-0.16</v>
      </c>
      <c r="H12" s="19">
        <f t="shared" si="1"/>
        <v>3.8122468429830835E-3</v>
      </c>
      <c r="I12" s="19">
        <f t="shared" si="2"/>
        <v>0.32196069255546933</v>
      </c>
      <c r="J12" s="18">
        <f t="shared" si="5"/>
        <v>13.512690266553047</v>
      </c>
      <c r="K12" s="18">
        <f t="shared" si="3"/>
        <v>4.5042300888510161</v>
      </c>
      <c r="L12" s="17">
        <v>4</v>
      </c>
      <c r="M12" s="20">
        <f t="shared" si="6"/>
        <v>0.75</v>
      </c>
      <c r="N12" s="17">
        <v>2</v>
      </c>
      <c r="O12" s="21">
        <f t="shared" ref="O12:P12" si="20">D12/7</f>
        <v>0.42857142857142855</v>
      </c>
      <c r="P12" s="21">
        <f t="shared" si="20"/>
        <v>0</v>
      </c>
      <c r="Q12" s="17">
        <f t="shared" si="8"/>
        <v>4</v>
      </c>
      <c r="R12" s="17"/>
      <c r="S12" s="22">
        <v>2.1346153846153801</v>
      </c>
      <c r="T12" s="15">
        <v>0</v>
      </c>
      <c r="U12" s="23" t="s">
        <v>33</v>
      </c>
      <c r="V12" s="24" t="s">
        <v>33</v>
      </c>
      <c r="W12" s="15">
        <v>0</v>
      </c>
      <c r="X12" s="25">
        <f t="shared" si="9"/>
        <v>0</v>
      </c>
      <c r="Y12" s="26">
        <f t="shared" si="10"/>
        <v>0</v>
      </c>
      <c r="Z12" s="15">
        <v>0</v>
      </c>
      <c r="AA12" s="15" t="s">
        <v>73</v>
      </c>
      <c r="AB12" s="28">
        <f t="shared" si="11"/>
        <v>-0.69</v>
      </c>
      <c r="AC12" s="29">
        <v>7.7081182870370371E-2</v>
      </c>
      <c r="AD12" s="26">
        <f t="shared" si="12"/>
        <v>-0.31911609708333333</v>
      </c>
      <c r="AE12" s="26">
        <v>-3.48</v>
      </c>
      <c r="AF12" s="26">
        <v>-3.7475645454545399</v>
      </c>
      <c r="AG12" s="26">
        <v>0</v>
      </c>
    </row>
    <row r="13" spans="1:33" ht="15.75" customHeight="1" x14ac:dyDescent="0.2">
      <c r="A13" s="15" t="s">
        <v>50</v>
      </c>
      <c r="B13" s="15" t="s">
        <v>53</v>
      </c>
      <c r="C13" s="16">
        <f t="shared" si="4"/>
        <v>14.02</v>
      </c>
      <c r="D13" s="17">
        <v>1</v>
      </c>
      <c r="E13" s="17">
        <v>0</v>
      </c>
      <c r="F13" s="18">
        <v>14.02</v>
      </c>
      <c r="G13" s="30">
        <v>0</v>
      </c>
      <c r="H13" s="19">
        <f t="shared" si="1"/>
        <v>0</v>
      </c>
      <c r="I13" s="19">
        <f t="shared" si="2"/>
        <v>0.32584099107786146</v>
      </c>
      <c r="J13" s="18">
        <f t="shared" si="5"/>
        <v>4.5682906949116173</v>
      </c>
      <c r="K13" s="18">
        <f t="shared" si="3"/>
        <v>4.5682906949116173</v>
      </c>
      <c r="L13" s="17">
        <v>3</v>
      </c>
      <c r="M13" s="20">
        <f t="shared" si="6"/>
        <v>0.33333333333333331</v>
      </c>
      <c r="N13" s="17">
        <v>0</v>
      </c>
      <c r="O13" s="21">
        <f t="shared" ref="O13:P13" si="21">D13/7</f>
        <v>0.14285714285714285</v>
      </c>
      <c r="P13" s="21">
        <f t="shared" si="21"/>
        <v>0</v>
      </c>
      <c r="Q13" s="17">
        <f t="shared" si="8"/>
        <v>0</v>
      </c>
      <c r="R13" s="17"/>
      <c r="S13" s="22">
        <v>2.1276595744680802</v>
      </c>
      <c r="T13" s="15">
        <v>0</v>
      </c>
      <c r="U13" s="23" t="s">
        <v>33</v>
      </c>
      <c r="V13" s="24" t="s">
        <v>33</v>
      </c>
      <c r="W13" s="15">
        <v>0</v>
      </c>
      <c r="X13" s="25">
        <f t="shared" si="9"/>
        <v>0</v>
      </c>
      <c r="Y13" s="26">
        <f t="shared" si="10"/>
        <v>0</v>
      </c>
      <c r="Z13" s="15">
        <v>0</v>
      </c>
      <c r="AA13" s="15" t="s">
        <v>73</v>
      </c>
      <c r="AB13" s="28">
        <f t="shared" si="11"/>
        <v>-0.69</v>
      </c>
      <c r="AC13" s="29">
        <v>7.7081182870370371E-2</v>
      </c>
      <c r="AD13" s="26">
        <f t="shared" si="12"/>
        <v>-0.1063720323611111</v>
      </c>
      <c r="AE13" s="26">
        <v>-3.48</v>
      </c>
      <c r="AF13" s="26">
        <v>-3.7623372727272701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-3.7623372727272701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-3.7623372727272701</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-3.7623372727272701</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288</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-3.6681372727272699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288</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-3.6681372727272699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288</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-3.6681372727272725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288</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-3.6681372727272725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288</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-3.6681372727272725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288</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-3.6681372727272725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288</v>
      </c>
      <c r="U23" s="23" t="s">
        <v>33</v>
      </c>
      <c r="V23" s="24" t="s">
        <v>33</v>
      </c>
      <c r="W23" s="15">
        <v>0</v>
      </c>
      <c r="X23" s="25">
        <f t="shared" si="9"/>
        <v>0</v>
      </c>
      <c r="Y23" s="26">
        <f t="shared" si="10"/>
        <v>0</v>
      </c>
      <c r="Z23" s="15">
        <v>0</v>
      </c>
      <c r="AA23" s="15" t="s">
        <v>73</v>
      </c>
      <c r="AB23" s="28">
        <f t="shared" si="11"/>
        <v>-0.69</v>
      </c>
      <c r="AC23" s="29">
        <v>7.7081182870370371E-2</v>
      </c>
      <c r="AD23" s="26">
        <f t="shared" si="12"/>
        <v>0</v>
      </c>
      <c r="AE23" s="26">
        <v>-3.48</v>
      </c>
      <c r="AF23" s="26">
        <v>-3.6681372727272725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288</v>
      </c>
      <c r="U24" s="23" t="s">
        <v>33</v>
      </c>
      <c r="V24" s="24" t="s">
        <v>33</v>
      </c>
      <c r="W24" s="15">
        <v>0</v>
      </c>
      <c r="X24" s="25">
        <f t="shared" si="9"/>
        <v>0</v>
      </c>
      <c r="Y24" s="26">
        <f t="shared" si="10"/>
        <v>0</v>
      </c>
      <c r="Z24" s="15">
        <v>0</v>
      </c>
      <c r="AA24" s="15" t="s">
        <v>73</v>
      </c>
      <c r="AB24" s="28">
        <f t="shared" si="11"/>
        <v>-0.69</v>
      </c>
      <c r="AC24" s="29">
        <v>7.7081182870370371E-2</v>
      </c>
      <c r="AD24" s="26">
        <f t="shared" si="12"/>
        <v>0</v>
      </c>
      <c r="AE24" s="26">
        <v>-3.48</v>
      </c>
      <c r="AF24" s="26">
        <v>-3.6681372727272725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288</v>
      </c>
      <c r="U25" s="23" t="s">
        <v>33</v>
      </c>
      <c r="V25" s="24" t="s">
        <v>33</v>
      </c>
      <c r="W25" s="37">
        <v>0</v>
      </c>
      <c r="X25" s="25">
        <f t="shared" si="9"/>
        <v>0</v>
      </c>
      <c r="Y25" s="26">
        <f t="shared" si="10"/>
        <v>0</v>
      </c>
      <c r="Z25" s="37">
        <v>0</v>
      </c>
      <c r="AA25" s="15" t="s">
        <v>73</v>
      </c>
      <c r="AB25" s="28">
        <f t="shared" si="11"/>
        <v>-0.69</v>
      </c>
      <c r="AC25" s="29">
        <v>7.7081182870370371E-2</v>
      </c>
      <c r="AD25" s="26">
        <f t="shared" si="12"/>
        <v>0</v>
      </c>
      <c r="AE25" s="26">
        <v>-3.48</v>
      </c>
      <c r="AF25" s="26">
        <v>-3.67</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288</v>
      </c>
      <c r="U26" s="23" t="s">
        <v>33</v>
      </c>
      <c r="V26" s="24" t="s">
        <v>33</v>
      </c>
      <c r="W26" s="37">
        <v>0</v>
      </c>
      <c r="X26" s="25">
        <f t="shared" si="9"/>
        <v>0</v>
      </c>
      <c r="Y26" s="26">
        <f t="shared" si="10"/>
        <v>0</v>
      </c>
      <c r="Z26" s="37">
        <v>0</v>
      </c>
      <c r="AA26" s="15" t="s">
        <v>73</v>
      </c>
      <c r="AB26" s="28">
        <f t="shared" si="11"/>
        <v>-0.69</v>
      </c>
      <c r="AC26" s="29">
        <v>7.7081182870370371E-2</v>
      </c>
      <c r="AD26" s="26">
        <f t="shared" si="12"/>
        <v>0</v>
      </c>
      <c r="AE26" s="26">
        <v>-3.48</v>
      </c>
      <c r="AF26" s="26">
        <v>-3.6681372727272699</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288</v>
      </c>
      <c r="U27" s="23" t="s">
        <v>33</v>
      </c>
      <c r="V27" s="24" t="s">
        <v>33</v>
      </c>
      <c r="W27" s="37">
        <v>0</v>
      </c>
      <c r="X27" s="25">
        <f t="shared" si="9"/>
        <v>0</v>
      </c>
      <c r="Y27" s="26">
        <f t="shared" si="10"/>
        <v>0</v>
      </c>
      <c r="Z27" s="37">
        <v>0</v>
      </c>
      <c r="AA27" s="15" t="s">
        <v>73</v>
      </c>
      <c r="AB27" s="28">
        <f t="shared" si="11"/>
        <v>-0.69</v>
      </c>
      <c r="AC27" s="29">
        <v>7.7081182870370371E-2</v>
      </c>
      <c r="AD27" s="26">
        <f t="shared" si="12"/>
        <v>0</v>
      </c>
      <c r="AE27" s="26">
        <v>-3.48</v>
      </c>
      <c r="AF27" s="26">
        <v>-3.6681372727272699</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1</v>
      </c>
      <c r="O28" s="21">
        <f t="shared" ref="O28:P28" si="36">D28/7</f>
        <v>0</v>
      </c>
      <c r="P28" s="21">
        <f t="shared" si="36"/>
        <v>0</v>
      </c>
      <c r="Q28" s="17" t="e">
        <f t="shared" si="8"/>
        <v>#DIV/0!</v>
      </c>
      <c r="R28" s="17"/>
      <c r="S28" s="22">
        <v>0</v>
      </c>
      <c r="T28" s="15">
        <v>288</v>
      </c>
      <c r="U28" s="23" t="s">
        <v>33</v>
      </c>
      <c r="V28" s="24" t="s">
        <v>33</v>
      </c>
      <c r="W28" s="37">
        <v>0</v>
      </c>
      <c r="X28" s="25">
        <f t="shared" si="9"/>
        <v>0</v>
      </c>
      <c r="Y28" s="26">
        <f t="shared" si="10"/>
        <v>0</v>
      </c>
      <c r="Z28" s="37">
        <v>0</v>
      </c>
      <c r="AA28" s="15" t="s">
        <v>73</v>
      </c>
      <c r="AB28" s="28">
        <f t="shared" si="11"/>
        <v>-0.69</v>
      </c>
      <c r="AC28" s="29">
        <v>7.7081182870370371E-2</v>
      </c>
      <c r="AD28" s="26">
        <f t="shared" si="12"/>
        <v>0</v>
      </c>
      <c r="AE28" s="26">
        <v>-3.64</v>
      </c>
      <c r="AF28" s="26">
        <v>-4.0754772727272703</v>
      </c>
      <c r="AG28" s="26">
        <v>0</v>
      </c>
    </row>
    <row r="29" spans="1:33" ht="15.75" customHeight="1" x14ac:dyDescent="0.2">
      <c r="A29" s="15" t="s">
        <v>68</v>
      </c>
      <c r="B29" s="15"/>
      <c r="C29" s="16">
        <f t="shared" si="4"/>
        <v>13.99</v>
      </c>
      <c r="D29" s="31">
        <v>1</v>
      </c>
      <c r="E29" s="31">
        <v>0</v>
      </c>
      <c r="F29" s="32">
        <v>13.99</v>
      </c>
      <c r="G29" s="32">
        <v>0</v>
      </c>
      <c r="H29" s="19">
        <f t="shared" si="1"/>
        <v>0</v>
      </c>
      <c r="I29" s="19">
        <f t="shared" si="2"/>
        <v>0.29089711900726367</v>
      </c>
      <c r="J29" s="18">
        <f t="shared" si="5"/>
        <v>4.0696506949116191</v>
      </c>
      <c r="K29" s="18">
        <f t="shared" si="3"/>
        <v>4.0696506949116191</v>
      </c>
      <c r="L29" s="31">
        <v>0</v>
      </c>
      <c r="M29" s="20" t="str">
        <f t="shared" si="6"/>
        <v>-</v>
      </c>
      <c r="N29" s="31">
        <v>0</v>
      </c>
      <c r="O29" s="21">
        <f t="shared" ref="O29:P29" si="37">D29/7</f>
        <v>0.14285714285714285</v>
      </c>
      <c r="P29" s="21">
        <f t="shared" si="37"/>
        <v>0</v>
      </c>
      <c r="Q29" s="17">
        <f t="shared" si="8"/>
        <v>0</v>
      </c>
      <c r="R29" s="17"/>
      <c r="S29" s="22">
        <v>0</v>
      </c>
      <c r="T29" s="15">
        <v>288</v>
      </c>
      <c r="U29" s="23" t="s">
        <v>33</v>
      </c>
      <c r="V29" s="24" t="s">
        <v>33</v>
      </c>
      <c r="W29" s="15">
        <v>0</v>
      </c>
      <c r="X29" s="25">
        <f t="shared" si="9"/>
        <v>0</v>
      </c>
      <c r="Y29" s="26">
        <f t="shared" si="10"/>
        <v>0</v>
      </c>
      <c r="Z29" s="15">
        <v>0</v>
      </c>
      <c r="AA29" s="15" t="s">
        <v>73</v>
      </c>
      <c r="AB29" s="28">
        <f t="shared" si="11"/>
        <v>-0.69</v>
      </c>
      <c r="AC29" s="29">
        <v>7.7081182870370371E-2</v>
      </c>
      <c r="AD29" s="26">
        <f t="shared" si="12"/>
        <v>-0.1063720323611111</v>
      </c>
      <c r="AE29" s="26">
        <v>-3.64</v>
      </c>
      <c r="AF29" s="26">
        <v>-4.0754772727272703</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288</v>
      </c>
      <c r="U30" s="23" t="s">
        <v>33</v>
      </c>
      <c r="V30" s="24" t="s">
        <v>33</v>
      </c>
      <c r="W30" s="15">
        <v>0</v>
      </c>
      <c r="X30" s="25">
        <f t="shared" si="9"/>
        <v>0</v>
      </c>
      <c r="Y30" s="26">
        <f t="shared" si="10"/>
        <v>0</v>
      </c>
      <c r="Z30" s="15">
        <v>0</v>
      </c>
      <c r="AA30" s="15" t="s">
        <v>73</v>
      </c>
      <c r="AB30" s="28">
        <f t="shared" si="11"/>
        <v>-0.69</v>
      </c>
      <c r="AC30" s="29">
        <v>7.7081182870370371E-2</v>
      </c>
      <c r="AD30" s="26">
        <f t="shared" si="12"/>
        <v>0</v>
      </c>
      <c r="AE30" s="26">
        <v>-3.64</v>
      </c>
      <c r="AF30" s="26">
        <v>-4.0577634062499897</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216</v>
      </c>
      <c r="U31" s="23">
        <v>72</v>
      </c>
      <c r="V31" s="24" t="s">
        <v>743</v>
      </c>
      <c r="W31" s="15">
        <v>0</v>
      </c>
      <c r="X31" s="25">
        <f t="shared" si="9"/>
        <v>0</v>
      </c>
      <c r="Y31" s="26">
        <f t="shared" si="10"/>
        <v>0</v>
      </c>
      <c r="Z31" s="15">
        <v>0</v>
      </c>
      <c r="AA31" s="15" t="s">
        <v>73</v>
      </c>
      <c r="AB31" s="28">
        <f t="shared" si="11"/>
        <v>-0.69</v>
      </c>
      <c r="AC31" s="29">
        <v>7.7081182870370371E-2</v>
      </c>
      <c r="AD31" s="26">
        <f t="shared" si="12"/>
        <v>0</v>
      </c>
      <c r="AE31" s="26">
        <v>-3.64</v>
      </c>
      <c r="AF31" s="26">
        <v>-4.0577634062499994</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7.7081182870370371E-2</v>
      </c>
      <c r="AD32" s="26">
        <f t="shared" si="12"/>
        <v>0</v>
      </c>
      <c r="AE32" s="26">
        <v>-3.64</v>
      </c>
      <c r="AF32" s="26">
        <v>-4.0577634062499897</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44"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Info!B1:BJ5000""),3,FALSE),"""")"),"Extension Cord Wrap Organizer, 10 Pack of Storage Straps - XXXL 26 Inch Hook and Loop Hanger Wraps for Power Cables, Hoses, Ropes, and More")</f>
        <v>Extension Cord Wrap Organizer, 10 Pack of Storage Straps - XXXL 26 Inch Hook and Loop Hanger Wraps for Power Cables, Hoses,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Info!B1:BJ5000""),2,FALSE),"""")"),"B08MTJVDCZ")</f>
        <v>B08MTJVDCZ</v>
      </c>
      <c r="B2" s="3" t="s">
        <v>194</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5.25" customHeight="1" x14ac:dyDescent="0.15">
      <c r="A3" s="62" t="s">
        <v>30</v>
      </c>
      <c r="B3" s="63"/>
      <c r="C3" s="4">
        <f>((AE32+AF32)/0.85)*-1</f>
        <v>15.704116478991587</v>
      </c>
      <c r="D3" s="5">
        <f>SUM(D4:D99634)</f>
        <v>55</v>
      </c>
      <c r="E3" s="5"/>
      <c r="F3" s="6">
        <f t="shared" ref="F3:G3" si="0">SUM(F4:F99634)</f>
        <v>757.44999999999993</v>
      </c>
      <c r="G3" s="6">
        <f t="shared" si="0"/>
        <v>-91.69</v>
      </c>
      <c r="H3" s="7">
        <f t="shared" ref="H3:H32" si="1">G3/F3*-1</f>
        <v>0.12105089444847845</v>
      </c>
      <c r="I3" s="8">
        <f t="shared" ref="I3:I32" si="2">J3/F3</f>
        <v>-7.3203077768051687E-3</v>
      </c>
      <c r="J3" s="6">
        <f>SUM(J4:J99634)</f>
        <v>-5.5447671255410746</v>
      </c>
      <c r="K3" s="6">
        <f t="shared" ref="K3:K32" si="3">J3/D3</f>
        <v>-0.10081394773711044</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4</v>
      </c>
      <c r="X3" s="7">
        <f>W3/D3</f>
        <v>7.2727272727272724E-2</v>
      </c>
      <c r="Y3" s="6"/>
      <c r="Z3" s="5"/>
      <c r="AA3" s="5"/>
      <c r="AB3" s="5"/>
      <c r="AC3" s="5"/>
      <c r="AD3" s="6">
        <f>SUM(AD4:AD99634)</f>
        <v>-12.680559333333333</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Info!B2:BZ7000""),37,FALSE)),"""")*-1"),-7.66849900714285)</f>
        <v>-7.6684990071428496</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t="s">
        <v>33</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-6.55</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t="s">
        <v>33</v>
      </c>
      <c r="U5" s="23" t="s">
        <v>33</v>
      </c>
      <c r="V5" s="24" t="s">
        <v>33</v>
      </c>
      <c r="W5" s="15">
        <v>0</v>
      </c>
      <c r="X5" s="25">
        <f t="shared" si="9"/>
        <v>0</v>
      </c>
      <c r="Y5" s="26">
        <f t="shared" si="10"/>
        <v>0</v>
      </c>
      <c r="Z5" s="15">
        <v>0</v>
      </c>
      <c r="AA5" s="15" t="e">
        <v>#N/A</v>
      </c>
      <c r="AB5" s="28" t="e">
        <f t="shared" si="11"/>
        <v>#N/A</v>
      </c>
      <c r="AC5" s="29" t="e">
        <v>#N/A</v>
      </c>
      <c r="AD5" s="26">
        <f t="shared" si="12"/>
        <v>0</v>
      </c>
      <c r="AE5" s="26">
        <v>0</v>
      </c>
      <c r="AF5" s="26">
        <v>-6.55</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t="s">
        <v>33</v>
      </c>
      <c r="U6" s="23" t="s">
        <v>33</v>
      </c>
      <c r="V6" s="24" t="s">
        <v>33</v>
      </c>
      <c r="W6" s="15">
        <v>0</v>
      </c>
      <c r="X6" s="25">
        <f t="shared" si="9"/>
        <v>0</v>
      </c>
      <c r="Y6" s="26">
        <f t="shared" si="10"/>
        <v>0</v>
      </c>
      <c r="Z6" s="15">
        <v>0</v>
      </c>
      <c r="AA6" s="15" t="e">
        <v>#N/A</v>
      </c>
      <c r="AB6" s="28" t="e">
        <f t="shared" si="11"/>
        <v>#N/A</v>
      </c>
      <c r="AC6" s="29" t="e">
        <v>#N/A</v>
      </c>
      <c r="AD6" s="26">
        <f t="shared" si="12"/>
        <v>0</v>
      </c>
      <c r="AE6" s="26">
        <v>0</v>
      </c>
      <c r="AF6" s="26">
        <v>-6.55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t="s">
        <v>33</v>
      </c>
      <c r="U7" s="23" t="s">
        <v>33</v>
      </c>
      <c r="V7" s="24" t="s">
        <v>33</v>
      </c>
      <c r="W7" s="15">
        <v>0</v>
      </c>
      <c r="X7" s="25">
        <f t="shared" si="9"/>
        <v>0</v>
      </c>
      <c r="Y7" s="26">
        <f t="shared" si="10"/>
        <v>0</v>
      </c>
      <c r="Z7" s="15">
        <v>0</v>
      </c>
      <c r="AA7" s="15" t="e">
        <v>#N/A</v>
      </c>
      <c r="AB7" s="28" t="e">
        <f t="shared" si="11"/>
        <v>#N/A</v>
      </c>
      <c r="AC7" s="29" t="e">
        <v>#N/A</v>
      </c>
      <c r="AD7" s="26">
        <f t="shared" si="12"/>
        <v>0</v>
      </c>
      <c r="AE7" s="26">
        <v>0</v>
      </c>
      <c r="AF7" s="26">
        <v>-6.55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t="s">
        <v>33</v>
      </c>
      <c r="U8" s="23" t="s">
        <v>33</v>
      </c>
      <c r="V8" s="24" t="s">
        <v>33</v>
      </c>
      <c r="W8" s="15">
        <v>0</v>
      </c>
      <c r="X8" s="25">
        <f t="shared" si="9"/>
        <v>0</v>
      </c>
      <c r="Y8" s="26">
        <f t="shared" si="10"/>
        <v>0</v>
      </c>
      <c r="Z8" s="15">
        <v>0</v>
      </c>
      <c r="AA8" s="15" t="e">
        <v>#N/A</v>
      </c>
      <c r="AB8" s="28" t="e">
        <f t="shared" si="11"/>
        <v>#N/A</v>
      </c>
      <c r="AC8" s="29" t="e">
        <v>#N/A</v>
      </c>
      <c r="AD8" s="26">
        <f t="shared" si="12"/>
        <v>0</v>
      </c>
      <c r="AE8" s="26">
        <v>0</v>
      </c>
      <c r="AF8" s="26">
        <v>-6.55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t="s">
        <v>33</v>
      </c>
      <c r="U9" s="23" t="s">
        <v>33</v>
      </c>
      <c r="V9" s="24" t="s">
        <v>33</v>
      </c>
      <c r="W9" s="15">
        <v>0</v>
      </c>
      <c r="X9" s="25">
        <f t="shared" si="9"/>
        <v>0</v>
      </c>
      <c r="Y9" s="26">
        <f t="shared" si="10"/>
        <v>0</v>
      </c>
      <c r="Z9" s="15">
        <v>0</v>
      </c>
      <c r="AA9" s="15" t="e">
        <v>#N/A</v>
      </c>
      <c r="AB9" s="28" t="e">
        <f t="shared" si="11"/>
        <v>#N/A</v>
      </c>
      <c r="AC9" s="29" t="e">
        <v>#N/A</v>
      </c>
      <c r="AD9" s="26">
        <f t="shared" si="12"/>
        <v>0</v>
      </c>
      <c r="AE9" s="26">
        <v>0</v>
      </c>
      <c r="AF9" s="26">
        <v>-6.55</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t="s">
        <v>33</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-6.55</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18</v>
      </c>
      <c r="O11" s="21">
        <f t="shared" ref="O11:P11" si="19">D11/7</f>
        <v>0</v>
      </c>
      <c r="P11" s="21">
        <f t="shared" si="19"/>
        <v>0</v>
      </c>
      <c r="Q11" s="17" t="e">
        <f t="shared" si="8"/>
        <v>#DIV/0!</v>
      </c>
      <c r="R11" s="17"/>
      <c r="S11" s="22">
        <v>0</v>
      </c>
      <c r="T11" s="15" t="s">
        <v>33</v>
      </c>
      <c r="U11" s="23" t="s">
        <v>33</v>
      </c>
      <c r="V11" s="24" t="s">
        <v>33</v>
      </c>
      <c r="W11" s="15">
        <v>0</v>
      </c>
      <c r="X11" s="25">
        <f t="shared" si="9"/>
        <v>0</v>
      </c>
      <c r="Y11" s="26">
        <f t="shared" si="10"/>
        <v>0</v>
      </c>
      <c r="Z11" s="15">
        <v>0</v>
      </c>
      <c r="AA11" s="15" t="s">
        <v>73</v>
      </c>
      <c r="AB11" s="28">
        <f t="shared" si="11"/>
        <v>-0.69</v>
      </c>
      <c r="AC11" s="29">
        <v>0.22569444444444445</v>
      </c>
      <c r="AD11" s="26">
        <f t="shared" si="12"/>
        <v>0</v>
      </c>
      <c r="AE11" s="26">
        <v>-4.9000000000000004</v>
      </c>
      <c r="AF11" s="26">
        <v>-6.55</v>
      </c>
      <c r="AG11" s="26">
        <v>0</v>
      </c>
    </row>
    <row r="12" spans="1:33" ht="15.75" customHeight="1" x14ac:dyDescent="0.2">
      <c r="A12" s="15" t="s">
        <v>49</v>
      </c>
      <c r="B12" s="15" t="s">
        <v>195</v>
      </c>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19</v>
      </c>
      <c r="O12" s="21">
        <f t="shared" ref="O12:P12" si="20">D12/7</f>
        <v>0</v>
      </c>
      <c r="P12" s="21">
        <f t="shared" si="20"/>
        <v>0</v>
      </c>
      <c r="Q12" s="17" t="e">
        <f t="shared" si="8"/>
        <v>#DIV/0!</v>
      </c>
      <c r="R12" s="17"/>
      <c r="S12" s="22">
        <v>0</v>
      </c>
      <c r="T12" s="15">
        <v>0</v>
      </c>
      <c r="U12" s="23" t="s">
        <v>33</v>
      </c>
      <c r="V12" s="24" t="s">
        <v>33</v>
      </c>
      <c r="W12" s="15">
        <v>0</v>
      </c>
      <c r="X12" s="25">
        <f t="shared" si="9"/>
        <v>0</v>
      </c>
      <c r="Y12" s="26">
        <f t="shared" si="10"/>
        <v>0</v>
      </c>
      <c r="Z12" s="15">
        <v>0</v>
      </c>
      <c r="AA12" s="15" t="s">
        <v>73</v>
      </c>
      <c r="AB12" s="28">
        <f t="shared" si="11"/>
        <v>-0.69</v>
      </c>
      <c r="AC12" s="29">
        <v>0.22569444444444445</v>
      </c>
      <c r="AD12" s="26">
        <f t="shared" si="12"/>
        <v>0</v>
      </c>
      <c r="AE12" s="26">
        <v>-4.9000000000000004</v>
      </c>
      <c r="AF12" s="26">
        <v>-6.55</v>
      </c>
      <c r="AG12" s="26">
        <v>0</v>
      </c>
    </row>
    <row r="13" spans="1:33" ht="15.75" customHeight="1" x14ac:dyDescent="0.2">
      <c r="A13" s="15" t="s">
        <v>50</v>
      </c>
      <c r="B13" s="15" t="s">
        <v>196</v>
      </c>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45</v>
      </c>
      <c r="O13" s="21">
        <f t="shared" ref="O13:P13" si="21">D13/7</f>
        <v>0</v>
      </c>
      <c r="P13" s="21">
        <f t="shared" si="21"/>
        <v>0</v>
      </c>
      <c r="Q13" s="17" t="e">
        <f t="shared" si="8"/>
        <v>#DIV/0!</v>
      </c>
      <c r="R13" s="17"/>
      <c r="S13" s="22">
        <v>0</v>
      </c>
      <c r="T13" s="15">
        <v>0</v>
      </c>
      <c r="U13" s="23" t="s">
        <v>33</v>
      </c>
      <c r="V13" s="24" t="s">
        <v>33</v>
      </c>
      <c r="W13" s="15">
        <v>0</v>
      </c>
      <c r="X13" s="25">
        <f t="shared" si="9"/>
        <v>0</v>
      </c>
      <c r="Y13" s="26">
        <f t="shared" si="10"/>
        <v>0</v>
      </c>
      <c r="Z13" s="15">
        <v>0</v>
      </c>
      <c r="AA13" s="15" t="s">
        <v>73</v>
      </c>
      <c r="AB13" s="28">
        <f t="shared" si="11"/>
        <v>-0.69</v>
      </c>
      <c r="AC13" s="29">
        <v>0.22569444444444445</v>
      </c>
      <c r="AD13" s="26">
        <f t="shared" si="12"/>
        <v>0</v>
      </c>
      <c r="AE13" s="26">
        <v>-4.9000000000000004</v>
      </c>
      <c r="AF13" s="26">
        <v>-6.55</v>
      </c>
      <c r="AG13" s="26">
        <v>0</v>
      </c>
    </row>
    <row r="14" spans="1:33" ht="15.75" customHeight="1" x14ac:dyDescent="0.2">
      <c r="A14" s="15" t="s">
        <v>52</v>
      </c>
      <c r="B14" s="15" t="s">
        <v>48</v>
      </c>
      <c r="C14" s="16">
        <f t="shared" si="4"/>
        <v>17.989999999999998</v>
      </c>
      <c r="D14" s="17">
        <v>2</v>
      </c>
      <c r="E14" s="17">
        <v>0</v>
      </c>
      <c r="F14" s="18">
        <v>35.979999999999997</v>
      </c>
      <c r="G14" s="30">
        <v>0</v>
      </c>
      <c r="H14" s="19">
        <f t="shared" si="1"/>
        <v>0</v>
      </c>
      <c r="I14" s="19">
        <f t="shared" si="2"/>
        <v>0.20066359477487486</v>
      </c>
      <c r="J14" s="18">
        <f t="shared" si="5"/>
        <v>7.2198761399999967</v>
      </c>
      <c r="K14" s="18">
        <f t="shared" si="3"/>
        <v>3.6099380699999983</v>
      </c>
      <c r="L14" s="17">
        <v>6</v>
      </c>
      <c r="M14" s="20">
        <f t="shared" si="6"/>
        <v>0.33333333333333331</v>
      </c>
      <c r="N14" s="17">
        <v>61</v>
      </c>
      <c r="O14" s="21">
        <f t="shared" ref="O14:P14" si="22">D14/7</f>
        <v>0.2857142857142857</v>
      </c>
      <c r="P14" s="21">
        <f t="shared" si="22"/>
        <v>0</v>
      </c>
      <c r="Q14" s="17">
        <f t="shared" si="8"/>
        <v>213</v>
      </c>
      <c r="R14" s="17"/>
      <c r="S14" s="22">
        <v>3.2258064516128997E-2</v>
      </c>
      <c r="T14" s="15">
        <v>0</v>
      </c>
      <c r="U14" s="23" t="s">
        <v>33</v>
      </c>
      <c r="V14" s="24" t="s">
        <v>33</v>
      </c>
      <c r="W14" s="15">
        <v>0</v>
      </c>
      <c r="X14" s="25">
        <f t="shared" si="9"/>
        <v>0</v>
      </c>
      <c r="Y14" s="26">
        <f t="shared" si="10"/>
        <v>0</v>
      </c>
      <c r="Z14" s="15">
        <v>0</v>
      </c>
      <c r="AA14" s="15" t="s">
        <v>73</v>
      </c>
      <c r="AB14" s="28">
        <f t="shared" si="11"/>
        <v>-0.69</v>
      </c>
      <c r="AC14" s="29">
        <v>0.16779849999999999</v>
      </c>
      <c r="AD14" s="26">
        <f t="shared" si="12"/>
        <v>-0.46312385999999994</v>
      </c>
      <c r="AE14" s="26">
        <v>-4.9000000000000004</v>
      </c>
      <c r="AF14" s="26">
        <v>-6.55</v>
      </c>
      <c r="AG14" s="26">
        <v>0</v>
      </c>
    </row>
    <row r="15" spans="1:33" ht="15.75" customHeight="1" x14ac:dyDescent="0.2">
      <c r="A15" s="15" t="s">
        <v>54</v>
      </c>
      <c r="B15" s="15" t="s">
        <v>48</v>
      </c>
      <c r="C15" s="16">
        <f t="shared" si="4"/>
        <v>14.99</v>
      </c>
      <c r="D15" s="17">
        <v>1</v>
      </c>
      <c r="E15" s="17">
        <v>0</v>
      </c>
      <c r="F15" s="18">
        <v>14.99</v>
      </c>
      <c r="G15" s="30">
        <v>0</v>
      </c>
      <c r="H15" s="19">
        <f t="shared" si="1"/>
        <v>0</v>
      </c>
      <c r="I15" s="19">
        <f t="shared" si="2"/>
        <v>7.0709677785190134E-2</v>
      </c>
      <c r="J15" s="18">
        <f t="shared" si="5"/>
        <v>1.0599380700000001</v>
      </c>
      <c r="K15" s="18">
        <f t="shared" si="3"/>
        <v>1.0599380700000001</v>
      </c>
      <c r="L15" s="17">
        <v>5</v>
      </c>
      <c r="M15" s="20">
        <f t="shared" si="6"/>
        <v>0.2</v>
      </c>
      <c r="N15" s="17">
        <v>59</v>
      </c>
      <c r="O15" s="21">
        <f t="shared" ref="O15:P15" si="23">D15/7</f>
        <v>0.14285714285714285</v>
      </c>
      <c r="P15" s="21">
        <f t="shared" si="23"/>
        <v>0</v>
      </c>
      <c r="Q15" s="17">
        <f t="shared" si="8"/>
        <v>413</v>
      </c>
      <c r="R15" s="17"/>
      <c r="S15" s="22">
        <v>0.10344827586206801</v>
      </c>
      <c r="T15" s="15">
        <v>0</v>
      </c>
      <c r="U15" s="23" t="s">
        <v>33</v>
      </c>
      <c r="V15" s="24" t="s">
        <v>33</v>
      </c>
      <c r="W15" s="15">
        <v>0</v>
      </c>
      <c r="X15" s="25">
        <f t="shared" si="9"/>
        <v>0</v>
      </c>
      <c r="Y15" s="26">
        <f t="shared" si="10"/>
        <v>0</v>
      </c>
      <c r="Z15" s="15">
        <v>0</v>
      </c>
      <c r="AA15" s="15" t="s">
        <v>73</v>
      </c>
      <c r="AB15" s="28">
        <f t="shared" si="11"/>
        <v>-0.69</v>
      </c>
      <c r="AC15" s="29">
        <v>0.16779849999999999</v>
      </c>
      <c r="AD15" s="26">
        <f t="shared" si="12"/>
        <v>-0.23156192999999997</v>
      </c>
      <c r="AE15" s="26">
        <v>-4.9000000000000004</v>
      </c>
      <c r="AF15" s="26">
        <v>-6.55</v>
      </c>
      <c r="AG15" s="26">
        <v>0</v>
      </c>
    </row>
    <row r="16" spans="1:33" ht="15.75" customHeight="1" x14ac:dyDescent="0.2">
      <c r="A16" s="15" t="s">
        <v>55</v>
      </c>
      <c r="B16" s="15" t="s">
        <v>197</v>
      </c>
      <c r="C16" s="16">
        <f t="shared" si="4"/>
        <v>14.99</v>
      </c>
      <c r="D16" s="17">
        <v>4</v>
      </c>
      <c r="E16" s="17">
        <v>0</v>
      </c>
      <c r="F16" s="18">
        <v>59.96</v>
      </c>
      <c r="G16" s="30">
        <v>0</v>
      </c>
      <c r="H16" s="19">
        <f t="shared" si="1"/>
        <v>0</v>
      </c>
      <c r="I16" s="19">
        <f t="shared" si="2"/>
        <v>7.0709677785190134E-2</v>
      </c>
      <c r="J16" s="18">
        <f t="shared" si="5"/>
        <v>4.2397522800000003</v>
      </c>
      <c r="K16" s="18">
        <f t="shared" si="3"/>
        <v>1.0599380700000001</v>
      </c>
      <c r="L16" s="17">
        <v>6</v>
      </c>
      <c r="M16" s="20">
        <f t="shared" si="6"/>
        <v>0.66666666666666663</v>
      </c>
      <c r="N16" s="17">
        <v>56</v>
      </c>
      <c r="O16" s="21">
        <f t="shared" ref="O16:P16" si="24">D16/7</f>
        <v>0.5714285714285714</v>
      </c>
      <c r="P16" s="21">
        <f t="shared" si="24"/>
        <v>0</v>
      </c>
      <c r="Q16" s="17">
        <f t="shared" si="8"/>
        <v>98</v>
      </c>
      <c r="R16" s="17"/>
      <c r="S16" s="22">
        <v>0.18666666666666601</v>
      </c>
      <c r="T16" s="15">
        <v>0</v>
      </c>
      <c r="U16" s="23" t="s">
        <v>33</v>
      </c>
      <c r="V16" s="24" t="s">
        <v>33</v>
      </c>
      <c r="W16" s="15">
        <v>0</v>
      </c>
      <c r="X16" s="25">
        <f t="shared" si="9"/>
        <v>0</v>
      </c>
      <c r="Y16" s="26">
        <f t="shared" si="10"/>
        <v>0</v>
      </c>
      <c r="Z16" s="15">
        <v>0</v>
      </c>
      <c r="AA16" s="15" t="s">
        <v>73</v>
      </c>
      <c r="AB16" s="28">
        <f t="shared" si="11"/>
        <v>-0.69</v>
      </c>
      <c r="AC16" s="29">
        <v>0.16779849999999999</v>
      </c>
      <c r="AD16" s="26">
        <f t="shared" si="12"/>
        <v>-0.92624771999999989</v>
      </c>
      <c r="AE16" s="26">
        <v>-4.9000000000000004</v>
      </c>
      <c r="AF16" s="26">
        <v>-6.55</v>
      </c>
      <c r="AG16" s="26">
        <v>0</v>
      </c>
    </row>
    <row r="17" spans="1:33" ht="15.75" customHeight="1" x14ac:dyDescent="0.2">
      <c r="A17" s="15" t="s">
        <v>56</v>
      </c>
      <c r="B17" s="15" t="s">
        <v>198</v>
      </c>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56</v>
      </c>
      <c r="O17" s="21">
        <f t="shared" ref="O17:P17" si="25">D17/7</f>
        <v>0</v>
      </c>
      <c r="P17" s="21">
        <f t="shared" si="25"/>
        <v>0</v>
      </c>
      <c r="Q17" s="17" t="e">
        <f t="shared" si="8"/>
        <v>#DIV/0!</v>
      </c>
      <c r="R17" s="17"/>
      <c r="S17" s="22">
        <v>0.18666666666666601</v>
      </c>
      <c r="T17" s="15">
        <v>108</v>
      </c>
      <c r="U17" s="23" t="s">
        <v>33</v>
      </c>
      <c r="V17" s="24" t="s">
        <v>33</v>
      </c>
      <c r="W17" s="15">
        <v>0</v>
      </c>
      <c r="X17" s="25">
        <f t="shared" si="9"/>
        <v>0</v>
      </c>
      <c r="Y17" s="26">
        <f t="shared" si="10"/>
        <v>0</v>
      </c>
      <c r="Z17" s="15">
        <v>0</v>
      </c>
      <c r="AA17" s="15" t="s">
        <v>73</v>
      </c>
      <c r="AB17" s="28">
        <f t="shared" si="11"/>
        <v>-0.69</v>
      </c>
      <c r="AC17" s="29">
        <v>0.16779849999999999</v>
      </c>
      <c r="AD17" s="26">
        <f t="shared" si="12"/>
        <v>0</v>
      </c>
      <c r="AE17" s="26">
        <v>-4.9000000000000004</v>
      </c>
      <c r="AF17" s="26">
        <v>-6.55</v>
      </c>
      <c r="AG17" s="26">
        <v>0</v>
      </c>
    </row>
    <row r="18" spans="1:33" ht="15.75" customHeight="1" x14ac:dyDescent="0.2">
      <c r="A18" s="15" t="s">
        <v>57</v>
      </c>
      <c r="B18" s="15" t="s">
        <v>199</v>
      </c>
      <c r="C18" s="16">
        <f t="shared" si="4"/>
        <v>14.99</v>
      </c>
      <c r="D18" s="17">
        <v>1</v>
      </c>
      <c r="E18" s="17">
        <v>0</v>
      </c>
      <c r="F18" s="18">
        <v>14.99</v>
      </c>
      <c r="G18" s="30">
        <v>-0.08</v>
      </c>
      <c r="H18" s="19">
        <f t="shared" si="1"/>
        <v>5.3368912608405608E-3</v>
      </c>
      <c r="I18" s="19">
        <f t="shared" si="2"/>
        <v>6.5372786524349566E-2</v>
      </c>
      <c r="J18" s="18">
        <f t="shared" si="5"/>
        <v>0.97993806999999999</v>
      </c>
      <c r="K18" s="18">
        <f t="shared" si="3"/>
        <v>0.97993806999999999</v>
      </c>
      <c r="L18" s="17">
        <v>10</v>
      </c>
      <c r="M18" s="20">
        <f t="shared" si="6"/>
        <v>0.1</v>
      </c>
      <c r="N18" s="17">
        <v>55</v>
      </c>
      <c r="O18" s="21">
        <f t="shared" ref="O18:P18" si="26">D18/7</f>
        <v>0.14285714285714285</v>
      </c>
      <c r="P18" s="21">
        <f t="shared" si="26"/>
        <v>0</v>
      </c>
      <c r="Q18" s="17">
        <f t="shared" si="8"/>
        <v>385</v>
      </c>
      <c r="R18" s="17"/>
      <c r="S18" s="22">
        <v>0.13445378151260501</v>
      </c>
      <c r="T18" s="15">
        <v>108</v>
      </c>
      <c r="U18" s="23" t="s">
        <v>33</v>
      </c>
      <c r="V18" s="24" t="s">
        <v>33</v>
      </c>
      <c r="W18" s="15">
        <v>0</v>
      </c>
      <c r="X18" s="25">
        <f t="shared" si="9"/>
        <v>0</v>
      </c>
      <c r="Y18" s="26">
        <f t="shared" si="10"/>
        <v>0</v>
      </c>
      <c r="Z18" s="15">
        <v>0</v>
      </c>
      <c r="AA18" s="15" t="s">
        <v>73</v>
      </c>
      <c r="AB18" s="28">
        <f t="shared" si="11"/>
        <v>-0.69</v>
      </c>
      <c r="AC18" s="29">
        <v>0.16779849999999999</v>
      </c>
      <c r="AD18" s="26">
        <f t="shared" si="12"/>
        <v>-0.23156192999999997</v>
      </c>
      <c r="AE18" s="26">
        <v>-4.9000000000000004</v>
      </c>
      <c r="AF18" s="26">
        <v>-6.55</v>
      </c>
      <c r="AG18" s="26">
        <v>0</v>
      </c>
    </row>
    <row r="19" spans="1:33" ht="15.75" customHeight="1" x14ac:dyDescent="0.2">
      <c r="A19" s="15" t="s">
        <v>58</v>
      </c>
      <c r="B19" s="15" t="s">
        <v>200</v>
      </c>
      <c r="C19" s="16">
        <f t="shared" si="4"/>
        <v>14.99</v>
      </c>
      <c r="D19" s="17">
        <v>3</v>
      </c>
      <c r="E19" s="17">
        <v>2</v>
      </c>
      <c r="F19" s="18">
        <v>44.97</v>
      </c>
      <c r="G19" s="30">
        <v>-0.08</v>
      </c>
      <c r="H19" s="19">
        <f t="shared" si="1"/>
        <v>1.7789637536135203E-3</v>
      </c>
      <c r="I19" s="19">
        <f t="shared" si="2"/>
        <v>6.8930714031576634E-2</v>
      </c>
      <c r="J19" s="18">
        <f t="shared" si="5"/>
        <v>3.0998142100000012</v>
      </c>
      <c r="K19" s="18">
        <f t="shared" si="3"/>
        <v>1.0332714033333337</v>
      </c>
      <c r="L19" s="17">
        <v>11</v>
      </c>
      <c r="M19" s="20">
        <f t="shared" si="6"/>
        <v>0.27272727272727271</v>
      </c>
      <c r="N19" s="17">
        <v>50</v>
      </c>
      <c r="O19" s="21">
        <f t="shared" ref="O19:P19" si="27">D19/7</f>
        <v>0.42857142857142855</v>
      </c>
      <c r="P19" s="21">
        <f t="shared" si="27"/>
        <v>0.2857142857142857</v>
      </c>
      <c r="Q19" s="17">
        <f t="shared" si="8"/>
        <v>70</v>
      </c>
      <c r="R19" s="17"/>
      <c r="S19" s="22">
        <v>0.13793103448275801</v>
      </c>
      <c r="T19" s="15">
        <v>108</v>
      </c>
      <c r="U19" s="23" t="s">
        <v>33</v>
      </c>
      <c r="V19" s="24" t="s">
        <v>33</v>
      </c>
      <c r="W19" s="15">
        <v>0</v>
      </c>
      <c r="X19" s="25">
        <f t="shared" si="9"/>
        <v>0</v>
      </c>
      <c r="Y19" s="26">
        <f t="shared" si="10"/>
        <v>0</v>
      </c>
      <c r="Z19" s="15">
        <v>0</v>
      </c>
      <c r="AA19" s="15" t="s">
        <v>73</v>
      </c>
      <c r="AB19" s="28">
        <f t="shared" si="11"/>
        <v>-0.69</v>
      </c>
      <c r="AC19" s="29">
        <v>0.16779849999999999</v>
      </c>
      <c r="AD19" s="26">
        <f t="shared" si="12"/>
        <v>-0.69468578999999986</v>
      </c>
      <c r="AE19" s="26">
        <v>-4.9000000000000004</v>
      </c>
      <c r="AF19" s="26">
        <v>-6.55</v>
      </c>
      <c r="AG19" s="26">
        <v>0</v>
      </c>
    </row>
    <row r="20" spans="1:33" ht="15.75" customHeight="1" x14ac:dyDescent="0.2">
      <c r="A20" s="15" t="s">
        <v>59</v>
      </c>
      <c r="B20" s="15" t="s">
        <v>201</v>
      </c>
      <c r="C20" s="16">
        <f t="shared" si="4"/>
        <v>15.99</v>
      </c>
      <c r="D20" s="17">
        <v>1</v>
      </c>
      <c r="E20" s="17">
        <v>0</v>
      </c>
      <c r="F20" s="18">
        <v>15.99</v>
      </c>
      <c r="G20" s="30">
        <v>-15.26</v>
      </c>
      <c r="H20" s="19">
        <f t="shared" si="1"/>
        <v>0.9543464665415885</v>
      </c>
      <c r="I20" s="19">
        <f t="shared" si="2"/>
        <v>-0.83490068355222002</v>
      </c>
      <c r="J20" s="18">
        <f t="shared" si="5"/>
        <v>-13.350061929999999</v>
      </c>
      <c r="K20" s="18">
        <f t="shared" si="3"/>
        <v>-13.350061929999999</v>
      </c>
      <c r="L20" s="17">
        <v>18</v>
      </c>
      <c r="M20" s="20">
        <f t="shared" si="6"/>
        <v>5.5555555555555552E-2</v>
      </c>
      <c r="N20" s="17">
        <v>49</v>
      </c>
      <c r="O20" s="21">
        <f t="shared" ref="O20:P20" si="28">D20/7</f>
        <v>0.14285714285714285</v>
      </c>
      <c r="P20" s="21">
        <f t="shared" si="28"/>
        <v>0</v>
      </c>
      <c r="Q20" s="17">
        <f t="shared" si="8"/>
        <v>343</v>
      </c>
      <c r="R20" s="17"/>
      <c r="S20" s="22">
        <v>0.33600000000000002</v>
      </c>
      <c r="T20" s="15">
        <v>108</v>
      </c>
      <c r="U20" s="23" t="s">
        <v>33</v>
      </c>
      <c r="V20" s="24" t="s">
        <v>33</v>
      </c>
      <c r="W20" s="15">
        <v>0</v>
      </c>
      <c r="X20" s="25">
        <f t="shared" si="9"/>
        <v>0</v>
      </c>
      <c r="Y20" s="26">
        <f t="shared" si="10"/>
        <v>0</v>
      </c>
      <c r="Z20" s="15">
        <v>0</v>
      </c>
      <c r="AA20" s="15" t="s">
        <v>73</v>
      </c>
      <c r="AB20" s="28">
        <f t="shared" si="11"/>
        <v>-0.69</v>
      </c>
      <c r="AC20" s="29">
        <v>0.16779849999999999</v>
      </c>
      <c r="AD20" s="26">
        <f t="shared" si="12"/>
        <v>-0.23156192999999997</v>
      </c>
      <c r="AE20" s="26">
        <v>-4.9000000000000004</v>
      </c>
      <c r="AF20" s="26">
        <v>-6.55</v>
      </c>
      <c r="AG20" s="26">
        <v>0</v>
      </c>
    </row>
    <row r="21" spans="1:33" ht="15.75" customHeight="1" x14ac:dyDescent="0.2">
      <c r="A21" s="15" t="s">
        <v>60</v>
      </c>
      <c r="B21" s="15" t="s">
        <v>202</v>
      </c>
      <c r="C21" s="16">
        <f t="shared" si="4"/>
        <v>12.323333333333332</v>
      </c>
      <c r="D21" s="17">
        <v>3</v>
      </c>
      <c r="E21" s="17">
        <v>1</v>
      </c>
      <c r="F21" s="18">
        <v>36.97</v>
      </c>
      <c r="G21" s="30">
        <v>-15.040000000000001</v>
      </c>
      <c r="H21" s="19">
        <f t="shared" si="1"/>
        <v>0.40681633757100355</v>
      </c>
      <c r="I21" s="19">
        <f t="shared" si="2"/>
        <v>-0.50473859318366265</v>
      </c>
      <c r="J21" s="18">
        <f t="shared" si="5"/>
        <v>-18.660185790000007</v>
      </c>
      <c r="K21" s="18">
        <f t="shared" si="3"/>
        <v>-6.2200619300000026</v>
      </c>
      <c r="L21" s="17">
        <v>8</v>
      </c>
      <c r="M21" s="20">
        <f t="shared" si="6"/>
        <v>0.375</v>
      </c>
      <c r="N21" s="17">
        <v>46</v>
      </c>
      <c r="O21" s="21">
        <f t="shared" ref="O21:P21" si="29">D21/7</f>
        <v>0.42857142857142855</v>
      </c>
      <c r="P21" s="21">
        <f t="shared" si="29"/>
        <v>0.14285714285714285</v>
      </c>
      <c r="Q21" s="17">
        <f t="shared" si="8"/>
        <v>80</v>
      </c>
      <c r="R21" s="17"/>
      <c r="S21" s="22">
        <v>0.36585365853658502</v>
      </c>
      <c r="T21" s="15">
        <v>108</v>
      </c>
      <c r="U21" s="23" t="s">
        <v>33</v>
      </c>
      <c r="V21" s="24" t="s">
        <v>33</v>
      </c>
      <c r="W21" s="15">
        <v>0</v>
      </c>
      <c r="X21" s="25">
        <f t="shared" si="9"/>
        <v>0</v>
      </c>
      <c r="Y21" s="26">
        <f t="shared" si="10"/>
        <v>0</v>
      </c>
      <c r="Z21" s="15">
        <v>0</v>
      </c>
      <c r="AA21" s="15" t="s">
        <v>73</v>
      </c>
      <c r="AB21" s="28">
        <f t="shared" si="11"/>
        <v>-0.69</v>
      </c>
      <c r="AC21" s="29">
        <v>0.16779849999999999</v>
      </c>
      <c r="AD21" s="26">
        <f t="shared" si="12"/>
        <v>-0.69468578999999986</v>
      </c>
      <c r="AE21" s="26">
        <v>-4.9000000000000004</v>
      </c>
      <c r="AF21" s="26">
        <v>-6.55</v>
      </c>
      <c r="AG21" s="26">
        <v>0</v>
      </c>
    </row>
    <row r="22" spans="1:33" ht="15.75" customHeight="1" x14ac:dyDescent="0.2">
      <c r="A22" s="15" t="s">
        <v>61</v>
      </c>
      <c r="B22" s="15" t="s">
        <v>48</v>
      </c>
      <c r="C22" s="16" t="str">
        <f t="shared" si="4"/>
        <v xml:space="preserve"> - </v>
      </c>
      <c r="D22" s="17">
        <v>0</v>
      </c>
      <c r="E22" s="17">
        <v>0</v>
      </c>
      <c r="F22" s="30">
        <v>0</v>
      </c>
      <c r="G22" s="30">
        <v>-0.73</v>
      </c>
      <c r="H22" s="19" t="e">
        <f t="shared" si="1"/>
        <v>#DIV/0!</v>
      </c>
      <c r="I22" s="19" t="e">
        <f t="shared" si="2"/>
        <v>#DIV/0!</v>
      </c>
      <c r="J22" s="18">
        <f t="shared" si="5"/>
        <v>-0.73</v>
      </c>
      <c r="K22" s="18" t="e">
        <f t="shared" si="3"/>
        <v>#DIV/0!</v>
      </c>
      <c r="L22" s="17">
        <v>0</v>
      </c>
      <c r="M22" s="20" t="str">
        <f t="shared" si="6"/>
        <v>-</v>
      </c>
      <c r="N22" s="17">
        <v>43</v>
      </c>
      <c r="O22" s="21">
        <f t="shared" ref="O22:P22" si="30">D22/7</f>
        <v>0</v>
      </c>
      <c r="P22" s="21">
        <f t="shared" si="30"/>
        <v>0</v>
      </c>
      <c r="Q22" s="17" t="e">
        <f t="shared" si="8"/>
        <v>#DIV/0!</v>
      </c>
      <c r="R22" s="17"/>
      <c r="S22" s="22">
        <v>0.37762237762237699</v>
      </c>
      <c r="T22" s="15">
        <v>108</v>
      </c>
      <c r="U22" s="23" t="s">
        <v>33</v>
      </c>
      <c r="V22" s="24" t="s">
        <v>33</v>
      </c>
      <c r="W22" s="15">
        <v>0</v>
      </c>
      <c r="X22" s="25">
        <f t="shared" si="9"/>
        <v>0</v>
      </c>
      <c r="Y22" s="26">
        <f t="shared" si="10"/>
        <v>0</v>
      </c>
      <c r="Z22" s="15">
        <v>0</v>
      </c>
      <c r="AA22" s="15" t="s">
        <v>73</v>
      </c>
      <c r="AB22" s="28">
        <f t="shared" si="11"/>
        <v>-0.69</v>
      </c>
      <c r="AC22" s="29">
        <v>0.16779849999999999</v>
      </c>
      <c r="AD22" s="26">
        <f t="shared" si="12"/>
        <v>0</v>
      </c>
      <c r="AE22" s="26">
        <v>-4.9000000000000004</v>
      </c>
      <c r="AF22" s="26">
        <v>-6.55</v>
      </c>
      <c r="AG22" s="26">
        <v>0</v>
      </c>
    </row>
    <row r="23" spans="1:33" ht="15.75" customHeight="1" x14ac:dyDescent="0.2">
      <c r="A23" s="15" t="s">
        <v>62</v>
      </c>
      <c r="B23" s="15" t="s">
        <v>203</v>
      </c>
      <c r="C23" s="16">
        <f t="shared" si="4"/>
        <v>10.99</v>
      </c>
      <c r="D23" s="17">
        <v>1</v>
      </c>
      <c r="E23" s="17">
        <v>0</v>
      </c>
      <c r="F23" s="18">
        <v>10.99</v>
      </c>
      <c r="G23" s="30">
        <v>0</v>
      </c>
      <c r="H23" s="19">
        <f t="shared" si="1"/>
        <v>0</v>
      </c>
      <c r="I23" s="19">
        <f t="shared" si="2"/>
        <v>-0.21292647224749772</v>
      </c>
      <c r="J23" s="18">
        <f t="shared" si="5"/>
        <v>-2.3400619300000001</v>
      </c>
      <c r="K23" s="18">
        <f t="shared" si="3"/>
        <v>-2.3400619300000001</v>
      </c>
      <c r="L23" s="17">
        <v>10</v>
      </c>
      <c r="M23" s="20">
        <f t="shared" si="6"/>
        <v>0.1</v>
      </c>
      <c r="N23" s="17">
        <v>42</v>
      </c>
      <c r="O23" s="21">
        <f t="shared" ref="O23:P23" si="31">D23/7</f>
        <v>0.14285714285714285</v>
      </c>
      <c r="P23" s="21">
        <f t="shared" si="31"/>
        <v>0</v>
      </c>
      <c r="Q23" s="17">
        <f t="shared" si="8"/>
        <v>294</v>
      </c>
      <c r="R23" s="17"/>
      <c r="S23" s="22">
        <v>0.339622641509433</v>
      </c>
      <c r="T23" s="15">
        <v>108</v>
      </c>
      <c r="U23" s="23" t="s">
        <v>33</v>
      </c>
      <c r="V23" s="24" t="s">
        <v>33</v>
      </c>
      <c r="W23" s="15">
        <v>0</v>
      </c>
      <c r="X23" s="25">
        <f t="shared" si="9"/>
        <v>0</v>
      </c>
      <c r="Y23" s="26">
        <f t="shared" si="10"/>
        <v>0</v>
      </c>
      <c r="Z23" s="15">
        <v>0</v>
      </c>
      <c r="AA23" s="15" t="s">
        <v>73</v>
      </c>
      <c r="AB23" s="28">
        <f t="shared" si="11"/>
        <v>-0.69</v>
      </c>
      <c r="AC23" s="29">
        <v>0.16779849999999999</v>
      </c>
      <c r="AD23" s="26">
        <f t="shared" si="12"/>
        <v>-0.23156192999999997</v>
      </c>
      <c r="AE23" s="26">
        <v>-4.9000000000000004</v>
      </c>
      <c r="AF23" s="26">
        <v>-6.55</v>
      </c>
      <c r="AG23" s="26">
        <v>0</v>
      </c>
    </row>
    <row r="24" spans="1:33" ht="15.75" customHeight="1" x14ac:dyDescent="0.2">
      <c r="A24" s="15" t="s">
        <v>63</v>
      </c>
      <c r="B24" s="15" t="s">
        <v>204</v>
      </c>
      <c r="C24" s="16">
        <f t="shared" si="4"/>
        <v>13.99</v>
      </c>
      <c r="D24" s="17">
        <v>4</v>
      </c>
      <c r="E24" s="17">
        <v>0</v>
      </c>
      <c r="F24" s="18">
        <v>55.96</v>
      </c>
      <c r="G24" s="18">
        <v>-9.57</v>
      </c>
      <c r="H24" s="19">
        <f t="shared" si="1"/>
        <v>0.17101501072194425</v>
      </c>
      <c r="I24" s="19">
        <f t="shared" si="2"/>
        <v>-0.15600871551107931</v>
      </c>
      <c r="J24" s="18">
        <f t="shared" si="5"/>
        <v>-8.7302477199999977</v>
      </c>
      <c r="K24" s="18">
        <f t="shared" si="3"/>
        <v>-2.1825619299999994</v>
      </c>
      <c r="L24" s="17">
        <v>18</v>
      </c>
      <c r="M24" s="20">
        <f t="shared" si="6"/>
        <v>0.22222222222222221</v>
      </c>
      <c r="N24" s="17">
        <v>38</v>
      </c>
      <c r="O24" s="21">
        <f t="shared" ref="O24:P24" si="32">D24/7</f>
        <v>0.5714285714285714</v>
      </c>
      <c r="P24" s="21">
        <f t="shared" si="32"/>
        <v>0</v>
      </c>
      <c r="Q24" s="17">
        <f t="shared" si="8"/>
        <v>66</v>
      </c>
      <c r="R24" s="17"/>
      <c r="S24" s="22">
        <v>0.53333333333333299</v>
      </c>
      <c r="T24" s="15">
        <v>108</v>
      </c>
      <c r="U24" s="23" t="s">
        <v>33</v>
      </c>
      <c r="V24" s="24" t="s">
        <v>33</v>
      </c>
      <c r="W24" s="15">
        <v>0</v>
      </c>
      <c r="X24" s="25">
        <f t="shared" si="9"/>
        <v>0</v>
      </c>
      <c r="Y24" s="26">
        <f t="shared" si="10"/>
        <v>0</v>
      </c>
      <c r="Z24" s="15">
        <v>0</v>
      </c>
      <c r="AA24" s="15" t="s">
        <v>73</v>
      </c>
      <c r="AB24" s="28">
        <f t="shared" si="11"/>
        <v>-0.69</v>
      </c>
      <c r="AC24" s="29">
        <v>0.16779849999999999</v>
      </c>
      <c r="AD24" s="26">
        <f t="shared" si="12"/>
        <v>-0.92624771999999989</v>
      </c>
      <c r="AE24" s="26">
        <v>-4.9000000000000004</v>
      </c>
      <c r="AF24" s="26">
        <v>-6.55</v>
      </c>
      <c r="AG24" s="26">
        <v>0</v>
      </c>
    </row>
    <row r="25" spans="1:33" ht="15.75" customHeight="1" x14ac:dyDescent="0.2">
      <c r="A25" s="15" t="s">
        <v>64</v>
      </c>
      <c r="B25" s="15" t="s">
        <v>205</v>
      </c>
      <c r="C25" s="16">
        <f t="shared" si="4"/>
        <v>14.99</v>
      </c>
      <c r="D25" s="17">
        <v>4</v>
      </c>
      <c r="E25" s="17">
        <v>0</v>
      </c>
      <c r="F25" s="18">
        <v>59.96</v>
      </c>
      <c r="G25" s="18">
        <v>-23.11</v>
      </c>
      <c r="H25" s="19">
        <f t="shared" si="1"/>
        <v>0.38542361574382922</v>
      </c>
      <c r="I25" s="19">
        <f t="shared" si="2"/>
        <v>0.1062333602401601</v>
      </c>
      <c r="J25" s="18">
        <f t="shared" si="5"/>
        <v>6.3697522799999993</v>
      </c>
      <c r="K25" s="18">
        <f t="shared" si="3"/>
        <v>1.5924380699999998</v>
      </c>
      <c r="L25" s="17">
        <v>36</v>
      </c>
      <c r="M25" s="20">
        <f t="shared" si="6"/>
        <v>0.1111111111111111</v>
      </c>
      <c r="N25" s="17">
        <v>34</v>
      </c>
      <c r="O25" s="21">
        <f t="shared" ref="O25:P25" si="33">D25/7</f>
        <v>0.5714285714285714</v>
      </c>
      <c r="P25" s="21">
        <f t="shared" si="33"/>
        <v>0</v>
      </c>
      <c r="Q25" s="17">
        <f t="shared" si="8"/>
        <v>59</v>
      </c>
      <c r="R25" s="17"/>
      <c r="S25" s="22">
        <v>0.6</v>
      </c>
      <c r="T25" s="15">
        <v>108</v>
      </c>
      <c r="U25" s="23" t="s">
        <v>33</v>
      </c>
      <c r="V25" s="24" t="s">
        <v>33</v>
      </c>
      <c r="W25" s="15">
        <v>0</v>
      </c>
      <c r="X25" s="25">
        <f t="shared" si="9"/>
        <v>0</v>
      </c>
      <c r="Y25" s="26">
        <f t="shared" si="10"/>
        <v>11.555</v>
      </c>
      <c r="Z25" s="15">
        <v>2</v>
      </c>
      <c r="AA25" s="15" t="s">
        <v>73</v>
      </c>
      <c r="AB25" s="28">
        <f t="shared" si="11"/>
        <v>-0.69</v>
      </c>
      <c r="AC25" s="29">
        <v>0.16779849999999999</v>
      </c>
      <c r="AD25" s="26">
        <f t="shared" si="12"/>
        <v>-0.92624771999999989</v>
      </c>
      <c r="AE25" s="26">
        <v>-4.9000000000000004</v>
      </c>
      <c r="AF25" s="26">
        <v>-0.24</v>
      </c>
      <c r="AG25" s="26">
        <v>0</v>
      </c>
    </row>
    <row r="26" spans="1:33" ht="15.75" customHeight="1" x14ac:dyDescent="0.2">
      <c r="A26" s="15" t="s">
        <v>65</v>
      </c>
      <c r="B26" s="15" t="s">
        <v>206</v>
      </c>
      <c r="C26" s="16">
        <f t="shared" si="4"/>
        <v>13.434444444444445</v>
      </c>
      <c r="D26" s="17">
        <v>9</v>
      </c>
      <c r="E26" s="17">
        <v>2</v>
      </c>
      <c r="F26" s="18">
        <v>120.91</v>
      </c>
      <c r="G26" s="18">
        <v>-5.84</v>
      </c>
      <c r="H26" s="19">
        <f t="shared" si="1"/>
        <v>4.8300388718881815E-2</v>
      </c>
      <c r="I26" s="19">
        <f t="shared" si="2"/>
        <v>0.34402524175543259</v>
      </c>
      <c r="J26" s="18">
        <f t="shared" si="5"/>
        <v>41.596091980649355</v>
      </c>
      <c r="K26" s="18">
        <f t="shared" si="3"/>
        <v>4.6217879978499283</v>
      </c>
      <c r="L26" s="17">
        <v>16</v>
      </c>
      <c r="M26" s="20">
        <f t="shared" si="6"/>
        <v>0.5625</v>
      </c>
      <c r="N26" s="17">
        <v>24</v>
      </c>
      <c r="O26" s="21">
        <f t="shared" ref="O26:P26" si="34">D26/7</f>
        <v>1.2857142857142858</v>
      </c>
      <c r="P26" s="21">
        <f t="shared" si="34"/>
        <v>0.2857142857142857</v>
      </c>
      <c r="Q26" s="17">
        <f t="shared" si="8"/>
        <v>15</v>
      </c>
      <c r="R26" s="17"/>
      <c r="S26" s="22">
        <v>0.76300578034682076</v>
      </c>
      <c r="T26" s="15">
        <v>108</v>
      </c>
      <c r="U26" s="23" t="s">
        <v>33</v>
      </c>
      <c r="V26" s="24" t="s">
        <v>33</v>
      </c>
      <c r="W26" s="15">
        <v>1</v>
      </c>
      <c r="X26" s="25">
        <f t="shared" si="9"/>
        <v>0.1111111111111111</v>
      </c>
      <c r="Y26" s="26">
        <f t="shared" si="10"/>
        <v>2.92</v>
      </c>
      <c r="Z26" s="15">
        <v>1</v>
      </c>
      <c r="AA26" s="15" t="s">
        <v>73</v>
      </c>
      <c r="AB26" s="28">
        <f t="shared" si="11"/>
        <v>-0.69</v>
      </c>
      <c r="AC26" s="29">
        <v>0.16779849999999999</v>
      </c>
      <c r="AD26" s="26">
        <f t="shared" si="12"/>
        <v>-2.0840573699999996</v>
      </c>
      <c r="AE26" s="26">
        <v>-5.68</v>
      </c>
      <c r="AF26" s="26">
        <v>-0.23703896103896099</v>
      </c>
      <c r="AG26" s="26">
        <v>0</v>
      </c>
    </row>
    <row r="27" spans="1:33" ht="15.75" customHeight="1" x14ac:dyDescent="0.2">
      <c r="A27" s="15" t="s">
        <v>66</v>
      </c>
      <c r="B27" s="15" t="s">
        <v>48</v>
      </c>
      <c r="C27" s="16">
        <f t="shared" si="4"/>
        <v>12.99</v>
      </c>
      <c r="D27" s="17">
        <v>7</v>
      </c>
      <c r="E27" s="17">
        <v>0</v>
      </c>
      <c r="F27" s="18">
        <v>90.93</v>
      </c>
      <c r="G27" s="18">
        <v>-3.75</v>
      </c>
      <c r="H27" s="19">
        <f t="shared" si="1"/>
        <v>4.1240514681623222E-2</v>
      </c>
      <c r="I27" s="19">
        <f t="shared" si="2"/>
        <v>0.33542608339082025</v>
      </c>
      <c r="J27" s="18">
        <f t="shared" si="5"/>
        <v>30.500293762727289</v>
      </c>
      <c r="K27" s="18">
        <f t="shared" si="3"/>
        <v>4.3571848232467554</v>
      </c>
      <c r="L27" s="17">
        <v>15</v>
      </c>
      <c r="M27" s="20">
        <f t="shared" si="6"/>
        <v>0.46666666666666667</v>
      </c>
      <c r="N27" s="17">
        <v>16</v>
      </c>
      <c r="O27" s="21">
        <f t="shared" ref="O27:P27" si="35">D27/7</f>
        <v>1</v>
      </c>
      <c r="P27" s="21">
        <f t="shared" si="35"/>
        <v>0</v>
      </c>
      <c r="Q27" s="17">
        <f t="shared" si="8"/>
        <v>16</v>
      </c>
      <c r="R27" s="17"/>
      <c r="S27" s="22">
        <v>0.898876404494382</v>
      </c>
      <c r="T27" s="15">
        <v>108</v>
      </c>
      <c r="U27" s="23" t="s">
        <v>33</v>
      </c>
      <c r="V27" s="24" t="s">
        <v>33</v>
      </c>
      <c r="W27" s="15">
        <v>0</v>
      </c>
      <c r="X27" s="25">
        <f t="shared" si="9"/>
        <v>0</v>
      </c>
      <c r="Y27" s="26">
        <f t="shared" si="10"/>
        <v>0</v>
      </c>
      <c r="Z27" s="15">
        <v>0</v>
      </c>
      <c r="AA27" s="15" t="s">
        <v>73</v>
      </c>
      <c r="AB27" s="28">
        <f t="shared" si="11"/>
        <v>-0.69</v>
      </c>
      <c r="AC27" s="29">
        <v>0.16779849999999999</v>
      </c>
      <c r="AD27" s="26">
        <f t="shared" si="12"/>
        <v>-1.6209335099999997</v>
      </c>
      <c r="AE27" s="26">
        <v>-5.68</v>
      </c>
      <c r="AF27" s="26">
        <v>-0.23703896103896099</v>
      </c>
      <c r="AG27" s="26">
        <v>0</v>
      </c>
    </row>
    <row r="28" spans="1:33" ht="15.75" customHeight="1" x14ac:dyDescent="0.2">
      <c r="A28" s="15" t="s">
        <v>67</v>
      </c>
      <c r="B28" s="15" t="s">
        <v>48</v>
      </c>
      <c r="C28" s="16">
        <f t="shared" si="4"/>
        <v>12.99</v>
      </c>
      <c r="D28" s="17">
        <v>7</v>
      </c>
      <c r="E28" s="17">
        <v>0</v>
      </c>
      <c r="F28" s="18">
        <v>90.93</v>
      </c>
      <c r="G28" s="18">
        <v>-7.1300000000000008</v>
      </c>
      <c r="H28" s="19">
        <f t="shared" si="1"/>
        <v>7.841196524799296E-2</v>
      </c>
      <c r="I28" s="19">
        <f t="shared" si="2"/>
        <v>-0.27635739275077814</v>
      </c>
      <c r="J28" s="18">
        <f t="shared" si="5"/>
        <v>-25.129177722828256</v>
      </c>
      <c r="K28" s="18">
        <f t="shared" si="3"/>
        <v>-3.589882531832608</v>
      </c>
      <c r="L28" s="17">
        <v>17</v>
      </c>
      <c r="M28" s="20">
        <f t="shared" si="6"/>
        <v>0.41176470588235292</v>
      </c>
      <c r="N28" s="17">
        <v>8</v>
      </c>
      <c r="O28" s="21">
        <f t="shared" ref="O28:P28" si="36">D28/7</f>
        <v>1</v>
      </c>
      <c r="P28" s="21">
        <f t="shared" si="36"/>
        <v>0</v>
      </c>
      <c r="Q28" s="17">
        <f t="shared" si="8"/>
        <v>8</v>
      </c>
      <c r="R28" s="17"/>
      <c r="S28" s="22">
        <v>1.240506329113924</v>
      </c>
      <c r="T28" s="15">
        <v>108</v>
      </c>
      <c r="U28" s="23" t="s">
        <v>33</v>
      </c>
      <c r="V28" s="24" t="s">
        <v>33</v>
      </c>
      <c r="W28" s="15">
        <v>1</v>
      </c>
      <c r="X28" s="25">
        <f t="shared" si="9"/>
        <v>0.14285714285714285</v>
      </c>
      <c r="Y28" s="26">
        <f t="shared" si="10"/>
        <v>3.5650000000000004</v>
      </c>
      <c r="Z28" s="15">
        <v>1</v>
      </c>
      <c r="AA28" s="15" t="s">
        <v>73</v>
      </c>
      <c r="AB28" s="28">
        <f t="shared" si="11"/>
        <v>-0.69</v>
      </c>
      <c r="AC28" s="29">
        <v>0.16512474074074074</v>
      </c>
      <c r="AD28" s="26">
        <f t="shared" si="12"/>
        <v>-1.5951049955555554</v>
      </c>
      <c r="AE28" s="26">
        <v>-5.68</v>
      </c>
      <c r="AF28" s="26">
        <v>-7.7049389610389598</v>
      </c>
      <c r="AG28" s="26">
        <v>0</v>
      </c>
    </row>
    <row r="29" spans="1:33" ht="15.75" customHeight="1" x14ac:dyDescent="0.2">
      <c r="A29" s="15" t="s">
        <v>68</v>
      </c>
      <c r="B29" s="15" t="s">
        <v>53</v>
      </c>
      <c r="C29" s="16">
        <f t="shared" si="4"/>
        <v>12.99</v>
      </c>
      <c r="D29" s="31">
        <v>8</v>
      </c>
      <c r="E29" s="31">
        <v>0</v>
      </c>
      <c r="F29" s="32">
        <v>103.92</v>
      </c>
      <c r="G29" s="32">
        <v>-11.1</v>
      </c>
      <c r="H29" s="19">
        <f t="shared" si="1"/>
        <v>0.10681293302540415</v>
      </c>
      <c r="I29" s="19">
        <f t="shared" si="2"/>
        <v>-0.3047583605281895</v>
      </c>
      <c r="J29" s="18">
        <f t="shared" si="5"/>
        <v>-31.670488826089453</v>
      </c>
      <c r="K29" s="18">
        <f t="shared" si="3"/>
        <v>-3.9588111032611817</v>
      </c>
      <c r="L29" s="31">
        <v>9</v>
      </c>
      <c r="M29" s="20">
        <f t="shared" si="6"/>
        <v>0.88888888888888884</v>
      </c>
      <c r="N29" s="31">
        <v>2</v>
      </c>
      <c r="O29" s="21">
        <f t="shared" ref="O29:P29" si="37">D29/7</f>
        <v>1.1428571428571428</v>
      </c>
      <c r="P29" s="21">
        <f t="shared" si="37"/>
        <v>0</v>
      </c>
      <c r="Q29" s="17">
        <f t="shared" si="8"/>
        <v>1</v>
      </c>
      <c r="R29" s="17"/>
      <c r="S29" s="22">
        <v>1.3698630136986301</v>
      </c>
      <c r="T29" s="15">
        <v>108</v>
      </c>
      <c r="U29" s="23" t="s">
        <v>33</v>
      </c>
      <c r="V29" s="24" t="s">
        <v>33</v>
      </c>
      <c r="W29" s="15">
        <v>2</v>
      </c>
      <c r="X29" s="25">
        <f t="shared" si="9"/>
        <v>0.25</v>
      </c>
      <c r="Y29" s="26">
        <f t="shared" si="10"/>
        <v>3.6999999999999997</v>
      </c>
      <c r="Z29" s="15">
        <v>1</v>
      </c>
      <c r="AA29" s="15" t="s">
        <v>73</v>
      </c>
      <c r="AB29" s="28">
        <f t="shared" si="11"/>
        <v>-0.69</v>
      </c>
      <c r="AC29" s="29">
        <v>0.16512474074074074</v>
      </c>
      <c r="AD29" s="26">
        <f t="shared" si="12"/>
        <v>-1.8229771377777777</v>
      </c>
      <c r="AE29" s="26">
        <v>-5.68</v>
      </c>
      <c r="AF29" s="26">
        <v>-7.7049389610389598</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1.525179856115108</v>
      </c>
      <c r="T30" s="15">
        <v>108</v>
      </c>
      <c r="U30" s="23" t="s">
        <v>33</v>
      </c>
      <c r="V30" s="24" t="s">
        <v>33</v>
      </c>
      <c r="W30" s="15">
        <v>0</v>
      </c>
      <c r="X30" s="25">
        <f t="shared" si="9"/>
        <v>0</v>
      </c>
      <c r="Y30" s="26">
        <f t="shared" si="10"/>
        <v>0</v>
      </c>
      <c r="Z30" s="15">
        <v>0</v>
      </c>
      <c r="AA30" s="15" t="s">
        <v>73</v>
      </c>
      <c r="AB30" s="28">
        <f t="shared" si="11"/>
        <v>-0.69</v>
      </c>
      <c r="AC30" s="29">
        <v>0.16512474074074074</v>
      </c>
      <c r="AD30" s="26">
        <f t="shared" si="12"/>
        <v>0</v>
      </c>
      <c r="AE30" s="26">
        <v>-5.68</v>
      </c>
      <c r="AF30" s="26">
        <v>-7.6684990071428496</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108</v>
      </c>
      <c r="U31" s="23" t="s">
        <v>33</v>
      </c>
      <c r="V31" s="24" t="s">
        <v>742</v>
      </c>
      <c r="W31" s="15">
        <v>0</v>
      </c>
      <c r="X31" s="25">
        <f t="shared" si="9"/>
        <v>0</v>
      </c>
      <c r="Y31" s="26">
        <f t="shared" si="10"/>
        <v>0</v>
      </c>
      <c r="Z31" s="15">
        <v>0</v>
      </c>
      <c r="AA31" s="15" t="s">
        <v>73</v>
      </c>
      <c r="AB31" s="28">
        <f t="shared" si="11"/>
        <v>-0.69</v>
      </c>
      <c r="AC31" s="29">
        <v>0.16512474074074074</v>
      </c>
      <c r="AD31" s="26">
        <f t="shared" si="12"/>
        <v>0</v>
      </c>
      <c r="AE31" s="26">
        <v>-5.68</v>
      </c>
      <c r="AF31" s="26">
        <v>-7.6684990071428567</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0.16512474074074074</v>
      </c>
      <c r="AD32" s="26">
        <f t="shared" si="12"/>
        <v>0</v>
      </c>
      <c r="AE32" s="26">
        <v>-5.68</v>
      </c>
      <c r="AF32" s="26">
        <v>-7.6684990071428496</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30"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- 2 pack of xxx-large 2x26"" velcro storage straps for cables, organize garage, home, or shop by hanging extension cords, hoses, tools, ropes, and more")</f>
        <v>Heavy duty storage strap - 2 pack of xxx-large 2x26"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Info!B1:BJ5000""),2,FALSE),"""")"),"B07S97MCVC")</f>
        <v>B07S97MCVC</v>
      </c>
      <c r="B2" s="3" t="s">
        <v>207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64.5" customHeight="1" x14ac:dyDescent="0.15">
      <c r="A3" s="62" t="s">
        <v>30</v>
      </c>
      <c r="B3" s="63"/>
      <c r="C3" s="4">
        <f>((AE32+AF32)/0.85)*-1</f>
        <v>5.0928277813668705</v>
      </c>
      <c r="D3" s="5">
        <f>SUM(D4:D99634)</f>
        <v>171</v>
      </c>
      <c r="E3" s="5"/>
      <c r="F3" s="6">
        <f t="shared" ref="F3:G3" si="0">SUM(F4:F99634)</f>
        <v>1247.9300000000005</v>
      </c>
      <c r="G3" s="6">
        <f t="shared" si="0"/>
        <v>-151.77989999999997</v>
      </c>
      <c r="H3" s="7">
        <f t="shared" ref="H3:H32" si="1">G3/F3*-1</f>
        <v>0.12162533154904515</v>
      </c>
      <c r="I3" s="8">
        <f t="shared" ref="I3:I32" si="2">J3/F3</f>
        <v>0.13321770188787166</v>
      </c>
      <c r="J3" s="6">
        <f>SUM(J4:J99634)</f>
        <v>166.24636671693173</v>
      </c>
      <c r="K3" s="6">
        <f t="shared" ref="K3:K32" si="3">J3/D3</f>
        <v>0.9722009749528171</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22</v>
      </c>
      <c r="X3" s="7">
        <f>W3/D3</f>
        <v>0.12865497076023391</v>
      </c>
      <c r="Y3" s="6"/>
      <c r="Z3" s="5"/>
      <c r="AA3" s="5"/>
      <c r="AB3" s="5"/>
      <c r="AC3" s="5"/>
      <c r="AD3" s="6">
        <f>SUM(AD4:AD99634)</f>
        <v>-4.4395542453650041</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Info!B2:BZ7000""),37,FALSE)),"""")*-1"),-1.48890361416184)</f>
        <v>-1.4889036141618399</v>
      </c>
      <c r="AG3" s="6">
        <f>SUM(AG4:AG99634)</f>
        <v>-24</v>
      </c>
    </row>
    <row r="4" spans="1:33" ht="15.75" customHeight="1" x14ac:dyDescent="0.2">
      <c r="A4" s="15" t="s">
        <v>31</v>
      </c>
      <c r="B4" s="15" t="s">
        <v>208</v>
      </c>
      <c r="C4" s="16">
        <f t="shared" ref="C4:C32" si="4">IFERROR(F4/D4," - ")</f>
        <v>7.4899999999999984</v>
      </c>
      <c r="D4" s="17">
        <v>12</v>
      </c>
      <c r="E4" s="17">
        <v>0</v>
      </c>
      <c r="F4" s="18">
        <v>89.879999999999981</v>
      </c>
      <c r="G4" s="18">
        <v>-22.990000000000002</v>
      </c>
      <c r="H4" s="19">
        <f t="shared" si="1"/>
        <v>0.25578549176680027</v>
      </c>
      <c r="I4" s="19">
        <f t="shared" si="2"/>
        <v>-7.4064129939354992E-3</v>
      </c>
      <c r="J4" s="18">
        <f t="shared" ref="J4:J32" si="5">F4*0.85+G4+AF4*D4+D4*AE4+AG4+AD4</f>
        <v>-0.66568839989492257</v>
      </c>
      <c r="K4" s="18">
        <f t="shared" si="3"/>
        <v>-5.5474033324576878E-2</v>
      </c>
      <c r="L4" s="17">
        <v>28</v>
      </c>
      <c r="M4" s="20">
        <f t="shared" ref="M4:M32" si="6">IFERROR(D4/L4,"-")</f>
        <v>0.42857142857142855</v>
      </c>
      <c r="N4" s="17">
        <v>369</v>
      </c>
      <c r="O4" s="21">
        <f t="shared" ref="O4:P4" si="7">D4/7</f>
        <v>1.7142857142857142</v>
      </c>
      <c r="P4" s="21">
        <f t="shared" si="7"/>
        <v>0</v>
      </c>
      <c r="Q4" s="17">
        <f t="shared" ref="Q4:Q32" si="8">ROUNDDOWN(N4/(O4+P4),0)</f>
        <v>215</v>
      </c>
      <c r="R4" s="17"/>
      <c r="S4" s="22">
        <v>0.201936376210235</v>
      </c>
      <c r="T4" s="15">
        <v>0</v>
      </c>
      <c r="U4" s="23" t="s">
        <v>33</v>
      </c>
      <c r="V4" s="24" t="s">
        <v>33</v>
      </c>
      <c r="W4" s="15">
        <v>2</v>
      </c>
      <c r="X4" s="25">
        <f t="shared" ref="X4:X32" si="9">IFERROR(W4/D4,0)</f>
        <v>0.16666666666666666</v>
      </c>
      <c r="Y4" s="26">
        <f t="shared" ref="Y4:Y32" si="10">IFERROR(G4/(W4+Z4)*-1,0)</f>
        <v>3.831666666666667</v>
      </c>
      <c r="Z4" s="15">
        <v>4</v>
      </c>
      <c r="AA4" s="27" t="s">
        <v>34</v>
      </c>
      <c r="AB4" s="28">
        <f t="shared" ref="AB4:AB32" si="11">IF(OR(AA4="UsLargeStandardSize",AA4="UsSmallStandardSize"),-0.69,-0.48)</f>
        <v>-0.69</v>
      </c>
      <c r="AC4" s="29">
        <v>1.8812499999999996E-2</v>
      </c>
      <c r="AD4" s="26">
        <f t="shared" ref="AD4:AD32" si="12">IFERROR(AB4*AC4*D4*2,0)</f>
        <v>-0.3115349999999999</v>
      </c>
      <c r="AE4" s="26">
        <v>-2.63</v>
      </c>
      <c r="AF4" s="26">
        <v>-1.5168461166579086</v>
      </c>
      <c r="AG4" s="26">
        <v>-4</v>
      </c>
    </row>
    <row r="5" spans="1:33" ht="15.75" customHeight="1" x14ac:dyDescent="0.2">
      <c r="A5" s="15" t="s">
        <v>35</v>
      </c>
      <c r="B5" s="15" t="s">
        <v>209</v>
      </c>
      <c r="C5" s="16">
        <f t="shared" si="4"/>
        <v>7.3233333333333333</v>
      </c>
      <c r="D5" s="17">
        <v>6</v>
      </c>
      <c r="E5" s="17">
        <v>0</v>
      </c>
      <c r="F5" s="30">
        <v>43.94</v>
      </c>
      <c r="G5" s="30">
        <v>-13.469999999999999</v>
      </c>
      <c r="H5" s="19">
        <f t="shared" si="1"/>
        <v>0.30655439235320892</v>
      </c>
      <c r="I5" s="19">
        <f t="shared" si="2"/>
        <v>-2.6354681277024564E-2</v>
      </c>
      <c r="J5" s="18">
        <f t="shared" si="5"/>
        <v>-1.1580246953124593</v>
      </c>
      <c r="K5" s="18">
        <f t="shared" si="3"/>
        <v>-0.19300411588540989</v>
      </c>
      <c r="L5" s="17">
        <v>22</v>
      </c>
      <c r="M5" s="20">
        <f t="shared" si="6"/>
        <v>0.27272727272727271</v>
      </c>
      <c r="N5" s="17">
        <v>369</v>
      </c>
      <c r="O5" s="21">
        <f t="shared" ref="O5:P5" si="13">D5/7</f>
        <v>0.8571428571428571</v>
      </c>
      <c r="P5" s="21">
        <f t="shared" si="13"/>
        <v>0</v>
      </c>
      <c r="Q5" s="17">
        <f t="shared" si="8"/>
        <v>430</v>
      </c>
      <c r="R5" s="17"/>
      <c r="S5" s="22">
        <v>0.26725663716814102</v>
      </c>
      <c r="T5" s="15">
        <v>0</v>
      </c>
      <c r="U5" s="23" t="s">
        <v>33</v>
      </c>
      <c r="V5" s="24" t="s">
        <v>33</v>
      </c>
      <c r="W5" s="15">
        <v>1</v>
      </c>
      <c r="X5" s="25">
        <f t="shared" si="9"/>
        <v>0.16666666666666666</v>
      </c>
      <c r="Y5" s="26">
        <f t="shared" si="10"/>
        <v>6.7349999999999994</v>
      </c>
      <c r="Z5" s="15">
        <v>1</v>
      </c>
      <c r="AA5" s="15" t="s">
        <v>34</v>
      </c>
      <c r="AB5" s="28">
        <f t="shared" si="11"/>
        <v>-0.69</v>
      </c>
      <c r="AC5" s="29">
        <v>1.8834298957126301E-2</v>
      </c>
      <c r="AD5" s="26">
        <f t="shared" si="12"/>
        <v>-0.15594799536500575</v>
      </c>
      <c r="AE5" s="26">
        <v>-2.63</v>
      </c>
      <c r="AF5" s="26">
        <v>-1.5168461166579086</v>
      </c>
      <c r="AG5" s="26">
        <v>0</v>
      </c>
    </row>
    <row r="6" spans="1:33" ht="15.75" customHeight="1" x14ac:dyDescent="0.2">
      <c r="A6" s="15" t="s">
        <v>37</v>
      </c>
      <c r="B6" s="15" t="s">
        <v>210</v>
      </c>
      <c r="C6" s="16">
        <f t="shared" si="4"/>
        <v>6.9899999999999993</v>
      </c>
      <c r="D6" s="17">
        <v>16</v>
      </c>
      <c r="E6" s="17">
        <v>0</v>
      </c>
      <c r="F6" s="30">
        <v>111.83999999999999</v>
      </c>
      <c r="G6" s="30">
        <v>-12.01</v>
      </c>
      <c r="H6" s="19">
        <f t="shared" si="1"/>
        <v>0.10738555078683835</v>
      </c>
      <c r="I6" s="19">
        <f t="shared" si="2"/>
        <v>0.11882226514193006</v>
      </c>
      <c r="J6" s="18">
        <f t="shared" si="5"/>
        <v>13.289082133473457</v>
      </c>
      <c r="K6" s="18">
        <f t="shared" si="3"/>
        <v>0.83056763334209105</v>
      </c>
      <c r="L6" s="17">
        <v>43</v>
      </c>
      <c r="M6" s="20">
        <f t="shared" si="6"/>
        <v>0.37209302325581395</v>
      </c>
      <c r="N6" s="17">
        <v>353</v>
      </c>
      <c r="O6" s="21">
        <f t="shared" ref="O6:P6" si="14">D6/7</f>
        <v>2.2857142857142856</v>
      </c>
      <c r="P6" s="21">
        <f t="shared" si="14"/>
        <v>0</v>
      </c>
      <c r="Q6" s="17">
        <f t="shared" si="8"/>
        <v>154</v>
      </c>
      <c r="R6" s="17"/>
      <c r="S6" s="22">
        <v>0.28652751423149903</v>
      </c>
      <c r="T6" s="15">
        <v>0</v>
      </c>
      <c r="U6" s="23" t="s">
        <v>33</v>
      </c>
      <c r="V6" s="24" t="s">
        <v>39</v>
      </c>
      <c r="W6" s="15">
        <v>4</v>
      </c>
      <c r="X6" s="25">
        <f t="shared" si="9"/>
        <v>0.25</v>
      </c>
      <c r="Y6" s="26">
        <f t="shared" si="10"/>
        <v>2.4020000000000001</v>
      </c>
      <c r="Z6" s="15">
        <v>1</v>
      </c>
      <c r="AA6" s="15" t="s">
        <v>34</v>
      </c>
      <c r="AB6" s="28">
        <f t="shared" si="11"/>
        <v>-0.69</v>
      </c>
      <c r="AC6" s="29">
        <v>1.8812499999999996E-2</v>
      </c>
      <c r="AD6" s="26">
        <f t="shared" si="12"/>
        <v>-0.41537999999999986</v>
      </c>
      <c r="AE6" s="26">
        <v>-2.63</v>
      </c>
      <c r="AF6" s="26">
        <v>-1.5168461166579086</v>
      </c>
      <c r="AG6" s="26">
        <v>-3</v>
      </c>
    </row>
    <row r="7" spans="1:33" ht="15.75" customHeight="1" x14ac:dyDescent="0.2">
      <c r="A7" s="15" t="s">
        <v>40</v>
      </c>
      <c r="B7" s="15" t="s">
        <v>211</v>
      </c>
      <c r="C7" s="16">
        <f t="shared" si="4"/>
        <v>7.1524999999999999</v>
      </c>
      <c r="D7" s="17">
        <v>4</v>
      </c>
      <c r="E7" s="17">
        <v>2</v>
      </c>
      <c r="F7" s="30">
        <v>28.61</v>
      </c>
      <c r="G7" s="30">
        <v>-19.680000000000003</v>
      </c>
      <c r="H7" s="19">
        <f t="shared" si="1"/>
        <v>0.6878713736455786</v>
      </c>
      <c r="I7" s="19">
        <f t="shared" si="2"/>
        <v>-0.45622962134329381</v>
      </c>
      <c r="J7" s="18">
        <f t="shared" si="5"/>
        <v>-13.052729466631636</v>
      </c>
      <c r="K7" s="18">
        <f t="shared" si="3"/>
        <v>-3.263182366657909</v>
      </c>
      <c r="L7" s="17">
        <v>40</v>
      </c>
      <c r="M7" s="20">
        <f t="shared" si="6"/>
        <v>0.1</v>
      </c>
      <c r="N7" s="17">
        <v>343</v>
      </c>
      <c r="O7" s="21">
        <f t="shared" ref="O7:P7" si="15">D7/7</f>
        <v>0.5714285714285714</v>
      </c>
      <c r="P7" s="21">
        <f t="shared" si="15"/>
        <v>0.2857142857142857</v>
      </c>
      <c r="Q7" s="17">
        <f t="shared" si="8"/>
        <v>400</v>
      </c>
      <c r="R7" s="17"/>
      <c r="S7" s="22">
        <v>0.32523549826474901</v>
      </c>
      <c r="T7" s="15">
        <v>0</v>
      </c>
      <c r="U7" s="23" t="s">
        <v>33</v>
      </c>
      <c r="V7" s="24" t="s">
        <v>39</v>
      </c>
      <c r="W7" s="15">
        <v>1</v>
      </c>
      <c r="X7" s="25">
        <f t="shared" si="9"/>
        <v>0.25</v>
      </c>
      <c r="Y7" s="26">
        <f t="shared" si="10"/>
        <v>9.8400000000000016</v>
      </c>
      <c r="Z7" s="15">
        <v>1</v>
      </c>
      <c r="AA7" s="15" t="s">
        <v>34</v>
      </c>
      <c r="AB7" s="28">
        <f t="shared" si="11"/>
        <v>-0.69</v>
      </c>
      <c r="AC7" s="29">
        <v>1.8812499999999996E-2</v>
      </c>
      <c r="AD7" s="26">
        <f t="shared" si="12"/>
        <v>-0.10384499999999997</v>
      </c>
      <c r="AE7" s="26">
        <v>-2.63</v>
      </c>
      <c r="AF7" s="26">
        <v>-1.5168461166579086</v>
      </c>
      <c r="AG7" s="26">
        <v>-1</v>
      </c>
    </row>
    <row r="8" spans="1:33" ht="15.75" customHeight="1" x14ac:dyDescent="0.2">
      <c r="A8" s="15" t="s">
        <v>42</v>
      </c>
      <c r="B8" s="15" t="s">
        <v>212</v>
      </c>
      <c r="C8" s="16">
        <f t="shared" si="4"/>
        <v>6.6438461538461544</v>
      </c>
      <c r="D8" s="17">
        <v>13</v>
      </c>
      <c r="E8" s="17">
        <v>0</v>
      </c>
      <c r="F8" s="30">
        <v>86.37</v>
      </c>
      <c r="G8" s="30">
        <v>0</v>
      </c>
      <c r="H8" s="19">
        <f t="shared" si="1"/>
        <v>0</v>
      </c>
      <c r="I8" s="19">
        <f t="shared" si="2"/>
        <v>0.22145425205511171</v>
      </c>
      <c r="J8" s="18">
        <f t="shared" si="5"/>
        <v>19.12700375</v>
      </c>
      <c r="K8" s="18">
        <f t="shared" si="3"/>
        <v>1.4713079807692309</v>
      </c>
      <c r="L8" s="17">
        <v>71</v>
      </c>
      <c r="M8" s="20">
        <f t="shared" si="6"/>
        <v>0.18309859154929578</v>
      </c>
      <c r="N8" s="17">
        <v>334</v>
      </c>
      <c r="O8" s="21">
        <f t="shared" ref="O8:P8" si="16">D8/7</f>
        <v>1.8571428571428572</v>
      </c>
      <c r="P8" s="21">
        <f t="shared" si="16"/>
        <v>0</v>
      </c>
      <c r="Q8" s="17">
        <f t="shared" si="8"/>
        <v>179</v>
      </c>
      <c r="R8" s="17"/>
      <c r="S8" s="22">
        <v>0.37224669603524202</v>
      </c>
      <c r="T8" s="15">
        <v>0</v>
      </c>
      <c r="U8" s="23" t="s">
        <v>33</v>
      </c>
      <c r="V8" s="24" t="s">
        <v>33</v>
      </c>
      <c r="W8" s="15">
        <v>0</v>
      </c>
      <c r="X8" s="25">
        <f t="shared" si="9"/>
        <v>0</v>
      </c>
      <c r="Y8" s="26">
        <f t="shared" si="10"/>
        <v>0</v>
      </c>
      <c r="Z8" s="15">
        <v>0</v>
      </c>
      <c r="AA8" s="15" t="s">
        <v>34</v>
      </c>
      <c r="AB8" s="28">
        <f t="shared" si="11"/>
        <v>-0.69</v>
      </c>
      <c r="AC8" s="29">
        <v>1.8812499999999996E-2</v>
      </c>
      <c r="AD8" s="26">
        <f t="shared" si="12"/>
        <v>-0.33749624999999989</v>
      </c>
      <c r="AE8" s="26">
        <v>-2.63</v>
      </c>
      <c r="AF8" s="26">
        <v>-1.52</v>
      </c>
      <c r="AG8" s="26">
        <v>0</v>
      </c>
    </row>
    <row r="9" spans="1:33" ht="15.75" customHeight="1" x14ac:dyDescent="0.2">
      <c r="A9" s="15" t="s">
        <v>44</v>
      </c>
      <c r="B9" s="15" t="s">
        <v>213</v>
      </c>
      <c r="C9" s="16">
        <f t="shared" si="4"/>
        <v>6.31</v>
      </c>
      <c r="D9" s="17">
        <v>3</v>
      </c>
      <c r="E9" s="17">
        <v>0</v>
      </c>
      <c r="F9" s="30">
        <v>18.93</v>
      </c>
      <c r="G9" s="30">
        <v>0</v>
      </c>
      <c r="H9" s="19">
        <f t="shared" si="1"/>
        <v>0</v>
      </c>
      <c r="I9" s="19">
        <f t="shared" si="2"/>
        <v>0.1340218295673512</v>
      </c>
      <c r="J9" s="18">
        <f t="shared" si="5"/>
        <v>2.5370332337099581</v>
      </c>
      <c r="K9" s="18">
        <f t="shared" si="3"/>
        <v>0.84567774456998601</v>
      </c>
      <c r="L9" s="17">
        <v>30</v>
      </c>
      <c r="M9" s="20">
        <f t="shared" si="6"/>
        <v>0.1</v>
      </c>
      <c r="N9" s="17">
        <v>330</v>
      </c>
      <c r="O9" s="21">
        <f t="shared" ref="O9:P9" si="17">D9/7</f>
        <v>0.42857142857142855</v>
      </c>
      <c r="P9" s="21">
        <f t="shared" si="17"/>
        <v>0</v>
      </c>
      <c r="Q9" s="17">
        <f t="shared" si="8"/>
        <v>770</v>
      </c>
      <c r="R9" s="17"/>
      <c r="S9" s="22">
        <v>0.36713881019830003</v>
      </c>
      <c r="T9" s="15">
        <v>0</v>
      </c>
      <c r="U9" s="23" t="s">
        <v>33</v>
      </c>
      <c r="V9" s="24" t="s">
        <v>33</v>
      </c>
      <c r="W9" s="15">
        <v>0</v>
      </c>
      <c r="X9" s="25">
        <f t="shared" si="9"/>
        <v>0</v>
      </c>
      <c r="Y9" s="26">
        <f t="shared" si="10"/>
        <v>0</v>
      </c>
      <c r="Z9" s="15">
        <v>0</v>
      </c>
      <c r="AA9" s="15" t="s">
        <v>34</v>
      </c>
      <c r="AB9" s="28">
        <f t="shared" si="11"/>
        <v>-0.69</v>
      </c>
      <c r="AC9" s="29">
        <v>1.8812499999999996E-2</v>
      </c>
      <c r="AD9" s="26">
        <f t="shared" si="12"/>
        <v>-7.7883749999999974E-2</v>
      </c>
      <c r="AE9" s="26">
        <v>-2.63</v>
      </c>
      <c r="AF9" s="26">
        <v>-1.5285276720966801</v>
      </c>
      <c r="AG9" s="26">
        <v>-1</v>
      </c>
    </row>
    <row r="10" spans="1:33" ht="15.75" customHeight="1" x14ac:dyDescent="0.2">
      <c r="A10" s="15" t="s">
        <v>45</v>
      </c>
      <c r="B10" s="15" t="s">
        <v>48</v>
      </c>
      <c r="C10" s="16">
        <f t="shared" si="4"/>
        <v>6.9900000000000011</v>
      </c>
      <c r="D10" s="17">
        <v>6</v>
      </c>
      <c r="E10" s="17">
        <v>0</v>
      </c>
      <c r="F10" s="30">
        <v>41.940000000000005</v>
      </c>
      <c r="G10" s="30">
        <v>-3.1399999999999997</v>
      </c>
      <c r="H10" s="19">
        <f t="shared" si="1"/>
        <v>7.4868860276585583E-2</v>
      </c>
      <c r="I10" s="19">
        <f t="shared" si="2"/>
        <v>8.1117464649974214E-2</v>
      </c>
      <c r="J10" s="18">
        <f t="shared" si="5"/>
        <v>3.4020664674199188</v>
      </c>
      <c r="K10" s="18">
        <f t="shared" si="3"/>
        <v>0.56701107790331984</v>
      </c>
      <c r="L10" s="17">
        <v>33</v>
      </c>
      <c r="M10" s="20">
        <f t="shared" si="6"/>
        <v>0.18181818181818182</v>
      </c>
      <c r="N10" s="17">
        <v>326</v>
      </c>
      <c r="O10" s="21">
        <f t="shared" ref="O10:P10" si="18">D10/7</f>
        <v>0.8571428571428571</v>
      </c>
      <c r="P10" s="21">
        <f t="shared" si="18"/>
        <v>0</v>
      </c>
      <c r="Q10" s="17">
        <f t="shared" si="8"/>
        <v>380</v>
      </c>
      <c r="R10" s="17"/>
      <c r="S10" s="22">
        <v>0.337146297411198</v>
      </c>
      <c r="T10" s="15">
        <v>0</v>
      </c>
      <c r="U10" s="23" t="s">
        <v>33</v>
      </c>
      <c r="V10" s="24" t="s">
        <v>33</v>
      </c>
      <c r="W10" s="15">
        <v>1</v>
      </c>
      <c r="X10" s="25">
        <f t="shared" si="9"/>
        <v>0.16666666666666666</v>
      </c>
      <c r="Y10" s="26">
        <f t="shared" si="10"/>
        <v>3.1399999999999997</v>
      </c>
      <c r="Z10" s="15">
        <v>0</v>
      </c>
      <c r="AA10" s="15" t="s">
        <v>34</v>
      </c>
      <c r="AB10" s="28">
        <f t="shared" si="11"/>
        <v>-0.69</v>
      </c>
      <c r="AC10" s="29">
        <v>1.8812499999999996E-2</v>
      </c>
      <c r="AD10" s="26">
        <f t="shared" si="12"/>
        <v>-0.15576749999999995</v>
      </c>
      <c r="AE10" s="26">
        <v>-2.63</v>
      </c>
      <c r="AF10" s="26">
        <v>-1.5285276720966801</v>
      </c>
      <c r="AG10" s="26">
        <v>-4</v>
      </c>
    </row>
    <row r="11" spans="1:33" ht="15.75" customHeight="1" x14ac:dyDescent="0.2">
      <c r="A11" s="15" t="s">
        <v>47</v>
      </c>
      <c r="B11" s="15" t="s">
        <v>214</v>
      </c>
      <c r="C11" s="16">
        <f t="shared" si="4"/>
        <v>6.9900000000000011</v>
      </c>
      <c r="D11" s="17">
        <v>8</v>
      </c>
      <c r="E11" s="17">
        <v>0</v>
      </c>
      <c r="F11" s="30">
        <v>55.920000000000009</v>
      </c>
      <c r="G11" s="30">
        <v>-3.63</v>
      </c>
      <c r="H11" s="19">
        <f t="shared" si="1"/>
        <v>6.4914163090128749E-2</v>
      </c>
      <c r="I11" s="19">
        <f t="shared" si="2"/>
        <v>0.13279843746828612</v>
      </c>
      <c r="J11" s="18">
        <f t="shared" si="5"/>
        <v>7.4260886232265619</v>
      </c>
      <c r="K11" s="18">
        <f t="shared" si="3"/>
        <v>0.92826107790332024</v>
      </c>
      <c r="L11" s="17">
        <v>40</v>
      </c>
      <c r="M11" s="20">
        <f t="shared" si="6"/>
        <v>0.2</v>
      </c>
      <c r="N11" s="17">
        <v>317</v>
      </c>
      <c r="O11" s="21">
        <f t="shared" ref="O11:P11" si="19">D11/7</f>
        <v>1.1428571428571428</v>
      </c>
      <c r="P11" s="21">
        <f t="shared" si="19"/>
        <v>0</v>
      </c>
      <c r="Q11" s="17">
        <f t="shared" si="8"/>
        <v>277</v>
      </c>
      <c r="R11" s="17"/>
      <c r="S11" s="22">
        <v>0.36530880420499301</v>
      </c>
      <c r="T11" s="15">
        <v>0</v>
      </c>
      <c r="U11" s="23" t="s">
        <v>33</v>
      </c>
      <c r="V11" s="24" t="s">
        <v>33</v>
      </c>
      <c r="W11" s="15">
        <v>1</v>
      </c>
      <c r="X11" s="25">
        <f t="shared" si="9"/>
        <v>0.125</v>
      </c>
      <c r="Y11" s="26">
        <f t="shared" si="10"/>
        <v>3.63</v>
      </c>
      <c r="Z11" s="15">
        <v>0</v>
      </c>
      <c r="AA11" s="15" t="s">
        <v>34</v>
      </c>
      <c r="AB11" s="28">
        <f t="shared" si="11"/>
        <v>-0.69</v>
      </c>
      <c r="AC11" s="29">
        <v>1.8812499999999996E-2</v>
      </c>
      <c r="AD11" s="26">
        <f t="shared" si="12"/>
        <v>-0.20768999999999993</v>
      </c>
      <c r="AE11" s="26">
        <v>-2.63</v>
      </c>
      <c r="AF11" s="26">
        <v>-1.5285276720966801</v>
      </c>
      <c r="AG11" s="26">
        <v>-3</v>
      </c>
    </row>
    <row r="12" spans="1:33" ht="15.75" customHeight="1" x14ac:dyDescent="0.2">
      <c r="A12" s="15" t="s">
        <v>49</v>
      </c>
      <c r="B12" s="15" t="s">
        <v>99</v>
      </c>
      <c r="C12" s="16">
        <f t="shared" si="4"/>
        <v>6.99</v>
      </c>
      <c r="D12" s="17">
        <v>5</v>
      </c>
      <c r="E12" s="17">
        <v>110</v>
      </c>
      <c r="F12" s="30">
        <v>34.950000000000003</v>
      </c>
      <c r="G12" s="30">
        <v>-3.46</v>
      </c>
      <c r="H12" s="19">
        <f t="shared" si="1"/>
        <v>9.8998569384835464E-2</v>
      </c>
      <c r="I12" s="19">
        <f t="shared" si="2"/>
        <v>9.5137493262277648E-2</v>
      </c>
      <c r="J12" s="18">
        <f t="shared" si="5"/>
        <v>3.3250553895166042</v>
      </c>
      <c r="K12" s="18">
        <f t="shared" si="3"/>
        <v>0.66501107790332081</v>
      </c>
      <c r="L12" s="17">
        <v>27</v>
      </c>
      <c r="M12" s="20">
        <f t="shared" si="6"/>
        <v>0.18518518518518517</v>
      </c>
      <c r="N12" s="17">
        <v>265</v>
      </c>
      <c r="O12" s="21">
        <f t="shared" ref="O12:P12" si="20">D12/7</f>
        <v>0.7142857142857143</v>
      </c>
      <c r="P12" s="21">
        <f t="shared" si="20"/>
        <v>15.714285714285714</v>
      </c>
      <c r="Q12" s="17">
        <f t="shared" si="8"/>
        <v>16</v>
      </c>
      <c r="R12" s="17"/>
      <c r="S12" s="22">
        <v>0.36211699164345401</v>
      </c>
      <c r="T12" s="15">
        <v>0</v>
      </c>
      <c r="U12" s="23" t="s">
        <v>33</v>
      </c>
      <c r="V12" s="24" t="s">
        <v>33</v>
      </c>
      <c r="W12" s="15">
        <v>1</v>
      </c>
      <c r="X12" s="25">
        <f t="shared" si="9"/>
        <v>0.2</v>
      </c>
      <c r="Y12" s="26">
        <f t="shared" si="10"/>
        <v>3.46</v>
      </c>
      <c r="Z12" s="15">
        <v>0</v>
      </c>
      <c r="AA12" s="15" t="s">
        <v>34</v>
      </c>
      <c r="AB12" s="28">
        <f t="shared" si="11"/>
        <v>-0.69</v>
      </c>
      <c r="AC12" s="29">
        <v>1.8812499999999996E-2</v>
      </c>
      <c r="AD12" s="26">
        <f t="shared" si="12"/>
        <v>-0.12980624999999996</v>
      </c>
      <c r="AE12" s="26">
        <v>-2.63</v>
      </c>
      <c r="AF12" s="26">
        <v>-1.5285276720966801</v>
      </c>
      <c r="AG12" s="26">
        <v>-2</v>
      </c>
    </row>
    <row r="13" spans="1:33" ht="15.75" customHeight="1" x14ac:dyDescent="0.2">
      <c r="A13" s="15" t="s">
        <v>50</v>
      </c>
      <c r="B13" s="15" t="s">
        <v>215</v>
      </c>
      <c r="C13" s="16">
        <f t="shared" si="4"/>
        <v>6.99</v>
      </c>
      <c r="D13" s="17">
        <v>4</v>
      </c>
      <c r="E13" s="17">
        <v>0</v>
      </c>
      <c r="F13" s="18">
        <v>27.96</v>
      </c>
      <c r="G13" s="30">
        <v>-0.08</v>
      </c>
      <c r="H13" s="19">
        <f t="shared" si="1"/>
        <v>2.8612303290414878E-3</v>
      </c>
      <c r="I13" s="19">
        <f t="shared" si="2"/>
        <v>0.24761986993279986</v>
      </c>
      <c r="J13" s="18">
        <f t="shared" si="5"/>
        <v>6.923451563321084</v>
      </c>
      <c r="K13" s="18">
        <f t="shared" si="3"/>
        <v>1.730862890830271</v>
      </c>
      <c r="L13" s="17">
        <v>10</v>
      </c>
      <c r="M13" s="20">
        <f t="shared" si="6"/>
        <v>0.4</v>
      </c>
      <c r="N13" s="17">
        <v>196</v>
      </c>
      <c r="O13" s="21">
        <f t="shared" ref="O13:P13" si="21">D13/7</f>
        <v>0.5714285714285714</v>
      </c>
      <c r="P13" s="21">
        <f t="shared" si="21"/>
        <v>0</v>
      </c>
      <c r="Q13" s="17">
        <f t="shared" si="8"/>
        <v>343</v>
      </c>
      <c r="R13" s="17"/>
      <c r="S13" s="22">
        <v>0.35724331926863501</v>
      </c>
      <c r="T13" s="15">
        <v>0</v>
      </c>
      <c r="U13" s="23" t="s">
        <v>33</v>
      </c>
      <c r="V13" s="24" t="s">
        <v>33</v>
      </c>
      <c r="W13" s="15">
        <v>0</v>
      </c>
      <c r="X13" s="25">
        <f t="shared" si="9"/>
        <v>0</v>
      </c>
      <c r="Y13" s="26">
        <f t="shared" si="10"/>
        <v>0</v>
      </c>
      <c r="Z13" s="15">
        <v>0</v>
      </c>
      <c r="AA13" s="15" t="s">
        <v>34</v>
      </c>
      <c r="AB13" s="28">
        <f t="shared" si="11"/>
        <v>-0.69</v>
      </c>
      <c r="AC13" s="29">
        <v>1.8812499999999996E-2</v>
      </c>
      <c r="AD13" s="26">
        <f t="shared" si="12"/>
        <v>-0.10384499999999997</v>
      </c>
      <c r="AE13" s="26">
        <v>-2.63</v>
      </c>
      <c r="AF13" s="26">
        <v>-1.53467585916973</v>
      </c>
      <c r="AG13" s="26">
        <v>0</v>
      </c>
    </row>
    <row r="14" spans="1:33" ht="15.75" customHeight="1" x14ac:dyDescent="0.2">
      <c r="A14" s="15" t="s">
        <v>52</v>
      </c>
      <c r="B14" s="15" t="s">
        <v>216</v>
      </c>
      <c r="C14" s="16">
        <f t="shared" si="4"/>
        <v>6.2939999999999996</v>
      </c>
      <c r="D14" s="17">
        <v>5</v>
      </c>
      <c r="E14" s="17">
        <v>2</v>
      </c>
      <c r="F14" s="18">
        <v>31.47</v>
      </c>
      <c r="G14" s="30">
        <v>0</v>
      </c>
      <c r="H14" s="19">
        <f t="shared" si="1"/>
        <v>0</v>
      </c>
      <c r="I14" s="19">
        <f t="shared" si="2"/>
        <v>0.18418539733560052</v>
      </c>
      <c r="J14" s="18">
        <f t="shared" si="5"/>
        <v>5.7963144541513483</v>
      </c>
      <c r="K14" s="18">
        <f t="shared" si="3"/>
        <v>1.1592628908302696</v>
      </c>
      <c r="L14" s="17">
        <v>24</v>
      </c>
      <c r="M14" s="20">
        <f t="shared" si="6"/>
        <v>0.20833333333333334</v>
      </c>
      <c r="N14" s="17">
        <v>195</v>
      </c>
      <c r="O14" s="21">
        <f t="shared" ref="O14:P14" si="22">D14/7</f>
        <v>0.7142857142857143</v>
      </c>
      <c r="P14" s="21">
        <f t="shared" si="22"/>
        <v>0.2857142857142857</v>
      </c>
      <c r="Q14" s="17">
        <f t="shared" si="8"/>
        <v>195</v>
      </c>
      <c r="R14" s="17"/>
      <c r="S14" s="22">
        <v>0.32727272727272699</v>
      </c>
      <c r="T14" s="15">
        <v>0</v>
      </c>
      <c r="U14" s="23" t="s">
        <v>33</v>
      </c>
      <c r="V14" s="24" t="s">
        <v>33</v>
      </c>
      <c r="W14" s="15">
        <v>0</v>
      </c>
      <c r="X14" s="25">
        <f t="shared" si="9"/>
        <v>0</v>
      </c>
      <c r="Y14" s="26">
        <f t="shared" si="10"/>
        <v>0</v>
      </c>
      <c r="Z14" s="15">
        <v>0</v>
      </c>
      <c r="AA14" s="15" t="s">
        <v>34</v>
      </c>
      <c r="AB14" s="28">
        <f t="shared" si="11"/>
        <v>-0.69</v>
      </c>
      <c r="AC14" s="29">
        <v>1.8812499999999996E-2</v>
      </c>
      <c r="AD14" s="26">
        <f t="shared" si="12"/>
        <v>-0.12980624999999996</v>
      </c>
      <c r="AE14" s="26">
        <v>-2.63</v>
      </c>
      <c r="AF14" s="26">
        <v>-1.53467585916973</v>
      </c>
      <c r="AG14" s="26">
        <v>0</v>
      </c>
    </row>
    <row r="15" spans="1:33" ht="15.75" customHeight="1" x14ac:dyDescent="0.2">
      <c r="A15" s="15" t="s">
        <v>54</v>
      </c>
      <c r="B15" s="15" t="s">
        <v>217</v>
      </c>
      <c r="C15" s="16">
        <f t="shared" si="4"/>
        <v>5.99</v>
      </c>
      <c r="D15" s="17">
        <v>5</v>
      </c>
      <c r="E15" s="17">
        <v>0</v>
      </c>
      <c r="F15" s="18">
        <v>29.95</v>
      </c>
      <c r="G15" s="30">
        <v>0</v>
      </c>
      <c r="H15" s="19">
        <f t="shared" si="1"/>
        <v>0</v>
      </c>
      <c r="I15" s="19">
        <f t="shared" si="2"/>
        <v>0.1503944725926995</v>
      </c>
      <c r="J15" s="18">
        <f t="shared" si="5"/>
        <v>4.5043144541513502</v>
      </c>
      <c r="K15" s="18">
        <f t="shared" si="3"/>
        <v>0.90086289083027005</v>
      </c>
      <c r="L15" s="17">
        <v>11</v>
      </c>
      <c r="M15" s="20">
        <f t="shared" si="6"/>
        <v>0.45454545454545453</v>
      </c>
      <c r="N15" s="17">
        <v>195</v>
      </c>
      <c r="O15" s="21">
        <f t="shared" ref="O15:P15" si="23">D15/7</f>
        <v>0.7142857142857143</v>
      </c>
      <c r="P15" s="21">
        <f t="shared" si="23"/>
        <v>0</v>
      </c>
      <c r="Q15" s="17">
        <f t="shared" si="8"/>
        <v>273</v>
      </c>
      <c r="R15" s="17"/>
      <c r="S15" s="22">
        <v>0.29346092503987198</v>
      </c>
      <c r="T15" s="15">
        <v>0</v>
      </c>
      <c r="U15" s="23" t="s">
        <v>33</v>
      </c>
      <c r="V15" s="24" t="s">
        <v>33</v>
      </c>
      <c r="W15" s="15">
        <v>0</v>
      </c>
      <c r="X15" s="25">
        <f t="shared" si="9"/>
        <v>0</v>
      </c>
      <c r="Y15" s="26">
        <f t="shared" si="10"/>
        <v>0</v>
      </c>
      <c r="Z15" s="15">
        <v>0</v>
      </c>
      <c r="AA15" s="15" t="s">
        <v>34</v>
      </c>
      <c r="AB15" s="28">
        <f t="shared" si="11"/>
        <v>-0.69</v>
      </c>
      <c r="AC15" s="29">
        <v>1.8812499999999996E-2</v>
      </c>
      <c r="AD15" s="26">
        <f t="shared" si="12"/>
        <v>-0.12980624999999996</v>
      </c>
      <c r="AE15" s="26">
        <v>-2.63</v>
      </c>
      <c r="AF15" s="26">
        <v>-1.53467585916973</v>
      </c>
      <c r="AG15" s="26">
        <v>0</v>
      </c>
    </row>
    <row r="16" spans="1:33" ht="15.75" customHeight="1" x14ac:dyDescent="0.2">
      <c r="A16" s="15" t="s">
        <v>55</v>
      </c>
      <c r="B16" s="15" t="s">
        <v>218</v>
      </c>
      <c r="C16" s="16">
        <f t="shared" si="4"/>
        <v>5.99</v>
      </c>
      <c r="D16" s="17">
        <v>7</v>
      </c>
      <c r="E16" s="17">
        <v>0</v>
      </c>
      <c r="F16" s="18">
        <v>41.93</v>
      </c>
      <c r="G16" s="30">
        <v>0</v>
      </c>
      <c r="H16" s="19">
        <f t="shared" si="1"/>
        <v>0</v>
      </c>
      <c r="I16" s="19">
        <f t="shared" si="2"/>
        <v>0.10269592739832785</v>
      </c>
      <c r="J16" s="18">
        <f t="shared" si="5"/>
        <v>4.3060402358118868</v>
      </c>
      <c r="K16" s="18">
        <f t="shared" si="3"/>
        <v>0.61514860511598379</v>
      </c>
      <c r="L16" s="17">
        <v>23</v>
      </c>
      <c r="M16" s="20">
        <f t="shared" si="6"/>
        <v>0.30434782608695654</v>
      </c>
      <c r="N16" s="17">
        <v>186</v>
      </c>
      <c r="O16" s="21">
        <f t="shared" ref="O16:P16" si="24">D16/7</f>
        <v>1</v>
      </c>
      <c r="P16" s="21">
        <f t="shared" si="24"/>
        <v>0</v>
      </c>
      <c r="Q16" s="17">
        <f t="shared" si="8"/>
        <v>186</v>
      </c>
      <c r="R16" s="17"/>
      <c r="S16" s="22">
        <v>0.30794430794430699</v>
      </c>
      <c r="T16" s="15">
        <v>0</v>
      </c>
      <c r="U16" s="23" t="s">
        <v>33</v>
      </c>
      <c r="V16" s="24" t="s">
        <v>33</v>
      </c>
      <c r="W16" s="15">
        <v>0</v>
      </c>
      <c r="X16" s="25">
        <f t="shared" si="9"/>
        <v>0</v>
      </c>
      <c r="Y16" s="26">
        <f t="shared" si="10"/>
        <v>0</v>
      </c>
      <c r="Z16" s="15">
        <v>0</v>
      </c>
      <c r="AA16" s="15" t="s">
        <v>34</v>
      </c>
      <c r="AB16" s="28">
        <f t="shared" si="11"/>
        <v>-0.69</v>
      </c>
      <c r="AC16" s="29">
        <v>1.8812499999999996E-2</v>
      </c>
      <c r="AD16" s="26">
        <f t="shared" si="12"/>
        <v>-0.18172874999999994</v>
      </c>
      <c r="AE16" s="26">
        <v>-2.63</v>
      </c>
      <c r="AF16" s="26">
        <v>-1.53467585916973</v>
      </c>
      <c r="AG16" s="26">
        <v>-2</v>
      </c>
    </row>
    <row r="17" spans="1:33" ht="15.75" customHeight="1" x14ac:dyDescent="0.2">
      <c r="A17" s="15" t="s">
        <v>56</v>
      </c>
      <c r="B17" s="15" t="s">
        <v>219</v>
      </c>
      <c r="C17" s="16">
        <f t="shared" si="4"/>
        <v>8.99</v>
      </c>
      <c r="D17" s="17">
        <v>5</v>
      </c>
      <c r="E17" s="17">
        <v>0</v>
      </c>
      <c r="F17" s="18">
        <v>44.95</v>
      </c>
      <c r="G17" s="30">
        <v>-6.03</v>
      </c>
      <c r="H17" s="19">
        <f t="shared" si="1"/>
        <v>0.13414905450500555</v>
      </c>
      <c r="I17" s="19">
        <f t="shared" si="2"/>
        <v>0.18723725148278869</v>
      </c>
      <c r="J17" s="18">
        <f t="shared" si="5"/>
        <v>8.4163144541513528</v>
      </c>
      <c r="K17" s="18">
        <f t="shared" si="3"/>
        <v>1.6832628908302705</v>
      </c>
      <c r="L17" s="17">
        <v>26</v>
      </c>
      <c r="M17" s="20">
        <f t="shared" si="6"/>
        <v>0.19230769230769232</v>
      </c>
      <c r="N17" s="17">
        <v>182</v>
      </c>
      <c r="O17" s="21">
        <f t="shared" ref="O17:P17" si="25">D17/7</f>
        <v>0.7142857142857143</v>
      </c>
      <c r="P17" s="21">
        <f t="shared" si="25"/>
        <v>0</v>
      </c>
      <c r="Q17" s="17">
        <f t="shared" si="8"/>
        <v>254</v>
      </c>
      <c r="R17" s="17"/>
      <c r="S17" s="22">
        <v>0.30795847750865002</v>
      </c>
      <c r="T17" s="15">
        <v>0</v>
      </c>
      <c r="U17" s="23" t="s">
        <v>33</v>
      </c>
      <c r="V17" s="24" t="s">
        <v>33</v>
      </c>
      <c r="W17" s="15">
        <v>2</v>
      </c>
      <c r="X17" s="25">
        <f t="shared" si="9"/>
        <v>0.4</v>
      </c>
      <c r="Y17" s="26">
        <f t="shared" si="10"/>
        <v>3.0150000000000001</v>
      </c>
      <c r="Z17" s="15">
        <v>0</v>
      </c>
      <c r="AA17" s="15" t="s">
        <v>34</v>
      </c>
      <c r="AB17" s="28">
        <f t="shared" si="11"/>
        <v>-0.69</v>
      </c>
      <c r="AC17" s="29">
        <v>1.8812499999999996E-2</v>
      </c>
      <c r="AD17" s="26">
        <f t="shared" si="12"/>
        <v>-0.12980624999999996</v>
      </c>
      <c r="AE17" s="26">
        <v>-2.63</v>
      </c>
      <c r="AF17" s="26">
        <v>-1.49627585916973</v>
      </c>
      <c r="AG17" s="26">
        <v>-3</v>
      </c>
    </row>
    <row r="18" spans="1:33" ht="15.75" customHeight="1" x14ac:dyDescent="0.2">
      <c r="A18" s="15" t="s">
        <v>57</v>
      </c>
      <c r="B18" s="15" t="s">
        <v>220</v>
      </c>
      <c r="C18" s="16">
        <f t="shared" si="4"/>
        <v>8.99</v>
      </c>
      <c r="D18" s="17">
        <v>6</v>
      </c>
      <c r="E18" s="17">
        <v>0</v>
      </c>
      <c r="F18" s="18">
        <v>53.940000000000005</v>
      </c>
      <c r="G18" s="30">
        <v>-7.6599999999999993</v>
      </c>
      <c r="H18" s="19">
        <f t="shared" si="1"/>
        <v>0.14200964034111974</v>
      </c>
      <c r="I18" s="19">
        <f t="shared" si="2"/>
        <v>0.22757837124548805</v>
      </c>
      <c r="J18" s="18">
        <f t="shared" si="5"/>
        <v>12.275577344981626</v>
      </c>
      <c r="K18" s="18">
        <f t="shared" si="3"/>
        <v>2.0459295574969376</v>
      </c>
      <c r="L18" s="17">
        <v>28</v>
      </c>
      <c r="M18" s="20">
        <f t="shared" si="6"/>
        <v>0.21428571428571427</v>
      </c>
      <c r="N18" s="17">
        <v>177</v>
      </c>
      <c r="O18" s="21">
        <f t="shared" ref="O18:P18" si="26">D18/7</f>
        <v>0.8571428571428571</v>
      </c>
      <c r="P18" s="21">
        <f t="shared" si="26"/>
        <v>0</v>
      </c>
      <c r="Q18" s="17">
        <f t="shared" si="8"/>
        <v>206</v>
      </c>
      <c r="R18" s="17"/>
      <c r="S18" s="22">
        <v>0.32932469935245101</v>
      </c>
      <c r="T18" s="15">
        <v>0</v>
      </c>
      <c r="U18" s="23" t="s">
        <v>33</v>
      </c>
      <c r="V18" s="24" t="s">
        <v>33</v>
      </c>
      <c r="W18" s="15">
        <v>1</v>
      </c>
      <c r="X18" s="25">
        <f t="shared" si="9"/>
        <v>0.16666666666666666</v>
      </c>
      <c r="Y18" s="26">
        <f t="shared" si="10"/>
        <v>3.8299999999999996</v>
      </c>
      <c r="Z18" s="15">
        <v>1</v>
      </c>
      <c r="AA18" s="15" t="s">
        <v>34</v>
      </c>
      <c r="AB18" s="28">
        <f t="shared" si="11"/>
        <v>-0.69</v>
      </c>
      <c r="AC18" s="29">
        <v>1.8812499999999996E-2</v>
      </c>
      <c r="AD18" s="26">
        <f t="shared" si="12"/>
        <v>-0.15576749999999995</v>
      </c>
      <c r="AE18" s="26">
        <v>-2.63</v>
      </c>
      <c r="AF18" s="26">
        <v>-1.49627585916973</v>
      </c>
      <c r="AG18" s="26">
        <v>-1</v>
      </c>
    </row>
    <row r="19" spans="1:33" ht="15.75" customHeight="1" x14ac:dyDescent="0.2">
      <c r="A19" s="15" t="s">
        <v>58</v>
      </c>
      <c r="B19" s="15" t="s">
        <v>221</v>
      </c>
      <c r="C19" s="16">
        <f t="shared" si="4"/>
        <v>6.99</v>
      </c>
      <c r="D19" s="17">
        <v>13</v>
      </c>
      <c r="E19" s="17">
        <v>0</v>
      </c>
      <c r="F19" s="18">
        <v>90.87</v>
      </c>
      <c r="G19" s="30">
        <v>-7.51</v>
      </c>
      <c r="H19" s="19">
        <f t="shared" si="1"/>
        <v>8.2645537581159889E-2</v>
      </c>
      <c r="I19" s="19">
        <f t="shared" si="2"/>
        <v>0.17332912491244065</v>
      </c>
      <c r="J19" s="18">
        <f t="shared" si="5"/>
        <v>15.750417580793483</v>
      </c>
      <c r="K19" s="18">
        <f t="shared" si="3"/>
        <v>1.2115705831379602</v>
      </c>
      <c r="L19" s="17">
        <v>24</v>
      </c>
      <c r="M19" s="20">
        <f t="shared" si="6"/>
        <v>0.54166666666666663</v>
      </c>
      <c r="N19" s="17">
        <v>164</v>
      </c>
      <c r="O19" s="21">
        <f t="shared" ref="O19:P19" si="27">D19/7</f>
        <v>1.8571428571428572</v>
      </c>
      <c r="P19" s="21">
        <f t="shared" si="27"/>
        <v>0</v>
      </c>
      <c r="Q19" s="17">
        <f t="shared" si="8"/>
        <v>88</v>
      </c>
      <c r="R19" s="17"/>
      <c r="S19" s="22">
        <v>0.33238904627006599</v>
      </c>
      <c r="T19" s="15">
        <v>0</v>
      </c>
      <c r="U19" s="23" t="s">
        <v>33</v>
      </c>
      <c r="V19" s="24" t="s">
        <v>33</v>
      </c>
      <c r="W19" s="15">
        <v>1</v>
      </c>
      <c r="X19" s="25">
        <f t="shared" si="9"/>
        <v>7.6923076923076927E-2</v>
      </c>
      <c r="Y19" s="26">
        <f t="shared" si="10"/>
        <v>7.51</v>
      </c>
      <c r="Z19" s="15">
        <v>0</v>
      </c>
      <c r="AA19" s="15" t="s">
        <v>34</v>
      </c>
      <c r="AB19" s="28">
        <f t="shared" si="11"/>
        <v>-0.69</v>
      </c>
      <c r="AC19" s="29">
        <v>1.8812499999999996E-2</v>
      </c>
      <c r="AD19" s="26">
        <f t="shared" si="12"/>
        <v>-0.33749624999999989</v>
      </c>
      <c r="AE19" s="26">
        <v>-2.63</v>
      </c>
      <c r="AF19" s="26">
        <v>-1.496275859169732</v>
      </c>
      <c r="AG19" s="26">
        <v>0</v>
      </c>
    </row>
    <row r="20" spans="1:33" ht="15.75" customHeight="1" x14ac:dyDescent="0.2">
      <c r="A20" s="15" t="s">
        <v>59</v>
      </c>
      <c r="B20" s="15" t="s">
        <v>48</v>
      </c>
      <c r="C20" s="16">
        <f t="shared" si="4"/>
        <v>7.74</v>
      </c>
      <c r="D20" s="17">
        <v>4</v>
      </c>
      <c r="E20" s="17">
        <v>0</v>
      </c>
      <c r="F20" s="18">
        <v>30.96</v>
      </c>
      <c r="G20" s="30">
        <v>-5.87</v>
      </c>
      <c r="H20" s="19">
        <f t="shared" si="1"/>
        <v>0.18959948320413436</v>
      </c>
      <c r="I20" s="19">
        <f t="shared" si="2"/>
        <v>0.1239357740090785</v>
      </c>
      <c r="J20" s="18">
        <f t="shared" si="5"/>
        <v>3.8370515633210704</v>
      </c>
      <c r="K20" s="18">
        <f t="shared" si="3"/>
        <v>0.95926289083026761</v>
      </c>
      <c r="L20" s="17">
        <v>21</v>
      </c>
      <c r="M20" s="20">
        <f t="shared" si="6"/>
        <v>0.19047619047619047</v>
      </c>
      <c r="N20" s="17">
        <v>159</v>
      </c>
      <c r="O20" s="21">
        <f t="shared" ref="O20:P20" si="28">D20/7</f>
        <v>0.5714285714285714</v>
      </c>
      <c r="P20" s="21">
        <f t="shared" si="28"/>
        <v>0</v>
      </c>
      <c r="Q20" s="17">
        <f t="shared" si="8"/>
        <v>278</v>
      </c>
      <c r="R20" s="17"/>
      <c r="S20" s="22">
        <v>0.33596837944663999</v>
      </c>
      <c r="T20" s="15">
        <v>0</v>
      </c>
      <c r="U20" s="23" t="s">
        <v>33</v>
      </c>
      <c r="V20" s="24" t="s">
        <v>33</v>
      </c>
      <c r="W20" s="15">
        <v>1</v>
      </c>
      <c r="X20" s="25">
        <f t="shared" si="9"/>
        <v>0.25</v>
      </c>
      <c r="Y20" s="26">
        <f t="shared" si="10"/>
        <v>5.87</v>
      </c>
      <c r="Z20" s="15">
        <v>0</v>
      </c>
      <c r="AA20" s="15" t="s">
        <v>34</v>
      </c>
      <c r="AB20" s="28">
        <f t="shared" si="11"/>
        <v>-0.69</v>
      </c>
      <c r="AC20" s="29">
        <v>1.8812499999999996E-2</v>
      </c>
      <c r="AD20" s="26">
        <f t="shared" si="12"/>
        <v>-0.10384499999999997</v>
      </c>
      <c r="AE20" s="26">
        <v>-2.63</v>
      </c>
      <c r="AF20" s="26">
        <v>-1.496275859169732</v>
      </c>
      <c r="AG20" s="26">
        <v>0</v>
      </c>
    </row>
    <row r="21" spans="1:33" ht="15.75" customHeight="1" x14ac:dyDescent="0.2">
      <c r="A21" s="15" t="s">
        <v>60</v>
      </c>
      <c r="B21" s="15" t="s">
        <v>48</v>
      </c>
      <c r="C21" s="16">
        <f t="shared" si="4"/>
        <v>7.99</v>
      </c>
      <c r="D21" s="17">
        <v>4</v>
      </c>
      <c r="E21" s="17">
        <v>0</v>
      </c>
      <c r="F21" s="18">
        <v>31.96</v>
      </c>
      <c r="G21" s="30">
        <v>-3.85</v>
      </c>
      <c r="H21" s="19">
        <f t="shared" si="1"/>
        <v>0.1204630788485607</v>
      </c>
      <c r="I21" s="19">
        <f t="shared" si="2"/>
        <v>0.20985768345810604</v>
      </c>
      <c r="J21" s="18">
        <f t="shared" si="5"/>
        <v>6.7070515633210697</v>
      </c>
      <c r="K21" s="18">
        <f t="shared" si="3"/>
        <v>1.6767628908302674</v>
      </c>
      <c r="L21" s="17">
        <v>10</v>
      </c>
      <c r="M21" s="20">
        <f t="shared" si="6"/>
        <v>0.4</v>
      </c>
      <c r="N21" s="17">
        <v>157</v>
      </c>
      <c r="O21" s="21">
        <f t="shared" ref="O21:P21" si="29">D21/7</f>
        <v>0.5714285714285714</v>
      </c>
      <c r="P21" s="21">
        <f t="shared" si="29"/>
        <v>0</v>
      </c>
      <c r="Q21" s="17">
        <f t="shared" si="8"/>
        <v>274</v>
      </c>
      <c r="R21" s="17"/>
      <c r="S21" s="22">
        <v>0.32627118644067798</v>
      </c>
      <c r="T21" s="15">
        <v>0</v>
      </c>
      <c r="U21" s="23" t="s">
        <v>33</v>
      </c>
      <c r="V21" s="24" t="s">
        <v>33</v>
      </c>
      <c r="W21" s="15">
        <v>0</v>
      </c>
      <c r="X21" s="25">
        <f t="shared" si="9"/>
        <v>0</v>
      </c>
      <c r="Y21" s="26">
        <f t="shared" si="10"/>
        <v>0</v>
      </c>
      <c r="Z21" s="15">
        <v>0</v>
      </c>
      <c r="AA21" s="15" t="s">
        <v>34</v>
      </c>
      <c r="AB21" s="28">
        <f t="shared" si="11"/>
        <v>-0.69</v>
      </c>
      <c r="AC21" s="29">
        <v>1.8812499999999996E-2</v>
      </c>
      <c r="AD21" s="26">
        <f t="shared" si="12"/>
        <v>-0.10384499999999997</v>
      </c>
      <c r="AE21" s="26">
        <v>-2.63</v>
      </c>
      <c r="AF21" s="26">
        <v>-1.496275859169732</v>
      </c>
      <c r="AG21" s="26">
        <v>0</v>
      </c>
    </row>
    <row r="22" spans="1:33" ht="15.75" customHeight="1" x14ac:dyDescent="0.2">
      <c r="A22" s="15" t="s">
        <v>61</v>
      </c>
      <c r="B22" s="15" t="s">
        <v>48</v>
      </c>
      <c r="C22" s="16">
        <f t="shared" si="4"/>
        <v>7.99</v>
      </c>
      <c r="D22" s="17">
        <v>4</v>
      </c>
      <c r="E22" s="17">
        <v>0</v>
      </c>
      <c r="F22" s="30">
        <v>31.96</v>
      </c>
      <c r="G22" s="30">
        <v>-1.82</v>
      </c>
      <c r="H22" s="19">
        <f t="shared" si="1"/>
        <v>5.694618272841051E-2</v>
      </c>
      <c r="I22" s="19">
        <f t="shared" si="2"/>
        <v>0.27337457957825628</v>
      </c>
      <c r="J22" s="18">
        <f t="shared" si="5"/>
        <v>8.7370515633210708</v>
      </c>
      <c r="K22" s="18">
        <f t="shared" si="3"/>
        <v>2.1842628908302677</v>
      </c>
      <c r="L22" s="17">
        <v>30</v>
      </c>
      <c r="M22" s="20">
        <f t="shared" si="6"/>
        <v>0.13333333333333333</v>
      </c>
      <c r="N22" s="17">
        <v>171</v>
      </c>
      <c r="O22" s="21">
        <f t="shared" ref="O22:P22" si="30">D22/7</f>
        <v>0.5714285714285714</v>
      </c>
      <c r="P22" s="21">
        <f t="shared" si="30"/>
        <v>0</v>
      </c>
      <c r="Q22" s="17">
        <f t="shared" si="8"/>
        <v>299</v>
      </c>
      <c r="R22" s="17"/>
      <c r="S22" s="22">
        <v>0.34272829763246898</v>
      </c>
      <c r="T22" s="15">
        <v>0</v>
      </c>
      <c r="U22" s="23" t="s">
        <v>33</v>
      </c>
      <c r="V22" s="24" t="s">
        <v>33</v>
      </c>
      <c r="W22" s="15">
        <v>1</v>
      </c>
      <c r="X22" s="25">
        <f t="shared" si="9"/>
        <v>0.25</v>
      </c>
      <c r="Y22" s="26">
        <f t="shared" si="10"/>
        <v>1.82</v>
      </c>
      <c r="Z22" s="15">
        <v>0</v>
      </c>
      <c r="AA22" s="15" t="s">
        <v>34</v>
      </c>
      <c r="AB22" s="28">
        <f t="shared" si="11"/>
        <v>-0.69</v>
      </c>
      <c r="AC22" s="29">
        <v>1.8812499999999996E-2</v>
      </c>
      <c r="AD22" s="26">
        <f t="shared" si="12"/>
        <v>-0.10384499999999997</v>
      </c>
      <c r="AE22" s="26">
        <v>-2.63</v>
      </c>
      <c r="AF22" s="26">
        <v>-1.496275859169732</v>
      </c>
      <c r="AG22" s="26">
        <v>0</v>
      </c>
    </row>
    <row r="23" spans="1:33" ht="15.75" customHeight="1" x14ac:dyDescent="0.2">
      <c r="A23" s="15" t="s">
        <v>62</v>
      </c>
      <c r="B23" s="15" t="s">
        <v>222</v>
      </c>
      <c r="C23" s="16">
        <f t="shared" si="4"/>
        <v>7.99</v>
      </c>
      <c r="D23" s="17">
        <v>2</v>
      </c>
      <c r="E23" s="17">
        <v>0</v>
      </c>
      <c r="F23" s="18">
        <v>15.98</v>
      </c>
      <c r="G23" s="30">
        <v>0</v>
      </c>
      <c r="H23" s="19">
        <f t="shared" si="1"/>
        <v>0</v>
      </c>
      <c r="I23" s="19">
        <f t="shared" si="2"/>
        <v>0.33032076230666679</v>
      </c>
      <c r="J23" s="18">
        <f t="shared" si="5"/>
        <v>5.2785257816605355</v>
      </c>
      <c r="K23" s="18">
        <f t="shared" si="3"/>
        <v>2.6392628908302678</v>
      </c>
      <c r="L23" s="17">
        <v>18</v>
      </c>
      <c r="M23" s="20">
        <f t="shared" si="6"/>
        <v>0.1111111111111111</v>
      </c>
      <c r="N23" s="17">
        <v>169</v>
      </c>
      <c r="O23" s="21">
        <f t="shared" ref="O23:P23" si="31">D23/7</f>
        <v>0.2857142857142857</v>
      </c>
      <c r="P23" s="21">
        <f t="shared" si="31"/>
        <v>0</v>
      </c>
      <c r="Q23" s="17">
        <f t="shared" si="8"/>
        <v>591</v>
      </c>
      <c r="R23" s="17"/>
      <c r="S23" s="22">
        <v>0.35321100917431097</v>
      </c>
      <c r="T23" s="15">
        <v>0</v>
      </c>
      <c r="U23" s="23" t="s">
        <v>33</v>
      </c>
      <c r="V23" s="24" t="s">
        <v>33</v>
      </c>
      <c r="W23" s="15">
        <v>0</v>
      </c>
      <c r="X23" s="25">
        <f t="shared" si="9"/>
        <v>0</v>
      </c>
      <c r="Y23" s="26">
        <f t="shared" si="10"/>
        <v>0</v>
      </c>
      <c r="Z23" s="15">
        <v>0</v>
      </c>
      <c r="AA23" s="15" t="s">
        <v>34</v>
      </c>
      <c r="AB23" s="28">
        <f t="shared" si="11"/>
        <v>-0.69</v>
      </c>
      <c r="AC23" s="29">
        <v>1.8812499999999996E-2</v>
      </c>
      <c r="AD23" s="26">
        <f t="shared" si="12"/>
        <v>-5.1922499999999983E-2</v>
      </c>
      <c r="AE23" s="26">
        <v>-2.63</v>
      </c>
      <c r="AF23" s="26">
        <v>-1.496275859169732</v>
      </c>
      <c r="AG23" s="26">
        <v>0</v>
      </c>
    </row>
    <row r="24" spans="1:33" ht="15.75" customHeight="1" x14ac:dyDescent="0.2">
      <c r="A24" s="15" t="s">
        <v>63</v>
      </c>
      <c r="B24" s="15" t="s">
        <v>223</v>
      </c>
      <c r="C24" s="16">
        <f t="shared" si="4"/>
        <v>7.99</v>
      </c>
      <c r="D24" s="17">
        <v>4</v>
      </c>
      <c r="E24" s="17">
        <v>0</v>
      </c>
      <c r="F24" s="18">
        <v>31.96</v>
      </c>
      <c r="G24" s="18">
        <v>-1.83</v>
      </c>
      <c r="H24" s="19">
        <f t="shared" si="1"/>
        <v>5.7259073842302881E-2</v>
      </c>
      <c r="I24" s="19">
        <f t="shared" si="2"/>
        <v>0.27306168846436396</v>
      </c>
      <c r="J24" s="18">
        <f t="shared" si="5"/>
        <v>8.7270515633210728</v>
      </c>
      <c r="K24" s="18">
        <f t="shared" si="3"/>
        <v>2.1817628908302682</v>
      </c>
      <c r="L24" s="17">
        <v>13</v>
      </c>
      <c r="M24" s="20">
        <f t="shared" si="6"/>
        <v>0.30769230769230771</v>
      </c>
      <c r="N24" s="17">
        <v>165</v>
      </c>
      <c r="O24" s="21">
        <f t="shared" ref="O24:P24" si="32">D24/7</f>
        <v>0.5714285714285714</v>
      </c>
      <c r="P24" s="21">
        <f t="shared" si="32"/>
        <v>0</v>
      </c>
      <c r="Q24" s="17">
        <f t="shared" si="8"/>
        <v>288</v>
      </c>
      <c r="R24" s="17"/>
      <c r="S24" s="22">
        <v>0.327790973871733</v>
      </c>
      <c r="T24" s="15">
        <v>0</v>
      </c>
      <c r="U24" s="23" t="s">
        <v>33</v>
      </c>
      <c r="V24" s="24" t="s">
        <v>33</v>
      </c>
      <c r="W24" s="15">
        <v>1</v>
      </c>
      <c r="X24" s="25">
        <f t="shared" si="9"/>
        <v>0.25</v>
      </c>
      <c r="Y24" s="26">
        <f t="shared" si="10"/>
        <v>1.83</v>
      </c>
      <c r="Z24" s="15">
        <v>0</v>
      </c>
      <c r="AA24" s="15" t="s">
        <v>34</v>
      </c>
      <c r="AB24" s="28">
        <f t="shared" si="11"/>
        <v>-0.69</v>
      </c>
      <c r="AC24" s="29">
        <v>1.8812499999999996E-2</v>
      </c>
      <c r="AD24" s="26">
        <f t="shared" si="12"/>
        <v>-0.10384499999999997</v>
      </c>
      <c r="AE24" s="26">
        <v>-2.63</v>
      </c>
      <c r="AF24" s="26">
        <v>-1.496275859169732</v>
      </c>
      <c r="AG24" s="26">
        <v>0</v>
      </c>
    </row>
    <row r="25" spans="1:33" ht="15.75" customHeight="1" x14ac:dyDescent="0.2">
      <c r="A25" s="15" t="s">
        <v>64</v>
      </c>
      <c r="B25" s="15" t="s">
        <v>224</v>
      </c>
      <c r="C25" s="16">
        <f t="shared" si="4"/>
        <v>7.9899999999999993</v>
      </c>
      <c r="D25" s="17">
        <v>6</v>
      </c>
      <c r="E25" s="17">
        <v>0</v>
      </c>
      <c r="F25" s="18">
        <v>47.94</v>
      </c>
      <c r="G25" s="18">
        <v>-3.5</v>
      </c>
      <c r="H25" s="19">
        <f t="shared" si="1"/>
        <v>7.3007926574885279E-2</v>
      </c>
      <c r="I25" s="19">
        <f t="shared" si="2"/>
        <v>0.25684673550271164</v>
      </c>
      <c r="J25" s="18">
        <f t="shared" si="5"/>
        <v>12.313232499999996</v>
      </c>
      <c r="K25" s="18">
        <f t="shared" si="3"/>
        <v>2.0522054166666659</v>
      </c>
      <c r="L25" s="17">
        <v>32</v>
      </c>
      <c r="M25" s="20">
        <f t="shared" si="6"/>
        <v>0.1875</v>
      </c>
      <c r="N25" s="17">
        <v>159</v>
      </c>
      <c r="O25" s="21">
        <f t="shared" ref="O25:P25" si="33">D25/7</f>
        <v>0.8571428571428571</v>
      </c>
      <c r="P25" s="21">
        <f t="shared" si="33"/>
        <v>0</v>
      </c>
      <c r="Q25" s="17">
        <f t="shared" si="8"/>
        <v>185</v>
      </c>
      <c r="R25" s="17"/>
      <c r="S25" s="22">
        <v>0.35658914728682167</v>
      </c>
      <c r="T25" s="15">
        <v>0</v>
      </c>
      <c r="U25" s="23" t="s">
        <v>33</v>
      </c>
      <c r="V25" s="24" t="s">
        <v>33</v>
      </c>
      <c r="W25" s="15">
        <v>0</v>
      </c>
      <c r="X25" s="25">
        <f t="shared" si="9"/>
        <v>0</v>
      </c>
      <c r="Y25" s="26">
        <f t="shared" si="10"/>
        <v>0</v>
      </c>
      <c r="Z25" s="15">
        <v>0</v>
      </c>
      <c r="AA25" s="15" t="s">
        <v>34</v>
      </c>
      <c r="AB25" s="28">
        <f t="shared" si="11"/>
        <v>-0.69</v>
      </c>
      <c r="AC25" s="29">
        <v>1.8812499999999996E-2</v>
      </c>
      <c r="AD25" s="26">
        <f t="shared" si="12"/>
        <v>-0.15576749999999995</v>
      </c>
      <c r="AE25" s="26">
        <v>-2.63</v>
      </c>
      <c r="AF25" s="26">
        <v>-1.5</v>
      </c>
      <c r="AG25" s="26">
        <v>0</v>
      </c>
    </row>
    <row r="26" spans="1:33" ht="15.75" customHeight="1" x14ac:dyDescent="0.2">
      <c r="A26" s="15" t="s">
        <v>65</v>
      </c>
      <c r="B26" s="15" t="s">
        <v>225</v>
      </c>
      <c r="C26" s="16">
        <f t="shared" si="4"/>
        <v>6.99125</v>
      </c>
      <c r="D26" s="17">
        <v>8</v>
      </c>
      <c r="E26" s="17">
        <v>0</v>
      </c>
      <c r="F26" s="18">
        <v>55.93</v>
      </c>
      <c r="G26" s="18">
        <v>-0.96</v>
      </c>
      <c r="H26" s="19">
        <f t="shared" si="1"/>
        <v>1.7164312533524049E-2</v>
      </c>
      <c r="I26" s="19">
        <f t="shared" si="2"/>
        <v>0.20887901174042847</v>
      </c>
      <c r="J26" s="18">
        <f t="shared" si="5"/>
        <v>11.682603126642164</v>
      </c>
      <c r="K26" s="18">
        <f t="shared" si="3"/>
        <v>1.4603253908302705</v>
      </c>
      <c r="L26" s="17">
        <v>31</v>
      </c>
      <c r="M26" s="20">
        <f t="shared" si="6"/>
        <v>0.25806451612903225</v>
      </c>
      <c r="N26" s="17">
        <v>154</v>
      </c>
      <c r="O26" s="21">
        <f t="shared" ref="O26:P26" si="34">D26/7</f>
        <v>1.1428571428571428</v>
      </c>
      <c r="P26" s="21">
        <f t="shared" si="34"/>
        <v>0</v>
      </c>
      <c r="Q26" s="17">
        <f t="shared" si="8"/>
        <v>134</v>
      </c>
      <c r="R26" s="17"/>
      <c r="S26" s="22">
        <v>0.4265129682997118</v>
      </c>
      <c r="T26" s="15">
        <v>0</v>
      </c>
      <c r="U26" s="23" t="s">
        <v>33</v>
      </c>
      <c r="V26" s="24" t="s">
        <v>33</v>
      </c>
      <c r="W26" s="15">
        <v>0</v>
      </c>
      <c r="X26" s="25">
        <f t="shared" si="9"/>
        <v>0</v>
      </c>
      <c r="Y26" s="26">
        <f t="shared" si="10"/>
        <v>0</v>
      </c>
      <c r="Z26" s="15">
        <v>0</v>
      </c>
      <c r="AA26" s="15" t="s">
        <v>34</v>
      </c>
      <c r="AB26" s="28">
        <f t="shared" si="11"/>
        <v>-0.69</v>
      </c>
      <c r="AC26" s="29">
        <v>1.8812499999999996E-2</v>
      </c>
      <c r="AD26" s="26">
        <f t="shared" si="12"/>
        <v>-0.20768999999999993</v>
      </c>
      <c r="AE26" s="26">
        <v>-2.84</v>
      </c>
      <c r="AF26" s="26">
        <v>-1.49627585916973</v>
      </c>
      <c r="AG26" s="26">
        <v>0</v>
      </c>
    </row>
    <row r="27" spans="1:33" ht="15.75" customHeight="1" x14ac:dyDescent="0.2">
      <c r="A27" s="15" t="s">
        <v>66</v>
      </c>
      <c r="B27" s="15" t="s">
        <v>226</v>
      </c>
      <c r="C27" s="16">
        <f t="shared" si="4"/>
        <v>7.99</v>
      </c>
      <c r="D27" s="17">
        <v>8</v>
      </c>
      <c r="E27" s="17">
        <v>0</v>
      </c>
      <c r="F27" s="18">
        <v>63.92</v>
      </c>
      <c r="G27" s="18">
        <v>-3.3</v>
      </c>
      <c r="H27" s="19">
        <f t="shared" si="1"/>
        <v>5.1627033792240297E-2</v>
      </c>
      <c r="I27" s="19">
        <f t="shared" si="2"/>
        <v>0.25241087494746817</v>
      </c>
      <c r="J27" s="18">
        <f t="shared" si="5"/>
        <v>16.134103126642167</v>
      </c>
      <c r="K27" s="18">
        <f t="shared" si="3"/>
        <v>2.0167628908302708</v>
      </c>
      <c r="L27" s="17">
        <v>43</v>
      </c>
      <c r="M27" s="20">
        <f t="shared" si="6"/>
        <v>0.18604651162790697</v>
      </c>
      <c r="N27" s="17">
        <v>9</v>
      </c>
      <c r="O27" s="21">
        <f t="shared" ref="O27:P27" si="35">D27/7</f>
        <v>1.1428571428571428</v>
      </c>
      <c r="P27" s="21">
        <f t="shared" si="35"/>
        <v>0</v>
      </c>
      <c r="Q27" s="17">
        <f t="shared" si="8"/>
        <v>7</v>
      </c>
      <c r="R27" s="17"/>
      <c r="S27" s="22">
        <v>0.54873646209386284</v>
      </c>
      <c r="T27" s="15">
        <v>0</v>
      </c>
      <c r="U27" s="23" t="s">
        <v>33</v>
      </c>
      <c r="V27" s="24" t="s">
        <v>33</v>
      </c>
      <c r="W27" s="15">
        <v>0</v>
      </c>
      <c r="X27" s="25">
        <f t="shared" si="9"/>
        <v>0</v>
      </c>
      <c r="Y27" s="26">
        <f t="shared" si="10"/>
        <v>0</v>
      </c>
      <c r="Z27" s="15">
        <v>0</v>
      </c>
      <c r="AA27" s="15" t="s">
        <v>34</v>
      </c>
      <c r="AB27" s="28">
        <f t="shared" si="11"/>
        <v>-0.69</v>
      </c>
      <c r="AC27" s="29">
        <v>1.8812499999999996E-2</v>
      </c>
      <c r="AD27" s="26">
        <f t="shared" si="12"/>
        <v>-0.20768999999999993</v>
      </c>
      <c r="AE27" s="26">
        <v>-2.84</v>
      </c>
      <c r="AF27" s="26">
        <v>-1.49627585916973</v>
      </c>
      <c r="AG27" s="26">
        <v>0</v>
      </c>
    </row>
    <row r="28" spans="1:33" ht="15.75" customHeight="1" x14ac:dyDescent="0.2">
      <c r="A28" s="15" t="s">
        <v>67</v>
      </c>
      <c r="B28" s="15" t="s">
        <v>227</v>
      </c>
      <c r="C28" s="16">
        <f t="shared" si="4"/>
        <v>7.99</v>
      </c>
      <c r="D28" s="17">
        <v>4</v>
      </c>
      <c r="E28" s="17">
        <v>0</v>
      </c>
      <c r="F28" s="18">
        <v>31.96</v>
      </c>
      <c r="G28" s="18">
        <v>-2.75</v>
      </c>
      <c r="H28" s="19">
        <f t="shared" si="1"/>
        <v>8.6045056320400493E-2</v>
      </c>
      <c r="I28" s="19">
        <f t="shared" si="2"/>
        <v>0.21799285241930794</v>
      </c>
      <c r="J28" s="18">
        <f t="shared" si="5"/>
        <v>6.9670515633210819</v>
      </c>
      <c r="K28" s="18">
        <f t="shared" si="3"/>
        <v>1.7417628908302705</v>
      </c>
      <c r="L28" s="17">
        <v>32</v>
      </c>
      <c r="M28" s="20">
        <f t="shared" si="6"/>
        <v>0.125</v>
      </c>
      <c r="N28" s="17">
        <v>3</v>
      </c>
      <c r="O28" s="21">
        <f t="shared" ref="O28:P28" si="36">D28/7</f>
        <v>0.5714285714285714</v>
      </c>
      <c r="P28" s="21">
        <f t="shared" si="36"/>
        <v>0</v>
      </c>
      <c r="Q28" s="17">
        <f t="shared" si="8"/>
        <v>5</v>
      </c>
      <c r="R28" s="17"/>
      <c r="S28" s="22">
        <v>0.57355679702048412</v>
      </c>
      <c r="T28" s="15">
        <v>0</v>
      </c>
      <c r="U28" s="23" t="s">
        <v>33</v>
      </c>
      <c r="V28" s="24" t="s">
        <v>33</v>
      </c>
      <c r="W28" s="15">
        <v>0</v>
      </c>
      <c r="X28" s="25">
        <f t="shared" si="9"/>
        <v>0</v>
      </c>
      <c r="Y28" s="26">
        <f t="shared" si="10"/>
        <v>2.75</v>
      </c>
      <c r="Z28" s="15">
        <v>1</v>
      </c>
      <c r="AA28" s="15" t="s">
        <v>34</v>
      </c>
      <c r="AB28" s="28">
        <f t="shared" si="11"/>
        <v>-0.69</v>
      </c>
      <c r="AC28" s="29">
        <v>1.8812499999999996E-2</v>
      </c>
      <c r="AD28" s="26">
        <f t="shared" si="12"/>
        <v>-0.10384499999999997</v>
      </c>
      <c r="AE28" s="26">
        <v>-2.84</v>
      </c>
      <c r="AF28" s="26">
        <v>-1.49627585916973</v>
      </c>
      <c r="AG28" s="26">
        <v>0</v>
      </c>
    </row>
    <row r="29" spans="1:33" ht="15.75" customHeight="1" x14ac:dyDescent="0.2">
      <c r="A29" s="15" t="s">
        <v>68</v>
      </c>
      <c r="B29" s="15" t="s">
        <v>53</v>
      </c>
      <c r="C29" s="16">
        <f t="shared" si="4"/>
        <v>7.99</v>
      </c>
      <c r="D29" s="31">
        <v>4</v>
      </c>
      <c r="E29" s="31">
        <v>0</v>
      </c>
      <c r="F29" s="32">
        <v>31.96</v>
      </c>
      <c r="G29" s="32">
        <v>-21.73</v>
      </c>
      <c r="H29" s="19">
        <f t="shared" si="1"/>
        <v>0.67991239048811014</v>
      </c>
      <c r="I29" s="19">
        <f t="shared" si="2"/>
        <v>-0.37587448174840171</v>
      </c>
      <c r="J29" s="18">
        <f t="shared" si="5"/>
        <v>-12.012948436678919</v>
      </c>
      <c r="K29" s="18">
        <f t="shared" si="3"/>
        <v>-3.0032371091697296</v>
      </c>
      <c r="L29" s="31">
        <v>17</v>
      </c>
      <c r="M29" s="20">
        <f t="shared" si="6"/>
        <v>0.23529411764705882</v>
      </c>
      <c r="N29" s="31">
        <v>0</v>
      </c>
      <c r="O29" s="21">
        <f t="shared" ref="O29:P29" si="37">D29/7</f>
        <v>0.5714285714285714</v>
      </c>
      <c r="P29" s="21">
        <f t="shared" si="37"/>
        <v>0</v>
      </c>
      <c r="Q29" s="17">
        <f t="shared" si="8"/>
        <v>0</v>
      </c>
      <c r="R29" s="17"/>
      <c r="S29" s="22">
        <v>0.5390625</v>
      </c>
      <c r="T29" s="15">
        <v>0</v>
      </c>
      <c r="U29" s="23" t="s">
        <v>33</v>
      </c>
      <c r="V29" s="24" t="s">
        <v>33</v>
      </c>
      <c r="W29" s="15">
        <v>3</v>
      </c>
      <c r="X29" s="25">
        <f t="shared" si="9"/>
        <v>0.75</v>
      </c>
      <c r="Y29" s="26">
        <f t="shared" si="10"/>
        <v>3.6216666666666666</v>
      </c>
      <c r="Z29" s="15">
        <v>3</v>
      </c>
      <c r="AA29" s="15" t="s">
        <v>34</v>
      </c>
      <c r="AB29" s="28">
        <f t="shared" si="11"/>
        <v>-0.69</v>
      </c>
      <c r="AC29" s="29">
        <v>1.8812499999999996E-2</v>
      </c>
      <c r="AD29" s="26">
        <f t="shared" si="12"/>
        <v>-0.10384499999999997</v>
      </c>
      <c r="AE29" s="26">
        <v>-2.84</v>
      </c>
      <c r="AF29" s="26">
        <v>-1.49627585916973</v>
      </c>
      <c r="AG29" s="26">
        <v>0</v>
      </c>
    </row>
    <row r="30" spans="1:33" ht="15.75" customHeight="1" x14ac:dyDescent="0.2">
      <c r="A30" s="15" t="s">
        <v>69</v>
      </c>
      <c r="B30" s="15"/>
      <c r="C30" s="16">
        <f t="shared" si="4"/>
        <v>7.99</v>
      </c>
      <c r="D30" s="31">
        <v>2</v>
      </c>
      <c r="E30" s="31">
        <v>0</v>
      </c>
      <c r="F30" s="32">
        <v>15.98</v>
      </c>
      <c r="G30" s="32">
        <v>-6.5099</v>
      </c>
      <c r="H30" s="19">
        <f t="shared" si="1"/>
        <v>0.40737797246558199</v>
      </c>
      <c r="I30" s="19">
        <f t="shared" si="2"/>
        <v>-0.10241737974491112</v>
      </c>
      <c r="J30" s="18">
        <f t="shared" si="5"/>
        <v>-1.6366297283236797</v>
      </c>
      <c r="K30" s="18">
        <f t="shared" si="3"/>
        <v>-0.81831486416183985</v>
      </c>
      <c r="L30" s="31">
        <v>10</v>
      </c>
      <c r="M30" s="20">
        <f t="shared" si="6"/>
        <v>0.2</v>
      </c>
      <c r="N30" s="31">
        <v>3</v>
      </c>
      <c r="O30" s="21">
        <f t="shared" ref="O30:P30" si="38">D30/7</f>
        <v>0.2857142857142857</v>
      </c>
      <c r="P30" s="21">
        <f t="shared" si="38"/>
        <v>0</v>
      </c>
      <c r="Q30" s="17">
        <f t="shared" si="8"/>
        <v>10</v>
      </c>
      <c r="R30" s="17"/>
      <c r="S30" s="22">
        <v>0.57029702970297025</v>
      </c>
      <c r="T30" s="15">
        <v>0</v>
      </c>
      <c r="U30" s="23" t="s">
        <v>33</v>
      </c>
      <c r="V30" s="24" t="s">
        <v>33</v>
      </c>
      <c r="W30" s="15">
        <v>1</v>
      </c>
      <c r="X30" s="25">
        <f t="shared" si="9"/>
        <v>0.5</v>
      </c>
      <c r="Y30" s="26">
        <f t="shared" si="10"/>
        <v>3.25495</v>
      </c>
      <c r="Z30" s="15">
        <v>1</v>
      </c>
      <c r="AA30" s="15" t="s">
        <v>34</v>
      </c>
      <c r="AB30" s="28">
        <f t="shared" si="11"/>
        <v>-0.69</v>
      </c>
      <c r="AC30" s="29">
        <v>1.8812499999999996E-2</v>
      </c>
      <c r="AD30" s="26">
        <f t="shared" si="12"/>
        <v>-5.1922499999999983E-2</v>
      </c>
      <c r="AE30" s="26">
        <v>-2.84</v>
      </c>
      <c r="AF30" s="26">
        <v>-1.4889036141618399</v>
      </c>
      <c r="AG30" s="26">
        <v>0</v>
      </c>
    </row>
    <row r="31" spans="1:33" ht="15.75" customHeight="1" x14ac:dyDescent="0.2">
      <c r="A31" s="15" t="s">
        <v>70</v>
      </c>
      <c r="B31" s="15"/>
      <c r="C31" s="16">
        <f t="shared" si="4"/>
        <v>7.9899999999999993</v>
      </c>
      <c r="D31" s="31">
        <v>3</v>
      </c>
      <c r="E31" s="31">
        <v>0</v>
      </c>
      <c r="F31" s="32">
        <v>23.97</v>
      </c>
      <c r="G31" s="32">
        <v>0</v>
      </c>
      <c r="H31" s="19">
        <f t="shared" si="1"/>
        <v>0</v>
      </c>
      <c r="I31" s="19">
        <f t="shared" si="2"/>
        <v>0.30496059272066955</v>
      </c>
      <c r="J31" s="18">
        <f t="shared" si="5"/>
        <v>7.3099054075144494</v>
      </c>
      <c r="K31" s="18">
        <f t="shared" si="3"/>
        <v>2.4366351358381499</v>
      </c>
      <c r="L31" s="31">
        <v>7</v>
      </c>
      <c r="M31" s="20">
        <f t="shared" si="6"/>
        <v>0.42857142857142855</v>
      </c>
      <c r="N31" s="31">
        <v>1</v>
      </c>
      <c r="O31" s="21">
        <f t="shared" ref="O31:P32" si="39">D31/7</f>
        <v>0.42857142857142855</v>
      </c>
      <c r="P31" s="21">
        <f t="shared" si="39"/>
        <v>0</v>
      </c>
      <c r="Q31" s="17">
        <f t="shared" si="8"/>
        <v>2</v>
      </c>
      <c r="R31" s="17"/>
      <c r="S31" s="22">
        <v>0.51968503937007804</v>
      </c>
      <c r="T31" s="15" t="s">
        <v>33</v>
      </c>
      <c r="U31" s="23" t="s">
        <v>33</v>
      </c>
      <c r="V31" s="24" t="s">
        <v>719</v>
      </c>
      <c r="W31" s="15">
        <v>0</v>
      </c>
      <c r="X31" s="25">
        <f t="shared" si="9"/>
        <v>0</v>
      </c>
      <c r="Y31" s="26">
        <f t="shared" si="10"/>
        <v>0</v>
      </c>
      <c r="Z31" s="15">
        <v>0</v>
      </c>
      <c r="AA31" s="15" t="s">
        <v>34</v>
      </c>
      <c r="AB31" s="28">
        <f t="shared" si="11"/>
        <v>-0.69</v>
      </c>
      <c r="AC31" s="29">
        <v>1.8812499999999996E-2</v>
      </c>
      <c r="AD31" s="26">
        <f t="shared" si="12"/>
        <v>-7.7883749999999974E-2</v>
      </c>
      <c r="AE31" s="26">
        <v>-2.84</v>
      </c>
      <c r="AF31" s="26">
        <v>-1.4889036141618497</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1</v>
      </c>
      <c r="O32" s="21">
        <f t="shared" si="39"/>
        <v>0</v>
      </c>
      <c r="P32" s="21">
        <f t="shared" si="39"/>
        <v>0</v>
      </c>
      <c r="Q32" s="17" t="e">
        <f t="shared" si="8"/>
        <v>#DIV/0!</v>
      </c>
      <c r="R32" s="17" t="str">
        <f ca="1">IFERROR(VLOOKUP($B$2,IMPORTRANGE("https://docs.google.com/spreadsheets/d/1KiWZV1ko8G7lnRucBRBd29jj3Be6ltMfljMDqzOkQmI/edit#gid=1381463014","Lookup!A:F"),6,FALSE),"")</f>
        <v/>
      </c>
      <c r="S32" s="22">
        <v>0.71469740634005763</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34</v>
      </c>
      <c r="AB32" s="28">
        <f t="shared" si="11"/>
        <v>-0.69</v>
      </c>
      <c r="AC32" s="29">
        <v>1.8812499999999996E-2</v>
      </c>
      <c r="AD32" s="26">
        <f t="shared" si="12"/>
        <v>0</v>
      </c>
      <c r="AE32" s="26">
        <v>-2.84</v>
      </c>
      <c r="AF32" s="26">
        <v>-1.4889036141618399</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1000"/>
  <sheetViews>
    <sheetView tabSelected="1" workbookViewId="0">
      <pane xSplit="2" topLeftCell="C1" activePane="topRight" state="frozen"/>
      <selection activeCell="R32" sqref="R32"/>
      <selection pane="topRight" activeCell="R32" sqref="R32"/>
    </sheetView>
  </sheetViews>
  <sheetFormatPr baseColWidth="10" defaultColWidth="12.6640625" defaultRowHeight="15" customHeight="1" x14ac:dyDescent="0.15"/>
  <cols>
    <col min="1" max="1" width="13.5" customWidth="1"/>
    <col min="2" max="2" width="22.6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5.6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- 6 pack of multi sized velcro storage straps for cables, organize garage, home, or shop by hanging extension cords, hoses, tools, ropes, and more")</f>
        <v>Heavy duty storage strap - 6 pack of multi sized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Info!B1:BJ5000""),2,FALSE),"""")"),"B07S85JZ39")</f>
        <v>B07S85JZ39</v>
      </c>
      <c r="B2" s="3" t="s">
        <v>228</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80.25" customHeight="1" x14ac:dyDescent="0.15">
      <c r="A3" s="62" t="s">
        <v>30</v>
      </c>
      <c r="B3" s="63"/>
      <c r="C3" s="4">
        <f>((AE32+AF32)/0.85)*-1</f>
        <v>8.2693234086687308</v>
      </c>
      <c r="D3" s="5">
        <f>SUM(D4:D99634)</f>
        <v>146</v>
      </c>
      <c r="E3" s="5"/>
      <c r="F3" s="6">
        <f t="shared" ref="F3:G3" si="0">SUM(F4:F99634)</f>
        <v>1568.8900000000006</v>
      </c>
      <c r="G3" s="6">
        <f t="shared" si="0"/>
        <v>-21.55</v>
      </c>
      <c r="H3" s="7">
        <f t="shared" ref="H3:H32" si="1">G3/F3*-1</f>
        <v>1.3735825966128915E-2</v>
      </c>
      <c r="I3" s="8">
        <f t="shared" ref="I3:I32" si="2">J3/F3</f>
        <v>0.21563991857124215</v>
      </c>
      <c r="J3" s="6">
        <f>SUM(J4:J99634)</f>
        <v>338.31531184723622</v>
      </c>
      <c r="K3" s="6">
        <f t="shared" ref="K3:K32" si="3">J3/D3</f>
        <v>2.3172281633372345</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4</v>
      </c>
      <c r="X3" s="7">
        <f>W3/D3</f>
        <v>2.7397260273972601E-2</v>
      </c>
      <c r="Y3" s="6"/>
      <c r="Z3" s="5"/>
      <c r="AA3" s="5"/>
      <c r="AB3" s="5"/>
      <c r="AC3" s="5"/>
      <c r="AD3" s="6">
        <f>SUM(AD4:AD99634)</f>
        <v>-11.799638888888889</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Info!B2:BZ7000""),37,FALSE)),"""")*-1"),-3.55892489736842)</f>
        <v>-3.5589248973684202</v>
      </c>
      <c r="AG3" s="6">
        <f>SUM(AG4:AG99634)</f>
        <v>0</v>
      </c>
    </row>
    <row r="4" spans="1:33" ht="15.75" customHeight="1" x14ac:dyDescent="0.2">
      <c r="A4" s="15" t="s">
        <v>31</v>
      </c>
      <c r="B4" s="15" t="s">
        <v>36</v>
      </c>
      <c r="C4" s="16">
        <f t="shared" ref="C4:C32" si="4">IFERROR(F4/D4," - ")</f>
        <v>14.96</v>
      </c>
      <c r="D4" s="17">
        <v>2</v>
      </c>
      <c r="E4" s="17">
        <v>0</v>
      </c>
      <c r="F4" s="18">
        <v>29.92</v>
      </c>
      <c r="G4" s="18">
        <v>0</v>
      </c>
      <c r="H4" s="19">
        <f t="shared" si="1"/>
        <v>0</v>
      </c>
      <c r="I4" s="19">
        <f t="shared" si="2"/>
        <v>0.41004474007596364</v>
      </c>
      <c r="J4" s="18">
        <f t="shared" ref="J4:J32" si="5">F4*0.85+G4+AF4*D4+D4*AE4+AG4+AD4</f>
        <v>12.268538623072834</v>
      </c>
      <c r="K4" s="18">
        <f t="shared" si="3"/>
        <v>6.1342693115364169</v>
      </c>
      <c r="L4" s="17">
        <v>1</v>
      </c>
      <c r="M4" s="20">
        <f t="shared" ref="M4:M32" si="6">IFERROR(D4/L4,"-")</f>
        <v>2</v>
      </c>
      <c r="N4" s="17">
        <v>5</v>
      </c>
      <c r="O4" s="21">
        <f t="shared" ref="O4:P4" si="7">D4/7</f>
        <v>0.2857142857142857</v>
      </c>
      <c r="P4" s="21">
        <f t="shared" si="7"/>
        <v>0</v>
      </c>
      <c r="Q4" s="17">
        <f t="shared" ref="Q4:Q32" si="8">ROUNDDOWN(N4/(O4+P4),0)</f>
        <v>17</v>
      </c>
      <c r="R4" s="17"/>
      <c r="S4" s="22">
        <v>2.1138952164009099</v>
      </c>
      <c r="T4" s="15">
        <v>665</v>
      </c>
      <c r="U4" s="23">
        <v>95</v>
      </c>
      <c r="V4" s="24" t="s">
        <v>229</v>
      </c>
      <c r="W4" s="15">
        <v>0</v>
      </c>
      <c r="X4" s="25">
        <f t="shared" ref="X4:X32" si="9">IFERROR(W4/D4,0)</f>
        <v>0</v>
      </c>
      <c r="Y4" s="26">
        <f t="shared" ref="Y4:Y32" si="10">IFERROR(G4/(W4+Z4)*-1,0)</f>
        <v>0</v>
      </c>
      <c r="Z4" s="15">
        <v>0</v>
      </c>
      <c r="AA4" s="27" t="s">
        <v>73</v>
      </c>
      <c r="AB4" s="28">
        <f t="shared" ref="AB4:AB32" si="11">IF(OR(AA4="UsLargeStandardSize",AA4="UsSmallStandardSize"),-0.69,-0.48)</f>
        <v>-0.69</v>
      </c>
      <c r="AC4" s="29">
        <v>5.856481481481482E-2</v>
      </c>
      <c r="AD4" s="26">
        <f t="shared" ref="AD4:AD32" si="12">IFERROR(AB4*AC4*D4*2,0)</f>
        <v>-0.16163888888888889</v>
      </c>
      <c r="AE4" s="26">
        <v>-3.31</v>
      </c>
      <c r="AF4" s="26">
        <v>-3.1909112440191389</v>
      </c>
      <c r="AG4" s="26">
        <v>0</v>
      </c>
    </row>
    <row r="5" spans="1:33" ht="15.75" customHeight="1" x14ac:dyDescent="0.2">
      <c r="A5" s="15" t="s">
        <v>35</v>
      </c>
      <c r="B5" s="15" t="s">
        <v>36</v>
      </c>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2</v>
      </c>
      <c r="O5" s="21">
        <f t="shared" ref="O5:P5" si="13">D5/7</f>
        <v>0</v>
      </c>
      <c r="P5" s="21">
        <f t="shared" si="13"/>
        <v>0</v>
      </c>
      <c r="Q5" s="17" t="e">
        <f t="shared" si="8"/>
        <v>#DIV/0!</v>
      </c>
      <c r="R5" s="17"/>
      <c r="S5" s="22">
        <v>2.36118598382749</v>
      </c>
      <c r="T5" s="15">
        <v>570</v>
      </c>
      <c r="U5" s="23" t="s">
        <v>33</v>
      </c>
      <c r="V5" s="24" t="s">
        <v>33</v>
      </c>
      <c r="W5" s="15">
        <v>0</v>
      </c>
      <c r="X5" s="25">
        <f t="shared" si="9"/>
        <v>0</v>
      </c>
      <c r="Y5" s="26">
        <f t="shared" si="10"/>
        <v>0</v>
      </c>
      <c r="Z5" s="15">
        <v>0</v>
      </c>
      <c r="AA5" s="15" t="e">
        <v>#N/A</v>
      </c>
      <c r="AB5" s="28" t="e">
        <f t="shared" si="11"/>
        <v>#N/A</v>
      </c>
      <c r="AC5" s="29" t="e">
        <v>#N/A</v>
      </c>
      <c r="AD5" s="26">
        <f t="shared" si="12"/>
        <v>0</v>
      </c>
      <c r="AE5" s="26">
        <v>0</v>
      </c>
      <c r="AF5" s="26">
        <v>-3.1909112440191389</v>
      </c>
      <c r="AG5" s="26">
        <v>0</v>
      </c>
    </row>
    <row r="6" spans="1:33" ht="15.75" customHeight="1" x14ac:dyDescent="0.2">
      <c r="A6" s="15" t="s">
        <v>37</v>
      </c>
      <c r="B6" s="15" t="s">
        <v>130</v>
      </c>
      <c r="C6" s="16">
        <f t="shared" si="4"/>
        <v>13.26</v>
      </c>
      <c r="D6" s="17">
        <v>6</v>
      </c>
      <c r="E6" s="17">
        <v>0</v>
      </c>
      <c r="F6" s="30">
        <v>79.56</v>
      </c>
      <c r="G6" s="30">
        <v>-0.06</v>
      </c>
      <c r="H6" s="19">
        <f t="shared" si="1"/>
        <v>7.5414781297134231E-4</v>
      </c>
      <c r="I6" s="19">
        <f t="shared" si="2"/>
        <v>0.35288607175991082</v>
      </c>
      <c r="J6" s="18">
        <f t="shared" si="5"/>
        <v>28.075615869218506</v>
      </c>
      <c r="K6" s="18">
        <f t="shared" si="3"/>
        <v>4.6792693115364177</v>
      </c>
      <c r="L6" s="17">
        <v>35</v>
      </c>
      <c r="M6" s="20">
        <f t="shared" si="6"/>
        <v>0.17142857142857143</v>
      </c>
      <c r="N6" s="17">
        <v>92</v>
      </c>
      <c r="O6" s="21">
        <f t="shared" ref="O6:P6" si="14">D6/7</f>
        <v>0.8571428571428571</v>
      </c>
      <c r="P6" s="21">
        <f t="shared" si="14"/>
        <v>0</v>
      </c>
      <c r="Q6" s="17">
        <f t="shared" si="8"/>
        <v>107</v>
      </c>
      <c r="R6" s="17"/>
      <c r="S6" s="22">
        <v>2.1218274111675099</v>
      </c>
      <c r="T6" s="15">
        <v>570</v>
      </c>
      <c r="U6" s="23" t="s">
        <v>33</v>
      </c>
      <c r="V6" s="24" t="s">
        <v>39</v>
      </c>
      <c r="W6" s="15">
        <v>0</v>
      </c>
      <c r="X6" s="25">
        <f t="shared" si="9"/>
        <v>0</v>
      </c>
      <c r="Y6" s="26">
        <f t="shared" si="10"/>
        <v>0</v>
      </c>
      <c r="Z6" s="15">
        <v>0</v>
      </c>
      <c r="AA6" s="15" t="s">
        <v>73</v>
      </c>
      <c r="AB6" s="28">
        <f t="shared" si="11"/>
        <v>-0.69</v>
      </c>
      <c r="AC6" s="29">
        <v>5.856481481481482E-2</v>
      </c>
      <c r="AD6" s="26">
        <f t="shared" si="12"/>
        <v>-0.48491666666666666</v>
      </c>
      <c r="AE6" s="26">
        <v>-3.31</v>
      </c>
      <c r="AF6" s="26">
        <v>-3.1909112440191389</v>
      </c>
      <c r="AG6" s="26">
        <v>0</v>
      </c>
    </row>
    <row r="7" spans="1:33" ht="15.75" customHeight="1" x14ac:dyDescent="0.2">
      <c r="A7" s="15" t="s">
        <v>40</v>
      </c>
      <c r="B7" s="15" t="s">
        <v>36</v>
      </c>
      <c r="C7" s="16">
        <f t="shared" si="4"/>
        <v>12.134</v>
      </c>
      <c r="D7" s="17">
        <v>5</v>
      </c>
      <c r="E7" s="17">
        <v>0</v>
      </c>
      <c r="F7" s="30">
        <v>60.67</v>
      </c>
      <c r="G7" s="30">
        <v>0</v>
      </c>
      <c r="H7" s="19">
        <f t="shared" si="1"/>
        <v>0</v>
      </c>
      <c r="I7" s="19">
        <f t="shared" si="2"/>
        <v>0.30757947185894308</v>
      </c>
      <c r="J7" s="18">
        <f t="shared" si="5"/>
        <v>18.660846557682078</v>
      </c>
      <c r="K7" s="18">
        <f t="shared" si="3"/>
        <v>3.7321693115364156</v>
      </c>
      <c r="L7" s="17">
        <v>29</v>
      </c>
      <c r="M7" s="20">
        <f t="shared" si="6"/>
        <v>0.17241379310344829</v>
      </c>
      <c r="N7" s="17">
        <v>86</v>
      </c>
      <c r="O7" s="21">
        <f t="shared" ref="O7:P7" si="15">D7/7</f>
        <v>0.7142857142857143</v>
      </c>
      <c r="P7" s="21">
        <f t="shared" si="15"/>
        <v>0</v>
      </c>
      <c r="Q7" s="17">
        <f t="shared" si="8"/>
        <v>120</v>
      </c>
      <c r="R7" s="17"/>
      <c r="S7" s="22">
        <v>2.58520900321543</v>
      </c>
      <c r="T7" s="15">
        <v>665</v>
      </c>
      <c r="U7" s="23">
        <v>95</v>
      </c>
      <c r="V7" s="24" t="s">
        <v>230</v>
      </c>
      <c r="W7" s="15">
        <v>0</v>
      </c>
      <c r="X7" s="25">
        <f t="shared" si="9"/>
        <v>0</v>
      </c>
      <c r="Y7" s="26">
        <f t="shared" si="10"/>
        <v>0</v>
      </c>
      <c r="Z7" s="15">
        <v>0</v>
      </c>
      <c r="AA7" s="15" t="s">
        <v>73</v>
      </c>
      <c r="AB7" s="28">
        <f t="shared" si="11"/>
        <v>-0.69</v>
      </c>
      <c r="AC7" s="29">
        <v>5.856481481481482E-2</v>
      </c>
      <c r="AD7" s="26">
        <f t="shared" si="12"/>
        <v>-0.40409722222222222</v>
      </c>
      <c r="AE7" s="26">
        <v>-3.31</v>
      </c>
      <c r="AF7" s="26">
        <v>-3.1909112440191389</v>
      </c>
      <c r="AG7" s="26">
        <v>0</v>
      </c>
    </row>
    <row r="8" spans="1:33" ht="15.75" customHeight="1" x14ac:dyDescent="0.2">
      <c r="A8" s="15" t="s">
        <v>42</v>
      </c>
      <c r="B8" s="15" t="s">
        <v>36</v>
      </c>
      <c r="C8" s="16">
        <f t="shared" si="4"/>
        <v>10.160000000000002</v>
      </c>
      <c r="D8" s="17">
        <v>9</v>
      </c>
      <c r="E8" s="17">
        <v>0</v>
      </c>
      <c r="F8" s="30">
        <v>91.440000000000012</v>
      </c>
      <c r="G8" s="30">
        <v>-0.02</v>
      </c>
      <c r="H8" s="19">
        <f t="shared" si="1"/>
        <v>2.1872265966754154E-4</v>
      </c>
      <c r="I8" s="19">
        <f t="shared" si="2"/>
        <v>0.20206282808398957</v>
      </c>
      <c r="J8" s="18">
        <f t="shared" si="5"/>
        <v>18.476625000000009</v>
      </c>
      <c r="K8" s="18">
        <f t="shared" si="3"/>
        <v>2.0529583333333346</v>
      </c>
      <c r="L8" s="17">
        <v>35</v>
      </c>
      <c r="M8" s="20">
        <f t="shared" si="6"/>
        <v>0.25714285714285712</v>
      </c>
      <c r="N8" s="17">
        <v>74</v>
      </c>
      <c r="O8" s="21">
        <f t="shared" ref="O8:P8" si="16">D8/7</f>
        <v>1.2857142857142858</v>
      </c>
      <c r="P8" s="21">
        <f t="shared" si="16"/>
        <v>0</v>
      </c>
      <c r="Q8" s="17">
        <f t="shared" si="8"/>
        <v>57</v>
      </c>
      <c r="R8" s="17"/>
      <c r="S8" s="22">
        <v>2.7259259259259201</v>
      </c>
      <c r="T8" s="15">
        <v>475</v>
      </c>
      <c r="U8" s="23">
        <v>95</v>
      </c>
      <c r="V8" s="24" t="s">
        <v>231</v>
      </c>
      <c r="W8" s="15">
        <v>0</v>
      </c>
      <c r="X8" s="25">
        <f t="shared" si="9"/>
        <v>0</v>
      </c>
      <c r="Y8" s="26">
        <f t="shared" si="10"/>
        <v>0</v>
      </c>
      <c r="Z8" s="15">
        <v>0</v>
      </c>
      <c r="AA8" s="15" t="s">
        <v>73</v>
      </c>
      <c r="AB8" s="28">
        <f t="shared" si="11"/>
        <v>-0.69</v>
      </c>
      <c r="AC8" s="29">
        <v>5.856481481481482E-2</v>
      </c>
      <c r="AD8" s="26">
        <f t="shared" si="12"/>
        <v>-0.72737499999999999</v>
      </c>
      <c r="AE8" s="26">
        <v>-3.31</v>
      </c>
      <c r="AF8" s="26">
        <v>-3.19</v>
      </c>
      <c r="AG8" s="26">
        <v>0</v>
      </c>
    </row>
    <row r="9" spans="1:33" ht="15.75" customHeight="1" x14ac:dyDescent="0.2">
      <c r="A9" s="15" t="s">
        <v>44</v>
      </c>
      <c r="B9" s="15" t="s">
        <v>148</v>
      </c>
      <c r="C9" s="16">
        <f t="shared" si="4"/>
        <v>10.078749999999999</v>
      </c>
      <c r="D9" s="17">
        <v>8</v>
      </c>
      <c r="E9" s="17">
        <v>3</v>
      </c>
      <c r="F9" s="30">
        <v>80.63</v>
      </c>
      <c r="G9" s="30">
        <v>0</v>
      </c>
      <c r="H9" s="19">
        <f t="shared" si="1"/>
        <v>0</v>
      </c>
      <c r="I9" s="19">
        <f t="shared" si="2"/>
        <v>0.19485889463114928</v>
      </c>
      <c r="J9" s="18">
        <f t="shared" si="5"/>
        <v>15.711472674109565</v>
      </c>
      <c r="K9" s="18">
        <f t="shared" si="3"/>
        <v>1.9639340842636956</v>
      </c>
      <c r="L9" s="17">
        <v>26</v>
      </c>
      <c r="M9" s="20">
        <f t="shared" si="6"/>
        <v>0.30769230769230771</v>
      </c>
      <c r="N9" s="17">
        <v>64</v>
      </c>
      <c r="O9" s="21">
        <f t="shared" ref="O9:P9" si="17">D9/7</f>
        <v>1.1428571428571428</v>
      </c>
      <c r="P9" s="21">
        <f t="shared" si="17"/>
        <v>0.42857142857142855</v>
      </c>
      <c r="Q9" s="17">
        <f t="shared" si="8"/>
        <v>40</v>
      </c>
      <c r="R9" s="17"/>
      <c r="S9" s="22">
        <v>3.0046948356807501</v>
      </c>
      <c r="T9" s="15">
        <v>475</v>
      </c>
      <c r="U9" s="23">
        <v>95</v>
      </c>
      <c r="V9" s="24" t="s">
        <v>232</v>
      </c>
      <c r="W9" s="15">
        <v>0</v>
      </c>
      <c r="X9" s="25">
        <f t="shared" si="9"/>
        <v>0</v>
      </c>
      <c r="Y9" s="26">
        <f t="shared" si="10"/>
        <v>0</v>
      </c>
      <c r="Z9" s="15">
        <v>0</v>
      </c>
      <c r="AA9" s="15" t="s">
        <v>73</v>
      </c>
      <c r="AB9" s="28">
        <f t="shared" si="11"/>
        <v>-0.69</v>
      </c>
      <c r="AC9" s="29">
        <v>5.856481481481482E-2</v>
      </c>
      <c r="AD9" s="26">
        <f t="shared" si="12"/>
        <v>-0.64655555555555555</v>
      </c>
      <c r="AE9" s="26">
        <v>-3.31</v>
      </c>
      <c r="AF9" s="26">
        <v>-3.2121839712918598</v>
      </c>
      <c r="AG9" s="26">
        <v>0</v>
      </c>
    </row>
    <row r="10" spans="1:33" ht="15.75" customHeight="1" x14ac:dyDescent="0.2">
      <c r="A10" s="15" t="s">
        <v>45</v>
      </c>
      <c r="B10" s="15" t="s">
        <v>48</v>
      </c>
      <c r="C10" s="16">
        <f t="shared" si="4"/>
        <v>10.989999999999998</v>
      </c>
      <c r="D10" s="17">
        <v>8</v>
      </c>
      <c r="E10" s="17">
        <v>1</v>
      </c>
      <c r="F10" s="30">
        <v>87.919999999999987</v>
      </c>
      <c r="G10" s="30">
        <v>0</v>
      </c>
      <c r="H10" s="19">
        <f t="shared" si="1"/>
        <v>0</v>
      </c>
      <c r="I10" s="19">
        <f t="shared" si="2"/>
        <v>0.24918076289933525</v>
      </c>
      <c r="J10" s="18">
        <f t="shared" si="5"/>
        <v>21.907972674109551</v>
      </c>
      <c r="K10" s="18">
        <f t="shared" si="3"/>
        <v>2.7384965842636939</v>
      </c>
      <c r="L10" s="17">
        <v>31</v>
      </c>
      <c r="M10" s="20">
        <f t="shared" si="6"/>
        <v>0.25806451612903225</v>
      </c>
      <c r="N10" s="17">
        <v>56</v>
      </c>
      <c r="O10" s="21">
        <f t="shared" ref="O10:P10" si="18">D10/7</f>
        <v>1.1428571428571428</v>
      </c>
      <c r="P10" s="21">
        <f t="shared" si="18"/>
        <v>0.14285714285714285</v>
      </c>
      <c r="Q10" s="17">
        <f t="shared" si="8"/>
        <v>43</v>
      </c>
      <c r="R10" s="17"/>
      <c r="S10" s="22">
        <v>1.9508196721311399</v>
      </c>
      <c r="T10" s="15">
        <v>475</v>
      </c>
      <c r="U10" s="23">
        <v>95</v>
      </c>
      <c r="V10" s="24" t="s">
        <v>232</v>
      </c>
      <c r="W10" s="15">
        <v>0</v>
      </c>
      <c r="X10" s="25">
        <f t="shared" si="9"/>
        <v>0</v>
      </c>
      <c r="Y10" s="26">
        <f t="shared" si="10"/>
        <v>0</v>
      </c>
      <c r="Z10" s="15">
        <v>0</v>
      </c>
      <c r="AA10" s="15" t="s">
        <v>73</v>
      </c>
      <c r="AB10" s="28">
        <f t="shared" si="11"/>
        <v>-0.69</v>
      </c>
      <c r="AC10" s="29">
        <v>5.856481481481482E-2</v>
      </c>
      <c r="AD10" s="26">
        <f t="shared" si="12"/>
        <v>-0.64655555555555555</v>
      </c>
      <c r="AE10" s="26">
        <v>-3.31</v>
      </c>
      <c r="AF10" s="26">
        <v>-3.2121839712918598</v>
      </c>
      <c r="AG10" s="26">
        <v>0</v>
      </c>
    </row>
    <row r="11" spans="1:33" ht="15.75" customHeight="1" x14ac:dyDescent="0.2">
      <c r="A11" s="15" t="s">
        <v>47</v>
      </c>
      <c r="B11" s="15" t="s">
        <v>48</v>
      </c>
      <c r="C11" s="16">
        <f t="shared" si="4"/>
        <v>10.99</v>
      </c>
      <c r="D11" s="17">
        <v>5</v>
      </c>
      <c r="E11" s="17">
        <v>3</v>
      </c>
      <c r="F11" s="30">
        <v>54.95</v>
      </c>
      <c r="G11" s="30">
        <v>0</v>
      </c>
      <c r="H11" s="19">
        <f t="shared" si="1"/>
        <v>0</v>
      </c>
      <c r="I11" s="19">
        <f t="shared" si="2"/>
        <v>0.24918076289933538</v>
      </c>
      <c r="J11" s="18">
        <f t="shared" si="5"/>
        <v>13.692482921318479</v>
      </c>
      <c r="K11" s="18">
        <f t="shared" si="3"/>
        <v>2.7384965842636957</v>
      </c>
      <c r="L11" s="17">
        <v>13</v>
      </c>
      <c r="M11" s="20">
        <f t="shared" si="6"/>
        <v>0.38461538461538464</v>
      </c>
      <c r="N11" s="17">
        <v>51</v>
      </c>
      <c r="O11" s="21">
        <f t="shared" ref="O11:P11" si="19">D11/7</f>
        <v>0.7142857142857143</v>
      </c>
      <c r="P11" s="21">
        <f t="shared" si="19"/>
        <v>0.42857142857142855</v>
      </c>
      <c r="Q11" s="17">
        <f t="shared" si="8"/>
        <v>44</v>
      </c>
      <c r="R11" s="17"/>
      <c r="S11" s="22">
        <v>1.6</v>
      </c>
      <c r="T11" s="15">
        <v>475</v>
      </c>
      <c r="U11" s="23">
        <v>95</v>
      </c>
      <c r="V11" s="24" t="s">
        <v>233</v>
      </c>
      <c r="W11" s="15">
        <v>0</v>
      </c>
      <c r="X11" s="25">
        <f t="shared" si="9"/>
        <v>0</v>
      </c>
      <c r="Y11" s="26">
        <f t="shared" si="10"/>
        <v>0</v>
      </c>
      <c r="Z11" s="15">
        <v>0</v>
      </c>
      <c r="AA11" s="15" t="s">
        <v>73</v>
      </c>
      <c r="AB11" s="28">
        <f t="shared" si="11"/>
        <v>-0.69</v>
      </c>
      <c r="AC11" s="29">
        <v>5.856481481481482E-2</v>
      </c>
      <c r="AD11" s="26">
        <f t="shared" si="12"/>
        <v>-0.40409722222222222</v>
      </c>
      <c r="AE11" s="26">
        <v>-3.31</v>
      </c>
      <c r="AF11" s="26">
        <v>-3.2121839712918598</v>
      </c>
      <c r="AG11" s="26">
        <v>0</v>
      </c>
    </row>
    <row r="12" spans="1:33" ht="15.75" customHeight="1" x14ac:dyDescent="0.2">
      <c r="A12" s="15" t="s">
        <v>49</v>
      </c>
      <c r="B12" s="15" t="s">
        <v>152</v>
      </c>
      <c r="C12" s="16">
        <f t="shared" si="4"/>
        <v>10.99</v>
      </c>
      <c r="D12" s="17">
        <v>1</v>
      </c>
      <c r="E12" s="17">
        <v>0</v>
      </c>
      <c r="F12" s="30">
        <v>10.99</v>
      </c>
      <c r="G12" s="30">
        <v>0</v>
      </c>
      <c r="H12" s="19">
        <f t="shared" si="1"/>
        <v>0</v>
      </c>
      <c r="I12" s="19">
        <f t="shared" si="2"/>
        <v>0.24918076289933536</v>
      </c>
      <c r="J12" s="18">
        <f t="shared" si="5"/>
        <v>2.7384965842636957</v>
      </c>
      <c r="K12" s="18">
        <f t="shared" si="3"/>
        <v>2.7384965842636957</v>
      </c>
      <c r="L12" s="17">
        <v>8</v>
      </c>
      <c r="M12" s="20">
        <f t="shared" si="6"/>
        <v>0.125</v>
      </c>
      <c r="N12" s="17">
        <v>47</v>
      </c>
      <c r="O12" s="21">
        <f t="shared" ref="O12:P12" si="20">D12/7</f>
        <v>0.14285714285714285</v>
      </c>
      <c r="P12" s="21">
        <f t="shared" si="20"/>
        <v>0</v>
      </c>
      <c r="Q12" s="17">
        <f t="shared" si="8"/>
        <v>329</v>
      </c>
      <c r="R12" s="17"/>
      <c r="S12" s="22">
        <v>1.58273381294964</v>
      </c>
      <c r="T12" s="15">
        <v>475</v>
      </c>
      <c r="U12" s="23">
        <v>95</v>
      </c>
      <c r="V12" s="24" t="s">
        <v>233</v>
      </c>
      <c r="W12" s="15">
        <v>0</v>
      </c>
      <c r="X12" s="25">
        <f t="shared" si="9"/>
        <v>0</v>
      </c>
      <c r="Y12" s="26">
        <f t="shared" si="10"/>
        <v>0</v>
      </c>
      <c r="Z12" s="15">
        <v>0</v>
      </c>
      <c r="AA12" s="15" t="s">
        <v>73</v>
      </c>
      <c r="AB12" s="28">
        <f t="shared" si="11"/>
        <v>-0.69</v>
      </c>
      <c r="AC12" s="29">
        <v>5.856481481481482E-2</v>
      </c>
      <c r="AD12" s="26">
        <f t="shared" si="12"/>
        <v>-8.0819444444444444E-2</v>
      </c>
      <c r="AE12" s="26">
        <v>-3.31</v>
      </c>
      <c r="AF12" s="26">
        <v>-3.2121839712918598</v>
      </c>
      <c r="AG12" s="26">
        <v>0</v>
      </c>
    </row>
    <row r="13" spans="1:33" ht="15.75" customHeight="1" x14ac:dyDescent="0.2">
      <c r="A13" s="15" t="s">
        <v>50</v>
      </c>
      <c r="B13" s="15" t="s">
        <v>48</v>
      </c>
      <c r="C13" s="16">
        <f t="shared" si="4"/>
        <v>10.680000000000001</v>
      </c>
      <c r="D13" s="17">
        <v>7</v>
      </c>
      <c r="E13" s="17">
        <v>5</v>
      </c>
      <c r="F13" s="18">
        <v>74.760000000000005</v>
      </c>
      <c r="G13" s="30">
        <v>0</v>
      </c>
      <c r="H13" s="19">
        <f t="shared" si="1"/>
        <v>0</v>
      </c>
      <c r="I13" s="19">
        <f t="shared" si="2"/>
        <v>0.23069292247330478</v>
      </c>
      <c r="J13" s="18">
        <f t="shared" si="5"/>
        <v>17.246602884104266</v>
      </c>
      <c r="K13" s="18">
        <f t="shared" si="3"/>
        <v>2.4638004120148951</v>
      </c>
      <c r="L13" s="17">
        <v>8</v>
      </c>
      <c r="M13" s="20">
        <f t="shared" si="6"/>
        <v>0.875</v>
      </c>
      <c r="N13" s="17">
        <v>38</v>
      </c>
      <c r="O13" s="21">
        <f t="shared" ref="O13:P13" si="21">D13/7</f>
        <v>1</v>
      </c>
      <c r="P13" s="21">
        <f t="shared" si="21"/>
        <v>0.7142857142857143</v>
      </c>
      <c r="Q13" s="17">
        <f t="shared" si="8"/>
        <v>22</v>
      </c>
      <c r="R13" s="17"/>
      <c r="S13" s="22">
        <v>1.6541353383458599</v>
      </c>
      <c r="T13" s="15">
        <v>475</v>
      </c>
      <c r="U13" s="23">
        <v>95</v>
      </c>
      <c r="V13" s="24" t="s">
        <v>231</v>
      </c>
      <c r="W13" s="15">
        <v>0</v>
      </c>
      <c r="X13" s="25">
        <f t="shared" si="9"/>
        <v>0</v>
      </c>
      <c r="Y13" s="26">
        <f t="shared" si="10"/>
        <v>0</v>
      </c>
      <c r="Z13" s="15">
        <v>0</v>
      </c>
      <c r="AA13" s="15" t="s">
        <v>73</v>
      </c>
      <c r="AB13" s="28">
        <f t="shared" si="11"/>
        <v>-0.69</v>
      </c>
      <c r="AC13" s="29">
        <v>5.856481481481482E-2</v>
      </c>
      <c r="AD13" s="26">
        <f t="shared" si="12"/>
        <v>-0.56573611111111111</v>
      </c>
      <c r="AE13" s="26">
        <v>-3.31</v>
      </c>
      <c r="AF13" s="26">
        <v>-3.2233801435406599</v>
      </c>
      <c r="AG13" s="26">
        <v>0</v>
      </c>
    </row>
    <row r="14" spans="1:33" ht="15.75" customHeight="1" x14ac:dyDescent="0.2">
      <c r="A14" s="15" t="s">
        <v>52</v>
      </c>
      <c r="B14" s="15" t="s">
        <v>48</v>
      </c>
      <c r="C14" s="16">
        <f t="shared" si="4"/>
        <v>9.99</v>
      </c>
      <c r="D14" s="17">
        <v>8</v>
      </c>
      <c r="E14" s="17">
        <v>0</v>
      </c>
      <c r="F14" s="18">
        <v>79.92</v>
      </c>
      <c r="G14" s="30">
        <v>0</v>
      </c>
      <c r="H14" s="19">
        <f t="shared" si="1"/>
        <v>0</v>
      </c>
      <c r="I14" s="19">
        <f t="shared" si="2"/>
        <v>0.18791795916065024</v>
      </c>
      <c r="J14" s="18">
        <f t="shared" si="5"/>
        <v>15.018403296119168</v>
      </c>
      <c r="K14" s="18">
        <f t="shared" si="3"/>
        <v>1.8773004120148959</v>
      </c>
      <c r="L14" s="17">
        <v>15</v>
      </c>
      <c r="M14" s="20">
        <f t="shared" si="6"/>
        <v>0.53333333333333333</v>
      </c>
      <c r="N14" s="17">
        <v>28</v>
      </c>
      <c r="O14" s="21">
        <f t="shared" ref="O14:P14" si="22">D14/7</f>
        <v>1.1428571428571428</v>
      </c>
      <c r="P14" s="21">
        <f t="shared" si="22"/>
        <v>0</v>
      </c>
      <c r="Q14" s="17">
        <f t="shared" si="8"/>
        <v>24</v>
      </c>
      <c r="R14" s="17"/>
      <c r="S14" s="22">
        <v>1.4659685863874301</v>
      </c>
      <c r="T14" s="15">
        <v>475</v>
      </c>
      <c r="U14" s="23">
        <v>95</v>
      </c>
      <c r="V14" s="24" t="s">
        <v>234</v>
      </c>
      <c r="W14" s="15">
        <v>0</v>
      </c>
      <c r="X14" s="25">
        <f t="shared" si="9"/>
        <v>0</v>
      </c>
      <c r="Y14" s="26">
        <f t="shared" si="10"/>
        <v>0</v>
      </c>
      <c r="Z14" s="15">
        <v>0</v>
      </c>
      <c r="AA14" s="15" t="s">
        <v>73</v>
      </c>
      <c r="AB14" s="28">
        <f t="shared" si="11"/>
        <v>-0.69</v>
      </c>
      <c r="AC14" s="29">
        <v>5.856481481481482E-2</v>
      </c>
      <c r="AD14" s="26">
        <f t="shared" si="12"/>
        <v>-0.64655555555555555</v>
      </c>
      <c r="AE14" s="26">
        <v>-3.31</v>
      </c>
      <c r="AF14" s="26">
        <v>-3.2233801435406599</v>
      </c>
      <c r="AG14" s="26">
        <v>0</v>
      </c>
    </row>
    <row r="15" spans="1:33" ht="15.75" customHeight="1" x14ac:dyDescent="0.2">
      <c r="A15" s="15" t="s">
        <v>54</v>
      </c>
      <c r="B15" s="15" t="s">
        <v>48</v>
      </c>
      <c r="C15" s="16">
        <f t="shared" si="4"/>
        <v>9.99</v>
      </c>
      <c r="D15" s="17">
        <v>5</v>
      </c>
      <c r="E15" s="17">
        <v>1</v>
      </c>
      <c r="F15" s="18">
        <v>49.95</v>
      </c>
      <c r="G15" s="30">
        <v>0</v>
      </c>
      <c r="H15" s="19">
        <f t="shared" si="1"/>
        <v>0</v>
      </c>
      <c r="I15" s="19">
        <f t="shared" si="2"/>
        <v>0.18791795916065024</v>
      </c>
      <c r="J15" s="18">
        <f t="shared" si="5"/>
        <v>9.3865020600744806</v>
      </c>
      <c r="K15" s="18">
        <f t="shared" si="3"/>
        <v>1.8773004120148962</v>
      </c>
      <c r="L15" s="17">
        <v>9</v>
      </c>
      <c r="M15" s="20">
        <f t="shared" si="6"/>
        <v>0.55555555555555558</v>
      </c>
      <c r="N15" s="17">
        <v>25</v>
      </c>
      <c r="O15" s="21">
        <f t="shared" ref="O15:P15" si="23">D15/7</f>
        <v>0.7142857142857143</v>
      </c>
      <c r="P15" s="21">
        <f t="shared" si="23"/>
        <v>0.14285714285714285</v>
      </c>
      <c r="Q15" s="17">
        <f t="shared" si="8"/>
        <v>29</v>
      </c>
      <c r="R15" s="17"/>
      <c r="S15" s="22">
        <v>1.7341040462427699</v>
      </c>
      <c r="T15" s="15">
        <v>380</v>
      </c>
      <c r="U15" s="23" t="s">
        <v>33</v>
      </c>
      <c r="V15" s="24" t="s">
        <v>33</v>
      </c>
      <c r="W15" s="15">
        <v>0</v>
      </c>
      <c r="X15" s="25">
        <f t="shared" si="9"/>
        <v>0</v>
      </c>
      <c r="Y15" s="26">
        <f t="shared" si="10"/>
        <v>0</v>
      </c>
      <c r="Z15" s="15">
        <v>0</v>
      </c>
      <c r="AA15" s="15" t="s">
        <v>73</v>
      </c>
      <c r="AB15" s="28">
        <f t="shared" si="11"/>
        <v>-0.69</v>
      </c>
      <c r="AC15" s="29">
        <v>5.856481481481482E-2</v>
      </c>
      <c r="AD15" s="26">
        <f t="shared" si="12"/>
        <v>-0.40409722222222222</v>
      </c>
      <c r="AE15" s="26">
        <v>-3.31</v>
      </c>
      <c r="AF15" s="26">
        <v>-3.2233801435406599</v>
      </c>
      <c r="AG15" s="26">
        <v>0</v>
      </c>
    </row>
    <row r="16" spans="1:33" ht="15.75" customHeight="1" x14ac:dyDescent="0.2">
      <c r="A16" s="15" t="s">
        <v>55</v>
      </c>
      <c r="B16" s="15" t="s">
        <v>235</v>
      </c>
      <c r="C16" s="16">
        <f t="shared" si="4"/>
        <v>9.99</v>
      </c>
      <c r="D16" s="17">
        <v>6</v>
      </c>
      <c r="E16" s="17">
        <v>0</v>
      </c>
      <c r="F16" s="18">
        <v>59.940000000000005</v>
      </c>
      <c r="G16" s="30">
        <v>0</v>
      </c>
      <c r="H16" s="19">
        <f t="shared" si="1"/>
        <v>0</v>
      </c>
      <c r="I16" s="19">
        <f t="shared" si="2"/>
        <v>0.18791795916065027</v>
      </c>
      <c r="J16" s="18">
        <f t="shared" si="5"/>
        <v>11.263802472089377</v>
      </c>
      <c r="K16" s="18">
        <f t="shared" si="3"/>
        <v>1.8773004120148962</v>
      </c>
      <c r="L16" s="17">
        <v>10</v>
      </c>
      <c r="M16" s="20">
        <f t="shared" si="6"/>
        <v>0.6</v>
      </c>
      <c r="N16" s="17">
        <v>113</v>
      </c>
      <c r="O16" s="21">
        <f t="shared" ref="O16:P16" si="24">D16/7</f>
        <v>0.8571428571428571</v>
      </c>
      <c r="P16" s="21">
        <f t="shared" si="24"/>
        <v>0</v>
      </c>
      <c r="Q16" s="17">
        <f t="shared" si="8"/>
        <v>131</v>
      </c>
      <c r="R16" s="17"/>
      <c r="S16" s="22">
        <v>1.3551020408163199</v>
      </c>
      <c r="T16" s="15">
        <v>380</v>
      </c>
      <c r="U16" s="23" t="s">
        <v>33</v>
      </c>
      <c r="V16" s="24" t="s">
        <v>33</v>
      </c>
      <c r="W16" s="15">
        <v>0</v>
      </c>
      <c r="X16" s="25">
        <f t="shared" si="9"/>
        <v>0</v>
      </c>
      <c r="Y16" s="26">
        <f t="shared" si="10"/>
        <v>0</v>
      </c>
      <c r="Z16" s="15">
        <v>0</v>
      </c>
      <c r="AA16" s="15" t="s">
        <v>73</v>
      </c>
      <c r="AB16" s="28">
        <f t="shared" si="11"/>
        <v>-0.69</v>
      </c>
      <c r="AC16" s="29">
        <v>5.856481481481482E-2</v>
      </c>
      <c r="AD16" s="26">
        <f t="shared" si="12"/>
        <v>-0.48491666666666666</v>
      </c>
      <c r="AE16" s="26">
        <v>-3.31</v>
      </c>
      <c r="AF16" s="26">
        <v>-3.2233801435406599</v>
      </c>
      <c r="AG16" s="26">
        <v>0</v>
      </c>
    </row>
    <row r="17" spans="1:33" ht="15.75" customHeight="1" x14ac:dyDescent="0.2">
      <c r="A17" s="15" t="s">
        <v>56</v>
      </c>
      <c r="B17" s="15" t="s">
        <v>236</v>
      </c>
      <c r="C17" s="16">
        <f t="shared" si="4"/>
        <v>9.99</v>
      </c>
      <c r="D17" s="17">
        <v>6</v>
      </c>
      <c r="E17" s="17">
        <v>0</v>
      </c>
      <c r="F17" s="18">
        <v>59.940000000000005</v>
      </c>
      <c r="G17" s="30">
        <v>-15.75</v>
      </c>
      <c r="H17" s="19">
        <f t="shared" si="1"/>
        <v>0.26276276276276272</v>
      </c>
      <c r="I17" s="19">
        <f t="shared" si="2"/>
        <v>-6.6736695494004364E-2</v>
      </c>
      <c r="J17" s="18">
        <f t="shared" si="5"/>
        <v>-4.0001975279106219</v>
      </c>
      <c r="K17" s="18">
        <f t="shared" si="3"/>
        <v>-0.66669958798510365</v>
      </c>
      <c r="L17" s="17">
        <v>17</v>
      </c>
      <c r="M17" s="20">
        <f t="shared" si="6"/>
        <v>0.35294117647058826</v>
      </c>
      <c r="N17" s="17">
        <v>107</v>
      </c>
      <c r="O17" s="21">
        <f t="shared" ref="O17:P17" si="25">D17/7</f>
        <v>0.8571428571428571</v>
      </c>
      <c r="P17" s="21">
        <f t="shared" si="25"/>
        <v>0</v>
      </c>
      <c r="Q17" s="17">
        <f t="shared" si="8"/>
        <v>124</v>
      </c>
      <c r="R17" s="17"/>
      <c r="S17" s="22">
        <v>1.44680851063829</v>
      </c>
      <c r="T17" s="15">
        <v>665</v>
      </c>
      <c r="U17" s="23" t="s">
        <v>33</v>
      </c>
      <c r="V17" s="24" t="s">
        <v>33</v>
      </c>
      <c r="W17" s="15">
        <v>4</v>
      </c>
      <c r="X17" s="25">
        <f t="shared" si="9"/>
        <v>0.66666666666666663</v>
      </c>
      <c r="Y17" s="26">
        <f t="shared" si="10"/>
        <v>3.9375</v>
      </c>
      <c r="Z17" s="15">
        <v>0</v>
      </c>
      <c r="AA17" s="15" t="s">
        <v>73</v>
      </c>
      <c r="AB17" s="28">
        <f t="shared" si="11"/>
        <v>-0.69</v>
      </c>
      <c r="AC17" s="29">
        <v>5.856481481481482E-2</v>
      </c>
      <c r="AD17" s="26">
        <f t="shared" si="12"/>
        <v>-0.48491666666666666</v>
      </c>
      <c r="AE17" s="26">
        <v>-3.31</v>
      </c>
      <c r="AF17" s="26">
        <v>-3.14238014354066</v>
      </c>
      <c r="AG17" s="26">
        <v>0</v>
      </c>
    </row>
    <row r="18" spans="1:33" ht="15.75" customHeight="1" x14ac:dyDescent="0.2">
      <c r="A18" s="15" t="s">
        <v>57</v>
      </c>
      <c r="B18" s="15" t="s">
        <v>48</v>
      </c>
      <c r="C18" s="16">
        <f t="shared" si="4"/>
        <v>11.323333333333332</v>
      </c>
      <c r="D18" s="17">
        <v>3</v>
      </c>
      <c r="E18" s="17">
        <v>1</v>
      </c>
      <c r="F18" s="18">
        <v>33.97</v>
      </c>
      <c r="G18" s="30">
        <v>-5.7000000000000011</v>
      </c>
      <c r="H18" s="19">
        <f t="shared" si="1"/>
        <v>0.1677951133352959</v>
      </c>
      <c r="I18" s="19">
        <f t="shared" si="2"/>
        <v>0.10523701018677308</v>
      </c>
      <c r="J18" s="18">
        <f t="shared" si="5"/>
        <v>3.5749012360446812</v>
      </c>
      <c r="K18" s="18">
        <f t="shared" si="3"/>
        <v>1.1916337453482271</v>
      </c>
      <c r="L18" s="17">
        <v>23</v>
      </c>
      <c r="M18" s="20">
        <f t="shared" si="6"/>
        <v>0.13043478260869565</v>
      </c>
      <c r="N18" s="17">
        <v>101</v>
      </c>
      <c r="O18" s="21">
        <f t="shared" ref="O18:P18" si="26">D18/7</f>
        <v>0.42857142857142855</v>
      </c>
      <c r="P18" s="21">
        <f t="shared" si="26"/>
        <v>0.14285714285714285</v>
      </c>
      <c r="Q18" s="17">
        <f t="shared" si="8"/>
        <v>176</v>
      </c>
      <c r="R18" s="17"/>
      <c r="S18" s="22">
        <v>1.7733990147783201</v>
      </c>
      <c r="T18" s="15">
        <v>665</v>
      </c>
      <c r="U18" s="23" t="s">
        <v>33</v>
      </c>
      <c r="V18" s="24" t="s">
        <v>33</v>
      </c>
      <c r="W18" s="15">
        <v>0</v>
      </c>
      <c r="X18" s="25">
        <f t="shared" si="9"/>
        <v>0</v>
      </c>
      <c r="Y18" s="26">
        <f t="shared" si="10"/>
        <v>5.7000000000000011</v>
      </c>
      <c r="Z18" s="15">
        <v>1</v>
      </c>
      <c r="AA18" s="15" t="s">
        <v>73</v>
      </c>
      <c r="AB18" s="28">
        <f t="shared" si="11"/>
        <v>-0.69</v>
      </c>
      <c r="AC18" s="29">
        <v>5.856481481481482E-2</v>
      </c>
      <c r="AD18" s="26">
        <f t="shared" si="12"/>
        <v>-0.24245833333333333</v>
      </c>
      <c r="AE18" s="26">
        <v>-3.31</v>
      </c>
      <c r="AF18" s="26">
        <v>-3.14238014354066</v>
      </c>
      <c r="AG18" s="26">
        <v>0</v>
      </c>
    </row>
    <row r="19" spans="1:33" ht="15.75" customHeight="1" x14ac:dyDescent="0.2">
      <c r="A19" s="15" t="s">
        <v>58</v>
      </c>
      <c r="B19" s="15" t="s">
        <v>48</v>
      </c>
      <c r="C19" s="16">
        <f t="shared" si="4"/>
        <v>11.99</v>
      </c>
      <c r="D19" s="17">
        <v>5</v>
      </c>
      <c r="E19" s="17">
        <v>0</v>
      </c>
      <c r="F19" s="18">
        <v>59.95</v>
      </c>
      <c r="G19" s="30">
        <v>0</v>
      </c>
      <c r="H19" s="19">
        <f t="shared" si="1"/>
        <v>0</v>
      </c>
      <c r="I19" s="19">
        <f t="shared" si="2"/>
        <v>0.30511262819139995</v>
      </c>
      <c r="J19" s="18">
        <f t="shared" si="5"/>
        <v>18.291502060074428</v>
      </c>
      <c r="K19" s="18">
        <f t="shared" si="3"/>
        <v>3.6583004120148859</v>
      </c>
      <c r="L19" s="17">
        <v>20</v>
      </c>
      <c r="M19" s="20">
        <f t="shared" si="6"/>
        <v>0.25</v>
      </c>
      <c r="N19" s="17">
        <v>96</v>
      </c>
      <c r="O19" s="21">
        <f t="shared" ref="O19:P19" si="27">D19/7</f>
        <v>0.7142857142857143</v>
      </c>
      <c r="P19" s="21">
        <f t="shared" si="27"/>
        <v>0</v>
      </c>
      <c r="Q19" s="17">
        <f t="shared" si="8"/>
        <v>134</v>
      </c>
      <c r="R19" s="17"/>
      <c r="S19" s="22">
        <v>1.3571428571428501</v>
      </c>
      <c r="T19" s="15">
        <v>665</v>
      </c>
      <c r="U19" s="23" t="s">
        <v>33</v>
      </c>
      <c r="V19" s="24" t="s">
        <v>33</v>
      </c>
      <c r="W19" s="15">
        <v>0</v>
      </c>
      <c r="X19" s="25">
        <f t="shared" si="9"/>
        <v>0</v>
      </c>
      <c r="Y19" s="26">
        <f t="shared" si="10"/>
        <v>0</v>
      </c>
      <c r="Z19" s="15">
        <v>0</v>
      </c>
      <c r="AA19" s="15" t="s">
        <v>73</v>
      </c>
      <c r="AB19" s="28">
        <f t="shared" si="11"/>
        <v>-0.69</v>
      </c>
      <c r="AC19" s="29">
        <v>5.856481481481482E-2</v>
      </c>
      <c r="AD19" s="26">
        <f t="shared" si="12"/>
        <v>-0.40409722222222222</v>
      </c>
      <c r="AE19" s="26">
        <v>-3.31</v>
      </c>
      <c r="AF19" s="26">
        <v>-3.1423801435406697</v>
      </c>
      <c r="AG19" s="26">
        <v>0</v>
      </c>
    </row>
    <row r="20" spans="1:33" ht="15.75" customHeight="1" x14ac:dyDescent="0.2">
      <c r="A20" s="15" t="s">
        <v>59</v>
      </c>
      <c r="B20" s="15" t="s">
        <v>48</v>
      </c>
      <c r="C20" s="16">
        <f t="shared" si="4"/>
        <v>11.989999999999998</v>
      </c>
      <c r="D20" s="17">
        <v>9</v>
      </c>
      <c r="E20" s="17">
        <v>0</v>
      </c>
      <c r="F20" s="18">
        <v>107.90999999999998</v>
      </c>
      <c r="G20" s="30">
        <v>-0.02</v>
      </c>
      <c r="H20" s="19">
        <f t="shared" si="1"/>
        <v>1.8533963488091932E-4</v>
      </c>
      <c r="I20" s="19">
        <f t="shared" si="2"/>
        <v>0.30492728855651907</v>
      </c>
      <c r="J20" s="18">
        <f t="shared" si="5"/>
        <v>32.904703708133965</v>
      </c>
      <c r="K20" s="18">
        <f t="shared" si="3"/>
        <v>3.6560781897926629</v>
      </c>
      <c r="L20" s="17">
        <v>29</v>
      </c>
      <c r="M20" s="20">
        <f t="shared" si="6"/>
        <v>0.31034482758620691</v>
      </c>
      <c r="N20" s="17">
        <v>88</v>
      </c>
      <c r="O20" s="21">
        <f t="shared" ref="O20:P20" si="28">D20/7</f>
        <v>1.2857142857142858</v>
      </c>
      <c r="P20" s="21">
        <f t="shared" si="28"/>
        <v>0</v>
      </c>
      <c r="Q20" s="17">
        <f t="shared" si="8"/>
        <v>68</v>
      </c>
      <c r="R20" s="17"/>
      <c r="S20" s="22">
        <v>1.0029154518950401</v>
      </c>
      <c r="T20" s="15">
        <v>665</v>
      </c>
      <c r="U20" s="23" t="s">
        <v>33</v>
      </c>
      <c r="V20" s="24" t="s">
        <v>33</v>
      </c>
      <c r="W20" s="15">
        <v>0</v>
      </c>
      <c r="X20" s="25">
        <f t="shared" si="9"/>
        <v>0</v>
      </c>
      <c r="Y20" s="26">
        <f t="shared" si="10"/>
        <v>0</v>
      </c>
      <c r="Z20" s="15">
        <v>0</v>
      </c>
      <c r="AA20" s="15" t="s">
        <v>73</v>
      </c>
      <c r="AB20" s="28">
        <f t="shared" si="11"/>
        <v>-0.69</v>
      </c>
      <c r="AC20" s="29">
        <v>5.856481481481482E-2</v>
      </c>
      <c r="AD20" s="26">
        <f t="shared" si="12"/>
        <v>-0.72737499999999999</v>
      </c>
      <c r="AE20" s="26">
        <v>-3.31</v>
      </c>
      <c r="AF20" s="26">
        <v>-3.1423801435406697</v>
      </c>
      <c r="AG20" s="26">
        <v>0</v>
      </c>
    </row>
    <row r="21" spans="1:33" ht="15.75" customHeight="1" x14ac:dyDescent="0.2">
      <c r="A21" s="15" t="s">
        <v>60</v>
      </c>
      <c r="B21" s="15" t="s">
        <v>237</v>
      </c>
      <c r="C21" s="16">
        <f t="shared" si="4"/>
        <v>11.99</v>
      </c>
      <c r="D21" s="17">
        <v>4</v>
      </c>
      <c r="E21" s="17">
        <v>0</v>
      </c>
      <c r="F21" s="18">
        <v>47.96</v>
      </c>
      <c r="G21" s="30">
        <v>0</v>
      </c>
      <c r="H21" s="19">
        <f t="shared" si="1"/>
        <v>0</v>
      </c>
      <c r="I21" s="19">
        <f t="shared" si="2"/>
        <v>0.30511262819139989</v>
      </c>
      <c r="J21" s="18">
        <f t="shared" si="5"/>
        <v>14.63320164805954</v>
      </c>
      <c r="K21" s="18">
        <f t="shared" si="3"/>
        <v>3.658300412014885</v>
      </c>
      <c r="L21" s="17">
        <v>11</v>
      </c>
      <c r="M21" s="20">
        <f t="shared" si="6"/>
        <v>0.36363636363636365</v>
      </c>
      <c r="N21" s="17">
        <v>83</v>
      </c>
      <c r="O21" s="21">
        <f t="shared" ref="O21:P21" si="29">D21/7</f>
        <v>0.5714285714285714</v>
      </c>
      <c r="P21" s="21">
        <f t="shared" si="29"/>
        <v>0</v>
      </c>
      <c r="Q21" s="17">
        <f t="shared" si="8"/>
        <v>145</v>
      </c>
      <c r="R21" s="17"/>
      <c r="S21" s="22">
        <v>1.0931677018633501</v>
      </c>
      <c r="T21" s="15">
        <v>665</v>
      </c>
      <c r="U21" s="23" t="s">
        <v>33</v>
      </c>
      <c r="V21" s="24" t="s">
        <v>33</v>
      </c>
      <c r="W21" s="15">
        <v>0</v>
      </c>
      <c r="X21" s="25">
        <f t="shared" si="9"/>
        <v>0</v>
      </c>
      <c r="Y21" s="26">
        <f t="shared" si="10"/>
        <v>0</v>
      </c>
      <c r="Z21" s="15">
        <v>0</v>
      </c>
      <c r="AA21" s="15" t="s">
        <v>73</v>
      </c>
      <c r="AB21" s="28">
        <f t="shared" si="11"/>
        <v>-0.69</v>
      </c>
      <c r="AC21" s="29">
        <v>5.856481481481482E-2</v>
      </c>
      <c r="AD21" s="26">
        <f t="shared" si="12"/>
        <v>-0.32327777777777778</v>
      </c>
      <c r="AE21" s="26">
        <v>-3.31</v>
      </c>
      <c r="AF21" s="26">
        <v>-3.1423801435406697</v>
      </c>
      <c r="AG21" s="26">
        <v>0</v>
      </c>
    </row>
    <row r="22" spans="1:33" ht="15.75" customHeight="1" x14ac:dyDescent="0.2">
      <c r="A22" s="15" t="s">
        <v>61</v>
      </c>
      <c r="B22" s="15" t="s">
        <v>238</v>
      </c>
      <c r="C22" s="16">
        <f t="shared" si="4"/>
        <v>11.99</v>
      </c>
      <c r="D22" s="17">
        <v>3</v>
      </c>
      <c r="E22" s="17">
        <v>0</v>
      </c>
      <c r="F22" s="30">
        <v>35.97</v>
      </c>
      <c r="G22" s="30">
        <v>0</v>
      </c>
      <c r="H22" s="19">
        <f t="shared" si="1"/>
        <v>0</v>
      </c>
      <c r="I22" s="19">
        <f t="shared" si="2"/>
        <v>0.30511262819139995</v>
      </c>
      <c r="J22" s="18">
        <f t="shared" si="5"/>
        <v>10.974901236044657</v>
      </c>
      <c r="K22" s="18">
        <f t="shared" si="3"/>
        <v>3.6583004120148854</v>
      </c>
      <c r="L22" s="17">
        <v>21</v>
      </c>
      <c r="M22" s="20">
        <f t="shared" si="6"/>
        <v>0.14285714285714285</v>
      </c>
      <c r="N22" s="17">
        <v>79</v>
      </c>
      <c r="O22" s="21">
        <f t="shared" ref="O22:P22" si="30">D22/7</f>
        <v>0.42857142857142855</v>
      </c>
      <c r="P22" s="21">
        <f t="shared" si="30"/>
        <v>0</v>
      </c>
      <c r="Q22" s="17">
        <f t="shared" si="8"/>
        <v>184</v>
      </c>
      <c r="R22" s="17"/>
      <c r="S22" s="22">
        <v>1.1814946619216999</v>
      </c>
      <c r="T22" s="15">
        <v>665</v>
      </c>
      <c r="U22" s="23" t="s">
        <v>33</v>
      </c>
      <c r="V22" s="24" t="s">
        <v>33</v>
      </c>
      <c r="W22" s="15">
        <v>0</v>
      </c>
      <c r="X22" s="25">
        <f t="shared" si="9"/>
        <v>0</v>
      </c>
      <c r="Y22" s="26">
        <f t="shared" si="10"/>
        <v>0</v>
      </c>
      <c r="Z22" s="15">
        <v>0</v>
      </c>
      <c r="AA22" s="15" t="s">
        <v>73</v>
      </c>
      <c r="AB22" s="28">
        <f t="shared" si="11"/>
        <v>-0.69</v>
      </c>
      <c r="AC22" s="29">
        <v>5.856481481481482E-2</v>
      </c>
      <c r="AD22" s="26">
        <f t="shared" si="12"/>
        <v>-0.24245833333333333</v>
      </c>
      <c r="AE22" s="26">
        <v>-3.31</v>
      </c>
      <c r="AF22" s="26">
        <v>-3.1423801435406697</v>
      </c>
      <c r="AG22" s="26">
        <v>0</v>
      </c>
    </row>
    <row r="23" spans="1:33" ht="15.75" customHeight="1" x14ac:dyDescent="0.2">
      <c r="A23" s="15" t="s">
        <v>62</v>
      </c>
      <c r="B23" s="15" t="s">
        <v>122</v>
      </c>
      <c r="C23" s="16">
        <f t="shared" si="4"/>
        <v>10.99</v>
      </c>
      <c r="D23" s="17">
        <v>3</v>
      </c>
      <c r="E23" s="17">
        <v>0</v>
      </c>
      <c r="F23" s="18">
        <v>32.97</v>
      </c>
      <c r="G23" s="30">
        <v>0</v>
      </c>
      <c r="H23" s="19">
        <f t="shared" si="1"/>
        <v>0</v>
      </c>
      <c r="I23" s="19">
        <f t="shared" si="2"/>
        <v>0.25553233958279226</v>
      </c>
      <c r="J23" s="18">
        <f t="shared" si="5"/>
        <v>8.4249012360446596</v>
      </c>
      <c r="K23" s="18">
        <f t="shared" si="3"/>
        <v>2.8083004120148867</v>
      </c>
      <c r="L23" s="17">
        <v>20</v>
      </c>
      <c r="M23" s="20">
        <f t="shared" si="6"/>
        <v>0.15</v>
      </c>
      <c r="N23" s="17">
        <v>77</v>
      </c>
      <c r="O23" s="21">
        <f t="shared" ref="O23:P23" si="31">D23/7</f>
        <v>0.42857142857142855</v>
      </c>
      <c r="P23" s="21">
        <f t="shared" si="31"/>
        <v>0</v>
      </c>
      <c r="Q23" s="17">
        <f t="shared" si="8"/>
        <v>179</v>
      </c>
      <c r="R23" s="17"/>
      <c r="S23" s="22">
        <v>1.15355805243445</v>
      </c>
      <c r="T23" s="15">
        <v>665</v>
      </c>
      <c r="U23" s="23" t="s">
        <v>33</v>
      </c>
      <c r="V23" s="24" t="s">
        <v>33</v>
      </c>
      <c r="W23" s="15">
        <v>0</v>
      </c>
      <c r="X23" s="25">
        <f t="shared" si="9"/>
        <v>0</v>
      </c>
      <c r="Y23" s="26">
        <f t="shared" si="10"/>
        <v>0</v>
      </c>
      <c r="Z23" s="15">
        <v>0</v>
      </c>
      <c r="AA23" s="15" t="s">
        <v>73</v>
      </c>
      <c r="AB23" s="28">
        <f t="shared" si="11"/>
        <v>-0.69</v>
      </c>
      <c r="AC23" s="29">
        <v>5.856481481481482E-2</v>
      </c>
      <c r="AD23" s="26">
        <f t="shared" si="12"/>
        <v>-0.24245833333333333</v>
      </c>
      <c r="AE23" s="26">
        <v>-3.31</v>
      </c>
      <c r="AF23" s="26">
        <v>-3.1423801435406697</v>
      </c>
      <c r="AG23" s="26">
        <v>0</v>
      </c>
    </row>
    <row r="24" spans="1:33" ht="15.75" customHeight="1" x14ac:dyDescent="0.2">
      <c r="A24" s="15" t="s">
        <v>63</v>
      </c>
      <c r="B24" s="15" t="s">
        <v>239</v>
      </c>
      <c r="C24" s="16">
        <f t="shared" si="4"/>
        <v>9.99</v>
      </c>
      <c r="D24" s="17">
        <v>4</v>
      </c>
      <c r="E24" s="17">
        <v>0</v>
      </c>
      <c r="F24" s="18">
        <v>39.96</v>
      </c>
      <c r="G24" s="18">
        <v>0</v>
      </c>
      <c r="H24" s="19">
        <f t="shared" si="1"/>
        <v>0</v>
      </c>
      <c r="I24" s="19">
        <f t="shared" si="2"/>
        <v>0.19602606726875732</v>
      </c>
      <c r="J24" s="18">
        <f t="shared" si="5"/>
        <v>7.8332016480595428</v>
      </c>
      <c r="K24" s="18">
        <f t="shared" si="3"/>
        <v>1.9583004120148857</v>
      </c>
      <c r="L24" s="17">
        <v>23</v>
      </c>
      <c r="M24" s="20">
        <f t="shared" si="6"/>
        <v>0.17391304347826086</v>
      </c>
      <c r="N24" s="17">
        <v>75</v>
      </c>
      <c r="O24" s="21">
        <f t="shared" ref="O24:P24" si="32">D24/7</f>
        <v>0.5714285714285714</v>
      </c>
      <c r="P24" s="21">
        <f t="shared" si="32"/>
        <v>0</v>
      </c>
      <c r="Q24" s="17">
        <f t="shared" si="8"/>
        <v>131</v>
      </c>
      <c r="R24" s="17"/>
      <c r="S24" s="22">
        <v>1.1633466135458099</v>
      </c>
      <c r="T24" s="15">
        <v>665</v>
      </c>
      <c r="U24" s="23" t="s">
        <v>33</v>
      </c>
      <c r="V24" s="24" t="s">
        <v>33</v>
      </c>
      <c r="W24" s="15">
        <v>0</v>
      </c>
      <c r="X24" s="25">
        <f t="shared" si="9"/>
        <v>0</v>
      </c>
      <c r="Y24" s="26">
        <f t="shared" si="10"/>
        <v>0</v>
      </c>
      <c r="Z24" s="15">
        <v>0</v>
      </c>
      <c r="AA24" s="15" t="s">
        <v>73</v>
      </c>
      <c r="AB24" s="28">
        <f t="shared" si="11"/>
        <v>-0.69</v>
      </c>
      <c r="AC24" s="29">
        <v>5.856481481481482E-2</v>
      </c>
      <c r="AD24" s="26">
        <f t="shared" si="12"/>
        <v>-0.32327777777777778</v>
      </c>
      <c r="AE24" s="26">
        <v>-3.31</v>
      </c>
      <c r="AF24" s="26">
        <v>-3.1423801435406697</v>
      </c>
      <c r="AG24" s="26">
        <v>0</v>
      </c>
    </row>
    <row r="25" spans="1:33" ht="15.75" customHeight="1" x14ac:dyDescent="0.2">
      <c r="A25" s="15" t="s">
        <v>64</v>
      </c>
      <c r="B25" s="15" t="s">
        <v>224</v>
      </c>
      <c r="C25" s="16">
        <f t="shared" si="4"/>
        <v>9.99</v>
      </c>
      <c r="D25" s="17">
        <v>5</v>
      </c>
      <c r="E25" s="17">
        <v>0</v>
      </c>
      <c r="F25" s="18">
        <v>49.95</v>
      </c>
      <c r="G25" s="18">
        <v>0</v>
      </c>
      <c r="H25" s="19">
        <f t="shared" si="1"/>
        <v>0</v>
      </c>
      <c r="I25" s="19">
        <f t="shared" si="2"/>
        <v>0.19626431987543094</v>
      </c>
      <c r="J25" s="18">
        <f t="shared" si="5"/>
        <v>9.8034027777777766</v>
      </c>
      <c r="K25" s="18">
        <f t="shared" si="3"/>
        <v>1.9606805555555553</v>
      </c>
      <c r="L25" s="17">
        <v>29</v>
      </c>
      <c r="M25" s="20">
        <f t="shared" si="6"/>
        <v>0.17241379310344829</v>
      </c>
      <c r="N25" s="17">
        <v>66</v>
      </c>
      <c r="O25" s="21">
        <f t="shared" ref="O25:P25" si="33">D25/7</f>
        <v>0.7142857142857143</v>
      </c>
      <c r="P25" s="21">
        <f t="shared" si="33"/>
        <v>0</v>
      </c>
      <c r="Q25" s="17">
        <f t="shared" si="8"/>
        <v>92</v>
      </c>
      <c r="R25" s="17"/>
      <c r="S25" s="22">
        <v>0.94568690095846641</v>
      </c>
      <c r="T25" s="15">
        <v>665</v>
      </c>
      <c r="U25" s="23" t="s">
        <v>33</v>
      </c>
      <c r="V25" s="24" t="s">
        <v>33</v>
      </c>
      <c r="W25" s="37">
        <v>0</v>
      </c>
      <c r="X25" s="25">
        <f t="shared" si="9"/>
        <v>0</v>
      </c>
      <c r="Y25" s="26">
        <f t="shared" si="10"/>
        <v>0</v>
      </c>
      <c r="Z25" s="37">
        <v>0</v>
      </c>
      <c r="AA25" s="15" t="s">
        <v>73</v>
      </c>
      <c r="AB25" s="28">
        <f t="shared" si="11"/>
        <v>-0.69</v>
      </c>
      <c r="AC25" s="29">
        <v>5.856481481481482E-2</v>
      </c>
      <c r="AD25" s="26">
        <f t="shared" si="12"/>
        <v>-0.40409722222222222</v>
      </c>
      <c r="AE25" s="26">
        <v>-3.31</v>
      </c>
      <c r="AF25" s="26">
        <v>-3.14</v>
      </c>
      <c r="AG25" s="26">
        <v>0</v>
      </c>
    </row>
    <row r="26" spans="1:33" ht="15.75" customHeight="1" x14ac:dyDescent="0.2">
      <c r="A26" s="15" t="s">
        <v>65</v>
      </c>
      <c r="B26" s="15"/>
      <c r="C26" s="16">
        <f t="shared" si="4"/>
        <v>9.99</v>
      </c>
      <c r="D26" s="17">
        <v>2</v>
      </c>
      <c r="E26" s="17">
        <v>0</v>
      </c>
      <c r="F26" s="18">
        <v>19.98</v>
      </c>
      <c r="G26" s="18">
        <v>0</v>
      </c>
      <c r="H26" s="19">
        <f t="shared" si="1"/>
        <v>0</v>
      </c>
      <c r="I26" s="19">
        <f t="shared" si="2"/>
        <v>0.18001005125274236</v>
      </c>
      <c r="J26" s="18">
        <f t="shared" si="5"/>
        <v>3.5966008240297924</v>
      </c>
      <c r="K26" s="18">
        <f t="shared" si="3"/>
        <v>1.7983004120148962</v>
      </c>
      <c r="L26" s="17">
        <v>23</v>
      </c>
      <c r="M26" s="20">
        <f t="shared" si="6"/>
        <v>8.6956521739130432E-2</v>
      </c>
      <c r="N26" s="17">
        <v>64</v>
      </c>
      <c r="O26" s="21">
        <f t="shared" ref="O26:P26" si="34">D26/7</f>
        <v>0.2857142857142857</v>
      </c>
      <c r="P26" s="21">
        <f t="shared" si="34"/>
        <v>0</v>
      </c>
      <c r="Q26" s="17">
        <f t="shared" si="8"/>
        <v>224</v>
      </c>
      <c r="R26" s="17"/>
      <c r="S26" s="22">
        <v>0.97594501718213056</v>
      </c>
      <c r="T26" s="15">
        <v>665</v>
      </c>
      <c r="U26" s="23" t="s">
        <v>33</v>
      </c>
      <c r="V26" s="24" t="s">
        <v>33</v>
      </c>
      <c r="W26" s="37">
        <v>0</v>
      </c>
      <c r="X26" s="25">
        <f t="shared" si="9"/>
        <v>0</v>
      </c>
      <c r="Y26" s="26">
        <f t="shared" si="10"/>
        <v>0</v>
      </c>
      <c r="Z26" s="37">
        <v>0</v>
      </c>
      <c r="AA26" s="15" t="s">
        <v>73</v>
      </c>
      <c r="AB26" s="28">
        <f t="shared" si="11"/>
        <v>-0.69</v>
      </c>
      <c r="AC26" s="29">
        <v>5.856481481481482E-2</v>
      </c>
      <c r="AD26" s="26">
        <f t="shared" si="12"/>
        <v>-0.16163888888888889</v>
      </c>
      <c r="AE26" s="26">
        <v>-3.47</v>
      </c>
      <c r="AF26" s="26">
        <v>-3.14238014354066</v>
      </c>
      <c r="AG26" s="26">
        <v>0</v>
      </c>
    </row>
    <row r="27" spans="1:33" ht="15.75" customHeight="1" x14ac:dyDescent="0.2">
      <c r="A27" s="15" t="s">
        <v>66</v>
      </c>
      <c r="B27" s="15" t="s">
        <v>48</v>
      </c>
      <c r="C27" s="16">
        <f t="shared" si="4"/>
        <v>9.99</v>
      </c>
      <c r="D27" s="17">
        <v>9</v>
      </c>
      <c r="E27" s="17">
        <v>0</v>
      </c>
      <c r="F27" s="18">
        <v>89.91</v>
      </c>
      <c r="G27" s="18">
        <v>0</v>
      </c>
      <c r="H27" s="19">
        <f t="shared" si="1"/>
        <v>0</v>
      </c>
      <c r="I27" s="19">
        <f t="shared" si="2"/>
        <v>0.18001005125274222</v>
      </c>
      <c r="J27" s="18">
        <f t="shared" si="5"/>
        <v>16.184703708134052</v>
      </c>
      <c r="K27" s="18">
        <f t="shared" si="3"/>
        <v>1.7983004120148947</v>
      </c>
      <c r="L27" s="17">
        <v>28</v>
      </c>
      <c r="M27" s="20">
        <f t="shared" si="6"/>
        <v>0.32142857142857145</v>
      </c>
      <c r="N27" s="17">
        <v>54</v>
      </c>
      <c r="O27" s="21">
        <f t="shared" ref="O27:P27" si="35">D27/7</f>
        <v>1.2857142857142858</v>
      </c>
      <c r="P27" s="21">
        <f t="shared" si="35"/>
        <v>0</v>
      </c>
      <c r="Q27" s="17">
        <f t="shared" si="8"/>
        <v>42</v>
      </c>
      <c r="R27" s="17"/>
      <c r="S27" s="22">
        <v>1.022900763358779</v>
      </c>
      <c r="T27" s="15">
        <v>665</v>
      </c>
      <c r="U27" s="23" t="s">
        <v>33</v>
      </c>
      <c r="V27" s="24" t="s">
        <v>33</v>
      </c>
      <c r="W27" s="37">
        <v>0</v>
      </c>
      <c r="X27" s="25">
        <f t="shared" si="9"/>
        <v>0</v>
      </c>
      <c r="Y27" s="26">
        <f t="shared" si="10"/>
        <v>0</v>
      </c>
      <c r="Z27" s="37">
        <v>0</v>
      </c>
      <c r="AA27" s="15" t="s">
        <v>73</v>
      </c>
      <c r="AB27" s="28">
        <f t="shared" si="11"/>
        <v>-0.69</v>
      </c>
      <c r="AC27" s="29">
        <v>5.856481481481482E-2</v>
      </c>
      <c r="AD27" s="26">
        <f t="shared" si="12"/>
        <v>-0.72737499999999999</v>
      </c>
      <c r="AE27" s="26">
        <v>-3.47</v>
      </c>
      <c r="AF27" s="26">
        <v>-3.14238014354066</v>
      </c>
      <c r="AG27" s="26">
        <v>0</v>
      </c>
    </row>
    <row r="28" spans="1:33" ht="15.75" customHeight="1" x14ac:dyDescent="0.2">
      <c r="A28" s="15" t="s">
        <v>67</v>
      </c>
      <c r="B28" s="15" t="s">
        <v>48</v>
      </c>
      <c r="C28" s="16">
        <f t="shared" si="4"/>
        <v>9.99</v>
      </c>
      <c r="D28" s="17">
        <v>7</v>
      </c>
      <c r="E28" s="17">
        <v>1</v>
      </c>
      <c r="F28" s="18">
        <v>69.930000000000007</v>
      </c>
      <c r="G28" s="18">
        <v>0</v>
      </c>
      <c r="H28" s="19">
        <f t="shared" si="1"/>
        <v>0</v>
      </c>
      <c r="I28" s="19">
        <f t="shared" si="2"/>
        <v>0.13697001121270239</v>
      </c>
      <c r="J28" s="18">
        <f t="shared" si="5"/>
        <v>9.5783128841042782</v>
      </c>
      <c r="K28" s="18">
        <f t="shared" si="3"/>
        <v>1.3683304120148969</v>
      </c>
      <c r="L28" s="17">
        <v>24</v>
      </c>
      <c r="M28" s="20">
        <f t="shared" si="6"/>
        <v>0.29166666666666669</v>
      </c>
      <c r="N28" s="17">
        <v>46</v>
      </c>
      <c r="O28" s="21">
        <f t="shared" ref="O28:P28" si="36">D28/7</f>
        <v>1</v>
      </c>
      <c r="P28" s="21">
        <f t="shared" si="36"/>
        <v>0.14285714285714285</v>
      </c>
      <c r="Q28" s="17">
        <f t="shared" si="8"/>
        <v>40</v>
      </c>
      <c r="R28" s="17"/>
      <c r="S28" s="22">
        <v>1.1040000000000001</v>
      </c>
      <c r="T28" s="15">
        <v>665</v>
      </c>
      <c r="U28" s="23" t="s">
        <v>33</v>
      </c>
      <c r="V28" s="24" t="s">
        <v>33</v>
      </c>
      <c r="W28" s="37">
        <v>0</v>
      </c>
      <c r="X28" s="25">
        <f t="shared" si="9"/>
        <v>0</v>
      </c>
      <c r="Y28" s="26">
        <f t="shared" si="10"/>
        <v>0</v>
      </c>
      <c r="Z28" s="37">
        <v>0</v>
      </c>
      <c r="AA28" s="15" t="s">
        <v>73</v>
      </c>
      <c r="AB28" s="28">
        <f t="shared" si="11"/>
        <v>-0.69</v>
      </c>
      <c r="AC28" s="29">
        <v>5.856481481481482E-2</v>
      </c>
      <c r="AD28" s="26">
        <f t="shared" si="12"/>
        <v>-0.56573611111111111</v>
      </c>
      <c r="AE28" s="26">
        <v>-3.47</v>
      </c>
      <c r="AF28" s="26">
        <v>-3.5723501435406599</v>
      </c>
      <c r="AG28" s="26">
        <v>0</v>
      </c>
    </row>
    <row r="29" spans="1:33" ht="15.75" customHeight="1" x14ac:dyDescent="0.2">
      <c r="A29" s="15" t="s">
        <v>68</v>
      </c>
      <c r="B29" s="15" t="s">
        <v>48</v>
      </c>
      <c r="C29" s="16">
        <f t="shared" si="4"/>
        <v>9.99</v>
      </c>
      <c r="D29" s="31">
        <v>3</v>
      </c>
      <c r="E29" s="31">
        <v>0</v>
      </c>
      <c r="F29" s="32">
        <v>29.97</v>
      </c>
      <c r="G29" s="32">
        <v>0</v>
      </c>
      <c r="H29" s="19">
        <f t="shared" si="1"/>
        <v>0</v>
      </c>
      <c r="I29" s="19">
        <f t="shared" si="2"/>
        <v>0.13697001121270225</v>
      </c>
      <c r="J29" s="18">
        <f t="shared" si="5"/>
        <v>4.1049912360446861</v>
      </c>
      <c r="K29" s="18">
        <f t="shared" si="3"/>
        <v>1.3683304120148954</v>
      </c>
      <c r="L29" s="31">
        <v>30</v>
      </c>
      <c r="M29" s="20">
        <f t="shared" si="6"/>
        <v>0.1</v>
      </c>
      <c r="N29" s="31">
        <v>42</v>
      </c>
      <c r="O29" s="21">
        <f t="shared" ref="O29:P29" si="37">D29/7</f>
        <v>0.42857142857142855</v>
      </c>
      <c r="P29" s="21">
        <f t="shared" si="37"/>
        <v>0</v>
      </c>
      <c r="Q29" s="17">
        <f t="shared" si="8"/>
        <v>98</v>
      </c>
      <c r="R29" s="17"/>
      <c r="S29" s="22">
        <v>0.85161290322580641</v>
      </c>
      <c r="T29" s="15">
        <v>665</v>
      </c>
      <c r="U29" s="23" t="s">
        <v>33</v>
      </c>
      <c r="V29" s="24" t="s">
        <v>33</v>
      </c>
      <c r="W29" s="15">
        <v>0</v>
      </c>
      <c r="X29" s="25">
        <f t="shared" si="9"/>
        <v>0</v>
      </c>
      <c r="Y29" s="26">
        <f t="shared" si="10"/>
        <v>0</v>
      </c>
      <c r="Z29" s="15">
        <v>0</v>
      </c>
      <c r="AA29" s="15" t="s">
        <v>73</v>
      </c>
      <c r="AB29" s="28">
        <f t="shared" si="11"/>
        <v>-0.69</v>
      </c>
      <c r="AC29" s="29">
        <v>5.856481481481482E-2</v>
      </c>
      <c r="AD29" s="26">
        <f t="shared" si="12"/>
        <v>-0.24245833333333333</v>
      </c>
      <c r="AE29" s="26">
        <v>-3.47</v>
      </c>
      <c r="AF29" s="26">
        <v>-3.5723501435406599</v>
      </c>
      <c r="AG29" s="26">
        <v>0</v>
      </c>
    </row>
    <row r="30" spans="1:33" ht="15.75" customHeight="1" x14ac:dyDescent="0.2">
      <c r="A30" s="15" t="s">
        <v>69</v>
      </c>
      <c r="B30" s="15"/>
      <c r="C30" s="16">
        <f t="shared" si="4"/>
        <v>9.99</v>
      </c>
      <c r="D30" s="31">
        <v>3</v>
      </c>
      <c r="E30" s="31">
        <v>0</v>
      </c>
      <c r="F30" s="32">
        <v>29.97</v>
      </c>
      <c r="G30" s="32">
        <v>0</v>
      </c>
      <c r="H30" s="19">
        <f t="shared" si="1"/>
        <v>0</v>
      </c>
      <c r="I30" s="19">
        <f t="shared" si="2"/>
        <v>0.13831387969841191</v>
      </c>
      <c r="J30" s="18">
        <f t="shared" si="5"/>
        <v>4.1452669745614052</v>
      </c>
      <c r="K30" s="18">
        <f t="shared" si="3"/>
        <v>1.3817556581871351</v>
      </c>
      <c r="L30" s="31">
        <v>17</v>
      </c>
      <c r="M30" s="20">
        <f t="shared" si="6"/>
        <v>0.17647058823529413</v>
      </c>
      <c r="N30" s="31">
        <v>40</v>
      </c>
      <c r="O30" s="21">
        <f t="shared" ref="O30:P30" si="38">D30/7</f>
        <v>0.42857142857142855</v>
      </c>
      <c r="P30" s="21">
        <f t="shared" si="38"/>
        <v>0</v>
      </c>
      <c r="Q30" s="17">
        <f t="shared" si="8"/>
        <v>93</v>
      </c>
      <c r="R30" s="17"/>
      <c r="S30" s="22">
        <v>0.86557377049180328</v>
      </c>
      <c r="T30" s="15">
        <v>665</v>
      </c>
      <c r="U30" s="23" t="s">
        <v>33</v>
      </c>
      <c r="V30" s="24" t="s">
        <v>33</v>
      </c>
      <c r="W30" s="15">
        <v>0</v>
      </c>
      <c r="X30" s="25">
        <f t="shared" si="9"/>
        <v>0</v>
      </c>
      <c r="Y30" s="26">
        <f t="shared" si="10"/>
        <v>0</v>
      </c>
      <c r="Z30" s="15">
        <v>0</v>
      </c>
      <c r="AA30" s="15" t="s">
        <v>73</v>
      </c>
      <c r="AB30" s="28">
        <f t="shared" si="11"/>
        <v>-0.69</v>
      </c>
      <c r="AC30" s="29">
        <v>5.856481481481482E-2</v>
      </c>
      <c r="AD30" s="26">
        <f t="shared" si="12"/>
        <v>-0.24245833333333333</v>
      </c>
      <c r="AE30" s="26">
        <v>-3.47</v>
      </c>
      <c r="AF30" s="26">
        <v>-3.5589248973684202</v>
      </c>
      <c r="AG30" s="26">
        <v>0</v>
      </c>
    </row>
    <row r="31" spans="1:33" ht="15.75" customHeight="1" x14ac:dyDescent="0.2">
      <c r="A31" s="15" t="s">
        <v>70</v>
      </c>
      <c r="B31" s="15"/>
      <c r="C31" s="16">
        <f t="shared" si="4"/>
        <v>9.99</v>
      </c>
      <c r="D31" s="31">
        <v>6</v>
      </c>
      <c r="E31" s="31">
        <v>1</v>
      </c>
      <c r="F31" s="32">
        <v>59.940000000000005</v>
      </c>
      <c r="G31" s="32">
        <v>0</v>
      </c>
      <c r="H31" s="19">
        <f t="shared" si="1"/>
        <v>0</v>
      </c>
      <c r="I31" s="19">
        <f t="shared" si="2"/>
        <v>0.13831387969841191</v>
      </c>
      <c r="J31" s="18">
        <f t="shared" si="5"/>
        <v>8.2905339491228105</v>
      </c>
      <c r="K31" s="18">
        <f t="shared" si="3"/>
        <v>1.3817556581871351</v>
      </c>
      <c r="L31" s="31">
        <v>17</v>
      </c>
      <c r="M31" s="20">
        <f t="shared" si="6"/>
        <v>0.35294117647058826</v>
      </c>
      <c r="N31" s="31">
        <v>33</v>
      </c>
      <c r="O31" s="21">
        <f t="shared" ref="O31:P32" si="39">D31/7</f>
        <v>0.8571428571428571</v>
      </c>
      <c r="P31" s="21">
        <f t="shared" si="39"/>
        <v>0.14285714285714285</v>
      </c>
      <c r="Q31" s="17">
        <f t="shared" si="8"/>
        <v>33</v>
      </c>
      <c r="R31" s="17"/>
      <c r="S31" s="22">
        <v>0.85714285714285698</v>
      </c>
      <c r="T31" s="15">
        <v>570</v>
      </c>
      <c r="U31" s="23">
        <v>95</v>
      </c>
      <c r="V31" s="24" t="s">
        <v>741</v>
      </c>
      <c r="W31" s="15">
        <v>0</v>
      </c>
      <c r="X31" s="25">
        <f t="shared" si="9"/>
        <v>0</v>
      </c>
      <c r="Y31" s="26">
        <f t="shared" si="10"/>
        <v>0</v>
      </c>
      <c r="Z31" s="15">
        <v>0</v>
      </c>
      <c r="AA31" s="15" t="s">
        <v>73</v>
      </c>
      <c r="AB31" s="28">
        <f t="shared" si="11"/>
        <v>-0.69</v>
      </c>
      <c r="AC31" s="29">
        <v>5.856481481481482E-2</v>
      </c>
      <c r="AD31" s="26">
        <f t="shared" si="12"/>
        <v>-0.48491666666666666</v>
      </c>
      <c r="AE31" s="26">
        <v>-3.47</v>
      </c>
      <c r="AF31" s="26">
        <v>-3.5589248973684211</v>
      </c>
      <c r="AG31" s="26">
        <v>0</v>
      </c>
    </row>
    <row r="32" spans="1:33" ht="15.75" customHeight="1" x14ac:dyDescent="0.2">
      <c r="A32" s="15" t="s">
        <v>717</v>
      </c>
      <c r="B32" s="15"/>
      <c r="C32" s="16">
        <f t="shared" si="4"/>
        <v>9.99</v>
      </c>
      <c r="D32" s="31">
        <v>4</v>
      </c>
      <c r="E32" s="31">
        <v>1</v>
      </c>
      <c r="F32" s="32">
        <v>39.96</v>
      </c>
      <c r="G32" s="32">
        <v>0</v>
      </c>
      <c r="H32" s="19">
        <f t="shared" si="1"/>
        <v>0</v>
      </c>
      <c r="I32" s="19">
        <f t="shared" si="2"/>
        <v>0.13831387969841191</v>
      </c>
      <c r="J32" s="18">
        <f t="shared" si="5"/>
        <v>5.5270226327485403</v>
      </c>
      <c r="K32" s="18">
        <f t="shared" si="3"/>
        <v>1.3817556581871351</v>
      </c>
      <c r="L32" s="31">
        <v>21</v>
      </c>
      <c r="M32" s="20">
        <f t="shared" si="6"/>
        <v>0.19047619047619047</v>
      </c>
      <c r="N32" s="31">
        <v>28</v>
      </c>
      <c r="O32" s="21">
        <f t="shared" si="39"/>
        <v>0.5714285714285714</v>
      </c>
      <c r="P32" s="21">
        <f t="shared" si="39"/>
        <v>0.14285714285714285</v>
      </c>
      <c r="Q32" s="17">
        <f t="shared" si="8"/>
        <v>39</v>
      </c>
      <c r="R32" s="17" t="str">
        <f ca="1">IFERROR(VLOOKUP($B$2,IMPORTRANGE("https://docs.google.com/spreadsheets/d/1KiWZV1ko8G7lnRucBRBd29jj3Be6ltMfljMDqzOkQmI/edit#gid=1381463014","Lookup!A:F"),6,FALSE),"")</f>
        <v/>
      </c>
      <c r="S32" s="22">
        <v>1.0118577075098809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5.856481481481482E-2</v>
      </c>
      <c r="AD32" s="26">
        <f t="shared" si="12"/>
        <v>-0.32327777777777778</v>
      </c>
      <c r="AE32" s="26">
        <v>-3.47</v>
      </c>
      <c r="AF32" s="26">
        <v>-3.5589248973684202</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0.66406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- 9 pack of multi sized velcro storage straps for cables, organize garage, home, or shop by hanging extension cords, hoses, tools, ropes, and more")</f>
        <v>Heavy duty storage strap - 9 pack of multi sized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Info!B1:BJ5000""),2,FALSE),"""")"),"B07S94T2HH")</f>
        <v>B07S94T2HH</v>
      </c>
      <c r="B2" s="3" t="s">
        <v>240</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81" customHeight="1" x14ac:dyDescent="0.15">
      <c r="A3" s="62" t="s">
        <v>30</v>
      </c>
      <c r="B3" s="63"/>
      <c r="C3" s="4">
        <f>((AE32+AF32)/0.85)*-1</f>
        <v>9.8958618612132341</v>
      </c>
      <c r="D3" s="5">
        <f>SUM(D4:D99634)</f>
        <v>109</v>
      </c>
      <c r="E3" s="5"/>
      <c r="F3" s="6">
        <f t="shared" ref="F3:G3" si="0">SUM(F4:F99634)</f>
        <v>1341.1700000000003</v>
      </c>
      <c r="G3" s="6">
        <f t="shared" si="0"/>
        <v>-63.25</v>
      </c>
      <c r="H3" s="7">
        <f t="shared" ref="H3:H32" si="1">G3/F3*-1</f>
        <v>4.7160315247134953E-2</v>
      </c>
      <c r="I3" s="8">
        <f t="shared" ref="I3:I32" si="2">J3/F3</f>
        <v>0.12071150698620779</v>
      </c>
      <c r="J3" s="6">
        <f>SUM(J4:J99634)</f>
        <v>161.89465182469235</v>
      </c>
      <c r="K3" s="6">
        <f t="shared" ref="K3:K32" si="3">J3/D3</f>
        <v>1.4852720350889206</v>
      </c>
      <c r="L3" s="5"/>
      <c r="M3" s="9"/>
      <c r="N3" s="10"/>
      <c r="O3" s="5" t="str">
        <f ca="1">IFERROR(__xludf.DUMMYFUNCTION("IFERROR(VLOOKUP(B2,IMPORTRANGE(""https://docs.google.com/spreadsheets/d/1N8jvpEHDVkurDv7NrPxwI3eH6hQsvtb1QltGNCalRjU/edit#gid=865736387"",""Compiled Sheet!a1:g5000""),2,FALSE),"""")"),"1 - March
1 - April
1 - May
2 - June
2 - July
2 - Aug
2 - Sept
2 - Oct
2 - Nov
3.5 - Dec
2 - Jan
1 - Feb")</f>
        <v>1 - March
1 - April
1 - May
2 - June
2 - July
2 - Aug
2 - Sept
2 - Oct
2 - Nov
3.5 - Dec
2 -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8</v>
      </c>
      <c r="X3" s="7">
        <f>W3/D3</f>
        <v>7.3394495412844041E-2</v>
      </c>
      <c r="Y3" s="6"/>
      <c r="Z3" s="5"/>
      <c r="AA3" s="5"/>
      <c r="AB3" s="5"/>
      <c r="AC3" s="5"/>
      <c r="AD3" s="6">
        <f>SUM(AD4:AD99634)</f>
        <v>-4.3287533333333332</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Info!B2:BZ7000""),37,FALSE)),"""")*-1"),-4.77148258203125)</f>
        <v>-4.7714825820312496</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832</v>
      </c>
      <c r="U4" s="23">
        <v>128</v>
      </c>
      <c r="V4" s="24" t="s">
        <v>241</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-4.8668146590909087</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704</v>
      </c>
      <c r="U5" s="23" t="s">
        <v>33</v>
      </c>
      <c r="V5" s="24" t="s">
        <v>33</v>
      </c>
      <c r="W5" s="15">
        <v>0</v>
      </c>
      <c r="X5" s="25">
        <f t="shared" si="9"/>
        <v>0</v>
      </c>
      <c r="Y5" s="26">
        <f t="shared" si="10"/>
        <v>0</v>
      </c>
      <c r="Z5" s="15">
        <v>0</v>
      </c>
      <c r="AA5" s="15" t="e">
        <v>#N/A</v>
      </c>
      <c r="AB5" s="28" t="e">
        <f t="shared" si="11"/>
        <v>#N/A</v>
      </c>
      <c r="AC5" s="29" t="e">
        <v>#N/A</v>
      </c>
      <c r="AD5" s="26">
        <f t="shared" si="12"/>
        <v>0</v>
      </c>
      <c r="AE5" s="26">
        <v>0</v>
      </c>
      <c r="AF5" s="26">
        <v>-4.8668146590909087</v>
      </c>
      <c r="AG5" s="26">
        <v>0</v>
      </c>
    </row>
    <row r="6" spans="1:33" ht="15.75" customHeight="1" x14ac:dyDescent="0.2">
      <c r="A6" s="15" t="s">
        <v>37</v>
      </c>
      <c r="B6" s="15" t="s">
        <v>242</v>
      </c>
      <c r="C6" s="16">
        <f t="shared" si="4"/>
        <v>18.66</v>
      </c>
      <c r="D6" s="17">
        <v>1</v>
      </c>
      <c r="E6" s="17">
        <v>0</v>
      </c>
      <c r="F6" s="30">
        <v>18.66</v>
      </c>
      <c r="G6" s="30">
        <v>0</v>
      </c>
      <c r="H6" s="19">
        <f t="shared" si="1"/>
        <v>0</v>
      </c>
      <c r="I6" s="19">
        <f t="shared" si="2"/>
        <v>0.40056120083471369</v>
      </c>
      <c r="J6" s="18">
        <f t="shared" si="5"/>
        <v>7.4744720075757574</v>
      </c>
      <c r="K6" s="18">
        <f t="shared" si="3"/>
        <v>7.4744720075757574</v>
      </c>
      <c r="L6" s="17">
        <v>21</v>
      </c>
      <c r="M6" s="20">
        <f t="shared" si="6"/>
        <v>4.7619047619047616E-2</v>
      </c>
      <c r="N6" s="17">
        <v>115</v>
      </c>
      <c r="O6" s="21">
        <f t="shared" ref="O6:P6" si="14">D6/7</f>
        <v>0.14285714285714285</v>
      </c>
      <c r="P6" s="21">
        <f t="shared" si="14"/>
        <v>0</v>
      </c>
      <c r="Q6" s="17">
        <f t="shared" si="8"/>
        <v>805</v>
      </c>
      <c r="R6" s="17"/>
      <c r="S6" s="22">
        <v>2.3072100313479602</v>
      </c>
      <c r="T6" s="15">
        <v>704</v>
      </c>
      <c r="U6" s="23" t="s">
        <v>33</v>
      </c>
      <c r="V6" s="24" t="s">
        <v>39</v>
      </c>
      <c r="W6" s="15">
        <v>0</v>
      </c>
      <c r="X6" s="25">
        <f t="shared" si="9"/>
        <v>0</v>
      </c>
      <c r="Y6" s="26">
        <f t="shared" si="10"/>
        <v>0</v>
      </c>
      <c r="Z6" s="15">
        <v>0</v>
      </c>
      <c r="AA6" s="15" t="s">
        <v>73</v>
      </c>
      <c r="AB6" s="28">
        <f t="shared" si="11"/>
        <v>-0.69</v>
      </c>
      <c r="AC6" s="29">
        <v>2.8777777777777784E-2</v>
      </c>
      <c r="AD6" s="26">
        <f t="shared" si="12"/>
        <v>-3.9713333333333337E-2</v>
      </c>
      <c r="AE6" s="26">
        <v>-3.48</v>
      </c>
      <c r="AF6" s="26">
        <v>-4.8668146590909087</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128</v>
      </c>
      <c r="O7" s="21">
        <f t="shared" ref="O7:P7" si="15">D7/7</f>
        <v>0</v>
      </c>
      <c r="P7" s="21">
        <f t="shared" si="15"/>
        <v>0</v>
      </c>
      <c r="Q7" s="17" t="e">
        <f t="shared" si="8"/>
        <v>#DIV/0!</v>
      </c>
      <c r="R7" s="17"/>
      <c r="S7" s="22">
        <v>2.2264150943396199</v>
      </c>
      <c r="T7" s="15">
        <v>768</v>
      </c>
      <c r="U7" s="23">
        <v>64</v>
      </c>
      <c r="V7" s="24" t="s">
        <v>243</v>
      </c>
      <c r="W7" s="15">
        <v>0</v>
      </c>
      <c r="X7" s="25">
        <f t="shared" si="9"/>
        <v>0</v>
      </c>
      <c r="Y7" s="26">
        <f t="shared" si="10"/>
        <v>0</v>
      </c>
      <c r="Z7" s="15">
        <v>0</v>
      </c>
      <c r="AA7" s="15" t="s">
        <v>73</v>
      </c>
      <c r="AB7" s="28">
        <f t="shared" si="11"/>
        <v>-0.69</v>
      </c>
      <c r="AC7" s="29">
        <v>2.8777777777777784E-2</v>
      </c>
      <c r="AD7" s="26">
        <f t="shared" si="12"/>
        <v>0</v>
      </c>
      <c r="AE7" s="26">
        <v>-3.48</v>
      </c>
      <c r="AF7" s="26">
        <v>-4.8668146590909087</v>
      </c>
      <c r="AG7" s="26">
        <v>0</v>
      </c>
    </row>
    <row r="8" spans="1:33" ht="15.75" customHeight="1" x14ac:dyDescent="0.2">
      <c r="A8" s="15" t="s">
        <v>42</v>
      </c>
      <c r="B8" s="15"/>
      <c r="C8" s="16">
        <f t="shared" si="4"/>
        <v>15.305</v>
      </c>
      <c r="D8" s="17">
        <v>2</v>
      </c>
      <c r="E8" s="17">
        <v>0</v>
      </c>
      <c r="F8" s="30">
        <v>30.61</v>
      </c>
      <c r="G8" s="30">
        <v>0</v>
      </c>
      <c r="H8" s="19">
        <f t="shared" si="1"/>
        <v>0</v>
      </c>
      <c r="I8" s="19">
        <f t="shared" si="2"/>
        <v>0.30183186322552547</v>
      </c>
      <c r="J8" s="18">
        <f t="shared" si="5"/>
        <v>9.2390733333333337</v>
      </c>
      <c r="K8" s="18">
        <f t="shared" si="3"/>
        <v>4.6195366666666668</v>
      </c>
      <c r="L8" s="17">
        <v>17</v>
      </c>
      <c r="M8" s="20">
        <f t="shared" si="6"/>
        <v>0.11764705882352941</v>
      </c>
      <c r="N8" s="17">
        <v>126</v>
      </c>
      <c r="O8" s="21">
        <f t="shared" ref="O8:P8" si="16">D8/7</f>
        <v>0.2857142857142857</v>
      </c>
      <c r="P8" s="21">
        <f t="shared" si="16"/>
        <v>0</v>
      </c>
      <c r="Q8" s="17">
        <f t="shared" si="8"/>
        <v>441</v>
      </c>
      <c r="R8" s="17"/>
      <c r="S8" s="22">
        <v>2.0965517241379299</v>
      </c>
      <c r="T8" s="15">
        <v>896</v>
      </c>
      <c r="U8" s="23">
        <v>64</v>
      </c>
      <c r="V8" s="24" t="s">
        <v>244</v>
      </c>
      <c r="W8" s="15">
        <v>0</v>
      </c>
      <c r="X8" s="25">
        <f t="shared" si="9"/>
        <v>0</v>
      </c>
      <c r="Y8" s="26">
        <f t="shared" si="10"/>
        <v>0</v>
      </c>
      <c r="Z8" s="15">
        <v>0</v>
      </c>
      <c r="AA8" s="15" t="s">
        <v>73</v>
      </c>
      <c r="AB8" s="28">
        <f t="shared" si="11"/>
        <v>-0.69</v>
      </c>
      <c r="AC8" s="29">
        <v>2.8777777777777784E-2</v>
      </c>
      <c r="AD8" s="26">
        <f t="shared" si="12"/>
        <v>-7.9426666666666673E-2</v>
      </c>
      <c r="AE8" s="26">
        <v>-3.48</v>
      </c>
      <c r="AF8" s="26">
        <v>-4.87</v>
      </c>
      <c r="AG8" s="26">
        <v>0</v>
      </c>
    </row>
    <row r="9" spans="1:33" ht="15.75" customHeight="1" x14ac:dyDescent="0.2">
      <c r="A9" s="15" t="s">
        <v>44</v>
      </c>
      <c r="B9" s="15" t="s">
        <v>245</v>
      </c>
      <c r="C9" s="16">
        <f t="shared" si="4"/>
        <v>14.0075</v>
      </c>
      <c r="D9" s="17">
        <v>4</v>
      </c>
      <c r="E9" s="17">
        <v>0</v>
      </c>
      <c r="F9" s="30">
        <v>56.03</v>
      </c>
      <c r="G9" s="30">
        <v>0</v>
      </c>
      <c r="H9" s="19">
        <f t="shared" si="1"/>
        <v>0</v>
      </c>
      <c r="I9" s="19">
        <f t="shared" si="2"/>
        <v>0.2490287562398934</v>
      </c>
      <c r="J9" s="18">
        <f t="shared" si="5"/>
        <v>13.953081212121228</v>
      </c>
      <c r="K9" s="18">
        <f t="shared" si="3"/>
        <v>3.4882703030303071</v>
      </c>
      <c r="L9" s="17">
        <v>9</v>
      </c>
      <c r="M9" s="20">
        <f t="shared" si="6"/>
        <v>0.44444444444444442</v>
      </c>
      <c r="N9" s="17">
        <v>122</v>
      </c>
      <c r="O9" s="21">
        <f t="shared" ref="O9:P9" si="17">D9/7</f>
        <v>0.5714285714285714</v>
      </c>
      <c r="P9" s="21">
        <f t="shared" si="17"/>
        <v>0</v>
      </c>
      <c r="Q9" s="17">
        <f t="shared" si="8"/>
        <v>213</v>
      </c>
      <c r="R9" s="17"/>
      <c r="S9" s="22">
        <v>1.6785714285714199</v>
      </c>
      <c r="T9" s="15">
        <v>896</v>
      </c>
      <c r="U9" s="23">
        <v>64</v>
      </c>
      <c r="V9" s="24" t="s">
        <v>246</v>
      </c>
      <c r="W9" s="15">
        <v>0</v>
      </c>
      <c r="X9" s="25">
        <f t="shared" si="9"/>
        <v>0</v>
      </c>
      <c r="Y9" s="26">
        <f t="shared" si="10"/>
        <v>0</v>
      </c>
      <c r="Z9" s="15">
        <v>0</v>
      </c>
      <c r="AA9" s="15" t="s">
        <v>73</v>
      </c>
      <c r="AB9" s="28">
        <f t="shared" si="11"/>
        <v>-0.69</v>
      </c>
      <c r="AC9" s="29">
        <v>2.8777777777777784E-2</v>
      </c>
      <c r="AD9" s="26">
        <f t="shared" si="12"/>
        <v>-0.15885333333333335</v>
      </c>
      <c r="AE9" s="26">
        <v>-3.48</v>
      </c>
      <c r="AF9" s="26">
        <v>-4.8983913636363603</v>
      </c>
      <c r="AG9" s="26">
        <v>0</v>
      </c>
    </row>
    <row r="10" spans="1:33" ht="15.75" customHeight="1" x14ac:dyDescent="0.2">
      <c r="A10" s="15" t="s">
        <v>45</v>
      </c>
      <c r="B10" s="15" t="s">
        <v>180</v>
      </c>
      <c r="C10" s="16">
        <f t="shared" si="4"/>
        <v>12.063750000000001</v>
      </c>
      <c r="D10" s="17">
        <v>8</v>
      </c>
      <c r="E10" s="17">
        <v>0</v>
      </c>
      <c r="F10" s="30">
        <v>96.51</v>
      </c>
      <c r="G10" s="30">
        <v>-11.52</v>
      </c>
      <c r="H10" s="19">
        <f t="shared" si="1"/>
        <v>0.11936586882188373</v>
      </c>
      <c r="I10" s="19">
        <f t="shared" si="2"/>
        <v>3.2832477714666443E-2</v>
      </c>
      <c r="J10" s="18">
        <f t="shared" si="5"/>
        <v>3.1686624242424588</v>
      </c>
      <c r="K10" s="18">
        <f t="shared" si="3"/>
        <v>0.39608280303030735</v>
      </c>
      <c r="L10" s="17">
        <v>32</v>
      </c>
      <c r="M10" s="20">
        <f t="shared" si="6"/>
        <v>0.25</v>
      </c>
      <c r="N10" s="17">
        <v>115</v>
      </c>
      <c r="O10" s="21">
        <f t="shared" ref="O10:P10" si="18">D10/7</f>
        <v>1.1428571428571428</v>
      </c>
      <c r="P10" s="21">
        <f t="shared" si="18"/>
        <v>0</v>
      </c>
      <c r="Q10" s="17">
        <f t="shared" si="8"/>
        <v>100</v>
      </c>
      <c r="R10" s="17"/>
      <c r="S10" s="22">
        <v>0.32653061224489699</v>
      </c>
      <c r="T10" s="15">
        <v>896</v>
      </c>
      <c r="U10" s="23">
        <v>64</v>
      </c>
      <c r="V10" s="24" t="s">
        <v>246</v>
      </c>
      <c r="W10" s="15">
        <v>1</v>
      </c>
      <c r="X10" s="25">
        <f t="shared" si="9"/>
        <v>0.125</v>
      </c>
      <c r="Y10" s="26">
        <f t="shared" si="10"/>
        <v>11.52</v>
      </c>
      <c r="Z10" s="15">
        <v>0</v>
      </c>
      <c r="AA10" s="15" t="s">
        <v>73</v>
      </c>
      <c r="AB10" s="28">
        <f t="shared" si="11"/>
        <v>-0.69</v>
      </c>
      <c r="AC10" s="29">
        <v>2.8777777777777784E-2</v>
      </c>
      <c r="AD10" s="26">
        <f t="shared" si="12"/>
        <v>-0.31770666666666669</v>
      </c>
      <c r="AE10" s="26">
        <v>-3.48</v>
      </c>
      <c r="AF10" s="26">
        <v>-4.8983913636363603</v>
      </c>
      <c r="AG10" s="26">
        <v>0</v>
      </c>
    </row>
    <row r="11" spans="1:33" ht="15.75" customHeight="1" x14ac:dyDescent="0.2">
      <c r="A11" s="15" t="s">
        <v>47</v>
      </c>
      <c r="B11" s="15" t="s">
        <v>99</v>
      </c>
      <c r="C11" s="16">
        <f t="shared" si="4"/>
        <v>11.67</v>
      </c>
      <c r="D11" s="17">
        <v>6</v>
      </c>
      <c r="E11" s="17">
        <v>0</v>
      </c>
      <c r="F11" s="30">
        <v>70.02</v>
      </c>
      <c r="G11" s="30">
        <v>-13.520000000000001</v>
      </c>
      <c r="H11" s="19">
        <f t="shared" si="1"/>
        <v>0.19308768923164812</v>
      </c>
      <c r="I11" s="19">
        <f t="shared" si="2"/>
        <v>-6.4433421619796746E-2</v>
      </c>
      <c r="J11" s="18">
        <f t="shared" si="5"/>
        <v>-4.5116281818181676</v>
      </c>
      <c r="K11" s="18">
        <f t="shared" si="3"/>
        <v>-0.75193803030302797</v>
      </c>
      <c r="L11" s="17">
        <v>26</v>
      </c>
      <c r="M11" s="20">
        <f t="shared" si="6"/>
        <v>0.23076923076923078</v>
      </c>
      <c r="N11" s="17">
        <v>108</v>
      </c>
      <c r="O11" s="21">
        <f t="shared" ref="O11:P11" si="19">D11/7</f>
        <v>0.8571428571428571</v>
      </c>
      <c r="P11" s="21">
        <f t="shared" si="19"/>
        <v>0</v>
      </c>
      <c r="Q11" s="17">
        <f t="shared" si="8"/>
        <v>126</v>
      </c>
      <c r="R11" s="17"/>
      <c r="S11" s="22">
        <v>0.31147540983606498</v>
      </c>
      <c r="T11" s="15">
        <v>896</v>
      </c>
      <c r="U11" s="23">
        <v>64</v>
      </c>
      <c r="V11" s="24" t="s">
        <v>247</v>
      </c>
      <c r="W11" s="15">
        <v>0</v>
      </c>
      <c r="X11" s="25">
        <f t="shared" si="9"/>
        <v>0</v>
      </c>
      <c r="Y11" s="26">
        <f t="shared" si="10"/>
        <v>13.520000000000001</v>
      </c>
      <c r="Z11" s="15">
        <v>1</v>
      </c>
      <c r="AA11" s="15" t="s">
        <v>73</v>
      </c>
      <c r="AB11" s="28">
        <f t="shared" si="11"/>
        <v>-0.69</v>
      </c>
      <c r="AC11" s="29">
        <v>2.8777777777777784E-2</v>
      </c>
      <c r="AD11" s="26">
        <f t="shared" si="12"/>
        <v>-0.23828000000000002</v>
      </c>
      <c r="AE11" s="26">
        <v>-3.48</v>
      </c>
      <c r="AF11" s="26">
        <v>-4.8983913636363603</v>
      </c>
      <c r="AG11" s="26">
        <v>0</v>
      </c>
    </row>
    <row r="12" spans="1:33" ht="15.75" customHeight="1" x14ac:dyDescent="0.2">
      <c r="A12" s="15" t="s">
        <v>49</v>
      </c>
      <c r="B12" s="15" t="s">
        <v>48</v>
      </c>
      <c r="C12" s="16">
        <f t="shared" si="4"/>
        <v>12.008333333333333</v>
      </c>
      <c r="D12" s="17">
        <v>12</v>
      </c>
      <c r="E12" s="17">
        <v>2</v>
      </c>
      <c r="F12" s="30">
        <v>144.1</v>
      </c>
      <c r="G12" s="30">
        <v>0</v>
      </c>
      <c r="H12" s="19">
        <f t="shared" si="1"/>
        <v>0</v>
      </c>
      <c r="I12" s="19">
        <f t="shared" si="2"/>
        <v>0.1489780960191788</v>
      </c>
      <c r="J12" s="18">
        <f t="shared" si="5"/>
        <v>21.467743636363664</v>
      </c>
      <c r="K12" s="18">
        <f t="shared" si="3"/>
        <v>1.7889786363636386</v>
      </c>
      <c r="L12" s="17">
        <v>14</v>
      </c>
      <c r="M12" s="20">
        <f t="shared" si="6"/>
        <v>0.8571428571428571</v>
      </c>
      <c r="N12" s="17">
        <v>96</v>
      </c>
      <c r="O12" s="21">
        <f t="shared" ref="O12:P12" si="20">D12/7</f>
        <v>1.7142857142857142</v>
      </c>
      <c r="P12" s="21">
        <f t="shared" si="20"/>
        <v>0.2857142857142857</v>
      </c>
      <c r="Q12" s="17">
        <f t="shared" si="8"/>
        <v>48</v>
      </c>
      <c r="R12" s="17"/>
      <c r="S12" s="22">
        <v>0.515021459227467</v>
      </c>
      <c r="T12" s="15">
        <v>576</v>
      </c>
      <c r="U12" s="23">
        <v>64</v>
      </c>
      <c r="V12" s="24" t="s">
        <v>247</v>
      </c>
      <c r="W12" s="15">
        <v>0</v>
      </c>
      <c r="X12" s="25">
        <f t="shared" si="9"/>
        <v>0</v>
      </c>
      <c r="Y12" s="26">
        <f t="shared" si="10"/>
        <v>0</v>
      </c>
      <c r="Z12" s="15">
        <v>0</v>
      </c>
      <c r="AA12" s="15" t="s">
        <v>73</v>
      </c>
      <c r="AB12" s="28">
        <f t="shared" si="11"/>
        <v>-0.69</v>
      </c>
      <c r="AC12" s="29">
        <v>2.8777777777777784E-2</v>
      </c>
      <c r="AD12" s="26">
        <f t="shared" si="12"/>
        <v>-0.47656000000000004</v>
      </c>
      <c r="AE12" s="26">
        <v>-3.48</v>
      </c>
      <c r="AF12" s="26">
        <v>-4.8983913636363603</v>
      </c>
      <c r="AG12" s="26">
        <v>0</v>
      </c>
    </row>
    <row r="13" spans="1:33" ht="15.75" customHeight="1" x14ac:dyDescent="0.2">
      <c r="A13" s="15" t="s">
        <v>50</v>
      </c>
      <c r="B13" s="15" t="s">
        <v>48</v>
      </c>
      <c r="C13" s="16">
        <f t="shared" si="4"/>
        <v>11.99</v>
      </c>
      <c r="D13" s="17">
        <v>8</v>
      </c>
      <c r="E13" s="17">
        <v>0</v>
      </c>
      <c r="F13" s="18">
        <v>95.92</v>
      </c>
      <c r="G13" s="30">
        <v>0</v>
      </c>
      <c r="H13" s="19">
        <f t="shared" si="1"/>
        <v>0</v>
      </c>
      <c r="I13" s="19">
        <f t="shared" si="2"/>
        <v>0.14652009881972361</v>
      </c>
      <c r="J13" s="18">
        <f t="shared" si="5"/>
        <v>14.054207878787889</v>
      </c>
      <c r="K13" s="18">
        <f t="shared" si="3"/>
        <v>1.7567759848484861</v>
      </c>
      <c r="L13" s="17">
        <v>11</v>
      </c>
      <c r="M13" s="20">
        <f t="shared" si="6"/>
        <v>0.72727272727272729</v>
      </c>
      <c r="N13" s="17">
        <v>87</v>
      </c>
      <c r="O13" s="21">
        <f t="shared" ref="O13:P13" si="21">D13/7</f>
        <v>1.1428571428571428</v>
      </c>
      <c r="P13" s="21">
        <f t="shared" si="21"/>
        <v>0</v>
      </c>
      <c r="Q13" s="17">
        <f t="shared" si="8"/>
        <v>76</v>
      </c>
      <c r="R13" s="17"/>
      <c r="S13" s="22">
        <v>0.65486725663716805</v>
      </c>
      <c r="T13" s="15">
        <v>576</v>
      </c>
      <c r="U13" s="23">
        <v>64</v>
      </c>
      <c r="V13" s="24" t="s">
        <v>244</v>
      </c>
      <c r="W13" s="15">
        <v>0</v>
      </c>
      <c r="X13" s="25">
        <f t="shared" si="9"/>
        <v>0</v>
      </c>
      <c r="Y13" s="26">
        <f t="shared" si="10"/>
        <v>0</v>
      </c>
      <c r="Z13" s="15">
        <v>0</v>
      </c>
      <c r="AA13" s="15" t="s">
        <v>73</v>
      </c>
      <c r="AB13" s="28">
        <f t="shared" si="11"/>
        <v>-0.69</v>
      </c>
      <c r="AC13" s="29">
        <v>2.8777777777777784E-2</v>
      </c>
      <c r="AD13" s="26">
        <f t="shared" si="12"/>
        <v>-0.31770666666666669</v>
      </c>
      <c r="AE13" s="26">
        <v>-3.48</v>
      </c>
      <c r="AF13" s="26">
        <v>-4.9150106818181802</v>
      </c>
      <c r="AG13" s="26">
        <v>0</v>
      </c>
    </row>
    <row r="14" spans="1:33" ht="15.75" customHeight="1" x14ac:dyDescent="0.2">
      <c r="A14" s="15" t="s">
        <v>52</v>
      </c>
      <c r="B14" s="15" t="s">
        <v>48</v>
      </c>
      <c r="C14" s="16">
        <f t="shared" si="4"/>
        <v>11.99</v>
      </c>
      <c r="D14" s="17">
        <v>6</v>
      </c>
      <c r="E14" s="17">
        <v>0</v>
      </c>
      <c r="F14" s="18">
        <v>71.94</v>
      </c>
      <c r="G14" s="30">
        <v>0</v>
      </c>
      <c r="H14" s="19">
        <f t="shared" si="1"/>
        <v>0</v>
      </c>
      <c r="I14" s="19">
        <f t="shared" si="2"/>
        <v>0.14652009881972361</v>
      </c>
      <c r="J14" s="18">
        <f t="shared" si="5"/>
        <v>10.540655909090916</v>
      </c>
      <c r="K14" s="18">
        <f t="shared" si="3"/>
        <v>1.7567759848484858</v>
      </c>
      <c r="L14" s="17">
        <v>14</v>
      </c>
      <c r="M14" s="20">
        <f t="shared" si="6"/>
        <v>0.42857142857142855</v>
      </c>
      <c r="N14" s="17">
        <v>79</v>
      </c>
      <c r="O14" s="21">
        <f t="shared" ref="O14:P14" si="22">D14/7</f>
        <v>0.8571428571428571</v>
      </c>
      <c r="P14" s="21">
        <f t="shared" si="22"/>
        <v>0</v>
      </c>
      <c r="Q14" s="17">
        <f t="shared" si="8"/>
        <v>92</v>
      </c>
      <c r="R14" s="17"/>
      <c r="S14" s="22">
        <v>0.60188087774294596</v>
      </c>
      <c r="T14" s="15">
        <v>576</v>
      </c>
      <c r="U14" s="23">
        <v>64</v>
      </c>
      <c r="V14" s="24" t="s">
        <v>248</v>
      </c>
      <c r="W14" s="15">
        <v>0</v>
      </c>
      <c r="X14" s="25">
        <f t="shared" si="9"/>
        <v>0</v>
      </c>
      <c r="Y14" s="26">
        <f t="shared" si="10"/>
        <v>0</v>
      </c>
      <c r="Z14" s="15">
        <v>0</v>
      </c>
      <c r="AA14" s="15" t="s">
        <v>73</v>
      </c>
      <c r="AB14" s="28">
        <f t="shared" si="11"/>
        <v>-0.69</v>
      </c>
      <c r="AC14" s="29">
        <v>2.8777777777777784E-2</v>
      </c>
      <c r="AD14" s="26">
        <f t="shared" si="12"/>
        <v>-0.23828000000000002</v>
      </c>
      <c r="AE14" s="26">
        <v>-3.48</v>
      </c>
      <c r="AF14" s="26">
        <v>-4.9150106818181802</v>
      </c>
      <c r="AG14" s="26">
        <v>0</v>
      </c>
    </row>
    <row r="15" spans="1:33" ht="15.75" customHeight="1" x14ac:dyDescent="0.2">
      <c r="A15" s="15" t="s">
        <v>54</v>
      </c>
      <c r="B15" s="15" t="s">
        <v>48</v>
      </c>
      <c r="C15" s="16">
        <f t="shared" si="4"/>
        <v>11.99</v>
      </c>
      <c r="D15" s="17">
        <v>5</v>
      </c>
      <c r="E15" s="17">
        <v>1</v>
      </c>
      <c r="F15" s="18">
        <v>59.95</v>
      </c>
      <c r="G15" s="30">
        <v>0</v>
      </c>
      <c r="H15" s="19">
        <f t="shared" si="1"/>
        <v>0</v>
      </c>
      <c r="I15" s="19">
        <f t="shared" si="2"/>
        <v>0.14652009881972369</v>
      </c>
      <c r="J15" s="18">
        <f t="shared" si="5"/>
        <v>8.7838799242424361</v>
      </c>
      <c r="K15" s="18">
        <f t="shared" si="3"/>
        <v>1.7567759848484872</v>
      </c>
      <c r="L15" s="17">
        <v>9</v>
      </c>
      <c r="M15" s="20">
        <f t="shared" si="6"/>
        <v>0.55555555555555558</v>
      </c>
      <c r="N15" s="17">
        <v>73</v>
      </c>
      <c r="O15" s="21">
        <f t="shared" ref="O15:P15" si="23">D15/7</f>
        <v>0.7142857142857143</v>
      </c>
      <c r="P15" s="21">
        <f t="shared" si="23"/>
        <v>0.14285714285714285</v>
      </c>
      <c r="Q15" s="17">
        <f t="shared" si="8"/>
        <v>85</v>
      </c>
      <c r="R15" s="17"/>
      <c r="S15" s="22">
        <v>0.68646864686468601</v>
      </c>
      <c r="T15" s="15">
        <v>512</v>
      </c>
      <c r="U15" s="23" t="s">
        <v>33</v>
      </c>
      <c r="V15" s="24" t="s">
        <v>33</v>
      </c>
      <c r="W15" s="15">
        <v>0</v>
      </c>
      <c r="X15" s="25">
        <f t="shared" si="9"/>
        <v>0</v>
      </c>
      <c r="Y15" s="26">
        <f t="shared" si="10"/>
        <v>0</v>
      </c>
      <c r="Z15" s="15">
        <v>0</v>
      </c>
      <c r="AA15" s="15" t="s">
        <v>73</v>
      </c>
      <c r="AB15" s="28">
        <f t="shared" si="11"/>
        <v>-0.69</v>
      </c>
      <c r="AC15" s="29">
        <v>2.8777777777777784E-2</v>
      </c>
      <c r="AD15" s="26">
        <f t="shared" si="12"/>
        <v>-0.19856666666666667</v>
      </c>
      <c r="AE15" s="26">
        <v>-3.48</v>
      </c>
      <c r="AF15" s="26">
        <v>-4.9150106818181802</v>
      </c>
      <c r="AG15" s="26">
        <v>0</v>
      </c>
    </row>
    <row r="16" spans="1:33" ht="15.75" customHeight="1" x14ac:dyDescent="0.2">
      <c r="A16" s="15" t="s">
        <v>55</v>
      </c>
      <c r="B16" s="15" t="s">
        <v>235</v>
      </c>
      <c r="C16" s="16">
        <f t="shared" si="4"/>
        <v>11.99</v>
      </c>
      <c r="D16" s="17">
        <v>3</v>
      </c>
      <c r="E16" s="17">
        <v>0</v>
      </c>
      <c r="F16" s="18">
        <v>35.97</v>
      </c>
      <c r="G16" s="30">
        <v>0</v>
      </c>
      <c r="H16" s="19">
        <f t="shared" si="1"/>
        <v>0</v>
      </c>
      <c r="I16" s="19">
        <f t="shared" si="2"/>
        <v>0.14652009881972361</v>
      </c>
      <c r="J16" s="18">
        <f t="shared" si="5"/>
        <v>5.2703279545454578</v>
      </c>
      <c r="K16" s="18">
        <f t="shared" si="3"/>
        <v>1.7567759848484858</v>
      </c>
      <c r="L16" s="17">
        <v>8</v>
      </c>
      <c r="M16" s="20">
        <f t="shared" si="6"/>
        <v>0.375</v>
      </c>
      <c r="N16" s="17">
        <v>131</v>
      </c>
      <c r="O16" s="21">
        <f t="shared" ref="O16:P16" si="24">D16/7</f>
        <v>0.42857142857142855</v>
      </c>
      <c r="P16" s="21">
        <f t="shared" si="24"/>
        <v>0</v>
      </c>
      <c r="Q16" s="17">
        <f t="shared" si="8"/>
        <v>305</v>
      </c>
      <c r="R16" s="17"/>
      <c r="S16" s="22">
        <v>0.62295081967213095</v>
      </c>
      <c r="T16" s="15">
        <v>512</v>
      </c>
      <c r="U16" s="23" t="s">
        <v>33</v>
      </c>
      <c r="V16" s="24" t="s">
        <v>33</v>
      </c>
      <c r="W16" s="15">
        <v>0</v>
      </c>
      <c r="X16" s="25">
        <f t="shared" si="9"/>
        <v>0</v>
      </c>
      <c r="Y16" s="26">
        <f t="shared" si="10"/>
        <v>0</v>
      </c>
      <c r="Z16" s="15">
        <v>0</v>
      </c>
      <c r="AA16" s="15" t="s">
        <v>73</v>
      </c>
      <c r="AB16" s="28">
        <f t="shared" si="11"/>
        <v>-0.69</v>
      </c>
      <c r="AC16" s="29">
        <v>2.8777777777777784E-2</v>
      </c>
      <c r="AD16" s="26">
        <f t="shared" si="12"/>
        <v>-0.11914000000000001</v>
      </c>
      <c r="AE16" s="26">
        <v>-3.48</v>
      </c>
      <c r="AF16" s="26">
        <v>-4.9150106818181802</v>
      </c>
      <c r="AG16" s="26">
        <v>0</v>
      </c>
    </row>
    <row r="17" spans="1:33" ht="15.75" customHeight="1" x14ac:dyDescent="0.2">
      <c r="A17" s="15" t="s">
        <v>56</v>
      </c>
      <c r="B17" s="15" t="s">
        <v>48</v>
      </c>
      <c r="C17" s="16">
        <f t="shared" si="4"/>
        <v>11.99</v>
      </c>
      <c r="D17" s="17">
        <v>5</v>
      </c>
      <c r="E17" s="17">
        <v>0</v>
      </c>
      <c r="F17" s="18">
        <v>59.95</v>
      </c>
      <c r="G17" s="30">
        <v>0</v>
      </c>
      <c r="H17" s="19">
        <f t="shared" si="1"/>
        <v>0</v>
      </c>
      <c r="I17" s="19">
        <f t="shared" si="2"/>
        <v>0.15682868931180052</v>
      </c>
      <c r="J17" s="18">
        <f t="shared" si="5"/>
        <v>9.4018799242424418</v>
      </c>
      <c r="K17" s="18">
        <f t="shared" si="3"/>
        <v>1.8803759848484884</v>
      </c>
      <c r="L17" s="17">
        <v>9</v>
      </c>
      <c r="M17" s="20">
        <f t="shared" si="6"/>
        <v>0.55555555555555558</v>
      </c>
      <c r="N17" s="17">
        <v>128</v>
      </c>
      <c r="O17" s="21">
        <f t="shared" ref="O17:P17" si="25">D17/7</f>
        <v>0.7142857142857143</v>
      </c>
      <c r="P17" s="21">
        <f t="shared" si="25"/>
        <v>0</v>
      </c>
      <c r="Q17" s="17">
        <f t="shared" si="8"/>
        <v>179</v>
      </c>
      <c r="R17" s="17"/>
      <c r="S17" s="22">
        <v>0.683760683760683</v>
      </c>
      <c r="T17" s="15">
        <v>512</v>
      </c>
      <c r="U17" s="23" t="s">
        <v>33</v>
      </c>
      <c r="V17" s="24" t="s">
        <v>33</v>
      </c>
      <c r="W17" s="15">
        <v>0</v>
      </c>
      <c r="X17" s="25">
        <f t="shared" si="9"/>
        <v>0</v>
      </c>
      <c r="Y17" s="26">
        <f t="shared" si="10"/>
        <v>0</v>
      </c>
      <c r="Z17" s="15">
        <v>0</v>
      </c>
      <c r="AA17" s="15" t="s">
        <v>73</v>
      </c>
      <c r="AB17" s="28">
        <f t="shared" si="11"/>
        <v>-0.69</v>
      </c>
      <c r="AC17" s="29">
        <v>2.8777777777777784E-2</v>
      </c>
      <c r="AD17" s="26">
        <f t="shared" si="12"/>
        <v>-0.19856666666666667</v>
      </c>
      <c r="AE17" s="26">
        <v>-3.48</v>
      </c>
      <c r="AF17" s="26">
        <v>-4.7914106818181796</v>
      </c>
      <c r="AG17" s="26">
        <v>0</v>
      </c>
    </row>
    <row r="18" spans="1:33" ht="15.75" customHeight="1" x14ac:dyDescent="0.2">
      <c r="A18" s="15" t="s">
        <v>57</v>
      </c>
      <c r="B18" s="15" t="s">
        <v>249</v>
      </c>
      <c r="C18" s="16">
        <f t="shared" si="4"/>
        <v>11.99</v>
      </c>
      <c r="D18" s="17">
        <v>4</v>
      </c>
      <c r="E18" s="17">
        <v>0</v>
      </c>
      <c r="F18" s="18">
        <v>47.96</v>
      </c>
      <c r="G18" s="30">
        <v>-6.2899999999999991</v>
      </c>
      <c r="H18" s="19">
        <f t="shared" si="1"/>
        <v>0.13115095913261049</v>
      </c>
      <c r="I18" s="19">
        <f t="shared" si="2"/>
        <v>2.5677730179189895E-2</v>
      </c>
      <c r="J18" s="18">
        <f t="shared" si="5"/>
        <v>1.2315039393939473</v>
      </c>
      <c r="K18" s="18">
        <f t="shared" si="3"/>
        <v>0.30787598484848683</v>
      </c>
      <c r="L18" s="17">
        <v>25</v>
      </c>
      <c r="M18" s="20">
        <f t="shared" si="6"/>
        <v>0.16</v>
      </c>
      <c r="N18" s="17">
        <v>125</v>
      </c>
      <c r="O18" s="21">
        <f t="shared" ref="O18:P18" si="26">D18/7</f>
        <v>0.5714285714285714</v>
      </c>
      <c r="P18" s="21">
        <f t="shared" si="26"/>
        <v>0</v>
      </c>
      <c r="Q18" s="17">
        <f t="shared" si="8"/>
        <v>218</v>
      </c>
      <c r="R18" s="17"/>
      <c r="S18" s="22">
        <v>0.78549848942598099</v>
      </c>
      <c r="T18" s="15">
        <v>512</v>
      </c>
      <c r="U18" s="23" t="s">
        <v>33</v>
      </c>
      <c r="V18" s="24" t="s">
        <v>33</v>
      </c>
      <c r="W18" s="15">
        <v>0</v>
      </c>
      <c r="X18" s="25">
        <f t="shared" si="9"/>
        <v>0</v>
      </c>
      <c r="Y18" s="26">
        <f t="shared" si="10"/>
        <v>6.2899999999999991</v>
      </c>
      <c r="Z18" s="15">
        <v>1</v>
      </c>
      <c r="AA18" s="15" t="s">
        <v>73</v>
      </c>
      <c r="AB18" s="28">
        <f t="shared" si="11"/>
        <v>-0.69</v>
      </c>
      <c r="AC18" s="29">
        <v>2.8777777777777784E-2</v>
      </c>
      <c r="AD18" s="26">
        <f t="shared" si="12"/>
        <v>-0.15885333333333335</v>
      </c>
      <c r="AE18" s="26">
        <v>-3.48</v>
      </c>
      <c r="AF18" s="26">
        <v>-4.7914106818181796</v>
      </c>
      <c r="AG18" s="26">
        <v>0</v>
      </c>
    </row>
    <row r="19" spans="1:33" ht="15.75" customHeight="1" x14ac:dyDescent="0.2">
      <c r="A19" s="15" t="s">
        <v>58</v>
      </c>
      <c r="B19" s="15" t="s">
        <v>250</v>
      </c>
      <c r="C19" s="16">
        <f t="shared" si="4"/>
        <v>13.08090909090909</v>
      </c>
      <c r="D19" s="17">
        <v>11</v>
      </c>
      <c r="E19" s="17">
        <v>1</v>
      </c>
      <c r="F19" s="18">
        <v>143.88999999999999</v>
      </c>
      <c r="G19" s="30">
        <v>-11.36</v>
      </c>
      <c r="H19" s="19">
        <f t="shared" si="1"/>
        <v>7.8949197303495727E-2</v>
      </c>
      <c r="I19" s="19">
        <f t="shared" si="2"/>
        <v>0.13568792712025377</v>
      </c>
      <c r="J19" s="18">
        <f t="shared" si="5"/>
        <v>19.524135833333311</v>
      </c>
      <c r="K19" s="18">
        <f t="shared" si="3"/>
        <v>1.7749214393939374</v>
      </c>
      <c r="L19" s="17">
        <v>28</v>
      </c>
      <c r="M19" s="20">
        <f t="shared" si="6"/>
        <v>0.39285714285714285</v>
      </c>
      <c r="N19" s="17">
        <v>115</v>
      </c>
      <c r="O19" s="21">
        <f t="shared" ref="O19:P19" si="27">D19/7</f>
        <v>1.5714285714285714</v>
      </c>
      <c r="P19" s="21">
        <f t="shared" si="27"/>
        <v>0.14285714285714285</v>
      </c>
      <c r="Q19" s="17">
        <f t="shared" si="8"/>
        <v>67</v>
      </c>
      <c r="R19" s="17"/>
      <c r="S19" s="22">
        <v>0.66666666666666596</v>
      </c>
      <c r="T19" s="15">
        <v>512</v>
      </c>
      <c r="U19" s="23" t="s">
        <v>33</v>
      </c>
      <c r="V19" s="24" t="s">
        <v>33</v>
      </c>
      <c r="W19" s="15">
        <v>2</v>
      </c>
      <c r="X19" s="25">
        <f t="shared" si="9"/>
        <v>0.18181818181818182</v>
      </c>
      <c r="Y19" s="26">
        <f t="shared" si="10"/>
        <v>5.68</v>
      </c>
      <c r="Z19" s="15">
        <v>0</v>
      </c>
      <c r="AA19" s="15" t="s">
        <v>73</v>
      </c>
      <c r="AB19" s="28">
        <f t="shared" si="11"/>
        <v>-0.69</v>
      </c>
      <c r="AC19" s="29">
        <v>2.8777777777777784E-2</v>
      </c>
      <c r="AD19" s="26">
        <f t="shared" si="12"/>
        <v>-0.43684666666666672</v>
      </c>
      <c r="AE19" s="26">
        <v>-3.48</v>
      </c>
      <c r="AF19" s="26">
        <v>-4.7914106818181823</v>
      </c>
      <c r="AG19" s="26">
        <v>0</v>
      </c>
    </row>
    <row r="20" spans="1:33" ht="15.75" customHeight="1" x14ac:dyDescent="0.2">
      <c r="A20" s="15" t="s">
        <v>59</v>
      </c>
      <c r="B20" s="15" t="s">
        <v>251</v>
      </c>
      <c r="C20" s="16">
        <f t="shared" si="4"/>
        <v>12.656666666666666</v>
      </c>
      <c r="D20" s="17">
        <v>3</v>
      </c>
      <c r="E20" s="17">
        <v>1</v>
      </c>
      <c r="F20" s="18">
        <v>37.97</v>
      </c>
      <c r="G20" s="30">
        <v>0</v>
      </c>
      <c r="H20" s="19">
        <f t="shared" si="1"/>
        <v>0</v>
      </c>
      <c r="I20" s="19">
        <f t="shared" si="2"/>
        <v>0.1933402147628509</v>
      </c>
      <c r="J20" s="18">
        <f t="shared" si="5"/>
        <v>7.3411279545454491</v>
      </c>
      <c r="K20" s="18">
        <f t="shared" si="3"/>
        <v>2.4470426515151495</v>
      </c>
      <c r="L20" s="17">
        <v>14</v>
      </c>
      <c r="M20" s="20">
        <f t="shared" si="6"/>
        <v>0.21428571428571427</v>
      </c>
      <c r="N20" s="17">
        <v>108</v>
      </c>
      <c r="O20" s="21">
        <f t="shared" ref="O20:P20" si="28">D20/7</f>
        <v>0.42857142857142855</v>
      </c>
      <c r="P20" s="21">
        <f t="shared" si="28"/>
        <v>0.14285714285714285</v>
      </c>
      <c r="Q20" s="17">
        <f t="shared" si="8"/>
        <v>189</v>
      </c>
      <c r="R20" s="17"/>
      <c r="S20" s="22">
        <v>0.65843621399176899</v>
      </c>
      <c r="T20" s="15">
        <v>512</v>
      </c>
      <c r="U20" s="23" t="s">
        <v>33</v>
      </c>
      <c r="V20" s="24" t="s">
        <v>33</v>
      </c>
      <c r="W20" s="15">
        <v>0</v>
      </c>
      <c r="X20" s="25">
        <f t="shared" si="9"/>
        <v>0</v>
      </c>
      <c r="Y20" s="26">
        <f t="shared" si="10"/>
        <v>0</v>
      </c>
      <c r="Z20" s="15">
        <v>0</v>
      </c>
      <c r="AA20" s="15" t="s">
        <v>73</v>
      </c>
      <c r="AB20" s="28">
        <f t="shared" si="11"/>
        <v>-0.69</v>
      </c>
      <c r="AC20" s="29">
        <v>2.8777777777777784E-2</v>
      </c>
      <c r="AD20" s="26">
        <f t="shared" si="12"/>
        <v>-0.11914000000000001</v>
      </c>
      <c r="AE20" s="26">
        <v>-3.48</v>
      </c>
      <c r="AF20" s="26">
        <v>-4.7914106818181823</v>
      </c>
      <c r="AG20" s="26">
        <v>0</v>
      </c>
    </row>
    <row r="21" spans="1:33" ht="15.75" customHeight="1" x14ac:dyDescent="0.2">
      <c r="A21" s="15" t="s">
        <v>60</v>
      </c>
      <c r="B21" s="15" t="s">
        <v>48</v>
      </c>
      <c r="C21" s="16">
        <f t="shared" si="4"/>
        <v>11.99</v>
      </c>
      <c r="D21" s="17">
        <v>4</v>
      </c>
      <c r="E21" s="17">
        <v>0</v>
      </c>
      <c r="F21" s="18">
        <v>47.96</v>
      </c>
      <c r="G21" s="30">
        <v>-0.02</v>
      </c>
      <c r="H21" s="19">
        <f t="shared" si="1"/>
        <v>4.1701417848206837E-4</v>
      </c>
      <c r="I21" s="19">
        <f t="shared" si="2"/>
        <v>0.15641167513331802</v>
      </c>
      <c r="J21" s="18">
        <f t="shared" si="5"/>
        <v>7.5015039393939329</v>
      </c>
      <c r="K21" s="18">
        <f t="shared" si="3"/>
        <v>1.8753759848484832</v>
      </c>
      <c r="L21" s="17">
        <v>11</v>
      </c>
      <c r="M21" s="20">
        <f t="shared" si="6"/>
        <v>0.36363636363636365</v>
      </c>
      <c r="N21" s="17">
        <v>105</v>
      </c>
      <c r="O21" s="21">
        <f t="shared" ref="O21:P21" si="29">D21/7</f>
        <v>0.5714285714285714</v>
      </c>
      <c r="P21" s="21">
        <f t="shared" si="29"/>
        <v>0</v>
      </c>
      <c r="Q21" s="17">
        <f t="shared" si="8"/>
        <v>183</v>
      </c>
      <c r="R21" s="17"/>
      <c r="S21" s="22">
        <v>0.72489082969432295</v>
      </c>
      <c r="T21" s="15">
        <v>512</v>
      </c>
      <c r="U21" s="23" t="s">
        <v>33</v>
      </c>
      <c r="V21" s="24" t="s">
        <v>33</v>
      </c>
      <c r="W21" s="15">
        <v>0</v>
      </c>
      <c r="X21" s="25">
        <f t="shared" si="9"/>
        <v>0</v>
      </c>
      <c r="Y21" s="26">
        <f t="shared" si="10"/>
        <v>0</v>
      </c>
      <c r="Z21" s="15">
        <v>0</v>
      </c>
      <c r="AA21" s="15" t="s">
        <v>73</v>
      </c>
      <c r="AB21" s="28">
        <f t="shared" si="11"/>
        <v>-0.69</v>
      </c>
      <c r="AC21" s="29">
        <v>2.8777777777777784E-2</v>
      </c>
      <c r="AD21" s="26">
        <f t="shared" si="12"/>
        <v>-0.15885333333333335</v>
      </c>
      <c r="AE21" s="26">
        <v>-3.48</v>
      </c>
      <c r="AF21" s="26">
        <v>-4.7914106818181823</v>
      </c>
      <c r="AG21" s="26">
        <v>0</v>
      </c>
    </row>
    <row r="22" spans="1:33" ht="15.75" customHeight="1" x14ac:dyDescent="0.2">
      <c r="A22" s="15" t="s">
        <v>61</v>
      </c>
      <c r="B22" s="15" t="s">
        <v>48</v>
      </c>
      <c r="C22" s="16">
        <f t="shared" si="4"/>
        <v>11.99</v>
      </c>
      <c r="D22" s="17">
        <v>5</v>
      </c>
      <c r="E22" s="17">
        <v>1</v>
      </c>
      <c r="F22" s="30">
        <v>59.95</v>
      </c>
      <c r="G22" s="30">
        <v>0</v>
      </c>
      <c r="H22" s="19">
        <f t="shared" si="1"/>
        <v>0</v>
      </c>
      <c r="I22" s="19">
        <f t="shared" si="2"/>
        <v>0.15682868931180027</v>
      </c>
      <c r="J22" s="18">
        <f t="shared" si="5"/>
        <v>9.4018799242424276</v>
      </c>
      <c r="K22" s="18">
        <f t="shared" si="3"/>
        <v>1.8803759848484856</v>
      </c>
      <c r="L22" s="17">
        <v>24</v>
      </c>
      <c r="M22" s="20">
        <f t="shared" si="6"/>
        <v>0.20833333333333334</v>
      </c>
      <c r="N22" s="17">
        <v>101</v>
      </c>
      <c r="O22" s="21">
        <f t="shared" ref="O22:P22" si="30">D22/7</f>
        <v>0.7142857142857143</v>
      </c>
      <c r="P22" s="21">
        <f t="shared" si="30"/>
        <v>0.14285714285714285</v>
      </c>
      <c r="Q22" s="17">
        <f t="shared" si="8"/>
        <v>117</v>
      </c>
      <c r="R22" s="17"/>
      <c r="S22" s="22">
        <v>0.75972540045766501</v>
      </c>
      <c r="T22" s="15">
        <v>512</v>
      </c>
      <c r="U22" s="23" t="s">
        <v>33</v>
      </c>
      <c r="V22" s="24" t="s">
        <v>33</v>
      </c>
      <c r="W22" s="15">
        <v>0</v>
      </c>
      <c r="X22" s="25">
        <f t="shared" si="9"/>
        <v>0</v>
      </c>
      <c r="Y22" s="26">
        <f t="shared" si="10"/>
        <v>0</v>
      </c>
      <c r="Z22" s="15">
        <v>0</v>
      </c>
      <c r="AA22" s="15" t="s">
        <v>73</v>
      </c>
      <c r="AB22" s="28">
        <f t="shared" si="11"/>
        <v>-0.69</v>
      </c>
      <c r="AC22" s="29">
        <v>2.8777777777777784E-2</v>
      </c>
      <c r="AD22" s="26">
        <f t="shared" si="12"/>
        <v>-0.19856666666666667</v>
      </c>
      <c r="AE22" s="26">
        <v>-3.48</v>
      </c>
      <c r="AF22" s="26">
        <v>-4.7914106818181823</v>
      </c>
      <c r="AG22" s="26">
        <v>0</v>
      </c>
    </row>
    <row r="23" spans="1:33" ht="15.75" customHeight="1" x14ac:dyDescent="0.2">
      <c r="A23" s="15" t="s">
        <v>62</v>
      </c>
      <c r="B23" s="15" t="s">
        <v>101</v>
      </c>
      <c r="C23" s="16">
        <f t="shared" si="4"/>
        <v>11.99</v>
      </c>
      <c r="D23" s="17">
        <v>1</v>
      </c>
      <c r="E23" s="17">
        <v>0</v>
      </c>
      <c r="F23" s="18">
        <v>11.99</v>
      </c>
      <c r="G23" s="30">
        <v>0</v>
      </c>
      <c r="H23" s="19">
        <f t="shared" si="1"/>
        <v>0</v>
      </c>
      <c r="I23" s="19">
        <f t="shared" si="2"/>
        <v>0.15682868931180016</v>
      </c>
      <c r="J23" s="18">
        <f t="shared" si="5"/>
        <v>1.880375984848484</v>
      </c>
      <c r="K23" s="18">
        <f t="shared" si="3"/>
        <v>1.880375984848484</v>
      </c>
      <c r="L23" s="17">
        <v>7</v>
      </c>
      <c r="M23" s="20">
        <f t="shared" si="6"/>
        <v>0.14285714285714285</v>
      </c>
      <c r="N23" s="17">
        <v>98</v>
      </c>
      <c r="O23" s="21">
        <f t="shared" ref="O23:P23" si="31">D23/7</f>
        <v>0.14285714285714285</v>
      </c>
      <c r="P23" s="21">
        <f t="shared" si="31"/>
        <v>0</v>
      </c>
      <c r="Q23" s="17">
        <f t="shared" si="8"/>
        <v>686</v>
      </c>
      <c r="R23" s="17"/>
      <c r="S23" s="22">
        <v>0.78859857482185203</v>
      </c>
      <c r="T23" s="15">
        <v>512</v>
      </c>
      <c r="U23" s="23" t="s">
        <v>33</v>
      </c>
      <c r="V23" s="24" t="s">
        <v>33</v>
      </c>
      <c r="W23" s="15">
        <v>0</v>
      </c>
      <c r="X23" s="25">
        <f t="shared" si="9"/>
        <v>0</v>
      </c>
      <c r="Y23" s="26">
        <f t="shared" si="10"/>
        <v>0</v>
      </c>
      <c r="Z23" s="15">
        <v>0</v>
      </c>
      <c r="AA23" s="15" t="s">
        <v>73</v>
      </c>
      <c r="AB23" s="28">
        <f t="shared" si="11"/>
        <v>-0.69</v>
      </c>
      <c r="AC23" s="29">
        <v>2.8777777777777784E-2</v>
      </c>
      <c r="AD23" s="26">
        <f t="shared" si="12"/>
        <v>-3.9713333333333337E-2</v>
      </c>
      <c r="AE23" s="26">
        <v>-3.48</v>
      </c>
      <c r="AF23" s="26">
        <v>-4.7914106818181823</v>
      </c>
      <c r="AG23" s="26">
        <v>0</v>
      </c>
    </row>
    <row r="24" spans="1:33" ht="15.75" customHeight="1" x14ac:dyDescent="0.2">
      <c r="A24" s="15" t="s">
        <v>63</v>
      </c>
      <c r="B24" s="15" t="s">
        <v>252</v>
      </c>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98</v>
      </c>
      <c r="O24" s="21">
        <f t="shared" ref="O24:P24" si="32">D24/7</f>
        <v>0</v>
      </c>
      <c r="P24" s="21">
        <f t="shared" si="32"/>
        <v>0</v>
      </c>
      <c r="Q24" s="17" t="e">
        <f t="shared" si="8"/>
        <v>#DIV/0!</v>
      </c>
      <c r="R24" s="17"/>
      <c r="S24" s="22">
        <v>0.75566750629722901</v>
      </c>
      <c r="T24" s="15">
        <v>512</v>
      </c>
      <c r="U24" s="23" t="s">
        <v>33</v>
      </c>
      <c r="V24" s="24" t="s">
        <v>33</v>
      </c>
      <c r="W24" s="15">
        <v>0</v>
      </c>
      <c r="X24" s="25">
        <f t="shared" si="9"/>
        <v>0</v>
      </c>
      <c r="Y24" s="26">
        <f t="shared" si="10"/>
        <v>0</v>
      </c>
      <c r="Z24" s="15">
        <v>0</v>
      </c>
      <c r="AA24" s="15" t="s">
        <v>73</v>
      </c>
      <c r="AB24" s="28">
        <f t="shared" si="11"/>
        <v>-0.69</v>
      </c>
      <c r="AC24" s="29">
        <v>2.8777777777777784E-2</v>
      </c>
      <c r="AD24" s="26">
        <f t="shared" si="12"/>
        <v>0</v>
      </c>
      <c r="AE24" s="26">
        <v>-3.48</v>
      </c>
      <c r="AF24" s="26">
        <v>-4.7914106818181823</v>
      </c>
      <c r="AG24" s="26">
        <v>0</v>
      </c>
    </row>
    <row r="25" spans="1:33" ht="15.75" customHeight="1" x14ac:dyDescent="0.2">
      <c r="A25" s="15" t="s">
        <v>64</v>
      </c>
      <c r="B25" s="15" t="s">
        <v>224</v>
      </c>
      <c r="C25" s="16">
        <f t="shared" si="4"/>
        <v>11.99</v>
      </c>
      <c r="D25" s="17">
        <v>3</v>
      </c>
      <c r="E25" s="17">
        <v>0</v>
      </c>
      <c r="F25" s="18">
        <v>35.97</v>
      </c>
      <c r="G25" s="18">
        <v>-0.6</v>
      </c>
      <c r="H25" s="19">
        <f t="shared" si="1"/>
        <v>1.6680567139282735E-2</v>
      </c>
      <c r="I25" s="19">
        <f t="shared" si="2"/>
        <v>0.1402657770364191</v>
      </c>
      <c r="J25" s="18">
        <f t="shared" si="5"/>
        <v>5.0453599999999952</v>
      </c>
      <c r="K25" s="18">
        <f t="shared" si="3"/>
        <v>1.681786666666665</v>
      </c>
      <c r="L25" s="17">
        <v>22</v>
      </c>
      <c r="M25" s="20">
        <f t="shared" si="6"/>
        <v>0.13636363636363635</v>
      </c>
      <c r="N25" s="17">
        <v>95</v>
      </c>
      <c r="O25" s="21">
        <f t="shared" ref="O25:P25" si="33">D25/7</f>
        <v>0.42857142857142855</v>
      </c>
      <c r="P25" s="21">
        <f t="shared" si="33"/>
        <v>0</v>
      </c>
      <c r="Q25" s="17">
        <f t="shared" si="8"/>
        <v>221</v>
      </c>
      <c r="R25" s="17"/>
      <c r="S25" s="22">
        <v>0.59122401847575057</v>
      </c>
      <c r="T25" s="15">
        <v>512</v>
      </c>
      <c r="U25" s="23" t="s">
        <v>33</v>
      </c>
      <c r="V25" s="24" t="s">
        <v>33</v>
      </c>
      <c r="W25" s="37">
        <v>0</v>
      </c>
      <c r="X25" s="25">
        <f t="shared" si="9"/>
        <v>0</v>
      </c>
      <c r="Y25" s="26">
        <f t="shared" si="10"/>
        <v>0</v>
      </c>
      <c r="Z25" s="37">
        <v>0</v>
      </c>
      <c r="AA25" s="15" t="s">
        <v>73</v>
      </c>
      <c r="AB25" s="28">
        <f t="shared" si="11"/>
        <v>-0.69</v>
      </c>
      <c r="AC25" s="29">
        <v>2.8777777777777784E-2</v>
      </c>
      <c r="AD25" s="26">
        <f t="shared" si="12"/>
        <v>-0.11914000000000001</v>
      </c>
      <c r="AE25" s="26">
        <v>-3.48</v>
      </c>
      <c r="AF25" s="26">
        <v>-4.79</v>
      </c>
      <c r="AG25" s="26">
        <v>0</v>
      </c>
    </row>
    <row r="26" spans="1:33" ht="15.75" customHeight="1" x14ac:dyDescent="0.2">
      <c r="A26" s="15" t="s">
        <v>65</v>
      </c>
      <c r="B26" s="15"/>
      <c r="C26" s="16">
        <f t="shared" si="4"/>
        <v>11.99</v>
      </c>
      <c r="D26" s="17">
        <v>1</v>
      </c>
      <c r="E26" s="17">
        <v>0</v>
      </c>
      <c r="F26" s="18">
        <v>11.99</v>
      </c>
      <c r="G26" s="18">
        <v>-2.2799999999999998</v>
      </c>
      <c r="H26" s="19">
        <f t="shared" si="1"/>
        <v>0.19015846538782316</v>
      </c>
      <c r="I26" s="19">
        <f t="shared" si="2"/>
        <v>-4.6674229787448951E-2</v>
      </c>
      <c r="J26" s="18">
        <f t="shared" si="5"/>
        <v>-0.55962401515151294</v>
      </c>
      <c r="K26" s="18">
        <f t="shared" si="3"/>
        <v>-0.55962401515151294</v>
      </c>
      <c r="L26" s="17">
        <v>11</v>
      </c>
      <c r="M26" s="20">
        <f t="shared" si="6"/>
        <v>9.0909090909090912E-2</v>
      </c>
      <c r="N26" s="17">
        <v>95</v>
      </c>
      <c r="O26" s="21">
        <f t="shared" ref="O26:P26" si="34">D26/7</f>
        <v>0.14285714285714285</v>
      </c>
      <c r="P26" s="21">
        <f t="shared" si="34"/>
        <v>0</v>
      </c>
      <c r="Q26" s="17">
        <f t="shared" si="8"/>
        <v>665</v>
      </c>
      <c r="R26" s="17"/>
      <c r="S26" s="22">
        <v>0.55238095238095242</v>
      </c>
      <c r="T26" s="15">
        <v>512</v>
      </c>
      <c r="U26" s="23" t="s">
        <v>33</v>
      </c>
      <c r="V26" s="24" t="s">
        <v>33</v>
      </c>
      <c r="W26" s="37">
        <v>0</v>
      </c>
      <c r="X26" s="25">
        <f t="shared" si="9"/>
        <v>0</v>
      </c>
      <c r="Y26" s="26">
        <f t="shared" si="10"/>
        <v>0</v>
      </c>
      <c r="Z26" s="37">
        <v>0</v>
      </c>
      <c r="AA26" s="15" t="s">
        <v>73</v>
      </c>
      <c r="AB26" s="28">
        <f t="shared" si="11"/>
        <v>-0.69</v>
      </c>
      <c r="AC26" s="29">
        <v>2.8777777777777784E-2</v>
      </c>
      <c r="AD26" s="26">
        <f t="shared" si="12"/>
        <v>-3.9713333333333337E-2</v>
      </c>
      <c r="AE26" s="26">
        <v>-3.64</v>
      </c>
      <c r="AF26" s="26">
        <v>-4.7914106818181796</v>
      </c>
      <c r="AG26" s="26">
        <v>0</v>
      </c>
    </row>
    <row r="27" spans="1:33" ht="15.75" customHeight="1" x14ac:dyDescent="0.2">
      <c r="A27" s="15" t="s">
        <v>66</v>
      </c>
      <c r="B27" s="15" t="s">
        <v>48</v>
      </c>
      <c r="C27" s="16">
        <f t="shared" si="4"/>
        <v>11.99</v>
      </c>
      <c r="D27" s="17">
        <v>4</v>
      </c>
      <c r="E27" s="17">
        <v>0</v>
      </c>
      <c r="F27" s="18">
        <v>47.96</v>
      </c>
      <c r="G27" s="18">
        <v>-6.31</v>
      </c>
      <c r="H27" s="19">
        <f t="shared" si="1"/>
        <v>0.13156797331109257</v>
      </c>
      <c r="I27" s="19">
        <f t="shared" si="2"/>
        <v>1.1916262289281559E-2</v>
      </c>
      <c r="J27" s="18">
        <f t="shared" si="5"/>
        <v>0.57150393939394362</v>
      </c>
      <c r="K27" s="18">
        <f t="shared" si="3"/>
        <v>0.1428759848484859</v>
      </c>
      <c r="L27" s="17">
        <v>24</v>
      </c>
      <c r="M27" s="20">
        <f t="shared" si="6"/>
        <v>0.16666666666666666</v>
      </c>
      <c r="N27" s="17">
        <v>91</v>
      </c>
      <c r="O27" s="21">
        <f t="shared" ref="O27:P27" si="35">D27/7</f>
        <v>0.5714285714285714</v>
      </c>
      <c r="P27" s="21">
        <f t="shared" si="35"/>
        <v>0</v>
      </c>
      <c r="Q27" s="17">
        <f t="shared" si="8"/>
        <v>159</v>
      </c>
      <c r="R27" s="17"/>
      <c r="S27" s="22">
        <v>0.53807106598984766</v>
      </c>
      <c r="T27" s="15">
        <v>512</v>
      </c>
      <c r="U27" s="23" t="s">
        <v>33</v>
      </c>
      <c r="V27" s="24" t="s">
        <v>33</v>
      </c>
      <c r="W27" s="37">
        <v>2</v>
      </c>
      <c r="X27" s="25">
        <f t="shared" si="9"/>
        <v>0.5</v>
      </c>
      <c r="Y27" s="26">
        <f t="shared" si="10"/>
        <v>2.1033333333333331</v>
      </c>
      <c r="Z27" s="37">
        <v>1</v>
      </c>
      <c r="AA27" s="15" t="s">
        <v>73</v>
      </c>
      <c r="AB27" s="28">
        <f t="shared" si="11"/>
        <v>-0.69</v>
      </c>
      <c r="AC27" s="29">
        <v>2.8777777777777784E-2</v>
      </c>
      <c r="AD27" s="26">
        <f t="shared" si="12"/>
        <v>-0.15885333333333335</v>
      </c>
      <c r="AE27" s="26">
        <v>-3.64</v>
      </c>
      <c r="AF27" s="26">
        <v>-4.7914106818181796</v>
      </c>
      <c r="AG27" s="26">
        <v>0</v>
      </c>
    </row>
    <row r="28" spans="1:33" ht="15.75" customHeight="1" x14ac:dyDescent="0.2">
      <c r="A28" s="15" t="s">
        <v>67</v>
      </c>
      <c r="B28" s="15" t="s">
        <v>48</v>
      </c>
      <c r="C28" s="16">
        <f t="shared" si="4"/>
        <v>11.99</v>
      </c>
      <c r="D28" s="17">
        <v>6</v>
      </c>
      <c r="E28" s="17">
        <v>0</v>
      </c>
      <c r="F28" s="18">
        <v>71.94</v>
      </c>
      <c r="G28" s="18">
        <v>-4.22</v>
      </c>
      <c r="H28" s="19">
        <f t="shared" si="1"/>
        <v>5.8659994439810952E-2</v>
      </c>
      <c r="I28" s="19">
        <f t="shared" si="2"/>
        <v>8.482424116056321E-2</v>
      </c>
      <c r="J28" s="18">
        <f t="shared" si="5"/>
        <v>6.1022559090909176</v>
      </c>
      <c r="K28" s="18">
        <f t="shared" si="3"/>
        <v>1.0170426515151529</v>
      </c>
      <c r="L28" s="17">
        <v>22</v>
      </c>
      <c r="M28" s="20">
        <f t="shared" si="6"/>
        <v>0.27272727272727271</v>
      </c>
      <c r="N28" s="17">
        <v>85</v>
      </c>
      <c r="O28" s="21">
        <f t="shared" ref="O28:P28" si="36">D28/7</f>
        <v>0.8571428571428571</v>
      </c>
      <c r="P28" s="21">
        <f t="shared" si="36"/>
        <v>0</v>
      </c>
      <c r="Q28" s="17">
        <f t="shared" si="8"/>
        <v>99</v>
      </c>
      <c r="R28" s="17"/>
      <c r="S28" s="22">
        <v>0.58666666666666667</v>
      </c>
      <c r="T28" s="15">
        <v>512</v>
      </c>
      <c r="U28" s="23" t="s">
        <v>33</v>
      </c>
      <c r="V28" s="24" t="s">
        <v>33</v>
      </c>
      <c r="W28" s="37">
        <v>2</v>
      </c>
      <c r="X28" s="25">
        <f t="shared" si="9"/>
        <v>0.33333333333333331</v>
      </c>
      <c r="Y28" s="26">
        <f t="shared" si="10"/>
        <v>1.0549999999999999</v>
      </c>
      <c r="Z28" s="37">
        <v>2</v>
      </c>
      <c r="AA28" s="15" t="s">
        <v>73</v>
      </c>
      <c r="AB28" s="28">
        <f t="shared" si="11"/>
        <v>-0.69</v>
      </c>
      <c r="AC28" s="29">
        <v>2.8777777777777784E-2</v>
      </c>
      <c r="AD28" s="26">
        <f t="shared" si="12"/>
        <v>-0.23828000000000002</v>
      </c>
      <c r="AE28" s="26">
        <v>-3.64</v>
      </c>
      <c r="AF28" s="26">
        <v>-4.7914106818181796</v>
      </c>
      <c r="AG28" s="26">
        <v>0</v>
      </c>
    </row>
    <row r="29" spans="1:33" ht="15.75" customHeight="1" x14ac:dyDescent="0.2">
      <c r="A29" s="15" t="s">
        <v>68</v>
      </c>
      <c r="B29" s="15"/>
      <c r="C29" s="16">
        <f t="shared" si="4"/>
        <v>11.99</v>
      </c>
      <c r="D29" s="31">
        <v>2</v>
      </c>
      <c r="E29" s="31">
        <v>0</v>
      </c>
      <c r="F29" s="32">
        <v>23.98</v>
      </c>
      <c r="G29" s="32">
        <v>-1.1000000000000001</v>
      </c>
      <c r="H29" s="19">
        <f t="shared" si="1"/>
        <v>4.5871559633027525E-2</v>
      </c>
      <c r="I29" s="19">
        <f t="shared" si="2"/>
        <v>9.7612675967346602E-2</v>
      </c>
      <c r="J29" s="18">
        <f t="shared" si="5"/>
        <v>2.3407519696969716</v>
      </c>
      <c r="K29" s="18">
        <f t="shared" si="3"/>
        <v>1.1703759848484858</v>
      </c>
      <c r="L29" s="31">
        <v>8</v>
      </c>
      <c r="M29" s="20">
        <f t="shared" si="6"/>
        <v>0.25</v>
      </c>
      <c r="N29" s="31">
        <v>83</v>
      </c>
      <c r="O29" s="21">
        <f t="shared" ref="O29:P29" si="37">D29/7</f>
        <v>0.2857142857142857</v>
      </c>
      <c r="P29" s="21">
        <f t="shared" si="37"/>
        <v>0</v>
      </c>
      <c r="Q29" s="17">
        <f t="shared" si="8"/>
        <v>290</v>
      </c>
      <c r="R29" s="17"/>
      <c r="S29" s="22">
        <v>0.49289099526066349</v>
      </c>
      <c r="T29" s="15">
        <v>512</v>
      </c>
      <c r="U29" s="23" t="s">
        <v>33</v>
      </c>
      <c r="V29" s="24" t="s">
        <v>33</v>
      </c>
      <c r="W29" s="15">
        <v>0</v>
      </c>
      <c r="X29" s="25">
        <f t="shared" si="9"/>
        <v>0</v>
      </c>
      <c r="Y29" s="26">
        <f t="shared" si="10"/>
        <v>0</v>
      </c>
      <c r="Z29" s="15">
        <v>0</v>
      </c>
      <c r="AA29" s="15" t="s">
        <v>73</v>
      </c>
      <c r="AB29" s="28">
        <f t="shared" si="11"/>
        <v>-0.69</v>
      </c>
      <c r="AC29" s="29">
        <v>2.8777777777777784E-2</v>
      </c>
      <c r="AD29" s="26">
        <f t="shared" si="12"/>
        <v>-7.9426666666666673E-2</v>
      </c>
      <c r="AE29" s="26">
        <v>-3.64</v>
      </c>
      <c r="AF29" s="26">
        <v>-4.7914106818181796</v>
      </c>
      <c r="AG29" s="26">
        <v>0</v>
      </c>
    </row>
    <row r="30" spans="1:33" ht="15.75" customHeight="1" x14ac:dyDescent="0.2">
      <c r="A30" s="15" t="s">
        <v>69</v>
      </c>
      <c r="B30" s="15"/>
      <c r="C30" s="16">
        <f t="shared" si="4"/>
        <v>11.99</v>
      </c>
      <c r="D30" s="31">
        <v>1</v>
      </c>
      <c r="E30" s="31">
        <v>0</v>
      </c>
      <c r="F30" s="32">
        <v>11.99</v>
      </c>
      <c r="G30" s="32">
        <v>-1.61</v>
      </c>
      <c r="H30" s="19">
        <f t="shared" si="1"/>
        <v>0.13427856547122602</v>
      </c>
      <c r="I30" s="19">
        <f t="shared" si="2"/>
        <v>1.0867730161419269E-2</v>
      </c>
      <c r="J30" s="18">
        <f t="shared" si="5"/>
        <v>0.13030408463541704</v>
      </c>
      <c r="K30" s="18">
        <f t="shared" si="3"/>
        <v>0.13030408463541704</v>
      </c>
      <c r="L30" s="31">
        <v>5</v>
      </c>
      <c r="M30" s="20">
        <f t="shared" si="6"/>
        <v>0.2</v>
      </c>
      <c r="N30" s="31">
        <v>82</v>
      </c>
      <c r="O30" s="21">
        <f t="shared" ref="O30:P30" si="38">D30/7</f>
        <v>0.14285714285714285</v>
      </c>
      <c r="P30" s="21">
        <f t="shared" si="38"/>
        <v>0</v>
      </c>
      <c r="Q30" s="17">
        <f t="shared" si="8"/>
        <v>574</v>
      </c>
      <c r="R30" s="17"/>
      <c r="S30" s="22">
        <v>0.4784688995215311</v>
      </c>
      <c r="T30" s="15">
        <v>512</v>
      </c>
      <c r="U30" s="23" t="s">
        <v>33</v>
      </c>
      <c r="V30" s="24" t="s">
        <v>33</v>
      </c>
      <c r="W30" s="15">
        <v>0</v>
      </c>
      <c r="X30" s="25">
        <f t="shared" si="9"/>
        <v>0</v>
      </c>
      <c r="Y30" s="26">
        <f t="shared" si="10"/>
        <v>0</v>
      </c>
      <c r="Z30" s="15">
        <v>0</v>
      </c>
      <c r="AA30" s="15" t="s">
        <v>73</v>
      </c>
      <c r="AB30" s="28">
        <f t="shared" si="11"/>
        <v>-0.69</v>
      </c>
      <c r="AC30" s="29">
        <v>2.8777777777777784E-2</v>
      </c>
      <c r="AD30" s="26">
        <f t="shared" si="12"/>
        <v>-3.9713333333333337E-2</v>
      </c>
      <c r="AE30" s="26">
        <v>-3.64</v>
      </c>
      <c r="AF30" s="26">
        <v>-4.7714825820312496</v>
      </c>
      <c r="AG30" s="26">
        <v>0</v>
      </c>
    </row>
    <row r="31" spans="1:33" ht="15.75" customHeight="1" x14ac:dyDescent="0.2">
      <c r="A31" s="15" t="s">
        <v>70</v>
      </c>
      <c r="B31" s="15"/>
      <c r="C31" s="16">
        <f t="shared" si="4"/>
        <v>11.99</v>
      </c>
      <c r="D31" s="31">
        <v>2</v>
      </c>
      <c r="E31" s="31">
        <v>0</v>
      </c>
      <c r="F31" s="32">
        <v>23.98</v>
      </c>
      <c r="G31" s="32">
        <v>-2.7600000000000002</v>
      </c>
      <c r="H31" s="19">
        <f t="shared" si="1"/>
        <v>0.11509591326105088</v>
      </c>
      <c r="I31" s="19">
        <f t="shared" si="2"/>
        <v>3.0050382371594228E-2</v>
      </c>
      <c r="J31" s="18">
        <f t="shared" si="5"/>
        <v>0.7206081692708296</v>
      </c>
      <c r="K31" s="18">
        <f t="shared" si="3"/>
        <v>0.3603040846354148</v>
      </c>
      <c r="L31" s="31">
        <v>6</v>
      </c>
      <c r="M31" s="20">
        <f t="shared" si="6"/>
        <v>0.33333333333333331</v>
      </c>
      <c r="N31" s="31">
        <v>80</v>
      </c>
      <c r="O31" s="21">
        <f t="shared" ref="O31:P32" si="39">D31/7</f>
        <v>0.2857142857142857</v>
      </c>
      <c r="P31" s="21">
        <f t="shared" si="39"/>
        <v>0</v>
      </c>
      <c r="Q31" s="17">
        <f t="shared" si="8"/>
        <v>280</v>
      </c>
      <c r="R31" s="17"/>
      <c r="S31" s="22">
        <v>0.46650124069478899</v>
      </c>
      <c r="T31" s="15">
        <v>512</v>
      </c>
      <c r="U31" s="23" t="s">
        <v>33</v>
      </c>
      <c r="V31" s="24" t="s">
        <v>740</v>
      </c>
      <c r="W31" s="15">
        <v>1</v>
      </c>
      <c r="X31" s="25">
        <f t="shared" si="9"/>
        <v>0.5</v>
      </c>
      <c r="Y31" s="26">
        <f t="shared" si="10"/>
        <v>2.7600000000000002</v>
      </c>
      <c r="Z31" s="15">
        <v>0</v>
      </c>
      <c r="AA31" s="15" t="s">
        <v>73</v>
      </c>
      <c r="AB31" s="28">
        <f t="shared" si="11"/>
        <v>-0.69</v>
      </c>
      <c r="AC31" s="29">
        <v>2.8777777777777784E-2</v>
      </c>
      <c r="AD31" s="26">
        <f t="shared" si="12"/>
        <v>-7.9426666666666673E-2</v>
      </c>
      <c r="AE31" s="26">
        <v>-3.64</v>
      </c>
      <c r="AF31" s="26">
        <v>-4.7714825820312505</v>
      </c>
      <c r="AG31" s="26">
        <v>0</v>
      </c>
    </row>
    <row r="32" spans="1:33" ht="15.75" customHeight="1" x14ac:dyDescent="0.2">
      <c r="A32" s="15" t="s">
        <v>717</v>
      </c>
      <c r="B32" s="15"/>
      <c r="C32" s="16">
        <f t="shared" si="4"/>
        <v>11.99</v>
      </c>
      <c r="D32" s="31">
        <v>2</v>
      </c>
      <c r="E32" s="31">
        <v>0</v>
      </c>
      <c r="F32" s="32">
        <v>23.98</v>
      </c>
      <c r="G32" s="32">
        <v>-1.66</v>
      </c>
      <c r="H32" s="19">
        <f t="shared" si="1"/>
        <v>6.9224353628023344E-2</v>
      </c>
      <c r="I32" s="19">
        <f t="shared" si="2"/>
        <v>7.5921942004621878E-2</v>
      </c>
      <c r="J32" s="18">
        <f t="shared" si="5"/>
        <v>1.8206081692708327</v>
      </c>
      <c r="K32" s="18">
        <f t="shared" si="3"/>
        <v>0.91030408463541634</v>
      </c>
      <c r="L32" s="31">
        <v>7</v>
      </c>
      <c r="M32" s="20">
        <f t="shared" si="6"/>
        <v>0.2857142857142857</v>
      </c>
      <c r="N32" s="31">
        <v>78</v>
      </c>
      <c r="O32" s="21">
        <f t="shared" si="39"/>
        <v>0.2857142857142857</v>
      </c>
      <c r="P32" s="21">
        <f t="shared" si="39"/>
        <v>0</v>
      </c>
      <c r="Q32" s="17">
        <f t="shared" si="8"/>
        <v>273</v>
      </c>
      <c r="R32" s="17" t="str">
        <f ca="1">IFERROR(VLOOKUP($B$2,IMPORTRANGE("https://docs.google.com/spreadsheets/d/1KiWZV1ko8G7lnRucBRBd29jj3Be6ltMfljMDqzOkQmI/edit#gid=1381463014","Lookup!A:F"),6,FALSE),"")</f>
        <v/>
      </c>
      <c r="S32" s="22">
        <v>0.41884816753926701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1.66</v>
      </c>
      <c r="Z32" s="15">
        <v>1</v>
      </c>
      <c r="AA32" s="15" t="s">
        <v>73</v>
      </c>
      <c r="AB32" s="28">
        <f t="shared" si="11"/>
        <v>-0.69</v>
      </c>
      <c r="AC32" s="29">
        <v>2.8777777777777784E-2</v>
      </c>
      <c r="AD32" s="26">
        <f t="shared" si="12"/>
        <v>-7.9426666666666673E-2</v>
      </c>
      <c r="AE32" s="26">
        <v>-3.64</v>
      </c>
      <c r="AF32" s="26">
        <v>-4.7714825820312496</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21.83203125"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6.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Info!B1:BJ5000""),3,FALSE),"""")"),"Extension Cord Wrap Organizer, 10 Piece Multi-Pack of Storage Straps - 6 Small, 2 XXL, and 2 XXXL Hanger Wraps for Power Cables, Hoses, Ropes, and More")</f>
        <v>Extension Cord Wrap Organizer, 10 Piece Multi-Pack of Storage Straps - 6 Small, 2 XXL, and 2 XXXL Hanger Wraps for Power Cables, Hoses,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Info!B1:BJ5000""),2,FALSE),"""")"),"B083SV34WH")</f>
        <v>B083SV34WH</v>
      </c>
      <c r="B2" s="3" t="s">
        <v>253</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3.25" customHeight="1" x14ac:dyDescent="0.15">
      <c r="A3" s="62" t="s">
        <v>30</v>
      </c>
      <c r="B3" s="63"/>
      <c r="C3" s="4">
        <f>((AE32+AF32)/0.85)*-1</f>
        <v>11.090064529411766</v>
      </c>
      <c r="D3" s="5">
        <f>SUM(D4:D99634)</f>
        <v>0</v>
      </c>
      <c r="E3" s="5"/>
      <c r="F3" s="6">
        <f t="shared" ref="F3:G3" si="0">SUM(F4:F99634)</f>
        <v>0</v>
      </c>
      <c r="G3" s="6">
        <f t="shared" si="0"/>
        <v>0</v>
      </c>
      <c r="H3" s="7" t="e">
        <f t="shared" ref="H3:H32" si="1">G3/F3*-1</f>
        <v>#DIV/0!</v>
      </c>
      <c r="I3" s="8" t="e">
        <f t="shared" ref="I3:I32" si="2">J3/F3</f>
        <v>#DIV/0!</v>
      </c>
      <c r="J3" s="6">
        <f>SUM(J4:J99634)</f>
        <v>0</v>
      </c>
      <c r="K3" s="6" t="e">
        <f t="shared" ref="K3:K32" si="3">J3/D3</f>
        <v>#DIV/0!</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t="e">
        <f>W3/D3</f>
        <v>#DIV/0!</v>
      </c>
      <c r="Y3" s="6"/>
      <c r="Z3" s="5"/>
      <c r="AA3" s="5"/>
      <c r="AB3" s="5"/>
      <c r="AC3" s="5"/>
      <c r="AD3" s="6">
        <f>SUM(AD4:AD99634)</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Info!B2:BZ7000""),37,FALSE)),"""")*-1"),-5.94655485)</f>
        <v>-5.9465548500000001</v>
      </c>
      <c r="AG3" s="6">
        <f>SUM(AG4:AG99634)</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-4.8771768181818178</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-4.8771768181818178</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-4.8771768181818178</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-4.8771768181818178</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-4.88</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-4.9082677272727198</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-4.9082677272727198</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-4.9082677272727198</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-4.9082677272727198</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-4.9246313636363599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-4.9246313636363599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-4.9246313636363599</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-4.9246313636363599</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130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-4.80073136363636</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130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-4.80073136363636</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130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-4.8007313636363635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130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-4.8007313636363635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130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-4.8007313636363635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130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-4.8007313636363635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130</v>
      </c>
      <c r="U23" s="23" t="s">
        <v>33</v>
      </c>
      <c r="V23" s="24" t="s">
        <v>33</v>
      </c>
      <c r="W23" s="15">
        <v>0</v>
      </c>
      <c r="X23" s="25">
        <f t="shared" si="9"/>
        <v>0</v>
      </c>
      <c r="Y23" s="26">
        <f t="shared" si="10"/>
        <v>0</v>
      </c>
      <c r="Z23" s="15">
        <v>0</v>
      </c>
      <c r="AA23" s="27" t="s">
        <v>73</v>
      </c>
      <c r="AB23" s="28">
        <f t="shared" si="11"/>
        <v>-0.69</v>
      </c>
      <c r="AC23" s="29">
        <v>6.1722222222222227E-2</v>
      </c>
      <c r="AD23" s="26">
        <f t="shared" si="12"/>
        <v>0</v>
      </c>
      <c r="AE23" s="26">
        <v>-3.48</v>
      </c>
      <c r="AF23" s="26">
        <v>-4.8007313636363635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130</v>
      </c>
      <c r="U24" s="23" t="s">
        <v>33</v>
      </c>
      <c r="V24" s="24" t="s">
        <v>33</v>
      </c>
      <c r="W24" s="15">
        <v>0</v>
      </c>
      <c r="X24" s="25">
        <f t="shared" si="9"/>
        <v>0</v>
      </c>
      <c r="Y24" s="26">
        <f t="shared" si="10"/>
        <v>0</v>
      </c>
      <c r="Z24" s="15">
        <v>0</v>
      </c>
      <c r="AA24" s="27" t="s">
        <v>73</v>
      </c>
      <c r="AB24" s="28">
        <f t="shared" si="11"/>
        <v>-0.69</v>
      </c>
      <c r="AC24" s="29">
        <v>6.1722222222222227E-2</v>
      </c>
      <c r="AD24" s="26">
        <f t="shared" si="12"/>
        <v>0</v>
      </c>
      <c r="AE24" s="26">
        <v>-3.48</v>
      </c>
      <c r="AF24" s="26">
        <v>-4.8007313636363635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130</v>
      </c>
      <c r="U25" s="23" t="s">
        <v>33</v>
      </c>
      <c r="V25" s="24" t="s">
        <v>33</v>
      </c>
      <c r="W25" s="37">
        <v>0</v>
      </c>
      <c r="X25" s="25">
        <f t="shared" si="9"/>
        <v>0</v>
      </c>
      <c r="Y25" s="26">
        <f t="shared" si="10"/>
        <v>0</v>
      </c>
      <c r="Z25" s="37">
        <v>0</v>
      </c>
      <c r="AA25" s="27" t="s">
        <v>73</v>
      </c>
      <c r="AB25" s="28">
        <f t="shared" si="11"/>
        <v>-0.69</v>
      </c>
      <c r="AC25" s="29">
        <v>6.1722222222222227E-2</v>
      </c>
      <c r="AD25" s="26">
        <f t="shared" si="12"/>
        <v>0</v>
      </c>
      <c r="AE25" s="26">
        <v>-3.48</v>
      </c>
      <c r="AF25" s="26">
        <v>-4.8</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130</v>
      </c>
      <c r="U26" s="23" t="s">
        <v>33</v>
      </c>
      <c r="V26" s="24" t="s">
        <v>33</v>
      </c>
      <c r="W26" s="37">
        <v>0</v>
      </c>
      <c r="X26" s="25">
        <f t="shared" si="9"/>
        <v>0</v>
      </c>
      <c r="Y26" s="26">
        <f t="shared" si="10"/>
        <v>0</v>
      </c>
      <c r="Z26" s="37">
        <v>0</v>
      </c>
      <c r="AA26" s="15" t="s">
        <v>73</v>
      </c>
      <c r="AB26" s="28">
        <f t="shared" si="11"/>
        <v>-0.69</v>
      </c>
      <c r="AC26" s="29">
        <v>6.1722222222222227E-2</v>
      </c>
      <c r="AD26" s="26">
        <f t="shared" si="12"/>
        <v>0</v>
      </c>
      <c r="AE26" s="26">
        <v>-3.48</v>
      </c>
      <c r="AF26" s="26">
        <v>-4.80073136363636</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130</v>
      </c>
      <c r="U27" s="23" t="s">
        <v>33</v>
      </c>
      <c r="V27" s="24" t="s">
        <v>33</v>
      </c>
      <c r="W27" s="37">
        <v>0</v>
      </c>
      <c r="X27" s="25">
        <f t="shared" si="9"/>
        <v>0</v>
      </c>
      <c r="Y27" s="26">
        <f t="shared" si="10"/>
        <v>0</v>
      </c>
      <c r="Z27" s="37">
        <v>0</v>
      </c>
      <c r="AA27" s="15" t="s">
        <v>73</v>
      </c>
      <c r="AB27" s="28">
        <f t="shared" si="11"/>
        <v>-0.69</v>
      </c>
      <c r="AC27" s="29">
        <v>6.1722222222222227E-2</v>
      </c>
      <c r="AD27" s="26">
        <f t="shared" si="12"/>
        <v>0</v>
      </c>
      <c r="AE27" s="26">
        <v>-3.48</v>
      </c>
      <c r="AF27" s="26">
        <v>-4.80073136363636</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130</v>
      </c>
      <c r="U28" s="23" t="s">
        <v>33</v>
      </c>
      <c r="V28" s="24" t="s">
        <v>33</v>
      </c>
      <c r="W28" s="37">
        <v>0</v>
      </c>
      <c r="X28" s="25">
        <f t="shared" si="9"/>
        <v>0</v>
      </c>
      <c r="Y28" s="26">
        <f t="shared" si="10"/>
        <v>0</v>
      </c>
      <c r="Z28" s="37">
        <v>0</v>
      </c>
      <c r="AA28" s="15" t="s">
        <v>73</v>
      </c>
      <c r="AB28" s="28">
        <f t="shared" si="11"/>
        <v>-0.69</v>
      </c>
      <c r="AC28" s="29">
        <v>6.1722222222222227E-2</v>
      </c>
      <c r="AD28" s="26">
        <f t="shared" si="12"/>
        <v>0</v>
      </c>
      <c r="AE28" s="26">
        <v>-3.48</v>
      </c>
      <c r="AF28" s="26">
        <v>-5.9661763636363601</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130</v>
      </c>
      <c r="U29" s="23" t="s">
        <v>33</v>
      </c>
      <c r="V29" s="24" t="s">
        <v>33</v>
      </c>
      <c r="W29" s="15">
        <v>0</v>
      </c>
      <c r="X29" s="25">
        <f t="shared" si="9"/>
        <v>0</v>
      </c>
      <c r="Y29" s="26">
        <f t="shared" si="10"/>
        <v>0</v>
      </c>
      <c r="Z29" s="15">
        <v>0</v>
      </c>
      <c r="AA29" s="15" t="s">
        <v>73</v>
      </c>
      <c r="AB29" s="28">
        <f t="shared" si="11"/>
        <v>-0.69</v>
      </c>
      <c r="AC29" s="29">
        <v>6.1722222222222227E-2</v>
      </c>
      <c r="AD29" s="26">
        <f t="shared" si="12"/>
        <v>0</v>
      </c>
      <c r="AE29" s="26">
        <v>-3.48</v>
      </c>
      <c r="AF29" s="26">
        <v>-5.9661763636363601</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130</v>
      </c>
      <c r="U30" s="23" t="s">
        <v>33</v>
      </c>
      <c r="V30" s="24" t="s">
        <v>33</v>
      </c>
      <c r="W30" s="15">
        <v>0</v>
      </c>
      <c r="X30" s="25">
        <f t="shared" si="9"/>
        <v>0</v>
      </c>
      <c r="Y30" s="26">
        <f t="shared" si="10"/>
        <v>0</v>
      </c>
      <c r="Z30" s="15">
        <v>0</v>
      </c>
      <c r="AA30" s="15" t="s">
        <v>73</v>
      </c>
      <c r="AB30" s="28">
        <f t="shared" si="11"/>
        <v>-0.69</v>
      </c>
      <c r="AC30" s="29">
        <v>6.1722222222222227E-2</v>
      </c>
      <c r="AD30" s="26">
        <f t="shared" si="12"/>
        <v>0</v>
      </c>
      <c r="AE30" s="26">
        <v>-3.48</v>
      </c>
      <c r="AF30" s="26">
        <v>-5.9465548500000001</v>
      </c>
      <c r="AG30" s="26">
        <v>0</v>
      </c>
    </row>
    <row r="31" spans="1:33" ht="15.75" customHeight="1" x14ac:dyDescent="0.2">
      <c r="A31" s="15" t="s">
        <v>70</v>
      </c>
      <c r="B31" s="15"/>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130</v>
      </c>
      <c r="U31" s="23" t="s">
        <v>33</v>
      </c>
      <c r="V31" s="24" t="s">
        <v>739</v>
      </c>
      <c r="W31" s="15">
        <v>0</v>
      </c>
      <c r="X31" s="25">
        <f t="shared" si="9"/>
        <v>0</v>
      </c>
      <c r="Y31" s="26">
        <f t="shared" si="10"/>
        <v>0</v>
      </c>
      <c r="Z31" s="15">
        <v>0</v>
      </c>
      <c r="AA31" s="15" t="s">
        <v>73</v>
      </c>
      <c r="AB31" s="28">
        <f t="shared" si="11"/>
        <v>-0.69</v>
      </c>
      <c r="AC31" s="29">
        <v>6.1722222222222227E-2</v>
      </c>
      <c r="AD31" s="26">
        <f t="shared" si="12"/>
        <v>0</v>
      </c>
      <c r="AE31" s="26">
        <v>-3.48</v>
      </c>
      <c r="AF31" s="26">
        <v>-5.9465548500000001</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6.1722222222222227E-2</v>
      </c>
      <c r="AD32" s="26">
        <f t="shared" si="12"/>
        <v>0</v>
      </c>
      <c r="AE32" s="26">
        <v>-3.48</v>
      </c>
      <c r="AF32" s="26">
        <v>-5.9465548500000001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18"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8.83203125" customWidth="1"/>
    <col min="22" max="22" width="32.164062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Info!B1:BJ5000""),3,FALSE),"""")"),"Heavy duty storage strap - 12 pack of multi sized velcro storage straps for cables, organize garage, home, or shop by hanging extension cords, hoses, tools, ropes, and more")</f>
        <v>Heavy duty storage strap - 12 pack of multi sized velcro storage straps for cables, organize garage, home, or shop by hanging extension cords, hoses, tools,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Info!B1:BJ5000""),2,FALSE),"""")"),"B07S85L26S")</f>
        <v>B07S85L26S</v>
      </c>
      <c r="B2" s="3" t="s">
        <v>254</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9.5" customHeight="1" x14ac:dyDescent="0.15">
      <c r="A3" s="62" t="s">
        <v>30</v>
      </c>
      <c r="B3" s="63"/>
      <c r="C3" s="4">
        <f>((AE32+AF32)/0.85)*-1</f>
        <v>11.128164529411766</v>
      </c>
      <c r="D3" s="5">
        <f>SUM(D4:D99634)</f>
        <v>571</v>
      </c>
      <c r="E3" s="5"/>
      <c r="F3" s="6">
        <f t="shared" ref="F3:G3" si="0">SUM(F4:F99634)</f>
        <v>9428.9700000000012</v>
      </c>
      <c r="G3" s="6">
        <f t="shared" si="0"/>
        <v>-436.8</v>
      </c>
      <c r="H3" s="7">
        <f t="shared" ref="H3:H32" si="1">G3/F3*-1</f>
        <v>4.6325314429890005E-2</v>
      </c>
      <c r="I3" s="8">
        <f t="shared" ref="I3:I32" si="2">J3/F3</f>
        <v>0.22240777473869475</v>
      </c>
      <c r="J3" s="6">
        <f>SUM(J4:J99634)</f>
        <v>2097.0762357779108</v>
      </c>
      <c r="K3" s="6">
        <f t="shared" ref="K3:K32" si="3">J3/D3</f>
        <v>3.6726378910296162</v>
      </c>
      <c r="L3" s="5"/>
      <c r="M3" s="9"/>
      <c r="N3" s="10"/>
      <c r="O3" s="5" t="str">
        <f ca="1">IFERROR(__xludf.DUMMYFUNCTION("IFERROR(VLOOKUP(B2,IMPORTRANGE(""https://docs.google.com/spreadsheets/d/1N8jvpEHDVkurDv7NrPxwI3eH6hQsvtb1QltGNCalRjU/edit#gid=865736387"",""Compiled Sheet!a1:g5000""),2,FALSE),"""")"),"3 - March
3 - April
5 - May
3 - June
3 - July
5 - Aug
15 - Sept
15 - Oct
20 - Nov
20 - Dec
5 - Jan
3 - Feb")</f>
        <v>3 - March
3 - April
5 - May
3 - June
3 - July
5 - Aug
15 - Sept
15 - Oct
20 - Nov
20 - Dec
5 -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47</v>
      </c>
      <c r="X3" s="7">
        <f>W3/D3</f>
        <v>8.2311733800350256E-2</v>
      </c>
      <c r="Y3" s="6"/>
      <c r="Z3" s="5"/>
      <c r="AA3" s="5"/>
      <c r="AB3" s="5"/>
      <c r="AC3" s="5"/>
      <c r="AD3" s="6">
        <f>SUM(AD4:AD99634)</f>
        <v>-101.53347068572801</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Info!B2:BZ7000""),37,FALSE)),"""")*-1"),-5.70893985)</f>
        <v>-5.7089398500000001</v>
      </c>
      <c r="AG3" s="6">
        <f>SUM(AG4:AG99634)</f>
        <v>0</v>
      </c>
    </row>
    <row r="4" spans="1:33" ht="15.75" customHeight="1" x14ac:dyDescent="0.2">
      <c r="A4" s="15" t="s">
        <v>31</v>
      </c>
      <c r="B4" s="15" t="s">
        <v>255</v>
      </c>
      <c r="C4" s="16">
        <f t="shared" ref="C4:C32" si="4">IFERROR(F4/D4," - ")</f>
        <v>35.50714285714286</v>
      </c>
      <c r="D4" s="17">
        <v>7</v>
      </c>
      <c r="E4" s="17">
        <v>0</v>
      </c>
      <c r="F4" s="18">
        <v>248.55</v>
      </c>
      <c r="G4" s="18">
        <v>-0.02</v>
      </c>
      <c r="H4" s="19">
        <f t="shared" si="1"/>
        <v>8.0466706900020113E-5</v>
      </c>
      <c r="I4" s="19">
        <f t="shared" si="2"/>
        <v>0.58097267123909579</v>
      </c>
      <c r="J4" s="18">
        <f t="shared" ref="J4:J32" si="5">F4*0.85+G4+AF4*D4+D4*AE4+AG4+AD4</f>
        <v>144.40075743647728</v>
      </c>
      <c r="K4" s="18">
        <f t="shared" si="3"/>
        <v>20.628679633782468</v>
      </c>
      <c r="L4" s="17">
        <v>27</v>
      </c>
      <c r="M4" s="20">
        <f t="shared" ref="M4:M32" si="6">IFERROR(D4/L4,"-")</f>
        <v>0.25925925925925924</v>
      </c>
      <c r="N4" s="17">
        <v>277</v>
      </c>
      <c r="O4" s="21">
        <f t="shared" ref="O4:P4" si="7">D4/7</f>
        <v>1</v>
      </c>
      <c r="P4" s="21">
        <f t="shared" si="7"/>
        <v>0</v>
      </c>
      <c r="Q4" s="17">
        <f t="shared" ref="Q4:Q32" si="8">ROUNDDOWN(N4/(O4+P4),0)</f>
        <v>277</v>
      </c>
      <c r="R4" s="17"/>
      <c r="S4" s="22">
        <v>2.0615671641790998</v>
      </c>
      <c r="T4" s="15" t="s">
        <v>33</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9.4150604166666665E-2</v>
      </c>
      <c r="AD4" s="26">
        <f t="shared" ref="AD4:AD32" si="12">IFERROR(AB4*AC4*D4*2,0)</f>
        <v>-0.90949483624999994</v>
      </c>
      <c r="AE4" s="26">
        <v>-3.59</v>
      </c>
      <c r="AF4" s="26">
        <v>-5.8296068181818184</v>
      </c>
      <c r="AG4" s="26">
        <v>0</v>
      </c>
    </row>
    <row r="5" spans="1:33" ht="15.75" customHeight="1" x14ac:dyDescent="0.2">
      <c r="A5" s="15" t="s">
        <v>35</v>
      </c>
      <c r="B5" s="15" t="s">
        <v>256</v>
      </c>
      <c r="C5" s="16">
        <f t="shared" si="4"/>
        <v>21.990000000000006</v>
      </c>
      <c r="D5" s="17">
        <v>16</v>
      </c>
      <c r="E5" s="17">
        <v>0</v>
      </c>
      <c r="F5" s="30">
        <v>351.84000000000009</v>
      </c>
      <c r="G5" s="30">
        <v>-0.02</v>
      </c>
      <c r="H5" s="19">
        <f t="shared" si="1"/>
        <v>5.6844020009095028E-5</v>
      </c>
      <c r="I5" s="19">
        <f t="shared" si="2"/>
        <v>0.41566915845288849</v>
      </c>
      <c r="J5" s="18">
        <f t="shared" si="5"/>
        <v>146.24903671006433</v>
      </c>
      <c r="K5" s="18">
        <f t="shared" si="3"/>
        <v>9.1405647943790207</v>
      </c>
      <c r="L5" s="17">
        <v>59</v>
      </c>
      <c r="M5" s="20">
        <f t="shared" si="6"/>
        <v>0.2711864406779661</v>
      </c>
      <c r="N5" s="17">
        <v>328</v>
      </c>
      <c r="O5" s="21">
        <f t="shared" ref="O5:P5" si="13">D5/7</f>
        <v>2.2857142857142856</v>
      </c>
      <c r="P5" s="21">
        <f t="shared" si="13"/>
        <v>0</v>
      </c>
      <c r="Q5" s="17">
        <f t="shared" si="8"/>
        <v>143</v>
      </c>
      <c r="R5" s="17"/>
      <c r="S5" s="22">
        <v>2.86916502301117</v>
      </c>
      <c r="T5" s="15" t="s">
        <v>33</v>
      </c>
      <c r="U5" s="23" t="s">
        <v>33</v>
      </c>
      <c r="V5" s="24" t="s">
        <v>33</v>
      </c>
      <c r="W5" s="15">
        <v>0</v>
      </c>
      <c r="X5" s="25">
        <f t="shared" si="9"/>
        <v>0</v>
      </c>
      <c r="Y5" s="26">
        <f t="shared" si="10"/>
        <v>0</v>
      </c>
      <c r="Z5" s="15">
        <v>0</v>
      </c>
      <c r="AA5" s="15" t="s">
        <v>73</v>
      </c>
      <c r="AB5" s="28">
        <f t="shared" si="11"/>
        <v>-0.69</v>
      </c>
      <c r="AC5" s="29">
        <v>9.4259701042873692E-2</v>
      </c>
      <c r="AD5" s="26">
        <f t="shared" si="12"/>
        <v>-2.0812541990266511</v>
      </c>
      <c r="AE5" s="26">
        <v>-3.59</v>
      </c>
      <c r="AF5" s="26">
        <v>-5.8296068181818184</v>
      </c>
      <c r="AG5" s="26">
        <v>0</v>
      </c>
    </row>
    <row r="6" spans="1:33" ht="15.75" customHeight="1" x14ac:dyDescent="0.2">
      <c r="A6" s="15" t="s">
        <v>37</v>
      </c>
      <c r="B6" s="15" t="s">
        <v>257</v>
      </c>
      <c r="C6" s="16">
        <f t="shared" si="4"/>
        <v>18.870000000000005</v>
      </c>
      <c r="D6" s="17">
        <v>30</v>
      </c>
      <c r="E6" s="17">
        <v>0</v>
      </c>
      <c r="F6" s="30">
        <v>566.10000000000014</v>
      </c>
      <c r="G6" s="30">
        <v>-0.02</v>
      </c>
      <c r="H6" s="19">
        <f t="shared" si="1"/>
        <v>3.5329447094152967E-5</v>
      </c>
      <c r="I6" s="19">
        <f t="shared" si="2"/>
        <v>0.3426563345852538</v>
      </c>
      <c r="J6" s="18">
        <f t="shared" si="5"/>
        <v>193.97775100871223</v>
      </c>
      <c r="K6" s="18">
        <f t="shared" si="3"/>
        <v>6.4659250336237415</v>
      </c>
      <c r="L6" s="17">
        <v>85</v>
      </c>
      <c r="M6" s="20">
        <f t="shared" si="6"/>
        <v>0.35294117647058826</v>
      </c>
      <c r="N6" s="17">
        <v>310</v>
      </c>
      <c r="O6" s="21">
        <f t="shared" ref="O6:P6" si="14">D6/7</f>
        <v>4.2857142857142856</v>
      </c>
      <c r="P6" s="21">
        <f t="shared" si="14"/>
        <v>0</v>
      </c>
      <c r="Q6" s="17">
        <f t="shared" si="8"/>
        <v>72</v>
      </c>
      <c r="R6" s="17"/>
      <c r="S6" s="22">
        <v>3.9031390134529098</v>
      </c>
      <c r="T6" s="15">
        <v>2958</v>
      </c>
      <c r="U6" s="23" t="s">
        <v>33</v>
      </c>
      <c r="V6" s="24" t="s">
        <v>39</v>
      </c>
      <c r="W6" s="15">
        <v>0</v>
      </c>
      <c r="X6" s="25">
        <f t="shared" si="9"/>
        <v>0</v>
      </c>
      <c r="Y6" s="26">
        <f t="shared" si="10"/>
        <v>0</v>
      </c>
      <c r="Z6" s="15">
        <v>0</v>
      </c>
      <c r="AA6" s="15" t="s">
        <v>73</v>
      </c>
      <c r="AB6" s="28">
        <f t="shared" si="11"/>
        <v>-0.69</v>
      </c>
      <c r="AC6" s="29">
        <v>0.11108803009259259</v>
      </c>
      <c r="AD6" s="26">
        <f t="shared" si="12"/>
        <v>-4.5990444458333331</v>
      </c>
      <c r="AE6" s="26">
        <v>-3.59</v>
      </c>
      <c r="AF6" s="26">
        <v>-5.8296068181818184</v>
      </c>
      <c r="AG6" s="26">
        <v>0</v>
      </c>
    </row>
    <row r="7" spans="1:33" ht="15.75" customHeight="1" x14ac:dyDescent="0.2">
      <c r="A7" s="15" t="s">
        <v>40</v>
      </c>
      <c r="B7" s="15" t="s">
        <v>258</v>
      </c>
      <c r="C7" s="16">
        <f t="shared" si="4"/>
        <v>18.036000000000001</v>
      </c>
      <c r="D7" s="17">
        <v>15</v>
      </c>
      <c r="E7" s="17">
        <v>0</v>
      </c>
      <c r="F7" s="30">
        <v>270.54000000000002</v>
      </c>
      <c r="G7" s="30">
        <v>0</v>
      </c>
      <c r="H7" s="19">
        <f t="shared" si="1"/>
        <v>0</v>
      </c>
      <c r="I7" s="19">
        <f t="shared" si="2"/>
        <v>0.3192332945381684</v>
      </c>
      <c r="J7" s="18">
        <f t="shared" si="5"/>
        <v>86.365375504356081</v>
      </c>
      <c r="K7" s="18">
        <f t="shared" si="3"/>
        <v>5.7576917002904056</v>
      </c>
      <c r="L7" s="17">
        <v>71</v>
      </c>
      <c r="M7" s="20">
        <f t="shared" si="6"/>
        <v>0.21126760563380281</v>
      </c>
      <c r="N7" s="17">
        <v>289</v>
      </c>
      <c r="O7" s="21">
        <f t="shared" ref="O7:P7" si="15">D7/7</f>
        <v>2.1428571428571428</v>
      </c>
      <c r="P7" s="21">
        <f t="shared" si="15"/>
        <v>0</v>
      </c>
      <c r="Q7" s="17">
        <f t="shared" si="8"/>
        <v>134</v>
      </c>
      <c r="R7" s="17"/>
      <c r="S7" s="22">
        <v>3.8533094812164501</v>
      </c>
      <c r="T7" s="15">
        <v>3218</v>
      </c>
      <c r="U7" s="23">
        <v>260</v>
      </c>
      <c r="V7" s="24" t="s">
        <v>259</v>
      </c>
      <c r="W7" s="15">
        <v>0</v>
      </c>
      <c r="X7" s="25">
        <f t="shared" si="9"/>
        <v>0</v>
      </c>
      <c r="Y7" s="26">
        <f t="shared" si="10"/>
        <v>0</v>
      </c>
      <c r="Z7" s="15">
        <v>0</v>
      </c>
      <c r="AA7" s="15" t="s">
        <v>73</v>
      </c>
      <c r="AB7" s="28">
        <f t="shared" si="11"/>
        <v>-0.69</v>
      </c>
      <c r="AC7" s="29">
        <v>0.11108803009259259</v>
      </c>
      <c r="AD7" s="26">
        <f t="shared" si="12"/>
        <v>-2.2995222229166665</v>
      </c>
      <c r="AE7" s="26">
        <v>-3.59</v>
      </c>
      <c r="AF7" s="26">
        <v>-5.8296068181818184</v>
      </c>
      <c r="AG7" s="26">
        <v>0</v>
      </c>
    </row>
    <row r="8" spans="1:33" ht="15.75" customHeight="1" x14ac:dyDescent="0.2">
      <c r="A8" s="15" t="s">
        <v>42</v>
      </c>
      <c r="B8" s="15" t="s">
        <v>260</v>
      </c>
      <c r="C8" s="16">
        <f t="shared" si="4"/>
        <v>18.095714285714287</v>
      </c>
      <c r="D8" s="17">
        <v>28</v>
      </c>
      <c r="E8" s="17">
        <v>0</v>
      </c>
      <c r="F8" s="30">
        <v>506.68000000000006</v>
      </c>
      <c r="G8" s="30">
        <v>-47.95</v>
      </c>
      <c r="H8" s="19">
        <f t="shared" si="1"/>
        <v>9.4635667482434668E-2</v>
      </c>
      <c r="I8" s="19">
        <f t="shared" si="2"/>
        <v>0.22632738319495987</v>
      </c>
      <c r="J8" s="18">
        <f t="shared" si="5"/>
        <v>114.67555851722229</v>
      </c>
      <c r="K8" s="18">
        <f t="shared" si="3"/>
        <v>4.0955556613293673</v>
      </c>
      <c r="L8" s="17">
        <v>50</v>
      </c>
      <c r="M8" s="20">
        <f t="shared" si="6"/>
        <v>0.56000000000000005</v>
      </c>
      <c r="N8" s="17">
        <v>329</v>
      </c>
      <c r="O8" s="21">
        <f t="shared" ref="O8:P8" si="16">D8/7</f>
        <v>4</v>
      </c>
      <c r="P8" s="21">
        <f t="shared" si="16"/>
        <v>0</v>
      </c>
      <c r="Q8" s="17">
        <f t="shared" si="8"/>
        <v>82</v>
      </c>
      <c r="R8" s="17"/>
      <c r="S8" s="22">
        <v>2.16805787423483</v>
      </c>
      <c r="T8" s="15">
        <v>4063</v>
      </c>
      <c r="U8" s="23">
        <v>260</v>
      </c>
      <c r="V8" s="24" t="s">
        <v>261</v>
      </c>
      <c r="W8" s="15">
        <v>2</v>
      </c>
      <c r="X8" s="25">
        <f t="shared" si="9"/>
        <v>7.1428571428571425E-2</v>
      </c>
      <c r="Y8" s="26">
        <f t="shared" si="10"/>
        <v>11.987500000000001</v>
      </c>
      <c r="Z8" s="15">
        <v>2</v>
      </c>
      <c r="AA8" s="15" t="s">
        <v>73</v>
      </c>
      <c r="AB8" s="28">
        <f t="shared" si="11"/>
        <v>-0.69</v>
      </c>
      <c r="AC8" s="29">
        <v>0.11108803009259259</v>
      </c>
      <c r="AD8" s="26">
        <f t="shared" si="12"/>
        <v>-4.292441482777777</v>
      </c>
      <c r="AE8" s="26">
        <v>-3.59</v>
      </c>
      <c r="AF8" s="26">
        <v>-5.83</v>
      </c>
      <c r="AG8" s="26">
        <v>0</v>
      </c>
    </row>
    <row r="9" spans="1:33" ht="15.75" customHeight="1" x14ac:dyDescent="0.2">
      <c r="A9" s="15" t="s">
        <v>44</v>
      </c>
      <c r="B9" s="15" t="s">
        <v>262</v>
      </c>
      <c r="C9" s="16">
        <f t="shared" si="4"/>
        <v>17.990000000000006</v>
      </c>
      <c r="D9" s="17">
        <v>31</v>
      </c>
      <c r="E9" s="17">
        <v>0</v>
      </c>
      <c r="F9" s="30">
        <v>557.69000000000017</v>
      </c>
      <c r="G9" s="30">
        <v>-42.160000000000004</v>
      </c>
      <c r="H9" s="19">
        <f t="shared" si="1"/>
        <v>7.5597554196775968E-2</v>
      </c>
      <c r="I9" s="19">
        <f t="shared" si="2"/>
        <v>0.24055034970536424</v>
      </c>
      <c r="J9" s="18">
        <f t="shared" si="5"/>
        <v>134.15252452718462</v>
      </c>
      <c r="K9" s="18">
        <f t="shared" si="3"/>
        <v>4.3275007911995038</v>
      </c>
      <c r="L9" s="17">
        <v>125</v>
      </c>
      <c r="M9" s="20">
        <f t="shared" si="6"/>
        <v>0.248</v>
      </c>
      <c r="N9" s="17">
        <v>298</v>
      </c>
      <c r="O9" s="21">
        <f t="shared" ref="O9:P9" si="17">D9/7</f>
        <v>4.4285714285714288</v>
      </c>
      <c r="P9" s="21">
        <f t="shared" si="17"/>
        <v>0</v>
      </c>
      <c r="Q9" s="17">
        <f t="shared" si="8"/>
        <v>67</v>
      </c>
      <c r="R9" s="17"/>
      <c r="S9" s="22">
        <v>2.1635961680176798</v>
      </c>
      <c r="T9" s="15">
        <v>4063</v>
      </c>
      <c r="U9" s="23">
        <v>260</v>
      </c>
      <c r="V9" s="24" t="s">
        <v>263</v>
      </c>
      <c r="W9" s="15">
        <v>5</v>
      </c>
      <c r="X9" s="25">
        <f t="shared" si="9"/>
        <v>0.16129032258064516</v>
      </c>
      <c r="Y9" s="26">
        <f t="shared" si="10"/>
        <v>4.2160000000000002</v>
      </c>
      <c r="Z9" s="15">
        <v>5</v>
      </c>
      <c r="AA9" s="15" t="s">
        <v>73</v>
      </c>
      <c r="AB9" s="28">
        <f t="shared" si="11"/>
        <v>-0.69</v>
      </c>
      <c r="AC9" s="29">
        <v>0.11108803009259259</v>
      </c>
      <c r="AD9" s="26">
        <f t="shared" si="12"/>
        <v>-4.7523459273611106</v>
      </c>
      <c r="AE9" s="26">
        <v>-3.59</v>
      </c>
      <c r="AF9" s="26">
        <v>-5.8606977272727203</v>
      </c>
      <c r="AG9" s="26">
        <v>0</v>
      </c>
    </row>
    <row r="10" spans="1:33" ht="15.75" customHeight="1" x14ac:dyDescent="0.2">
      <c r="A10" s="15" t="s">
        <v>45</v>
      </c>
      <c r="B10" s="15" t="s">
        <v>264</v>
      </c>
      <c r="C10" s="16">
        <f t="shared" si="4"/>
        <v>17.990000000000002</v>
      </c>
      <c r="D10" s="17">
        <v>18</v>
      </c>
      <c r="E10" s="17">
        <v>0</v>
      </c>
      <c r="F10" s="30">
        <v>323.82000000000005</v>
      </c>
      <c r="G10" s="30">
        <v>-36.33</v>
      </c>
      <c r="H10" s="19">
        <f t="shared" si="1"/>
        <v>0.11219195849546042</v>
      </c>
      <c r="I10" s="19">
        <f t="shared" si="2"/>
        <v>0.2039559454066798</v>
      </c>
      <c r="J10" s="18">
        <f t="shared" si="5"/>
        <v>66.045014241591062</v>
      </c>
      <c r="K10" s="18">
        <f t="shared" si="3"/>
        <v>3.6691674578661702</v>
      </c>
      <c r="L10" s="17">
        <v>73</v>
      </c>
      <c r="M10" s="20">
        <f t="shared" si="6"/>
        <v>0.24657534246575341</v>
      </c>
      <c r="N10" s="17">
        <v>280</v>
      </c>
      <c r="O10" s="21">
        <f t="shared" ref="O10:P10" si="18">D10/7</f>
        <v>2.5714285714285716</v>
      </c>
      <c r="P10" s="21">
        <f t="shared" si="18"/>
        <v>0</v>
      </c>
      <c r="Q10" s="17">
        <f t="shared" si="8"/>
        <v>108</v>
      </c>
      <c r="R10" s="17"/>
      <c r="S10" s="22">
        <v>2.9182389937106898</v>
      </c>
      <c r="T10" s="15">
        <v>4063</v>
      </c>
      <c r="U10" s="23">
        <v>260</v>
      </c>
      <c r="V10" s="24" t="s">
        <v>263</v>
      </c>
      <c r="W10" s="15">
        <v>4</v>
      </c>
      <c r="X10" s="25">
        <f t="shared" si="9"/>
        <v>0.22222222222222221</v>
      </c>
      <c r="Y10" s="26">
        <f t="shared" si="10"/>
        <v>5.1899999999999995</v>
      </c>
      <c r="Z10" s="15">
        <v>3</v>
      </c>
      <c r="AA10" s="15" t="s">
        <v>73</v>
      </c>
      <c r="AB10" s="28">
        <f t="shared" si="11"/>
        <v>-0.69</v>
      </c>
      <c r="AC10" s="29">
        <v>0.11108803009259259</v>
      </c>
      <c r="AD10" s="26">
        <f t="shared" si="12"/>
        <v>-2.7594266674999997</v>
      </c>
      <c r="AE10" s="26">
        <v>-3.59</v>
      </c>
      <c r="AF10" s="26">
        <v>-5.8606977272727203</v>
      </c>
      <c r="AG10" s="26">
        <v>0</v>
      </c>
    </row>
    <row r="11" spans="1:33" ht="15.75" customHeight="1" x14ac:dyDescent="0.2">
      <c r="A11" s="15" t="s">
        <v>47</v>
      </c>
      <c r="B11" s="15" t="s">
        <v>214</v>
      </c>
      <c r="C11" s="16">
        <f t="shared" si="4"/>
        <v>17.990000000000002</v>
      </c>
      <c r="D11" s="17">
        <v>19</v>
      </c>
      <c r="E11" s="17">
        <v>0</v>
      </c>
      <c r="F11" s="30">
        <v>341.81000000000006</v>
      </c>
      <c r="G11" s="30">
        <v>-40.57</v>
      </c>
      <c r="H11" s="19">
        <f t="shared" si="1"/>
        <v>0.1186916708112694</v>
      </c>
      <c r="I11" s="19">
        <f t="shared" si="2"/>
        <v>0.1974562330908709</v>
      </c>
      <c r="J11" s="18">
        <f t="shared" si="5"/>
        <v>67.492515032790592</v>
      </c>
      <c r="K11" s="18">
        <f t="shared" si="3"/>
        <v>3.552237633304768</v>
      </c>
      <c r="L11" s="17">
        <v>51</v>
      </c>
      <c r="M11" s="20">
        <f t="shared" si="6"/>
        <v>0.37254901960784315</v>
      </c>
      <c r="N11" s="17">
        <v>262</v>
      </c>
      <c r="O11" s="21">
        <f t="shared" ref="O11:P11" si="19">D11/7</f>
        <v>2.7142857142857144</v>
      </c>
      <c r="P11" s="21">
        <f t="shared" si="19"/>
        <v>0</v>
      </c>
      <c r="Q11" s="17">
        <f t="shared" si="8"/>
        <v>96</v>
      </c>
      <c r="R11" s="17"/>
      <c r="S11" s="22">
        <v>2.9316770186335401</v>
      </c>
      <c r="T11" s="15">
        <v>4063</v>
      </c>
      <c r="U11" s="23">
        <v>260</v>
      </c>
      <c r="V11" s="24" t="s">
        <v>265</v>
      </c>
      <c r="W11" s="15">
        <v>4</v>
      </c>
      <c r="X11" s="25">
        <f t="shared" si="9"/>
        <v>0.21052631578947367</v>
      </c>
      <c r="Y11" s="26">
        <f t="shared" si="10"/>
        <v>8.1140000000000008</v>
      </c>
      <c r="Z11" s="15">
        <v>1</v>
      </c>
      <c r="AA11" s="15" t="s">
        <v>73</v>
      </c>
      <c r="AB11" s="28">
        <f t="shared" si="11"/>
        <v>-0.69</v>
      </c>
      <c r="AC11" s="29">
        <v>0.11108803009259259</v>
      </c>
      <c r="AD11" s="26">
        <f t="shared" si="12"/>
        <v>-2.9127281490277772</v>
      </c>
      <c r="AE11" s="26">
        <v>-3.59</v>
      </c>
      <c r="AF11" s="26">
        <v>-5.8606977272727203</v>
      </c>
      <c r="AG11" s="26">
        <v>0</v>
      </c>
    </row>
    <row r="12" spans="1:33" ht="15.75" customHeight="1" x14ac:dyDescent="0.2">
      <c r="A12" s="15" t="s">
        <v>49</v>
      </c>
      <c r="B12" s="15" t="s">
        <v>48</v>
      </c>
      <c r="C12" s="16">
        <f t="shared" si="4"/>
        <v>17.990000000000006</v>
      </c>
      <c r="D12" s="17">
        <v>30</v>
      </c>
      <c r="E12" s="17">
        <v>0</v>
      </c>
      <c r="F12" s="30">
        <v>539.70000000000016</v>
      </c>
      <c r="G12" s="30">
        <v>-48.400000000000006</v>
      </c>
      <c r="H12" s="19">
        <f t="shared" si="1"/>
        <v>8.9679451547155814E-2</v>
      </c>
      <c r="I12" s="19">
        <f t="shared" si="2"/>
        <v>0.22646845235498458</v>
      </c>
      <c r="J12" s="18">
        <f t="shared" si="5"/>
        <v>122.22502373598522</v>
      </c>
      <c r="K12" s="18">
        <f t="shared" si="3"/>
        <v>4.0741674578661735</v>
      </c>
      <c r="L12" s="17">
        <v>63</v>
      </c>
      <c r="M12" s="20">
        <f t="shared" si="6"/>
        <v>0.47619047619047616</v>
      </c>
      <c r="N12" s="17">
        <v>237</v>
      </c>
      <c r="O12" s="21">
        <f t="shared" ref="O12:P12" si="20">D12/7</f>
        <v>4.2857142857142856</v>
      </c>
      <c r="P12" s="21">
        <f t="shared" si="20"/>
        <v>0</v>
      </c>
      <c r="Q12" s="17">
        <f t="shared" si="8"/>
        <v>55</v>
      </c>
      <c r="R12" s="17"/>
      <c r="S12" s="22">
        <v>1.52536005009392</v>
      </c>
      <c r="T12" s="15">
        <v>2113</v>
      </c>
      <c r="U12" s="23">
        <v>260</v>
      </c>
      <c r="V12" s="24" t="s">
        <v>265</v>
      </c>
      <c r="W12" s="15">
        <v>9</v>
      </c>
      <c r="X12" s="25">
        <f t="shared" si="9"/>
        <v>0.3</v>
      </c>
      <c r="Y12" s="26">
        <f t="shared" si="10"/>
        <v>4.4000000000000004</v>
      </c>
      <c r="Z12" s="15">
        <v>2</v>
      </c>
      <c r="AA12" s="15" t="s">
        <v>73</v>
      </c>
      <c r="AB12" s="28">
        <f t="shared" si="11"/>
        <v>-0.69</v>
      </c>
      <c r="AC12" s="29">
        <v>0.11108803009259259</v>
      </c>
      <c r="AD12" s="26">
        <f t="shared" si="12"/>
        <v>-4.5990444458333331</v>
      </c>
      <c r="AE12" s="26">
        <v>-3.59</v>
      </c>
      <c r="AF12" s="26">
        <v>-5.8606977272727203</v>
      </c>
      <c r="AG12" s="26">
        <v>0</v>
      </c>
    </row>
    <row r="13" spans="1:33" ht="15.75" customHeight="1" x14ac:dyDescent="0.2">
      <c r="A13" s="15" t="s">
        <v>50</v>
      </c>
      <c r="B13" s="15" t="s">
        <v>180</v>
      </c>
      <c r="C13" s="16">
        <f t="shared" si="4"/>
        <v>18.052500000000002</v>
      </c>
      <c r="D13" s="17">
        <v>28</v>
      </c>
      <c r="E13" s="17">
        <v>2</v>
      </c>
      <c r="F13" s="18">
        <v>505.47</v>
      </c>
      <c r="G13" s="30">
        <v>-56.000000000000007</v>
      </c>
      <c r="H13" s="19">
        <f t="shared" si="1"/>
        <v>0.1107879795042238</v>
      </c>
      <c r="I13" s="19">
        <f t="shared" si="2"/>
        <v>0.20630173963915591</v>
      </c>
      <c r="J13" s="18">
        <f t="shared" si="5"/>
        <v>104.27934033540414</v>
      </c>
      <c r="K13" s="18">
        <f t="shared" si="3"/>
        <v>3.7242621548358623</v>
      </c>
      <c r="L13" s="17">
        <v>62</v>
      </c>
      <c r="M13" s="20">
        <f t="shared" si="6"/>
        <v>0.45161290322580644</v>
      </c>
      <c r="N13" s="17">
        <v>205</v>
      </c>
      <c r="O13" s="21">
        <f t="shared" ref="O13:P13" si="21">D13/7</f>
        <v>4</v>
      </c>
      <c r="P13" s="21">
        <f t="shared" si="21"/>
        <v>0.2857142857142857</v>
      </c>
      <c r="Q13" s="17">
        <f t="shared" si="8"/>
        <v>47</v>
      </c>
      <c r="R13" s="17"/>
      <c r="S13" s="22">
        <v>1.59537572254335</v>
      </c>
      <c r="T13" s="15">
        <v>2113</v>
      </c>
      <c r="U13" s="23">
        <v>260</v>
      </c>
      <c r="V13" s="24" t="s">
        <v>261</v>
      </c>
      <c r="W13" s="15">
        <v>7</v>
      </c>
      <c r="X13" s="25">
        <f t="shared" si="9"/>
        <v>0.25</v>
      </c>
      <c r="Y13" s="26">
        <f t="shared" si="10"/>
        <v>7.0000000000000009</v>
      </c>
      <c r="Z13" s="15">
        <v>1</v>
      </c>
      <c r="AA13" s="15" t="s">
        <v>73</v>
      </c>
      <c r="AB13" s="28">
        <f t="shared" si="11"/>
        <v>-0.69</v>
      </c>
      <c r="AC13" s="29">
        <v>0.11108803009259259</v>
      </c>
      <c r="AD13" s="26">
        <f t="shared" si="12"/>
        <v>-4.292441482777777</v>
      </c>
      <c r="AE13" s="26">
        <v>-3.59</v>
      </c>
      <c r="AF13" s="26">
        <v>-5.8770613636363596</v>
      </c>
      <c r="AG13" s="26">
        <v>0</v>
      </c>
    </row>
    <row r="14" spans="1:33" ht="15.75" customHeight="1" x14ac:dyDescent="0.2">
      <c r="A14" s="15" t="s">
        <v>52</v>
      </c>
      <c r="B14" s="15" t="s">
        <v>48</v>
      </c>
      <c r="C14" s="16">
        <f t="shared" si="4"/>
        <v>17.990000000000002</v>
      </c>
      <c r="D14" s="17">
        <v>23</v>
      </c>
      <c r="E14" s="17">
        <v>1</v>
      </c>
      <c r="F14" s="18">
        <v>413.77000000000004</v>
      </c>
      <c r="G14" s="30">
        <v>-37.44</v>
      </c>
      <c r="H14" s="19">
        <f t="shared" si="1"/>
        <v>9.0485052082074566E-2</v>
      </c>
      <c r="I14" s="19">
        <f t="shared" si="2"/>
        <v>0.22243845321846439</v>
      </c>
      <c r="J14" s="18">
        <f t="shared" si="5"/>
        <v>92.038358788204022</v>
      </c>
      <c r="K14" s="18">
        <f t="shared" si="3"/>
        <v>4.0016677734001744</v>
      </c>
      <c r="L14" s="17">
        <v>63</v>
      </c>
      <c r="M14" s="20">
        <f t="shared" si="6"/>
        <v>0.36507936507936506</v>
      </c>
      <c r="N14" s="17">
        <v>178</v>
      </c>
      <c r="O14" s="21">
        <f t="shared" ref="O14:P14" si="22">D14/7</f>
        <v>3.2857142857142856</v>
      </c>
      <c r="P14" s="21">
        <f t="shared" si="22"/>
        <v>0.14285714285714285</v>
      </c>
      <c r="Q14" s="17">
        <f t="shared" si="8"/>
        <v>51</v>
      </c>
      <c r="R14" s="17"/>
      <c r="S14" s="22">
        <v>1.50143266475644</v>
      </c>
      <c r="T14" s="15">
        <v>2113</v>
      </c>
      <c r="U14" s="23">
        <v>260</v>
      </c>
      <c r="V14" s="24" t="s">
        <v>266</v>
      </c>
      <c r="W14" s="15">
        <v>7</v>
      </c>
      <c r="X14" s="25">
        <f t="shared" si="9"/>
        <v>0.30434782608695654</v>
      </c>
      <c r="Y14" s="26">
        <f t="shared" si="10"/>
        <v>4.16</v>
      </c>
      <c r="Z14" s="15">
        <v>2</v>
      </c>
      <c r="AA14" s="15" t="s">
        <v>73</v>
      </c>
      <c r="AB14" s="28">
        <f t="shared" si="11"/>
        <v>-0.69</v>
      </c>
      <c r="AC14" s="29">
        <v>0.14126433043981479</v>
      </c>
      <c r="AD14" s="26">
        <f t="shared" si="12"/>
        <v>-4.4837298481597214</v>
      </c>
      <c r="AE14" s="26">
        <v>-3.59</v>
      </c>
      <c r="AF14" s="26">
        <v>-5.8770613636363596</v>
      </c>
      <c r="AG14" s="26">
        <v>0</v>
      </c>
    </row>
    <row r="15" spans="1:33" ht="15.75" customHeight="1" x14ac:dyDescent="0.2">
      <c r="A15" s="15" t="s">
        <v>54</v>
      </c>
      <c r="B15" s="15" t="s">
        <v>267</v>
      </c>
      <c r="C15" s="16">
        <f t="shared" si="4"/>
        <v>18.190500000000004</v>
      </c>
      <c r="D15" s="17">
        <v>20</v>
      </c>
      <c r="E15" s="17">
        <v>1</v>
      </c>
      <c r="F15" s="18">
        <v>363.81000000000006</v>
      </c>
      <c r="G15" s="30">
        <v>-40.06</v>
      </c>
      <c r="H15" s="19">
        <f t="shared" si="1"/>
        <v>0.11011242131882025</v>
      </c>
      <c r="I15" s="19">
        <f t="shared" si="2"/>
        <v>0.2087308683299908</v>
      </c>
      <c r="J15" s="18">
        <f t="shared" si="5"/>
        <v>75.938377207133968</v>
      </c>
      <c r="K15" s="18">
        <f t="shared" si="3"/>
        <v>3.7969188603566986</v>
      </c>
      <c r="L15" s="17">
        <v>50</v>
      </c>
      <c r="M15" s="20">
        <f t="shared" si="6"/>
        <v>0.4</v>
      </c>
      <c r="N15" s="17">
        <v>161</v>
      </c>
      <c r="O15" s="21">
        <f t="shared" ref="O15:P15" si="23">D15/7</f>
        <v>2.8571428571428572</v>
      </c>
      <c r="P15" s="21">
        <f t="shared" si="23"/>
        <v>0.14285714285714285</v>
      </c>
      <c r="Q15" s="17">
        <f t="shared" si="8"/>
        <v>53</v>
      </c>
      <c r="R15" s="17"/>
      <c r="S15" s="22">
        <v>1.19341563786008</v>
      </c>
      <c r="T15" s="15">
        <v>1853</v>
      </c>
      <c r="U15" s="23" t="s">
        <v>33</v>
      </c>
      <c r="V15" s="24" t="s">
        <v>33</v>
      </c>
      <c r="W15" s="15">
        <v>2</v>
      </c>
      <c r="X15" s="25">
        <f t="shared" si="9"/>
        <v>0.1</v>
      </c>
      <c r="Y15" s="26">
        <f t="shared" si="10"/>
        <v>13.353333333333333</v>
      </c>
      <c r="Z15" s="15">
        <v>1</v>
      </c>
      <c r="AA15" s="15" t="s">
        <v>73</v>
      </c>
      <c r="AB15" s="28">
        <f t="shared" si="11"/>
        <v>-0.69</v>
      </c>
      <c r="AC15" s="29">
        <v>0.14126433043981479</v>
      </c>
      <c r="AD15" s="26">
        <f t="shared" si="12"/>
        <v>-3.898895520138888</v>
      </c>
      <c r="AE15" s="26">
        <v>-3.59</v>
      </c>
      <c r="AF15" s="26">
        <v>-5.8770613636363596</v>
      </c>
      <c r="AG15" s="26">
        <v>0</v>
      </c>
    </row>
    <row r="16" spans="1:33" ht="15.75" customHeight="1" x14ac:dyDescent="0.2">
      <c r="A16" s="15" t="s">
        <v>55</v>
      </c>
      <c r="B16" s="15" t="s">
        <v>268</v>
      </c>
      <c r="C16" s="16">
        <f t="shared" si="4"/>
        <v>17.769333333333339</v>
      </c>
      <c r="D16" s="17">
        <v>15</v>
      </c>
      <c r="E16" s="17">
        <v>1</v>
      </c>
      <c r="F16" s="18">
        <v>266.54000000000008</v>
      </c>
      <c r="G16" s="30">
        <v>-11.900000000000002</v>
      </c>
      <c r="H16" s="19">
        <f t="shared" si="1"/>
        <v>4.4646206948300439E-2</v>
      </c>
      <c r="I16" s="19">
        <f t="shared" si="2"/>
        <v>0.26160766828750087</v>
      </c>
      <c r="J16" s="18">
        <f t="shared" si="5"/>
        <v>69.728907905350496</v>
      </c>
      <c r="K16" s="18">
        <f t="shared" si="3"/>
        <v>4.6485938603566996</v>
      </c>
      <c r="L16" s="17">
        <v>47</v>
      </c>
      <c r="M16" s="20">
        <f t="shared" si="6"/>
        <v>0.31914893617021278</v>
      </c>
      <c r="N16" s="17">
        <v>430</v>
      </c>
      <c r="O16" s="21">
        <f t="shared" ref="O16:P16" si="24">D16/7</f>
        <v>2.1428571428571428</v>
      </c>
      <c r="P16" s="21">
        <f t="shared" si="24"/>
        <v>0.14285714285714285</v>
      </c>
      <c r="Q16" s="17">
        <f t="shared" si="8"/>
        <v>188</v>
      </c>
      <c r="R16" s="17"/>
      <c r="S16" s="22">
        <v>0.86891385767790197</v>
      </c>
      <c r="T16" s="15">
        <v>1853</v>
      </c>
      <c r="U16" s="23" t="s">
        <v>33</v>
      </c>
      <c r="V16" s="24" t="s">
        <v>33</v>
      </c>
      <c r="W16" s="15">
        <v>1</v>
      </c>
      <c r="X16" s="25">
        <f t="shared" si="9"/>
        <v>6.6666666666666666E-2</v>
      </c>
      <c r="Y16" s="26">
        <f t="shared" si="10"/>
        <v>5.9500000000000011</v>
      </c>
      <c r="Z16" s="15">
        <v>1</v>
      </c>
      <c r="AA16" s="15" t="s">
        <v>73</v>
      </c>
      <c r="AB16" s="28">
        <f t="shared" si="11"/>
        <v>-0.69</v>
      </c>
      <c r="AC16" s="29">
        <v>0.14126433043981479</v>
      </c>
      <c r="AD16" s="26">
        <f t="shared" si="12"/>
        <v>-2.924171640104166</v>
      </c>
      <c r="AE16" s="26">
        <v>-3.59</v>
      </c>
      <c r="AF16" s="26">
        <v>-5.8770613636363596</v>
      </c>
      <c r="AG16" s="26">
        <v>0</v>
      </c>
    </row>
    <row r="17" spans="1:33" ht="15.75" customHeight="1" x14ac:dyDescent="0.2">
      <c r="A17" s="15" t="s">
        <v>56</v>
      </c>
      <c r="B17" s="15" t="s">
        <v>269</v>
      </c>
      <c r="C17" s="16">
        <f t="shared" si="4"/>
        <v>17.237058823529413</v>
      </c>
      <c r="D17" s="17">
        <v>17</v>
      </c>
      <c r="E17" s="17">
        <v>3</v>
      </c>
      <c r="F17" s="18">
        <v>293.03000000000003</v>
      </c>
      <c r="G17" s="30">
        <v>-44.14</v>
      </c>
      <c r="H17" s="19">
        <f t="shared" si="1"/>
        <v>0.1506330409855646</v>
      </c>
      <c r="I17" s="19">
        <f t="shared" si="2"/>
        <v>0.14744529784002938</v>
      </c>
      <c r="J17" s="18">
        <f t="shared" si="5"/>
        <v>43.205895626063814</v>
      </c>
      <c r="K17" s="18">
        <f t="shared" si="3"/>
        <v>2.5415232721214007</v>
      </c>
      <c r="L17" s="17">
        <v>44</v>
      </c>
      <c r="M17" s="20">
        <f t="shared" si="6"/>
        <v>0.38636363636363635</v>
      </c>
      <c r="N17" s="17">
        <v>395</v>
      </c>
      <c r="O17" s="21">
        <f t="shared" ref="O17:P17" si="25">D17/7</f>
        <v>2.4285714285714284</v>
      </c>
      <c r="P17" s="21">
        <f t="shared" si="25"/>
        <v>0.42857142857142855</v>
      </c>
      <c r="Q17" s="17">
        <f t="shared" si="8"/>
        <v>138</v>
      </c>
      <c r="R17" s="17"/>
      <c r="S17" s="22">
        <v>0.96416938110749095</v>
      </c>
      <c r="T17" s="15">
        <v>2503</v>
      </c>
      <c r="U17" s="23" t="s">
        <v>33</v>
      </c>
      <c r="V17" s="24" t="s">
        <v>33</v>
      </c>
      <c r="W17" s="15">
        <v>4</v>
      </c>
      <c r="X17" s="25">
        <f t="shared" si="9"/>
        <v>0.23529411764705882</v>
      </c>
      <c r="Y17" s="26">
        <f t="shared" si="10"/>
        <v>7.3566666666666665</v>
      </c>
      <c r="Z17" s="15">
        <v>2</v>
      </c>
      <c r="AA17" s="15" t="s">
        <v>73</v>
      </c>
      <c r="AB17" s="28">
        <f t="shared" si="11"/>
        <v>-0.69</v>
      </c>
      <c r="AC17" s="29">
        <v>0.14126433043981479</v>
      </c>
      <c r="AD17" s="26">
        <f t="shared" si="12"/>
        <v>-3.3140611921180549</v>
      </c>
      <c r="AE17" s="26">
        <v>-3.59</v>
      </c>
      <c r="AF17" s="26">
        <v>-5.7285613636363601</v>
      </c>
      <c r="AG17" s="26">
        <v>0</v>
      </c>
    </row>
    <row r="18" spans="1:33" ht="15.75" customHeight="1" x14ac:dyDescent="0.2">
      <c r="A18" s="15" t="s">
        <v>57</v>
      </c>
      <c r="B18" s="15" t="s">
        <v>270</v>
      </c>
      <c r="C18" s="16">
        <f t="shared" si="4"/>
        <v>17.41</v>
      </c>
      <c r="D18" s="17">
        <v>16</v>
      </c>
      <c r="E18" s="17">
        <v>0</v>
      </c>
      <c r="F18" s="18">
        <v>278.56</v>
      </c>
      <c r="G18" s="30">
        <v>-31.57</v>
      </c>
      <c r="H18" s="19">
        <f t="shared" si="1"/>
        <v>0.11333285468121769</v>
      </c>
      <c r="I18" s="19">
        <f t="shared" si="2"/>
        <v>0.19022796440877052</v>
      </c>
      <c r="J18" s="18">
        <f t="shared" si="5"/>
        <v>52.989901765707117</v>
      </c>
      <c r="K18" s="18">
        <f t="shared" si="3"/>
        <v>3.3118688603566948</v>
      </c>
      <c r="L18" s="17">
        <v>71</v>
      </c>
      <c r="M18" s="20">
        <f t="shared" si="6"/>
        <v>0.22535211267605634</v>
      </c>
      <c r="N18" s="17">
        <v>367</v>
      </c>
      <c r="O18" s="21">
        <f t="shared" ref="O18:P18" si="26">D18/7</f>
        <v>2.2857142857142856</v>
      </c>
      <c r="P18" s="21">
        <f t="shared" si="26"/>
        <v>0</v>
      </c>
      <c r="Q18" s="17">
        <f t="shared" si="8"/>
        <v>160</v>
      </c>
      <c r="R18" s="17"/>
      <c r="S18" s="22">
        <v>1.00253164556962</v>
      </c>
      <c r="T18" s="15">
        <v>2503</v>
      </c>
      <c r="U18" s="23" t="s">
        <v>33</v>
      </c>
      <c r="V18" s="24" t="s">
        <v>33</v>
      </c>
      <c r="W18" s="15">
        <v>2</v>
      </c>
      <c r="X18" s="25">
        <f t="shared" si="9"/>
        <v>0.125</v>
      </c>
      <c r="Y18" s="26">
        <f t="shared" si="10"/>
        <v>15.785</v>
      </c>
      <c r="Z18" s="15">
        <v>0</v>
      </c>
      <c r="AA18" s="15" t="s">
        <v>73</v>
      </c>
      <c r="AB18" s="28">
        <f t="shared" si="11"/>
        <v>-0.69</v>
      </c>
      <c r="AC18" s="29">
        <v>0.14126433043981479</v>
      </c>
      <c r="AD18" s="26">
        <f t="shared" si="12"/>
        <v>-3.1191164161111105</v>
      </c>
      <c r="AE18" s="26">
        <v>-3.59</v>
      </c>
      <c r="AF18" s="26">
        <v>-5.7285613636363601</v>
      </c>
      <c r="AG18" s="26">
        <v>0</v>
      </c>
    </row>
    <row r="19" spans="1:33" ht="15.75" customHeight="1" x14ac:dyDescent="0.2">
      <c r="A19" s="15" t="s">
        <v>58</v>
      </c>
      <c r="B19" s="15" t="s">
        <v>271</v>
      </c>
      <c r="C19" s="16">
        <f t="shared" si="4"/>
        <v>17.41</v>
      </c>
      <c r="D19" s="17">
        <v>14</v>
      </c>
      <c r="E19" s="17">
        <v>1</v>
      </c>
      <c r="F19" s="18">
        <v>243.73999999999998</v>
      </c>
      <c r="G19" s="30">
        <v>0</v>
      </c>
      <c r="H19" s="19">
        <f t="shared" si="1"/>
        <v>0</v>
      </c>
      <c r="I19" s="19">
        <f t="shared" si="2"/>
        <v>0.303560819089988</v>
      </c>
      <c r="J19" s="18">
        <f t="shared" si="5"/>
        <v>73.989914044993668</v>
      </c>
      <c r="K19" s="18">
        <f t="shared" si="3"/>
        <v>5.2849938603566908</v>
      </c>
      <c r="L19" s="17">
        <v>49</v>
      </c>
      <c r="M19" s="20">
        <f t="shared" si="6"/>
        <v>0.2857142857142857</v>
      </c>
      <c r="N19" s="17">
        <v>353</v>
      </c>
      <c r="O19" s="21">
        <f t="shared" ref="O19:P19" si="27">D19/7</f>
        <v>2</v>
      </c>
      <c r="P19" s="21">
        <f t="shared" si="27"/>
        <v>0.14285714285714285</v>
      </c>
      <c r="Q19" s="17">
        <f t="shared" si="8"/>
        <v>164</v>
      </c>
      <c r="R19" s="17"/>
      <c r="S19" s="22">
        <v>1.02826855123674</v>
      </c>
      <c r="T19" s="15">
        <v>2503</v>
      </c>
      <c r="U19" s="23" t="s">
        <v>33</v>
      </c>
      <c r="V19" s="24" t="s">
        <v>33</v>
      </c>
      <c r="W19" s="15">
        <v>0</v>
      </c>
      <c r="X19" s="25">
        <f t="shared" si="9"/>
        <v>0</v>
      </c>
      <c r="Y19" s="26">
        <f t="shared" si="10"/>
        <v>0</v>
      </c>
      <c r="Z19" s="15">
        <v>0</v>
      </c>
      <c r="AA19" s="15" t="s">
        <v>73</v>
      </c>
      <c r="AB19" s="28">
        <f t="shared" si="11"/>
        <v>-0.69</v>
      </c>
      <c r="AC19" s="29">
        <v>0.14126433043981479</v>
      </c>
      <c r="AD19" s="26">
        <f t="shared" si="12"/>
        <v>-2.7292268640972215</v>
      </c>
      <c r="AE19" s="26">
        <v>-3.59</v>
      </c>
      <c r="AF19" s="26">
        <v>-5.7285613636363637</v>
      </c>
      <c r="AG19" s="26">
        <v>0</v>
      </c>
    </row>
    <row r="20" spans="1:33" ht="15.75" customHeight="1" x14ac:dyDescent="0.2">
      <c r="A20" s="15" t="s">
        <v>59</v>
      </c>
      <c r="B20" s="15" t="s">
        <v>48</v>
      </c>
      <c r="C20" s="16">
        <f t="shared" si="4"/>
        <v>15.726190476190478</v>
      </c>
      <c r="D20" s="17">
        <v>21</v>
      </c>
      <c r="E20" s="17">
        <v>1</v>
      </c>
      <c r="F20" s="18">
        <v>330.25000000000006</v>
      </c>
      <c r="G20" s="30">
        <v>0</v>
      </c>
      <c r="H20" s="19">
        <f t="shared" si="1"/>
        <v>0</v>
      </c>
      <c r="I20" s="19">
        <f t="shared" si="2"/>
        <v>0.24505335675243164</v>
      </c>
      <c r="J20" s="18">
        <f t="shared" si="5"/>
        <v>80.928871067490562</v>
      </c>
      <c r="K20" s="18">
        <f t="shared" si="3"/>
        <v>3.8537557651185983</v>
      </c>
      <c r="L20" s="17">
        <v>48</v>
      </c>
      <c r="M20" s="20">
        <f t="shared" si="6"/>
        <v>0.4375</v>
      </c>
      <c r="N20" s="17">
        <v>329</v>
      </c>
      <c r="O20" s="21">
        <f t="shared" ref="O20:P20" si="28">D20/7</f>
        <v>3</v>
      </c>
      <c r="P20" s="21">
        <f t="shared" si="28"/>
        <v>0.14285714285714285</v>
      </c>
      <c r="Q20" s="17">
        <f t="shared" si="8"/>
        <v>104</v>
      </c>
      <c r="R20" s="17"/>
      <c r="S20" s="22">
        <v>0.85735623599701205</v>
      </c>
      <c r="T20" s="15">
        <v>2503</v>
      </c>
      <c r="U20" s="23" t="s">
        <v>33</v>
      </c>
      <c r="V20" s="24" t="s">
        <v>33</v>
      </c>
      <c r="W20" s="15">
        <v>0</v>
      </c>
      <c r="X20" s="25">
        <f t="shared" si="9"/>
        <v>0</v>
      </c>
      <c r="Y20" s="26">
        <f t="shared" si="10"/>
        <v>0</v>
      </c>
      <c r="Z20" s="15">
        <v>0</v>
      </c>
      <c r="AA20" s="15" t="s">
        <v>73</v>
      </c>
      <c r="AB20" s="28">
        <f t="shared" si="11"/>
        <v>-0.69</v>
      </c>
      <c r="AC20" s="29">
        <v>0.14126433043981479</v>
      </c>
      <c r="AD20" s="26">
        <f t="shared" si="12"/>
        <v>-4.0938402961458324</v>
      </c>
      <c r="AE20" s="26">
        <v>-3.59</v>
      </c>
      <c r="AF20" s="26">
        <v>-5.7285613636363637</v>
      </c>
      <c r="AG20" s="26">
        <v>0</v>
      </c>
    </row>
    <row r="21" spans="1:33" ht="15.75" customHeight="1" x14ac:dyDescent="0.2">
      <c r="A21" s="15" t="s">
        <v>60</v>
      </c>
      <c r="B21" s="15" t="s">
        <v>272</v>
      </c>
      <c r="C21" s="16">
        <f t="shared" si="4"/>
        <v>17.693333333333332</v>
      </c>
      <c r="D21" s="17">
        <v>6</v>
      </c>
      <c r="E21" s="17">
        <v>1</v>
      </c>
      <c r="F21" s="18">
        <v>106.16</v>
      </c>
      <c r="G21" s="30">
        <v>0</v>
      </c>
      <c r="H21" s="19">
        <f t="shared" si="1"/>
        <v>0</v>
      </c>
      <c r="I21" s="19">
        <f t="shared" si="2"/>
        <v>0.31231125812113925</v>
      </c>
      <c r="J21" s="18">
        <f t="shared" si="5"/>
        <v>33.154963162140142</v>
      </c>
      <c r="K21" s="18">
        <f t="shared" si="3"/>
        <v>5.5258271936900236</v>
      </c>
      <c r="L21" s="17">
        <v>24</v>
      </c>
      <c r="M21" s="20">
        <f t="shared" si="6"/>
        <v>0.25</v>
      </c>
      <c r="N21" s="17">
        <v>321</v>
      </c>
      <c r="O21" s="21">
        <f t="shared" ref="O21:P21" si="29">D21/7</f>
        <v>0.8571428571428571</v>
      </c>
      <c r="P21" s="21">
        <f t="shared" si="29"/>
        <v>0.14285714285714285</v>
      </c>
      <c r="Q21" s="17">
        <f t="shared" si="8"/>
        <v>321</v>
      </c>
      <c r="R21" s="17"/>
      <c r="S21" s="22">
        <v>0.84292379471228596</v>
      </c>
      <c r="T21" s="15">
        <v>2503</v>
      </c>
      <c r="U21" s="23" t="s">
        <v>33</v>
      </c>
      <c r="V21" s="24" t="s">
        <v>33</v>
      </c>
      <c r="W21" s="15">
        <v>0</v>
      </c>
      <c r="X21" s="25">
        <f t="shared" si="9"/>
        <v>0</v>
      </c>
      <c r="Y21" s="26">
        <f t="shared" si="10"/>
        <v>0</v>
      </c>
      <c r="Z21" s="15">
        <v>0</v>
      </c>
      <c r="AA21" s="15" t="s">
        <v>73</v>
      </c>
      <c r="AB21" s="28">
        <f t="shared" si="11"/>
        <v>-0.69</v>
      </c>
      <c r="AC21" s="29">
        <v>0.14126433043981479</v>
      </c>
      <c r="AD21" s="26">
        <f t="shared" si="12"/>
        <v>-1.1696686560416665</v>
      </c>
      <c r="AE21" s="26">
        <v>-3.59</v>
      </c>
      <c r="AF21" s="26">
        <v>-5.7285613636363637</v>
      </c>
      <c r="AG21" s="26">
        <v>0</v>
      </c>
    </row>
    <row r="22" spans="1:33" ht="15.75" customHeight="1" x14ac:dyDescent="0.2">
      <c r="A22" s="15" t="s">
        <v>61</v>
      </c>
      <c r="B22" s="15" t="s">
        <v>273</v>
      </c>
      <c r="C22" s="16">
        <f t="shared" si="4"/>
        <v>17.11</v>
      </c>
      <c r="D22" s="17">
        <v>9</v>
      </c>
      <c r="E22" s="17">
        <v>2</v>
      </c>
      <c r="F22" s="30">
        <v>153.99</v>
      </c>
      <c r="G22" s="30">
        <v>-0.22</v>
      </c>
      <c r="H22" s="19">
        <f t="shared" si="1"/>
        <v>1.4286641989739593E-3</v>
      </c>
      <c r="I22" s="19">
        <f t="shared" si="2"/>
        <v>0.29255110554717989</v>
      </c>
      <c r="J22" s="18">
        <f t="shared" si="5"/>
        <v>45.049944743210233</v>
      </c>
      <c r="K22" s="18">
        <f t="shared" si="3"/>
        <v>5.005549415912248</v>
      </c>
      <c r="L22" s="17">
        <v>33</v>
      </c>
      <c r="M22" s="20">
        <f t="shared" si="6"/>
        <v>0.27272727272727271</v>
      </c>
      <c r="N22" s="17">
        <v>311</v>
      </c>
      <c r="O22" s="21">
        <f t="shared" ref="O22:P22" si="30">D22/7</f>
        <v>1.2857142857142858</v>
      </c>
      <c r="P22" s="21">
        <f t="shared" si="30"/>
        <v>0.2857142857142857</v>
      </c>
      <c r="Q22" s="17">
        <f t="shared" si="8"/>
        <v>197</v>
      </c>
      <c r="R22" s="17"/>
      <c r="S22" s="22">
        <v>0.84940778341793499</v>
      </c>
      <c r="T22" s="15">
        <v>2503</v>
      </c>
      <c r="U22" s="23" t="s">
        <v>33</v>
      </c>
      <c r="V22" s="24" t="s">
        <v>33</v>
      </c>
      <c r="W22" s="15">
        <v>0</v>
      </c>
      <c r="X22" s="25">
        <f t="shared" si="9"/>
        <v>0</v>
      </c>
      <c r="Y22" s="26">
        <f t="shared" si="10"/>
        <v>0</v>
      </c>
      <c r="Z22" s="15">
        <v>0</v>
      </c>
      <c r="AA22" s="15" t="s">
        <v>73</v>
      </c>
      <c r="AB22" s="28">
        <f t="shared" si="11"/>
        <v>-0.69</v>
      </c>
      <c r="AC22" s="29">
        <v>0.14126433043981479</v>
      </c>
      <c r="AD22" s="26">
        <f t="shared" si="12"/>
        <v>-1.7545029840624997</v>
      </c>
      <c r="AE22" s="26">
        <v>-3.59</v>
      </c>
      <c r="AF22" s="26">
        <v>-5.7285613636363637</v>
      </c>
      <c r="AG22" s="26">
        <v>0</v>
      </c>
    </row>
    <row r="23" spans="1:33" ht="15.75" customHeight="1" x14ac:dyDescent="0.2">
      <c r="A23" s="15" t="s">
        <v>62</v>
      </c>
      <c r="C23" s="16">
        <f t="shared" si="4"/>
        <v>12.99</v>
      </c>
      <c r="D23" s="17">
        <v>20</v>
      </c>
      <c r="E23" s="17">
        <v>3</v>
      </c>
      <c r="F23" s="18">
        <v>259.8</v>
      </c>
      <c r="G23" s="30">
        <v>0</v>
      </c>
      <c r="H23" s="19">
        <f t="shared" si="1"/>
        <v>0</v>
      </c>
      <c r="I23" s="19">
        <f t="shared" si="2"/>
        <v>0.11762847269874464</v>
      </c>
      <c r="J23" s="18">
        <f t="shared" si="5"/>
        <v>30.559877207133859</v>
      </c>
      <c r="K23" s="18">
        <f t="shared" si="3"/>
        <v>1.5279938603566929</v>
      </c>
      <c r="L23" s="17">
        <v>28</v>
      </c>
      <c r="M23" s="20">
        <f t="shared" si="6"/>
        <v>0.7142857142857143</v>
      </c>
      <c r="N23" s="17">
        <v>290</v>
      </c>
      <c r="O23" s="21">
        <f t="shared" ref="O23:P23" si="31">D23/7</f>
        <v>2.8571428571428572</v>
      </c>
      <c r="P23" s="21">
        <f t="shared" si="31"/>
        <v>0.42857142857142855</v>
      </c>
      <c r="Q23" s="17">
        <f t="shared" si="8"/>
        <v>88</v>
      </c>
      <c r="R23" s="17"/>
      <c r="S23" s="22">
        <v>0.868024800708591</v>
      </c>
      <c r="T23" s="15">
        <v>2503</v>
      </c>
      <c r="U23" s="23" t="s">
        <v>33</v>
      </c>
      <c r="V23" s="24" t="s">
        <v>33</v>
      </c>
      <c r="W23" s="15">
        <v>0</v>
      </c>
      <c r="X23" s="25">
        <f t="shared" si="9"/>
        <v>0</v>
      </c>
      <c r="Y23" s="26">
        <f t="shared" si="10"/>
        <v>0</v>
      </c>
      <c r="Z23" s="15">
        <v>0</v>
      </c>
      <c r="AA23" s="15" t="s">
        <v>73</v>
      </c>
      <c r="AB23" s="28">
        <f t="shared" si="11"/>
        <v>-0.69</v>
      </c>
      <c r="AC23" s="29">
        <v>0.14126433043981479</v>
      </c>
      <c r="AD23" s="26">
        <f t="shared" si="12"/>
        <v>-3.898895520138888</v>
      </c>
      <c r="AE23" s="26">
        <v>-3.59</v>
      </c>
      <c r="AF23" s="26">
        <v>-5.7285613636363637</v>
      </c>
      <c r="AG23" s="26">
        <v>0</v>
      </c>
    </row>
    <row r="24" spans="1:33" ht="15.75" customHeight="1" x14ac:dyDescent="0.2">
      <c r="A24" s="15" t="s">
        <v>63</v>
      </c>
      <c r="B24" s="15" t="s">
        <v>48</v>
      </c>
      <c r="C24" s="16">
        <f t="shared" si="4"/>
        <v>12.990000000000002</v>
      </c>
      <c r="D24" s="17">
        <v>19</v>
      </c>
      <c r="E24" s="17">
        <v>2</v>
      </c>
      <c r="F24" s="18">
        <v>246.81000000000003</v>
      </c>
      <c r="G24" s="18">
        <v>0</v>
      </c>
      <c r="H24" s="19">
        <f t="shared" si="1"/>
        <v>0</v>
      </c>
      <c r="I24" s="19">
        <f t="shared" si="2"/>
        <v>0.11762847269874468</v>
      </c>
      <c r="J24" s="18">
        <f t="shared" si="5"/>
        <v>29.031883346777178</v>
      </c>
      <c r="K24" s="18">
        <f t="shared" si="3"/>
        <v>1.5279938603566936</v>
      </c>
      <c r="L24" s="17">
        <v>50</v>
      </c>
      <c r="M24" s="20">
        <f t="shared" si="6"/>
        <v>0.38</v>
      </c>
      <c r="N24" s="17">
        <v>274</v>
      </c>
      <c r="O24" s="21">
        <f t="shared" ref="O24:P24" si="32">D24/7</f>
        <v>2.7142857142857144</v>
      </c>
      <c r="P24" s="21">
        <f t="shared" si="32"/>
        <v>0.2857142857142857</v>
      </c>
      <c r="Q24" s="17">
        <f t="shared" si="8"/>
        <v>91</v>
      </c>
      <c r="R24" s="17"/>
      <c r="S24" s="22">
        <v>0.886142983230361</v>
      </c>
      <c r="T24" s="15">
        <v>2503</v>
      </c>
      <c r="U24" s="23" t="s">
        <v>33</v>
      </c>
      <c r="V24" s="24" t="s">
        <v>33</v>
      </c>
      <c r="W24" s="15">
        <v>0</v>
      </c>
      <c r="X24" s="25">
        <f t="shared" si="9"/>
        <v>0</v>
      </c>
      <c r="Y24" s="26">
        <f t="shared" si="10"/>
        <v>0</v>
      </c>
      <c r="Z24" s="15">
        <v>0</v>
      </c>
      <c r="AA24" s="15" t="s">
        <v>73</v>
      </c>
      <c r="AB24" s="28">
        <f t="shared" si="11"/>
        <v>-0.69</v>
      </c>
      <c r="AC24" s="29">
        <v>0.14126433043981479</v>
      </c>
      <c r="AD24" s="26">
        <f t="shared" si="12"/>
        <v>-3.7039507441319435</v>
      </c>
      <c r="AE24" s="26">
        <v>-3.59</v>
      </c>
      <c r="AF24" s="26">
        <v>-5.7285613636363637</v>
      </c>
      <c r="AG24" s="26">
        <v>0</v>
      </c>
    </row>
    <row r="25" spans="1:33" ht="15.75" customHeight="1" x14ac:dyDescent="0.2">
      <c r="A25" s="15" t="s">
        <v>64</v>
      </c>
      <c r="B25" s="15" t="s">
        <v>48</v>
      </c>
      <c r="C25" s="16">
        <f t="shared" si="4"/>
        <v>12.989999999999998</v>
      </c>
      <c r="D25" s="17">
        <v>22</v>
      </c>
      <c r="E25" s="17">
        <v>3</v>
      </c>
      <c r="F25" s="18">
        <v>285.77999999999997</v>
      </c>
      <c r="G25" s="18">
        <v>0</v>
      </c>
      <c r="H25" s="19">
        <f t="shared" si="1"/>
        <v>0</v>
      </c>
      <c r="I25" s="19">
        <f t="shared" si="2"/>
        <v>0.1175177231711359</v>
      </c>
      <c r="J25" s="18">
        <f t="shared" si="5"/>
        <v>33.584214927847214</v>
      </c>
      <c r="K25" s="18">
        <f t="shared" si="3"/>
        <v>1.5265552239930551</v>
      </c>
      <c r="L25" s="17">
        <v>76</v>
      </c>
      <c r="M25" s="20">
        <f t="shared" si="6"/>
        <v>0.28947368421052633</v>
      </c>
      <c r="N25" s="17">
        <v>248</v>
      </c>
      <c r="O25" s="21">
        <f t="shared" ref="O25:P25" si="33">D25/7</f>
        <v>3.1428571428571428</v>
      </c>
      <c r="P25" s="21">
        <f t="shared" si="33"/>
        <v>0.42857142857142855</v>
      </c>
      <c r="Q25" s="17">
        <f t="shared" si="8"/>
        <v>69</v>
      </c>
      <c r="R25" s="17"/>
      <c r="S25" s="22">
        <v>0.79487179487179482</v>
      </c>
      <c r="T25" s="15">
        <v>2503</v>
      </c>
      <c r="U25" s="23" t="s">
        <v>33</v>
      </c>
      <c r="V25" s="24" t="s">
        <v>33</v>
      </c>
      <c r="W25" s="37">
        <v>0</v>
      </c>
      <c r="X25" s="25">
        <f t="shared" si="9"/>
        <v>0</v>
      </c>
      <c r="Y25" s="26">
        <f t="shared" si="10"/>
        <v>0</v>
      </c>
      <c r="Z25" s="37">
        <v>0</v>
      </c>
      <c r="AA25" s="15" t="s">
        <v>73</v>
      </c>
      <c r="AB25" s="28">
        <f t="shared" si="11"/>
        <v>-0.69</v>
      </c>
      <c r="AC25" s="29">
        <v>0.14126433043981479</v>
      </c>
      <c r="AD25" s="26">
        <f t="shared" si="12"/>
        <v>-4.2887850721527769</v>
      </c>
      <c r="AE25" s="26">
        <v>-3.59</v>
      </c>
      <c r="AF25" s="26">
        <v>-5.73</v>
      </c>
      <c r="AG25" s="26">
        <v>0</v>
      </c>
    </row>
    <row r="26" spans="1:33" ht="15.75" customHeight="1" x14ac:dyDescent="0.2">
      <c r="A26" s="15" t="s">
        <v>65</v>
      </c>
      <c r="B26" s="15"/>
      <c r="C26" s="16">
        <f t="shared" si="4"/>
        <v>12.99</v>
      </c>
      <c r="D26" s="17">
        <v>30</v>
      </c>
      <c r="E26" s="17">
        <v>4</v>
      </c>
      <c r="F26" s="18">
        <v>389.7</v>
      </c>
      <c r="G26" s="18">
        <v>0</v>
      </c>
      <c r="H26" s="19">
        <f t="shared" si="1"/>
        <v>0</v>
      </c>
      <c r="I26" s="19">
        <f t="shared" si="2"/>
        <v>0.1053113056471667</v>
      </c>
      <c r="J26" s="18">
        <f t="shared" si="5"/>
        <v>41.039815810700865</v>
      </c>
      <c r="K26" s="18">
        <f t="shared" si="3"/>
        <v>1.3679938603566955</v>
      </c>
      <c r="L26" s="17">
        <v>67</v>
      </c>
      <c r="M26" s="20">
        <f t="shared" si="6"/>
        <v>0.44776119402985076</v>
      </c>
      <c r="N26" s="17">
        <v>220</v>
      </c>
      <c r="O26" s="21">
        <f t="shared" ref="O26:P26" si="34">D26/7</f>
        <v>4.2857142857142856</v>
      </c>
      <c r="P26" s="21">
        <f t="shared" si="34"/>
        <v>0.5714285714285714</v>
      </c>
      <c r="Q26" s="17">
        <f t="shared" si="8"/>
        <v>45</v>
      </c>
      <c r="R26" s="17"/>
      <c r="S26" s="22">
        <v>0.84010371650821092</v>
      </c>
      <c r="T26" s="15">
        <v>2503</v>
      </c>
      <c r="U26" s="23" t="s">
        <v>33</v>
      </c>
      <c r="V26" s="24" t="s">
        <v>33</v>
      </c>
      <c r="W26" s="37">
        <v>0</v>
      </c>
      <c r="X26" s="25">
        <f t="shared" si="9"/>
        <v>0</v>
      </c>
      <c r="Y26" s="26">
        <f t="shared" si="10"/>
        <v>0</v>
      </c>
      <c r="Z26" s="37">
        <v>0</v>
      </c>
      <c r="AA26" s="15" t="s">
        <v>73</v>
      </c>
      <c r="AB26" s="28">
        <f t="shared" si="11"/>
        <v>-0.69</v>
      </c>
      <c r="AC26" s="29">
        <v>0.14126433043981479</v>
      </c>
      <c r="AD26" s="26">
        <f t="shared" si="12"/>
        <v>-5.8483432802083319</v>
      </c>
      <c r="AE26" s="26">
        <v>-3.75</v>
      </c>
      <c r="AF26" s="26">
        <v>-5.7285613636363601</v>
      </c>
      <c r="AG26" s="26">
        <v>0</v>
      </c>
    </row>
    <row r="27" spans="1:33" ht="15.75" customHeight="1" x14ac:dyDescent="0.2">
      <c r="A27" s="15" t="s">
        <v>66</v>
      </c>
      <c r="B27" s="15" t="s">
        <v>274</v>
      </c>
      <c r="C27" s="16">
        <f t="shared" si="4"/>
        <v>12.99</v>
      </c>
      <c r="D27" s="17">
        <v>33</v>
      </c>
      <c r="E27" s="17">
        <v>0</v>
      </c>
      <c r="F27" s="18">
        <v>428.67</v>
      </c>
      <c r="G27" s="18">
        <v>0</v>
      </c>
      <c r="H27" s="19">
        <f t="shared" si="1"/>
        <v>0</v>
      </c>
      <c r="I27" s="19">
        <f t="shared" si="2"/>
        <v>0.1053113056471667</v>
      </c>
      <c r="J27" s="18">
        <f t="shared" si="5"/>
        <v>45.143797391770953</v>
      </c>
      <c r="K27" s="18">
        <f t="shared" si="3"/>
        <v>1.3679938603566955</v>
      </c>
      <c r="L27" s="17">
        <v>69</v>
      </c>
      <c r="M27" s="20">
        <f t="shared" si="6"/>
        <v>0.47826086956521741</v>
      </c>
      <c r="N27" s="17">
        <v>180</v>
      </c>
      <c r="O27" s="21">
        <f t="shared" ref="O27:P27" si="35">D27/7</f>
        <v>4.7142857142857144</v>
      </c>
      <c r="P27" s="21">
        <f t="shared" si="35"/>
        <v>0</v>
      </c>
      <c r="Q27" s="17">
        <f t="shared" si="8"/>
        <v>38</v>
      </c>
      <c r="R27" s="17"/>
      <c r="S27" s="22">
        <v>0.95292987512007687</v>
      </c>
      <c r="T27" s="15">
        <v>2503</v>
      </c>
      <c r="U27" s="23" t="s">
        <v>33</v>
      </c>
      <c r="V27" s="24" t="s">
        <v>33</v>
      </c>
      <c r="W27" s="37">
        <v>0</v>
      </c>
      <c r="X27" s="25">
        <f t="shared" si="9"/>
        <v>0</v>
      </c>
      <c r="Y27" s="26">
        <f t="shared" si="10"/>
        <v>0</v>
      </c>
      <c r="Z27" s="37">
        <v>0</v>
      </c>
      <c r="AA27" s="15" t="s">
        <v>73</v>
      </c>
      <c r="AB27" s="28">
        <f t="shared" si="11"/>
        <v>-0.69</v>
      </c>
      <c r="AC27" s="29">
        <v>0.14126433043981479</v>
      </c>
      <c r="AD27" s="26">
        <f t="shared" si="12"/>
        <v>-6.4331776082291654</v>
      </c>
      <c r="AE27" s="26">
        <v>-3.75</v>
      </c>
      <c r="AF27" s="26">
        <v>-5.7285613636363601</v>
      </c>
      <c r="AG27" s="26">
        <v>0</v>
      </c>
    </row>
    <row r="28" spans="1:33" ht="15.75" customHeight="1" x14ac:dyDescent="0.2">
      <c r="A28" s="15" t="s">
        <v>67</v>
      </c>
      <c r="B28" s="15" t="s">
        <v>48</v>
      </c>
      <c r="C28" s="16">
        <f t="shared" si="4"/>
        <v>13.414242424242424</v>
      </c>
      <c r="D28" s="17">
        <v>33</v>
      </c>
      <c r="E28" s="17">
        <v>0</v>
      </c>
      <c r="F28" s="18">
        <v>442.67</v>
      </c>
      <c r="G28" s="18">
        <v>0</v>
      </c>
      <c r="H28" s="19">
        <f t="shared" si="1"/>
        <v>0</v>
      </c>
      <c r="I28" s="19">
        <f t="shared" si="2"/>
        <v>0.12886302977787276</v>
      </c>
      <c r="J28" s="18">
        <f t="shared" si="5"/>
        <v>57.04379739177093</v>
      </c>
      <c r="K28" s="18">
        <f t="shared" si="3"/>
        <v>1.7285999209627554</v>
      </c>
      <c r="L28" s="17">
        <v>63</v>
      </c>
      <c r="M28" s="20">
        <f t="shared" si="6"/>
        <v>0.52380952380952384</v>
      </c>
      <c r="N28" s="17">
        <v>148</v>
      </c>
      <c r="O28" s="21">
        <f t="shared" ref="O28:P28" si="36">D28/7</f>
        <v>4.7142857142857144</v>
      </c>
      <c r="P28" s="21">
        <f t="shared" si="36"/>
        <v>0</v>
      </c>
      <c r="Q28" s="17">
        <f t="shared" si="8"/>
        <v>31</v>
      </c>
      <c r="R28" s="17"/>
      <c r="S28" s="22">
        <v>1.1368421052631581</v>
      </c>
      <c r="T28" s="15">
        <v>2503</v>
      </c>
      <c r="U28" s="23" t="s">
        <v>33</v>
      </c>
      <c r="V28" s="24" t="s">
        <v>33</v>
      </c>
      <c r="W28" s="37">
        <v>0</v>
      </c>
      <c r="X28" s="25">
        <f t="shared" si="9"/>
        <v>0</v>
      </c>
      <c r="Y28" s="26">
        <f t="shared" si="10"/>
        <v>0</v>
      </c>
      <c r="Z28" s="37">
        <v>0</v>
      </c>
      <c r="AA28" s="15" t="s">
        <v>73</v>
      </c>
      <c r="AB28" s="28">
        <f t="shared" si="11"/>
        <v>-0.69</v>
      </c>
      <c r="AC28" s="29">
        <v>0.14126433043981479</v>
      </c>
      <c r="AD28" s="26">
        <f t="shared" si="12"/>
        <v>-6.4331776082291654</v>
      </c>
      <c r="AE28" s="26">
        <v>-3.75</v>
      </c>
      <c r="AF28" s="26">
        <v>-5.7285613636363601</v>
      </c>
      <c r="AG28" s="26">
        <v>0</v>
      </c>
    </row>
    <row r="29" spans="1:33" ht="15.75" customHeight="1" x14ac:dyDescent="0.2">
      <c r="A29" s="15" t="s">
        <v>68</v>
      </c>
      <c r="B29" s="15" t="s">
        <v>48</v>
      </c>
      <c r="C29" s="16">
        <f t="shared" si="4"/>
        <v>13.99</v>
      </c>
      <c r="D29" s="31">
        <v>17</v>
      </c>
      <c r="E29" s="31">
        <v>0</v>
      </c>
      <c r="F29" s="32">
        <v>237.83</v>
      </c>
      <c r="G29" s="32">
        <v>0</v>
      </c>
      <c r="H29" s="19">
        <f t="shared" si="1"/>
        <v>0</v>
      </c>
      <c r="I29" s="19">
        <f t="shared" si="2"/>
        <v>0.1585413767231377</v>
      </c>
      <c r="J29" s="18">
        <f t="shared" si="5"/>
        <v>37.705895626063842</v>
      </c>
      <c r="K29" s="18">
        <f t="shared" si="3"/>
        <v>2.2179938603566964</v>
      </c>
      <c r="L29" s="31">
        <v>47</v>
      </c>
      <c r="M29" s="20">
        <f t="shared" si="6"/>
        <v>0.36170212765957449</v>
      </c>
      <c r="N29" s="31">
        <v>131</v>
      </c>
      <c r="O29" s="21">
        <f t="shared" ref="O29:P29" si="37">D29/7</f>
        <v>2.4285714285714284</v>
      </c>
      <c r="P29" s="21">
        <f t="shared" si="37"/>
        <v>0</v>
      </c>
      <c r="Q29" s="17">
        <f t="shared" si="8"/>
        <v>53</v>
      </c>
      <c r="R29" s="17"/>
      <c r="S29" s="22">
        <v>0.95553618134263296</v>
      </c>
      <c r="T29" s="15">
        <v>2503</v>
      </c>
      <c r="U29" s="23" t="s">
        <v>33</v>
      </c>
      <c r="V29" s="24" t="s">
        <v>33</v>
      </c>
      <c r="W29" s="15">
        <v>0</v>
      </c>
      <c r="X29" s="25">
        <f t="shared" si="9"/>
        <v>0</v>
      </c>
      <c r="Y29" s="26">
        <f t="shared" si="10"/>
        <v>0</v>
      </c>
      <c r="Z29" s="15">
        <v>0</v>
      </c>
      <c r="AA29" s="15" t="s">
        <v>73</v>
      </c>
      <c r="AB29" s="28">
        <f t="shared" si="11"/>
        <v>-0.69</v>
      </c>
      <c r="AC29" s="29">
        <v>0.14126433043981479</v>
      </c>
      <c r="AD29" s="26">
        <f t="shared" si="12"/>
        <v>-3.3140611921180549</v>
      </c>
      <c r="AE29" s="26">
        <v>-3.75</v>
      </c>
      <c r="AF29" s="26">
        <v>-5.7285613636363601</v>
      </c>
      <c r="AG29" s="26">
        <v>0</v>
      </c>
    </row>
    <row r="30" spans="1:33" ht="15.75" customHeight="1" x14ac:dyDescent="0.2">
      <c r="A30" s="15" t="s">
        <v>69</v>
      </c>
      <c r="B30" s="15"/>
      <c r="C30" s="16">
        <f t="shared" si="4"/>
        <v>13.990000000000002</v>
      </c>
      <c r="D30" s="31">
        <v>15</v>
      </c>
      <c r="E30" s="31">
        <v>0</v>
      </c>
      <c r="F30" s="32">
        <v>209.85000000000002</v>
      </c>
      <c r="G30" s="32">
        <v>0</v>
      </c>
      <c r="H30" s="19">
        <f t="shared" si="1"/>
        <v>0</v>
      </c>
      <c r="I30" s="19">
        <f t="shared" si="2"/>
        <v>0.15994391522466447</v>
      </c>
      <c r="J30" s="18">
        <f t="shared" si="5"/>
        <v>33.564230609895844</v>
      </c>
      <c r="K30" s="18">
        <f t="shared" si="3"/>
        <v>2.2376153739930564</v>
      </c>
      <c r="L30" s="31">
        <v>19</v>
      </c>
      <c r="M30" s="20">
        <f t="shared" si="6"/>
        <v>0.78947368421052633</v>
      </c>
      <c r="N30" s="31">
        <v>119</v>
      </c>
      <c r="O30" s="21">
        <f t="shared" ref="O30:P30" si="38">D30/7</f>
        <v>2.1428571428571428</v>
      </c>
      <c r="P30" s="21">
        <f t="shared" si="38"/>
        <v>0</v>
      </c>
      <c r="Q30" s="17">
        <f t="shared" si="8"/>
        <v>55</v>
      </c>
      <c r="R30" s="17"/>
      <c r="S30" s="22">
        <v>1.0091074681238621</v>
      </c>
      <c r="T30" s="15">
        <v>2503</v>
      </c>
      <c r="U30" s="23" t="s">
        <v>33</v>
      </c>
      <c r="V30" s="24" t="s">
        <v>33</v>
      </c>
      <c r="W30" s="15">
        <v>0</v>
      </c>
      <c r="X30" s="25">
        <f t="shared" si="9"/>
        <v>0</v>
      </c>
      <c r="Y30" s="26">
        <f t="shared" si="10"/>
        <v>0</v>
      </c>
      <c r="Z30" s="15">
        <v>0</v>
      </c>
      <c r="AA30" s="15" t="s">
        <v>73</v>
      </c>
      <c r="AB30" s="28">
        <f t="shared" si="11"/>
        <v>-0.69</v>
      </c>
      <c r="AC30" s="29">
        <v>0.14126433043981479</v>
      </c>
      <c r="AD30" s="26">
        <f t="shared" si="12"/>
        <v>-2.924171640104166</v>
      </c>
      <c r="AE30" s="26">
        <v>-3.75</v>
      </c>
      <c r="AF30" s="26">
        <v>-5.7089398500000001</v>
      </c>
      <c r="AG30" s="26">
        <v>0</v>
      </c>
    </row>
    <row r="31" spans="1:33" ht="15.75" customHeight="1" x14ac:dyDescent="0.2">
      <c r="A31" s="15" t="s">
        <v>70</v>
      </c>
      <c r="B31" s="15"/>
      <c r="C31" s="16">
        <f t="shared" si="4"/>
        <v>13.989999999999998</v>
      </c>
      <c r="D31" s="31">
        <v>7</v>
      </c>
      <c r="E31" s="31">
        <v>1</v>
      </c>
      <c r="F31" s="32">
        <v>97.929999999999993</v>
      </c>
      <c r="G31" s="32">
        <v>0</v>
      </c>
      <c r="H31" s="19">
        <f t="shared" si="1"/>
        <v>0</v>
      </c>
      <c r="I31" s="19">
        <f t="shared" si="2"/>
        <v>0.15994391522466442</v>
      </c>
      <c r="J31" s="18">
        <f t="shared" si="5"/>
        <v>15.663307617951386</v>
      </c>
      <c r="K31" s="18">
        <f t="shared" si="3"/>
        <v>2.2376153739930551</v>
      </c>
      <c r="L31" s="31">
        <v>31</v>
      </c>
      <c r="M31" s="20">
        <f t="shared" si="6"/>
        <v>0.22580645161290322</v>
      </c>
      <c r="N31" s="31">
        <v>107</v>
      </c>
      <c r="O31" s="21">
        <f t="shared" ref="O31:P32" si="39">D31/7</f>
        <v>1</v>
      </c>
      <c r="P31" s="21">
        <f t="shared" si="39"/>
        <v>0.14285714285714285</v>
      </c>
      <c r="Q31" s="17">
        <f t="shared" si="8"/>
        <v>93</v>
      </c>
      <c r="R31" s="17"/>
      <c r="S31" s="22">
        <v>1.0722891566265</v>
      </c>
      <c r="T31" s="15">
        <v>2243</v>
      </c>
      <c r="U31" s="23">
        <v>260</v>
      </c>
      <c r="V31" s="24" t="s">
        <v>738</v>
      </c>
      <c r="W31" s="15">
        <v>0</v>
      </c>
      <c r="X31" s="25">
        <f t="shared" si="9"/>
        <v>0</v>
      </c>
      <c r="Y31" s="26">
        <f t="shared" si="10"/>
        <v>0</v>
      </c>
      <c r="Z31" s="15">
        <v>0</v>
      </c>
      <c r="AA31" s="15" t="s">
        <v>73</v>
      </c>
      <c r="AB31" s="28">
        <f t="shared" si="11"/>
        <v>-0.69</v>
      </c>
      <c r="AC31" s="29">
        <v>0.14126433043981479</v>
      </c>
      <c r="AD31" s="26">
        <f t="shared" si="12"/>
        <v>-1.3646134320486107</v>
      </c>
      <c r="AE31" s="26">
        <v>-3.75</v>
      </c>
      <c r="AF31" s="26">
        <v>-5.7089398500000001</v>
      </c>
      <c r="AG31" s="26">
        <v>0</v>
      </c>
    </row>
    <row r="32" spans="1:33" ht="15.75" customHeight="1" x14ac:dyDescent="0.2">
      <c r="A32" s="15" t="s">
        <v>717</v>
      </c>
      <c r="B32" s="15"/>
      <c r="C32" s="16">
        <f t="shared" si="4"/>
        <v>13.99</v>
      </c>
      <c r="D32" s="31">
        <v>12</v>
      </c>
      <c r="E32" s="31">
        <v>0</v>
      </c>
      <c r="F32" s="32">
        <v>167.88</v>
      </c>
      <c r="G32" s="32">
        <v>0</v>
      </c>
      <c r="H32" s="19">
        <f t="shared" si="1"/>
        <v>0</v>
      </c>
      <c r="I32" s="19">
        <f t="shared" si="2"/>
        <v>0.15994391522466431</v>
      </c>
      <c r="J32" s="18">
        <f t="shared" si="5"/>
        <v>26.851384487916643</v>
      </c>
      <c r="K32" s="18">
        <f t="shared" si="3"/>
        <v>2.2376153739930538</v>
      </c>
      <c r="L32" s="31">
        <v>26</v>
      </c>
      <c r="M32" s="20">
        <f t="shared" si="6"/>
        <v>0.46153846153846156</v>
      </c>
      <c r="N32" s="31">
        <v>96</v>
      </c>
      <c r="O32" s="21">
        <f t="shared" si="39"/>
        <v>1.7142857142857142</v>
      </c>
      <c r="P32" s="21">
        <f t="shared" si="39"/>
        <v>0</v>
      </c>
      <c r="Q32" s="17">
        <f t="shared" si="8"/>
        <v>56</v>
      </c>
      <c r="R32" s="17" t="str">
        <f ca="1">IFERROR(VLOOKUP($B$2,IMPORTRANGE("https://docs.google.com/spreadsheets/d/1KiWZV1ko8G7lnRucBRBd29jj3Be6ltMfljMDqzOkQmI/edit#gid=1381463014","Lookup!A:F"),6,FALSE),"")</f>
        <v/>
      </c>
      <c r="S32" s="22">
        <v>1.154960981047938</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0.14126433043981479</v>
      </c>
      <c r="AD32" s="26">
        <f t="shared" si="12"/>
        <v>-2.339337312083333</v>
      </c>
      <c r="AE32" s="26">
        <v>-3.75</v>
      </c>
      <c r="AF32" s="26">
        <v>-5.7089398500000001</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5" customWidth="1"/>
    <col min="2" max="2" width="18" customWidth="1"/>
    <col min="3" max="3" width="8" customWidth="1"/>
    <col min="4" max="4" width="5.6640625" customWidth="1"/>
    <col min="5" max="5" width="8.33203125" customWidth="1"/>
    <col min="6" max="6" width="10.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54.5" customWidth="1"/>
    <col min="23" max="24" width="7.6640625" customWidth="1"/>
    <col min="25" max="25" width="8.1640625" customWidth="1"/>
    <col min="26" max="26" width="11.1640625" customWidth="1"/>
    <col min="27" max="27" width="10.6640625" customWidth="1"/>
    <col min="28" max="28" width="9.6640625" customWidth="1"/>
    <col min="29" max="29" width="7.1640625" customWidth="1"/>
    <col min="30" max="30" width="10.83203125" customWidth="1"/>
    <col min="31" max="31" width="7.6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Info!B1:BJ5000""),3,FALSE),"""")"),"Extension Cord Wrap Organizer, 15 Piece Multi-Pack of Storage Straps - 3 Small, 3 Medium, 3 Large, 3 XXL, and 3 XXXL Hanger Wraps for Power Cables, Hoses, Ropes, and More")</f>
        <v>Extension Cord Wrap Organizer, 15 Piece Multi-Pack of Storage Straps - 3 Small, 3 Medium, 3 Large, 3 XXL, and 3 XXXL Hanger Wraps for Power Cables, Hoses, Ropes, and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5"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Info!B1:BJ5000""),2,FALSE),"""")"),"B08KWMWRS5")</f>
        <v>B08KWMWRS5</v>
      </c>
      <c r="B2" s="3" t="s">
        <v>275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3.5" customHeight="1" x14ac:dyDescent="0.15">
      <c r="A3" s="62" t="s">
        <v>30</v>
      </c>
      <c r="B3" s="63"/>
      <c r="C3" s="4">
        <f>((AE32+AF32)/0.85)*-1</f>
        <v>13.164887417647058</v>
      </c>
      <c r="D3" s="5">
        <f>SUM(D4:D99634)</f>
        <v>68</v>
      </c>
      <c r="E3" s="5"/>
      <c r="F3" s="6">
        <f t="shared" ref="F3:G3" si="0">SUM(F4:F99634)</f>
        <v>1537.3200000000004</v>
      </c>
      <c r="G3" s="6">
        <f t="shared" si="0"/>
        <v>0</v>
      </c>
      <c r="H3" s="7">
        <f t="shared" ref="H3:H32" si="1">G3/F3*-1</f>
        <v>0</v>
      </c>
      <c r="I3" s="8">
        <f t="shared" ref="I3:I32" si="2">J3/F3</f>
        <v>0.36683827216297377</v>
      </c>
      <c r="J3" s="6">
        <f>SUM(J4:J99634)</f>
        <v>563.94781256158296</v>
      </c>
      <c r="K3" s="6">
        <f t="shared" ref="K3:K32" si="3">J3/D3</f>
        <v>8.293350184729162</v>
      </c>
      <c r="L3" s="5"/>
      <c r="M3" s="9"/>
      <c r="N3" s="10"/>
      <c r="O3" s="5" t="str">
        <f ca="1">IFERROR(__xludf.DUMMYFUNCTION("IFERROR(VLOOKUP(B2,IMPORTRANGE(""https://docs.google.com/spreadsheets/d/1N8jvpEHDVkurDv7NrPxwI3eH6hQsvtb1QltGNCalRjU/edit#gid=865736387"",""Compiled Sheet!a1:g5000""),2,FALSE),"""")"),"3 - March
3 - April
2.5 - May
2.5 - June
2.5 - July
2.5 - Aug
4 - Sept
4 - Oct
5 - Nov
6 - Dec
3 - Jan
3 - Feb")</f>
        <v>3 - March
3 - April
2.5 - May
2.5 - June
2.5 - July
2.5 - Aug
4 - Sept
4 - Oct
5 - Nov
6 - Dec
3 -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-10.969713952053558</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Info!B2:BZ7000""),37,FALSE)),"""")*-1"),-7.710154305)</f>
        <v>-7.7101543049999997</v>
      </c>
      <c r="AG3" s="6">
        <f>SUM(AG4:AG99634)</f>
        <v>0</v>
      </c>
    </row>
    <row r="4" spans="1:33" ht="15.75" customHeight="1" x14ac:dyDescent="0.2">
      <c r="A4" s="15" t="s">
        <v>31</v>
      </c>
      <c r="B4" s="15" t="s">
        <v>276</v>
      </c>
      <c r="C4" s="16">
        <f t="shared" ref="C4:C32" si="4">IFERROR(F4/D4," - ")</f>
        <v>32.99</v>
      </c>
      <c r="D4" s="17">
        <v>4</v>
      </c>
      <c r="E4" s="17">
        <v>0</v>
      </c>
      <c r="F4" s="18">
        <v>131.96</v>
      </c>
      <c r="G4" s="18">
        <v>0</v>
      </c>
      <c r="H4" s="19">
        <f t="shared" si="1"/>
        <v>0</v>
      </c>
      <c r="I4" s="19">
        <f t="shared" si="2"/>
        <v>0.51925810409337381</v>
      </c>
      <c r="J4" s="18">
        <f t="shared" ref="J4:J32" si="5">F4*0.85+G4+AF4*D4+D4*AE4+AG4+AD4</f>
        <v>68.521299416161611</v>
      </c>
      <c r="K4" s="18">
        <f t="shared" si="3"/>
        <v>17.130324854040403</v>
      </c>
      <c r="L4" s="17">
        <v>21</v>
      </c>
      <c r="M4" s="20">
        <f t="shared" ref="M4:M32" si="6">IFERROR(D4/L4,"-")</f>
        <v>0.19047619047619047</v>
      </c>
      <c r="N4" s="17">
        <v>72</v>
      </c>
      <c r="O4" s="21">
        <f t="shared" ref="O4:P4" si="7">D4/7</f>
        <v>0.5714285714285714</v>
      </c>
      <c r="P4" s="21">
        <f t="shared" si="7"/>
        <v>0</v>
      </c>
      <c r="Q4" s="17">
        <f t="shared" ref="Q4:Q32" si="8">ROUNDDOWN(N4/(O4+P4),0)</f>
        <v>126</v>
      </c>
      <c r="R4" s="17"/>
      <c r="S4" s="22">
        <v>1.3517241379310301</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0.11689009259259259</v>
      </c>
      <c r="AD4" s="26">
        <f t="shared" ref="AD4:AD32" si="12">IFERROR(AB4*AC4*D4*2,0)</f>
        <v>-0.64523331111111104</v>
      </c>
      <c r="AE4" s="26">
        <v>-3.48</v>
      </c>
      <c r="AF4" s="26">
        <v>-7.2698668181818178</v>
      </c>
      <c r="AG4" s="26">
        <v>0</v>
      </c>
    </row>
    <row r="5" spans="1:33" ht="15.75" customHeight="1" x14ac:dyDescent="0.2">
      <c r="A5" s="15" t="s">
        <v>35</v>
      </c>
      <c r="B5" s="15" t="s">
        <v>277</v>
      </c>
      <c r="C5" s="16">
        <f t="shared" si="4"/>
        <v>27.49</v>
      </c>
      <c r="D5" s="17">
        <v>4</v>
      </c>
      <c r="E5" s="17">
        <v>0</v>
      </c>
      <c r="F5" s="30">
        <v>109.96</v>
      </c>
      <c r="G5" s="30">
        <v>0</v>
      </c>
      <c r="H5" s="19">
        <f t="shared" si="1"/>
        <v>0</v>
      </c>
      <c r="I5" s="19">
        <f t="shared" si="2"/>
        <v>0.45307886279553422</v>
      </c>
      <c r="J5" s="18">
        <f t="shared" si="5"/>
        <v>49.820551752996941</v>
      </c>
      <c r="K5" s="18">
        <f t="shared" si="3"/>
        <v>12.455137938249235</v>
      </c>
      <c r="L5" s="17">
        <v>45</v>
      </c>
      <c r="M5" s="20">
        <f t="shared" si="6"/>
        <v>8.8888888888888892E-2</v>
      </c>
      <c r="N5" s="17">
        <v>68</v>
      </c>
      <c r="O5" s="21">
        <f t="shared" ref="O5:P5" si="13">D5/7</f>
        <v>0.5714285714285714</v>
      </c>
      <c r="P5" s="21">
        <f t="shared" si="13"/>
        <v>0</v>
      </c>
      <c r="Q5" s="17">
        <f t="shared" si="8"/>
        <v>119</v>
      </c>
      <c r="R5" s="17"/>
      <c r="S5" s="22">
        <v>1.9615384615384599</v>
      </c>
      <c r="T5" s="15">
        <v>0</v>
      </c>
      <c r="U5" s="23" t="s">
        <v>33</v>
      </c>
      <c r="V5" s="24" t="s">
        <v>33</v>
      </c>
      <c r="W5" s="15">
        <v>0</v>
      </c>
      <c r="X5" s="25">
        <f t="shared" si="9"/>
        <v>0</v>
      </c>
      <c r="Y5" s="26">
        <f t="shared" si="10"/>
        <v>0</v>
      </c>
      <c r="Z5" s="15">
        <v>0</v>
      </c>
      <c r="AA5" s="15" t="s">
        <v>73</v>
      </c>
      <c r="AB5" s="28">
        <f t="shared" si="11"/>
        <v>-0.69</v>
      </c>
      <c r="AC5" s="29">
        <v>0.11702553881807647</v>
      </c>
      <c r="AD5" s="26">
        <f t="shared" si="12"/>
        <v>-0.64598097427578205</v>
      </c>
      <c r="AE5" s="26">
        <v>-3.48</v>
      </c>
      <c r="AF5" s="26">
        <v>-7.2698668181818178</v>
      </c>
      <c r="AG5" s="26">
        <v>0</v>
      </c>
    </row>
    <row r="6" spans="1:33" ht="15.75" customHeight="1" x14ac:dyDescent="0.2">
      <c r="A6" s="15" t="s">
        <v>37</v>
      </c>
      <c r="B6" s="15" t="s">
        <v>257</v>
      </c>
      <c r="C6" s="16">
        <f t="shared" si="4"/>
        <v>23.918571428571433</v>
      </c>
      <c r="D6" s="17">
        <v>14</v>
      </c>
      <c r="E6" s="17">
        <v>0</v>
      </c>
      <c r="F6" s="30">
        <v>334.86000000000007</v>
      </c>
      <c r="G6" s="30">
        <v>0</v>
      </c>
      <c r="H6" s="19">
        <f t="shared" si="1"/>
        <v>0</v>
      </c>
      <c r="I6" s="19">
        <f t="shared" si="2"/>
        <v>0.39381994850554153</v>
      </c>
      <c r="J6" s="18">
        <f t="shared" si="5"/>
        <v>131.87454795656566</v>
      </c>
      <c r="K6" s="18">
        <f t="shared" si="3"/>
        <v>9.4196105683261191</v>
      </c>
      <c r="L6" s="17">
        <v>35</v>
      </c>
      <c r="M6" s="20">
        <f t="shared" si="6"/>
        <v>0.4</v>
      </c>
      <c r="N6" s="17">
        <v>52</v>
      </c>
      <c r="O6" s="21">
        <f t="shared" ref="O6:P6" si="14">D6/7</f>
        <v>2</v>
      </c>
      <c r="P6" s="21">
        <f t="shared" si="14"/>
        <v>0</v>
      </c>
      <c r="Q6" s="17">
        <f t="shared" si="8"/>
        <v>26</v>
      </c>
      <c r="R6" s="17"/>
      <c r="S6" s="22">
        <v>2.07407407407407</v>
      </c>
      <c r="T6" s="15">
        <v>0</v>
      </c>
      <c r="U6" s="23" t="s">
        <v>33</v>
      </c>
      <c r="V6" s="24" t="s">
        <v>39</v>
      </c>
      <c r="W6" s="15">
        <v>0</v>
      </c>
      <c r="X6" s="25">
        <f t="shared" si="9"/>
        <v>0</v>
      </c>
      <c r="Y6" s="26">
        <f t="shared" si="10"/>
        <v>0</v>
      </c>
      <c r="Z6" s="15">
        <v>0</v>
      </c>
      <c r="AA6" s="15" t="s">
        <v>73</v>
      </c>
      <c r="AB6" s="28">
        <f t="shared" si="11"/>
        <v>-0.69</v>
      </c>
      <c r="AC6" s="29">
        <v>0.11689009259259259</v>
      </c>
      <c r="AD6" s="26">
        <f t="shared" si="12"/>
        <v>-2.2583165888888885</v>
      </c>
      <c r="AE6" s="26">
        <v>-3.48</v>
      </c>
      <c r="AF6" s="26">
        <v>-7.2698668181818178</v>
      </c>
      <c r="AG6" s="26">
        <v>0</v>
      </c>
    </row>
    <row r="7" spans="1:33" ht="15.75" customHeight="1" x14ac:dyDescent="0.2">
      <c r="A7" s="15" t="s">
        <v>40</v>
      </c>
      <c r="B7" s="15" t="s">
        <v>278</v>
      </c>
      <c r="C7" s="16">
        <f t="shared" si="4"/>
        <v>20.46619047619048</v>
      </c>
      <c r="D7" s="17">
        <v>21</v>
      </c>
      <c r="E7" s="17">
        <v>0</v>
      </c>
      <c r="F7" s="30">
        <v>429.79000000000008</v>
      </c>
      <c r="G7" s="30">
        <v>0</v>
      </c>
      <c r="H7" s="19">
        <f t="shared" si="1"/>
        <v>0</v>
      </c>
      <c r="I7" s="19">
        <f t="shared" si="2"/>
        <v>0.31686828901288661</v>
      </c>
      <c r="J7" s="18">
        <f t="shared" si="5"/>
        <v>136.18682193484855</v>
      </c>
      <c r="K7" s="18">
        <f t="shared" si="3"/>
        <v>6.4850867588023124</v>
      </c>
      <c r="L7" s="17">
        <v>62</v>
      </c>
      <c r="M7" s="20">
        <f t="shared" si="6"/>
        <v>0.33870967741935482</v>
      </c>
      <c r="N7" s="17">
        <v>31</v>
      </c>
      <c r="O7" s="21">
        <f t="shared" ref="O7:P7" si="15">D7/7</f>
        <v>3</v>
      </c>
      <c r="P7" s="21">
        <f t="shared" si="15"/>
        <v>0</v>
      </c>
      <c r="Q7" s="17">
        <f t="shared" si="8"/>
        <v>10</v>
      </c>
      <c r="R7" s="17"/>
      <c r="S7" s="22">
        <v>2.1771428571428499</v>
      </c>
      <c r="T7" s="15">
        <v>0</v>
      </c>
      <c r="U7" s="23" t="s">
        <v>33</v>
      </c>
      <c r="V7" s="24" t="s">
        <v>39</v>
      </c>
      <c r="W7" s="15">
        <v>0</v>
      </c>
      <c r="X7" s="25">
        <f t="shared" si="9"/>
        <v>0</v>
      </c>
      <c r="Y7" s="26">
        <f t="shared" si="10"/>
        <v>0</v>
      </c>
      <c r="Z7" s="15">
        <v>0</v>
      </c>
      <c r="AA7" s="15" t="s">
        <v>73</v>
      </c>
      <c r="AB7" s="28">
        <f t="shared" si="11"/>
        <v>-0.69</v>
      </c>
      <c r="AC7" s="29">
        <v>0.11689009259259259</v>
      </c>
      <c r="AD7" s="26">
        <f t="shared" si="12"/>
        <v>-3.3874748833333328</v>
      </c>
      <c r="AE7" s="26">
        <v>-3.48</v>
      </c>
      <c r="AF7" s="26">
        <v>-7.2698668181818178</v>
      </c>
      <c r="AG7" s="26">
        <v>0</v>
      </c>
    </row>
    <row r="8" spans="1:33" ht="15.75" customHeight="1" x14ac:dyDescent="0.2">
      <c r="A8" s="15" t="s">
        <v>42</v>
      </c>
      <c r="B8" s="15" t="s">
        <v>36</v>
      </c>
      <c r="C8" s="16">
        <f t="shared" si="4"/>
        <v>20.353636363636365</v>
      </c>
      <c r="D8" s="17">
        <v>11</v>
      </c>
      <c r="E8" s="17">
        <v>1</v>
      </c>
      <c r="F8" s="30">
        <v>223.89000000000001</v>
      </c>
      <c r="G8" s="30">
        <v>0</v>
      </c>
      <c r="H8" s="19">
        <f t="shared" si="1"/>
        <v>0</v>
      </c>
      <c r="I8" s="19">
        <f t="shared" si="2"/>
        <v>0.31391356645872726</v>
      </c>
      <c r="J8" s="18">
        <f t="shared" si="5"/>
        <v>70.28210839444445</v>
      </c>
      <c r="K8" s="18">
        <f t="shared" si="3"/>
        <v>6.3892825813131315</v>
      </c>
      <c r="L8" s="17">
        <v>59</v>
      </c>
      <c r="M8" s="20">
        <f t="shared" si="6"/>
        <v>0.1864406779661017</v>
      </c>
      <c r="N8" s="17">
        <v>17</v>
      </c>
      <c r="O8" s="21">
        <f t="shared" ref="O8:P8" si="16">D8/7</f>
        <v>1.5714285714285714</v>
      </c>
      <c r="P8" s="21">
        <f t="shared" si="16"/>
        <v>0.14285714285714285</v>
      </c>
      <c r="Q8" s="17">
        <f t="shared" si="8"/>
        <v>9</v>
      </c>
      <c r="R8" s="17"/>
      <c r="S8" s="22">
        <v>2.7073170731707301</v>
      </c>
      <c r="T8" s="15">
        <v>0</v>
      </c>
      <c r="U8" s="23" t="s">
        <v>33</v>
      </c>
      <c r="V8" s="24" t="s">
        <v>33</v>
      </c>
      <c r="W8" s="15">
        <v>0</v>
      </c>
      <c r="X8" s="25">
        <f t="shared" si="9"/>
        <v>0</v>
      </c>
      <c r="Y8" s="26">
        <f t="shared" si="10"/>
        <v>0</v>
      </c>
      <c r="Z8" s="15">
        <v>0</v>
      </c>
      <c r="AA8" s="15" t="s">
        <v>73</v>
      </c>
      <c r="AB8" s="28">
        <f t="shared" si="11"/>
        <v>-0.69</v>
      </c>
      <c r="AC8" s="29">
        <v>0.11689009259259259</v>
      </c>
      <c r="AD8" s="26">
        <f t="shared" si="12"/>
        <v>-1.7743916055555553</v>
      </c>
      <c r="AE8" s="26">
        <v>-3.48</v>
      </c>
      <c r="AF8" s="26">
        <v>-7.27</v>
      </c>
      <c r="AG8" s="26">
        <v>0</v>
      </c>
    </row>
    <row r="9" spans="1:33" ht="15.75" customHeight="1" x14ac:dyDescent="0.2">
      <c r="A9" s="15" t="s">
        <v>44</v>
      </c>
      <c r="B9" s="15" t="s">
        <v>279</v>
      </c>
      <c r="C9" s="16">
        <f t="shared" si="4"/>
        <v>21.836153846153845</v>
      </c>
      <c r="D9" s="17">
        <v>13</v>
      </c>
      <c r="E9" s="17">
        <v>0</v>
      </c>
      <c r="F9" s="30">
        <v>283.87</v>
      </c>
      <c r="G9" s="30">
        <v>0</v>
      </c>
      <c r="H9" s="19">
        <f t="shared" si="1"/>
        <v>0</v>
      </c>
      <c r="I9" s="19">
        <f t="shared" si="2"/>
        <v>0.34889224392976909</v>
      </c>
      <c r="J9" s="18">
        <f t="shared" si="5"/>
        <v>99.040041284343545</v>
      </c>
      <c r="K9" s="18">
        <f t="shared" si="3"/>
        <v>7.6184647141802726</v>
      </c>
      <c r="L9" s="17">
        <v>34</v>
      </c>
      <c r="M9" s="20">
        <f t="shared" si="6"/>
        <v>0.38235294117647056</v>
      </c>
      <c r="N9" s="17">
        <v>5</v>
      </c>
      <c r="O9" s="21">
        <f t="shared" ref="O9:P9" si="17">D9/7</f>
        <v>1.8571428571428572</v>
      </c>
      <c r="P9" s="21">
        <f t="shared" si="17"/>
        <v>0</v>
      </c>
      <c r="Q9" s="17">
        <f t="shared" si="8"/>
        <v>2</v>
      </c>
      <c r="R9" s="17"/>
      <c r="S9" s="22">
        <v>4.1315789473684204</v>
      </c>
      <c r="T9" s="15">
        <v>0</v>
      </c>
      <c r="U9" s="23" t="s">
        <v>33</v>
      </c>
      <c r="V9" s="24" t="s">
        <v>33</v>
      </c>
      <c r="W9" s="15">
        <v>0</v>
      </c>
      <c r="X9" s="25">
        <f t="shared" si="9"/>
        <v>0</v>
      </c>
      <c r="Y9" s="26">
        <f t="shared" si="10"/>
        <v>0</v>
      </c>
      <c r="Z9" s="15">
        <v>0</v>
      </c>
      <c r="AA9" s="15" t="s">
        <v>73</v>
      </c>
      <c r="AB9" s="28">
        <f t="shared" si="11"/>
        <v>-0.69</v>
      </c>
      <c r="AC9" s="29">
        <v>0.11689009259259259</v>
      </c>
      <c r="AD9" s="26">
        <f t="shared" si="12"/>
        <v>-2.0970082611111107</v>
      </c>
      <c r="AE9" s="26">
        <v>-3.48</v>
      </c>
      <c r="AF9" s="26">
        <v>-7.3009577272727197</v>
      </c>
      <c r="AG9" s="26">
        <v>0</v>
      </c>
    </row>
    <row r="10" spans="1:33" ht="15.75" customHeight="1" x14ac:dyDescent="0.2">
      <c r="A10" s="15" t="s">
        <v>45</v>
      </c>
      <c r="B10" s="15" t="s">
        <v>160</v>
      </c>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s">
        <v>73</v>
      </c>
      <c r="AB10" s="28">
        <f t="shared" si="11"/>
        <v>-0.69</v>
      </c>
      <c r="AC10" s="29">
        <v>0.11689009259259259</v>
      </c>
      <c r="AD10" s="26">
        <f t="shared" si="12"/>
        <v>0</v>
      </c>
      <c r="AE10" s="26">
        <v>-3.48</v>
      </c>
      <c r="AF10" s="26">
        <v>-7.3009577272727197</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s">
        <v>73</v>
      </c>
      <c r="AB11" s="28">
        <f t="shared" si="11"/>
        <v>-0.69</v>
      </c>
      <c r="AC11" s="29">
        <v>0.11689009259259259</v>
      </c>
      <c r="AD11" s="26">
        <f t="shared" si="12"/>
        <v>0</v>
      </c>
      <c r="AE11" s="26">
        <v>-3.48</v>
      </c>
      <c r="AF11" s="26">
        <v>-7.3009577272727197</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s">
        <v>73</v>
      </c>
      <c r="AB12" s="28">
        <f t="shared" si="11"/>
        <v>-0.69</v>
      </c>
      <c r="AC12" s="29">
        <v>0.11689009259259259</v>
      </c>
      <c r="AD12" s="26">
        <f t="shared" si="12"/>
        <v>0</v>
      </c>
      <c r="AE12" s="26">
        <v>-3.48</v>
      </c>
      <c r="AF12" s="26">
        <v>-7.3009577272727197</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s">
        <v>73</v>
      </c>
      <c r="AB13" s="28">
        <f t="shared" si="11"/>
        <v>-0.69</v>
      </c>
      <c r="AC13" s="29">
        <v>0.11689009259259259</v>
      </c>
      <c r="AD13" s="26">
        <f t="shared" si="12"/>
        <v>0</v>
      </c>
      <c r="AE13" s="26">
        <v>-3.48</v>
      </c>
      <c r="AF13" s="26">
        <v>-7.3173213636363599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s">
        <v>73</v>
      </c>
      <c r="AB14" s="28">
        <f t="shared" si="11"/>
        <v>-0.69</v>
      </c>
      <c r="AC14" s="29">
        <v>0.11689009259259259</v>
      </c>
      <c r="AD14" s="26">
        <f t="shared" si="12"/>
        <v>0</v>
      </c>
      <c r="AE14" s="26">
        <v>-3.48</v>
      </c>
      <c r="AF14" s="26">
        <v>-7.3173213636363599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s">
        <v>73</v>
      </c>
      <c r="AB15" s="28">
        <f t="shared" si="11"/>
        <v>-0.69</v>
      </c>
      <c r="AC15" s="29">
        <v>0.11689009259259259</v>
      </c>
      <c r="AD15" s="26">
        <f t="shared" si="12"/>
        <v>0</v>
      </c>
      <c r="AE15" s="26">
        <v>-3.48</v>
      </c>
      <c r="AF15" s="26">
        <v>-7.3173213636363599</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s">
        <v>73</v>
      </c>
      <c r="AB16" s="28">
        <f t="shared" si="11"/>
        <v>-0.69</v>
      </c>
      <c r="AC16" s="29">
        <v>0.11689009259259259</v>
      </c>
      <c r="AD16" s="26">
        <f t="shared" si="12"/>
        <v>0</v>
      </c>
      <c r="AE16" s="26">
        <v>-3.48</v>
      </c>
      <c r="AF16" s="26">
        <v>-7.3173213636363599</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650</v>
      </c>
      <c r="U17" s="23" t="s">
        <v>33</v>
      </c>
      <c r="V17" s="24" t="s">
        <v>33</v>
      </c>
      <c r="W17" s="15">
        <v>0</v>
      </c>
      <c r="X17" s="25">
        <f t="shared" si="9"/>
        <v>0</v>
      </c>
      <c r="Y17" s="26">
        <f t="shared" si="10"/>
        <v>0</v>
      </c>
      <c r="Z17" s="15">
        <v>0</v>
      </c>
      <c r="AA17" s="15" t="s">
        <v>73</v>
      </c>
      <c r="AB17" s="28">
        <f t="shared" si="11"/>
        <v>-0.69</v>
      </c>
      <c r="AC17" s="29">
        <v>0.11689009259259259</v>
      </c>
      <c r="AD17" s="26">
        <f t="shared" si="12"/>
        <v>0</v>
      </c>
      <c r="AE17" s="26">
        <v>-3.48</v>
      </c>
      <c r="AF17" s="26">
        <v>-7.1316213636363601</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650</v>
      </c>
      <c r="U18" s="23" t="s">
        <v>33</v>
      </c>
      <c r="V18" s="24" t="s">
        <v>33</v>
      </c>
      <c r="W18" s="15">
        <v>0</v>
      </c>
      <c r="X18" s="25">
        <f t="shared" si="9"/>
        <v>0</v>
      </c>
      <c r="Y18" s="26">
        <f t="shared" si="10"/>
        <v>0</v>
      </c>
      <c r="Z18" s="15">
        <v>0</v>
      </c>
      <c r="AA18" s="15" t="s">
        <v>73</v>
      </c>
      <c r="AB18" s="28">
        <f t="shared" si="11"/>
        <v>-0.69</v>
      </c>
      <c r="AC18" s="29">
        <v>0.11689009259259259</v>
      </c>
      <c r="AD18" s="26">
        <f t="shared" si="12"/>
        <v>0</v>
      </c>
      <c r="AE18" s="26">
        <v>-3.48</v>
      </c>
      <c r="AF18" s="26">
        <v>-7.1316213636363601</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650</v>
      </c>
      <c r="U19" s="23" t="s">
        <v>33</v>
      </c>
      <c r="V19" s="24" t="s">
        <v>33</v>
      </c>
      <c r="W19" s="15">
        <v>0</v>
      </c>
      <c r="X19" s="25">
        <f t="shared" si="9"/>
        <v>0</v>
      </c>
      <c r="Y19" s="26">
        <f t="shared" si="10"/>
        <v>0</v>
      </c>
      <c r="Z19" s="15">
        <v>0</v>
      </c>
      <c r="AA19" s="15" t="s">
        <v>73</v>
      </c>
      <c r="AB19" s="28">
        <f t="shared" si="11"/>
        <v>-0.69</v>
      </c>
      <c r="AC19" s="29">
        <v>0.11689009259259259</v>
      </c>
      <c r="AD19" s="26">
        <f t="shared" si="12"/>
        <v>0</v>
      </c>
      <c r="AE19" s="26">
        <v>-3.48</v>
      </c>
      <c r="AF19" s="26">
        <v>-7.1316213636363637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650</v>
      </c>
      <c r="U20" s="23" t="s">
        <v>33</v>
      </c>
      <c r="V20" s="24" t="s">
        <v>33</v>
      </c>
      <c r="W20" s="15">
        <v>0</v>
      </c>
      <c r="X20" s="25">
        <f t="shared" si="9"/>
        <v>0</v>
      </c>
      <c r="Y20" s="26">
        <f t="shared" si="10"/>
        <v>0</v>
      </c>
      <c r="Z20" s="15">
        <v>0</v>
      </c>
      <c r="AA20" s="15" t="s">
        <v>73</v>
      </c>
      <c r="AB20" s="28">
        <f t="shared" si="11"/>
        <v>-0.69</v>
      </c>
      <c r="AC20" s="29">
        <v>0.11689009259259259</v>
      </c>
      <c r="AD20" s="26">
        <f t="shared" si="12"/>
        <v>0</v>
      </c>
      <c r="AE20" s="26">
        <v>-3.48</v>
      </c>
      <c r="AF20" s="26">
        <v>-7.1316213636363637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650</v>
      </c>
      <c r="U21" s="23" t="s">
        <v>33</v>
      </c>
      <c r="V21" s="24" t="s">
        <v>33</v>
      </c>
      <c r="W21" s="15">
        <v>0</v>
      </c>
      <c r="X21" s="25">
        <f t="shared" si="9"/>
        <v>0</v>
      </c>
      <c r="Y21" s="26">
        <f t="shared" si="10"/>
        <v>0</v>
      </c>
      <c r="Z21" s="15">
        <v>0</v>
      </c>
      <c r="AA21" s="15" t="s">
        <v>73</v>
      </c>
      <c r="AB21" s="28">
        <f t="shared" si="11"/>
        <v>-0.69</v>
      </c>
      <c r="AC21" s="29">
        <v>0.11689009259259259</v>
      </c>
      <c r="AD21" s="26">
        <f t="shared" si="12"/>
        <v>0</v>
      </c>
      <c r="AE21" s="26">
        <v>-3.48</v>
      </c>
      <c r="AF21" s="26">
        <v>-7.1316213636363637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650</v>
      </c>
      <c r="U22" s="23" t="s">
        <v>33</v>
      </c>
      <c r="V22" s="24" t="s">
        <v>33</v>
      </c>
      <c r="W22" s="15">
        <v>0</v>
      </c>
      <c r="X22" s="25">
        <f t="shared" si="9"/>
        <v>0</v>
      </c>
      <c r="Y22" s="26">
        <f t="shared" si="10"/>
        <v>0</v>
      </c>
      <c r="Z22" s="15">
        <v>0</v>
      </c>
      <c r="AA22" s="15" t="s">
        <v>73</v>
      </c>
      <c r="AB22" s="28">
        <f t="shared" si="11"/>
        <v>-0.69</v>
      </c>
      <c r="AC22" s="29">
        <v>0.11689009259259259</v>
      </c>
      <c r="AD22" s="26">
        <f t="shared" si="12"/>
        <v>0</v>
      </c>
      <c r="AE22" s="26">
        <v>-3.48</v>
      </c>
      <c r="AF22" s="26">
        <v>-7.1316213636363637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650</v>
      </c>
      <c r="U23" s="23" t="s">
        <v>33</v>
      </c>
      <c r="V23" s="24" t="s">
        <v>33</v>
      </c>
      <c r="W23" s="15">
        <v>0</v>
      </c>
      <c r="X23" s="25">
        <f t="shared" si="9"/>
        <v>0</v>
      </c>
      <c r="Y23" s="26">
        <f t="shared" si="10"/>
        <v>0</v>
      </c>
      <c r="Z23" s="15">
        <v>0</v>
      </c>
      <c r="AA23" s="15" t="s">
        <v>73</v>
      </c>
      <c r="AB23" s="28">
        <f t="shared" si="11"/>
        <v>-0.69</v>
      </c>
      <c r="AC23" s="29">
        <v>0.11689009259259259</v>
      </c>
      <c r="AD23" s="26">
        <f t="shared" si="12"/>
        <v>0</v>
      </c>
      <c r="AE23" s="26">
        <v>-3.48</v>
      </c>
      <c r="AF23" s="26">
        <v>-7.1316213636363637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650</v>
      </c>
      <c r="U24" s="23" t="s">
        <v>33</v>
      </c>
      <c r="V24" s="24" t="s">
        <v>33</v>
      </c>
      <c r="W24" s="15">
        <v>0</v>
      </c>
      <c r="X24" s="25">
        <f t="shared" si="9"/>
        <v>0</v>
      </c>
      <c r="Y24" s="26">
        <f t="shared" si="10"/>
        <v>0</v>
      </c>
      <c r="Z24" s="15">
        <v>0</v>
      </c>
      <c r="AA24" s="15" t="s">
        <v>73</v>
      </c>
      <c r="AB24" s="28">
        <f t="shared" si="11"/>
        <v>-0.69</v>
      </c>
      <c r="AC24" s="29">
        <v>0.11689009259259259</v>
      </c>
      <c r="AD24" s="26">
        <f t="shared" si="12"/>
        <v>0</v>
      </c>
      <c r="AE24" s="26">
        <v>-3.48</v>
      </c>
      <c r="AF24" s="26">
        <v>-7.1316213636363637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650</v>
      </c>
      <c r="U25" s="23" t="s">
        <v>33</v>
      </c>
      <c r="V25" s="24" t="s">
        <v>33</v>
      </c>
      <c r="W25" s="37">
        <v>0</v>
      </c>
      <c r="X25" s="25">
        <f t="shared" si="9"/>
        <v>0</v>
      </c>
      <c r="Y25" s="26">
        <f t="shared" si="10"/>
        <v>0</v>
      </c>
      <c r="Z25" s="37">
        <v>0</v>
      </c>
      <c r="AA25" s="15" t="s">
        <v>73</v>
      </c>
      <c r="AB25" s="28">
        <f t="shared" si="11"/>
        <v>-0.69</v>
      </c>
      <c r="AC25" s="29">
        <v>0.11689009259259259</v>
      </c>
      <c r="AD25" s="26">
        <f t="shared" si="12"/>
        <v>0</v>
      </c>
      <c r="AE25" s="26">
        <v>-3.48</v>
      </c>
      <c r="AF25" s="26">
        <v>-7.13</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650</v>
      </c>
      <c r="U26" s="23" t="s">
        <v>33</v>
      </c>
      <c r="V26" s="24" t="s">
        <v>33</v>
      </c>
      <c r="W26" s="37">
        <v>0</v>
      </c>
      <c r="X26" s="25">
        <f t="shared" si="9"/>
        <v>0</v>
      </c>
      <c r="Y26" s="26">
        <f t="shared" si="10"/>
        <v>0</v>
      </c>
      <c r="Z26" s="37">
        <v>0</v>
      </c>
      <c r="AA26" s="15" t="s">
        <v>73</v>
      </c>
      <c r="AB26" s="28">
        <f t="shared" si="11"/>
        <v>-0.69</v>
      </c>
      <c r="AC26" s="29">
        <v>0.11689009259259259</v>
      </c>
      <c r="AD26" s="26">
        <f t="shared" si="12"/>
        <v>0</v>
      </c>
      <c r="AE26" s="26">
        <v>-3.48</v>
      </c>
      <c r="AF26" s="26">
        <v>-7.1316213636363601</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650</v>
      </c>
      <c r="U27" s="23" t="s">
        <v>33</v>
      </c>
      <c r="V27" s="24" t="s">
        <v>33</v>
      </c>
      <c r="W27" s="37">
        <v>0</v>
      </c>
      <c r="X27" s="25">
        <f t="shared" si="9"/>
        <v>0</v>
      </c>
      <c r="Y27" s="26">
        <f t="shared" si="10"/>
        <v>0</v>
      </c>
      <c r="Z27" s="37">
        <v>0</v>
      </c>
      <c r="AA27" s="15" t="s">
        <v>73</v>
      </c>
      <c r="AB27" s="28">
        <f t="shared" si="11"/>
        <v>-0.69</v>
      </c>
      <c r="AC27" s="29">
        <v>0.11689009259259259</v>
      </c>
      <c r="AD27" s="26">
        <f t="shared" si="12"/>
        <v>0</v>
      </c>
      <c r="AE27" s="26">
        <v>-3.48</v>
      </c>
      <c r="AF27" s="26">
        <v>-7.1316213636363601</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650</v>
      </c>
      <c r="U28" s="23" t="s">
        <v>33</v>
      </c>
      <c r="V28" s="24" t="s">
        <v>33</v>
      </c>
      <c r="W28" s="37">
        <v>0</v>
      </c>
      <c r="X28" s="25">
        <f t="shared" si="9"/>
        <v>0</v>
      </c>
      <c r="Y28" s="26">
        <f t="shared" si="10"/>
        <v>0</v>
      </c>
      <c r="Z28" s="37">
        <v>0</v>
      </c>
      <c r="AA28" s="15" t="s">
        <v>73</v>
      </c>
      <c r="AB28" s="28">
        <f t="shared" si="11"/>
        <v>-0.69</v>
      </c>
      <c r="AC28" s="29">
        <v>0.11689009259259259</v>
      </c>
      <c r="AD28" s="26">
        <f t="shared" si="12"/>
        <v>0</v>
      </c>
      <c r="AE28" s="26">
        <v>-3.48</v>
      </c>
      <c r="AF28" s="26">
        <v>-7.6973713636363597</v>
      </c>
      <c r="AG28" s="26">
        <v>0</v>
      </c>
    </row>
    <row r="29" spans="1:33" ht="15.75" customHeight="1" x14ac:dyDescent="0.2">
      <c r="A29" s="15" t="s">
        <v>68</v>
      </c>
      <c r="B29" s="15"/>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2</v>
      </c>
      <c r="O29" s="21">
        <f t="shared" ref="O29:P29" si="37">D29/7</f>
        <v>0</v>
      </c>
      <c r="P29" s="21">
        <f t="shared" si="37"/>
        <v>0</v>
      </c>
      <c r="Q29" s="17" t="e">
        <f t="shared" si="8"/>
        <v>#DIV/0!</v>
      </c>
      <c r="R29" s="17"/>
      <c r="S29" s="22">
        <v>0</v>
      </c>
      <c r="T29" s="15">
        <v>650</v>
      </c>
      <c r="U29" s="23" t="s">
        <v>33</v>
      </c>
      <c r="V29" s="24" t="s">
        <v>33</v>
      </c>
      <c r="W29" s="15">
        <v>0</v>
      </c>
      <c r="X29" s="25">
        <f t="shared" si="9"/>
        <v>0</v>
      </c>
      <c r="Y29" s="26">
        <f t="shared" si="10"/>
        <v>0</v>
      </c>
      <c r="Z29" s="15">
        <v>0</v>
      </c>
      <c r="AA29" s="15" t="s">
        <v>73</v>
      </c>
      <c r="AB29" s="28">
        <f t="shared" si="11"/>
        <v>-0.69</v>
      </c>
      <c r="AC29" s="29">
        <v>0.11689009259259259</v>
      </c>
      <c r="AD29" s="26">
        <f t="shared" si="12"/>
        <v>0</v>
      </c>
      <c r="AE29" s="26">
        <v>-3.48</v>
      </c>
      <c r="AF29" s="26">
        <v>-7.6973713636363597</v>
      </c>
      <c r="AG29" s="26">
        <v>0</v>
      </c>
    </row>
    <row r="30" spans="1:33" ht="15.75" customHeight="1" x14ac:dyDescent="0.2">
      <c r="A30" s="15" t="s">
        <v>69</v>
      </c>
      <c r="B30" s="15"/>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650</v>
      </c>
      <c r="U30" s="23" t="s">
        <v>33</v>
      </c>
      <c r="V30" s="24" t="s">
        <v>33</v>
      </c>
      <c r="W30" s="15">
        <v>0</v>
      </c>
      <c r="X30" s="25">
        <f t="shared" si="9"/>
        <v>0</v>
      </c>
      <c r="Y30" s="26">
        <f t="shared" si="10"/>
        <v>0</v>
      </c>
      <c r="Z30" s="15">
        <v>0</v>
      </c>
      <c r="AA30" s="15" t="s">
        <v>73</v>
      </c>
      <c r="AB30" s="28">
        <f t="shared" si="11"/>
        <v>-0.69</v>
      </c>
      <c r="AC30" s="29">
        <v>0.11689009259259259</v>
      </c>
      <c r="AD30" s="26">
        <f t="shared" si="12"/>
        <v>0</v>
      </c>
      <c r="AE30" s="26">
        <v>-3.48</v>
      </c>
      <c r="AF30" s="26">
        <v>-7.6777498499999997</v>
      </c>
      <c r="AG30" s="26">
        <v>0</v>
      </c>
    </row>
    <row r="31" spans="1:33" ht="15.75" customHeight="1" x14ac:dyDescent="0.2">
      <c r="A31" s="15" t="s">
        <v>70</v>
      </c>
      <c r="B31" s="15"/>
      <c r="C31" s="16">
        <f t="shared" si="4"/>
        <v>22.99</v>
      </c>
      <c r="D31" s="31">
        <v>1</v>
      </c>
      <c r="E31" s="31">
        <v>0</v>
      </c>
      <c r="F31" s="32">
        <v>22.99</v>
      </c>
      <c r="G31" s="32">
        <v>0</v>
      </c>
      <c r="H31" s="19">
        <f t="shared" si="1"/>
        <v>0</v>
      </c>
      <c r="I31" s="19">
        <f t="shared" si="2"/>
        <v>0.35765297182349803</v>
      </c>
      <c r="J31" s="18">
        <f t="shared" si="5"/>
        <v>8.2224418222222191</v>
      </c>
      <c r="K31" s="18">
        <f t="shared" si="3"/>
        <v>8.2224418222222191</v>
      </c>
      <c r="L31" s="31">
        <v>0</v>
      </c>
      <c r="M31" s="20" t="str">
        <f t="shared" si="6"/>
        <v>-</v>
      </c>
      <c r="N31" s="31">
        <v>0</v>
      </c>
      <c r="O31" s="21">
        <f t="shared" ref="O31:P32" si="39">D31/7</f>
        <v>0.14285714285714285</v>
      </c>
      <c r="P31" s="21">
        <f t="shared" si="39"/>
        <v>0</v>
      </c>
      <c r="Q31" s="17">
        <f t="shared" si="8"/>
        <v>0</v>
      </c>
      <c r="R31" s="17"/>
      <c r="S31" s="22" t="e">
        <v>#N/A</v>
      </c>
      <c r="T31" s="15">
        <v>500</v>
      </c>
      <c r="U31" s="23">
        <v>150</v>
      </c>
      <c r="V31" s="24" t="s">
        <v>737</v>
      </c>
      <c r="W31" s="15">
        <v>0</v>
      </c>
      <c r="X31" s="25">
        <f t="shared" si="9"/>
        <v>0</v>
      </c>
      <c r="Y31" s="26">
        <f t="shared" si="10"/>
        <v>0</v>
      </c>
      <c r="Z31" s="15">
        <v>0</v>
      </c>
      <c r="AA31" s="15" t="s">
        <v>73</v>
      </c>
      <c r="AB31" s="28">
        <f t="shared" si="11"/>
        <v>-0.69</v>
      </c>
      <c r="AC31" s="29">
        <v>0.11689009259259259</v>
      </c>
      <c r="AD31" s="26">
        <f t="shared" si="12"/>
        <v>-0.16130832777777776</v>
      </c>
      <c r="AE31" s="26">
        <v>-3.48</v>
      </c>
      <c r="AF31" s="26">
        <v>-7.6777498500000005</v>
      </c>
      <c r="AG31" s="26">
        <v>0</v>
      </c>
    </row>
    <row r="32" spans="1:33" ht="15.75" customHeight="1" x14ac:dyDescent="0.2">
      <c r="A32" s="15" t="s">
        <v>717</v>
      </c>
      <c r="B32" s="15"/>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15">
        <v>0</v>
      </c>
      <c r="X32" s="25">
        <f t="shared" si="9"/>
        <v>0</v>
      </c>
      <c r="Y32" s="26">
        <f t="shared" si="10"/>
        <v>0</v>
      </c>
      <c r="Z32" s="15">
        <v>0</v>
      </c>
      <c r="AA32" s="15" t="s">
        <v>73</v>
      </c>
      <c r="AB32" s="28">
        <f t="shared" si="11"/>
        <v>-0.69</v>
      </c>
      <c r="AC32" s="29">
        <v>0.11689009259259259</v>
      </c>
      <c r="AD32" s="26">
        <f t="shared" si="12"/>
        <v>0</v>
      </c>
      <c r="AE32" s="26">
        <v>-3.48</v>
      </c>
      <c r="AF32" s="26">
        <v>-7.7101543049999997</v>
      </c>
      <c r="AG32" s="26">
        <v>0</v>
      </c>
    </row>
    <row r="33" spans="1:33" ht="15.75" customHeight="1" x14ac:dyDescent="0.2">
      <c r="A33" s="15"/>
      <c r="B33" s="15"/>
      <c r="C33" s="33"/>
      <c r="D33" s="31"/>
      <c r="E33" s="31"/>
      <c r="F33" s="32"/>
      <c r="G33" s="32"/>
      <c r="H33" s="32"/>
      <c r="I33" s="31"/>
      <c r="J33" s="31"/>
      <c r="K33" s="31"/>
      <c r="L33" s="31"/>
      <c r="M33" s="34"/>
      <c r="N33" s="31"/>
      <c r="O33" s="31"/>
      <c r="P33" s="31"/>
      <c r="Q33" s="35"/>
      <c r="R33" s="17"/>
      <c r="S33" s="22"/>
      <c r="T33" s="15"/>
      <c r="U33" s="15"/>
      <c r="V33" s="15"/>
      <c r="W33" s="15"/>
      <c r="X33" s="15"/>
      <c r="Y33" s="15"/>
      <c r="Z33" s="15"/>
      <c r="AA33" s="15"/>
      <c r="AB33" s="15"/>
      <c r="AC33" s="15"/>
      <c r="AD33" s="15"/>
      <c r="AE33" s="15"/>
      <c r="AF33" s="15"/>
      <c r="AG33" s="15"/>
    </row>
    <row r="34" spans="1:33" ht="15.75" customHeight="1" x14ac:dyDescent="0.2">
      <c r="A34" s="15"/>
      <c r="B34" s="15"/>
      <c r="C34" s="33"/>
      <c r="D34" s="31"/>
      <c r="E34" s="31"/>
      <c r="F34" s="32"/>
      <c r="G34" s="32"/>
      <c r="H34" s="32"/>
      <c r="I34" s="31"/>
      <c r="J34" s="31"/>
      <c r="K34" s="31"/>
      <c r="L34" s="31"/>
      <c r="M34" s="34"/>
      <c r="N34" s="31"/>
      <c r="O34" s="31"/>
      <c r="P34" s="31"/>
      <c r="Q34" s="35"/>
      <c r="R34" s="35"/>
      <c r="S34" s="22"/>
      <c r="T34" s="15"/>
      <c r="U34" s="15"/>
      <c r="V34" s="15"/>
      <c r="W34" s="15"/>
      <c r="X34" s="15"/>
      <c r="Y34" s="15"/>
      <c r="Z34" s="15"/>
      <c r="AA34" s="15"/>
      <c r="AB34" s="15"/>
      <c r="AC34" s="15"/>
      <c r="AD34" s="15"/>
      <c r="AE34" s="15"/>
      <c r="AF34" s="15"/>
      <c r="AG34" s="15"/>
    </row>
    <row r="35" spans="1:33" ht="15.75" customHeight="1" x14ac:dyDescent="0.2">
      <c r="A35" s="15"/>
      <c r="B35" s="15"/>
      <c r="C35" s="33"/>
      <c r="D35" s="31"/>
      <c r="E35" s="31"/>
      <c r="F35" s="32"/>
      <c r="G35" s="32"/>
      <c r="H35" s="32"/>
      <c r="I35" s="31"/>
      <c r="J35" s="31"/>
      <c r="K35" s="31"/>
      <c r="L35" s="31"/>
      <c r="M35" s="34"/>
      <c r="N35" s="31"/>
      <c r="O35" s="31"/>
      <c r="P35" s="31"/>
      <c r="Q35" s="35"/>
      <c r="R35" s="35"/>
      <c r="S35" s="22"/>
      <c r="T35" s="15"/>
      <c r="U35" s="15"/>
      <c r="V35" s="15"/>
      <c r="W35" s="15"/>
      <c r="X35" s="15"/>
      <c r="Y35" s="15"/>
      <c r="Z35" s="15"/>
      <c r="AA35" s="15"/>
      <c r="AB35" s="15"/>
      <c r="AC35" s="15"/>
      <c r="AD35" s="15"/>
      <c r="AE35" s="15"/>
      <c r="AF35" s="15"/>
      <c r="AG35" s="15"/>
    </row>
    <row r="36" spans="1:33" ht="15.75" customHeight="1" x14ac:dyDescent="0.2">
      <c r="A36" s="15"/>
      <c r="B36" s="15"/>
      <c r="C36" s="33"/>
      <c r="D36" s="31"/>
      <c r="E36" s="31"/>
      <c r="F36" s="32"/>
      <c r="G36" s="32"/>
      <c r="H36" s="32"/>
      <c r="I36" s="31"/>
      <c r="J36" s="31"/>
      <c r="K36" s="31"/>
      <c r="L36" s="31"/>
      <c r="M36" s="34"/>
      <c r="N36" s="31"/>
      <c r="O36" s="31"/>
      <c r="P36" s="31"/>
      <c r="Q36" s="35"/>
      <c r="R36" s="35"/>
      <c r="S36" s="22"/>
      <c r="T36" s="15"/>
      <c r="U36" s="15"/>
      <c r="V36" s="15"/>
      <c r="W36" s="15"/>
      <c r="X36" s="15"/>
      <c r="Y36" s="15"/>
      <c r="Z36" s="15"/>
      <c r="AA36" s="15"/>
      <c r="AB36" s="15"/>
      <c r="AC36" s="15"/>
      <c r="AD36" s="15"/>
      <c r="AE36" s="15"/>
      <c r="AF36" s="15"/>
      <c r="AG36" s="15"/>
    </row>
    <row r="37" spans="1:33" ht="15.75" customHeight="1" x14ac:dyDescent="0.2">
      <c r="A37" s="15"/>
      <c r="B37" s="15"/>
      <c r="C37" s="33"/>
      <c r="D37" s="31"/>
      <c r="E37" s="31"/>
      <c r="F37" s="32"/>
      <c r="G37" s="32"/>
      <c r="H37" s="32"/>
      <c r="I37" s="31"/>
      <c r="J37" s="31"/>
      <c r="K37" s="31"/>
      <c r="L37" s="31"/>
      <c r="M37" s="34"/>
      <c r="N37" s="31"/>
      <c r="O37" s="31"/>
      <c r="P37" s="31"/>
      <c r="Q37" s="35"/>
      <c r="R37" s="35"/>
      <c r="S37" s="22"/>
      <c r="T37" s="15"/>
      <c r="U37" s="15"/>
      <c r="V37" s="15"/>
      <c r="W37" s="15"/>
      <c r="X37" s="15"/>
      <c r="Y37" s="15"/>
      <c r="Z37" s="15"/>
      <c r="AA37" s="15"/>
      <c r="AB37" s="15"/>
      <c r="AC37" s="15"/>
      <c r="AD37" s="15"/>
      <c r="AE37" s="15"/>
      <c r="AF37" s="15"/>
      <c r="AG37" s="15"/>
    </row>
    <row r="38" spans="1:33" ht="15.75" customHeight="1" x14ac:dyDescent="0.2">
      <c r="A38" s="15"/>
      <c r="B38" s="15"/>
      <c r="C38" s="33"/>
      <c r="D38" s="31"/>
      <c r="E38" s="31"/>
      <c r="F38" s="32"/>
      <c r="G38" s="32"/>
      <c r="H38" s="32"/>
      <c r="I38" s="31"/>
      <c r="J38" s="31"/>
      <c r="K38" s="31"/>
      <c r="L38" s="31"/>
      <c r="M38" s="34"/>
      <c r="N38" s="31"/>
      <c r="O38" s="31"/>
      <c r="P38" s="31"/>
      <c r="Q38" s="35"/>
      <c r="R38" s="35"/>
      <c r="S38" s="22"/>
      <c r="T38" s="15"/>
      <c r="U38" s="15"/>
      <c r="V38" s="15"/>
      <c r="W38" s="15"/>
      <c r="X38" s="15"/>
      <c r="Y38" s="15"/>
      <c r="Z38" s="15"/>
      <c r="AA38" s="15"/>
      <c r="AB38" s="15"/>
      <c r="AC38" s="15"/>
      <c r="AD38" s="15"/>
      <c r="AE38" s="15"/>
      <c r="AF38" s="15"/>
      <c r="AG38" s="15"/>
    </row>
    <row r="39" spans="1:33" ht="15.75" customHeight="1" x14ac:dyDescent="0.2">
      <c r="A39" s="15"/>
      <c r="B39" s="15"/>
      <c r="C39" s="33"/>
      <c r="D39" s="31"/>
      <c r="E39" s="31"/>
      <c r="F39" s="32"/>
      <c r="G39" s="32"/>
      <c r="H39" s="32"/>
      <c r="I39" s="31"/>
      <c r="J39" s="31"/>
      <c r="K39" s="31"/>
      <c r="L39" s="31"/>
      <c r="M39" s="34"/>
      <c r="N39" s="31"/>
      <c r="O39" s="31"/>
      <c r="P39" s="31"/>
      <c r="Q39" s="35"/>
      <c r="R39" s="35"/>
      <c r="S39" s="22"/>
      <c r="T39" s="15"/>
      <c r="U39" s="15"/>
      <c r="V39" s="15"/>
      <c r="W39" s="15"/>
      <c r="X39" s="15"/>
      <c r="Y39" s="15"/>
      <c r="Z39" s="15"/>
      <c r="AA39" s="15"/>
      <c r="AB39" s="15"/>
      <c r="AC39" s="15"/>
      <c r="AD39" s="15"/>
      <c r="AE39" s="15"/>
      <c r="AF39" s="15"/>
      <c r="AG39" s="15"/>
    </row>
    <row r="40" spans="1:33" ht="15.75" customHeight="1" x14ac:dyDescent="0.2">
      <c r="A40" s="15"/>
      <c r="B40" s="15"/>
      <c r="C40" s="33"/>
      <c r="D40" s="31"/>
      <c r="E40" s="31"/>
      <c r="F40" s="32"/>
      <c r="G40" s="32"/>
      <c r="H40" s="32"/>
      <c r="I40" s="31"/>
      <c r="J40" s="31"/>
      <c r="K40" s="31"/>
      <c r="L40" s="31"/>
      <c r="M40" s="34"/>
      <c r="N40" s="31"/>
      <c r="O40" s="31"/>
      <c r="P40" s="31"/>
      <c r="Q40" s="35"/>
      <c r="R40" s="35"/>
      <c r="S40" s="22"/>
      <c r="T40" s="15"/>
      <c r="U40" s="15"/>
      <c r="V40" s="15"/>
      <c r="W40" s="15"/>
      <c r="X40" s="15"/>
      <c r="Y40" s="15"/>
      <c r="Z40" s="15"/>
      <c r="AA40" s="15"/>
      <c r="AB40" s="15"/>
      <c r="AC40" s="15"/>
      <c r="AD40" s="15"/>
      <c r="AE40" s="15"/>
      <c r="AF40" s="15"/>
      <c r="AG40" s="15"/>
    </row>
    <row r="41" spans="1:33" ht="15.75" customHeight="1" x14ac:dyDescent="0.2">
      <c r="A41" s="15"/>
      <c r="B41" s="15"/>
      <c r="C41" s="33"/>
      <c r="D41" s="31"/>
      <c r="E41" s="31"/>
      <c r="F41" s="32"/>
      <c r="G41" s="32"/>
      <c r="H41" s="32"/>
      <c r="I41" s="31"/>
      <c r="J41" s="31"/>
      <c r="K41" s="31"/>
      <c r="L41" s="31"/>
      <c r="M41" s="34"/>
      <c r="N41" s="31"/>
      <c r="O41" s="31"/>
      <c r="P41" s="31"/>
      <c r="Q41" s="35"/>
      <c r="R41" s="35"/>
      <c r="S41" s="22"/>
      <c r="T41" s="15"/>
      <c r="U41" s="15"/>
      <c r="V41" s="15"/>
      <c r="W41" s="15"/>
      <c r="X41" s="15"/>
      <c r="Y41" s="15"/>
      <c r="Z41" s="15"/>
      <c r="AA41" s="15"/>
      <c r="AB41" s="15"/>
      <c r="AC41" s="15"/>
      <c r="AD41" s="15"/>
      <c r="AE41" s="15"/>
      <c r="AF41" s="15"/>
      <c r="AG41" s="15"/>
    </row>
    <row r="42" spans="1:33" ht="15.75" customHeight="1" x14ac:dyDescent="0.2">
      <c r="A42" s="15"/>
      <c r="B42" s="15"/>
      <c r="C42" s="33"/>
      <c r="D42" s="31"/>
      <c r="E42" s="31"/>
      <c r="F42" s="32"/>
      <c r="G42" s="32"/>
      <c r="H42" s="32"/>
      <c r="I42" s="31"/>
      <c r="J42" s="31"/>
      <c r="K42" s="31"/>
      <c r="L42" s="31"/>
      <c r="M42" s="34"/>
      <c r="N42" s="31"/>
      <c r="O42" s="31"/>
      <c r="P42" s="31"/>
      <c r="Q42" s="35"/>
      <c r="R42" s="35"/>
      <c r="S42" s="22"/>
      <c r="T42" s="15"/>
      <c r="U42" s="15"/>
      <c r="V42" s="15"/>
      <c r="W42" s="15"/>
      <c r="X42" s="15"/>
      <c r="Y42" s="15"/>
      <c r="Z42" s="15"/>
      <c r="AA42" s="15"/>
      <c r="AB42" s="15"/>
      <c r="AC42" s="15"/>
      <c r="AD42" s="15"/>
      <c r="AE42" s="15"/>
      <c r="AF42" s="15"/>
      <c r="AG42" s="15"/>
    </row>
    <row r="43" spans="1:33" ht="15.75" customHeight="1" x14ac:dyDescent="0.2">
      <c r="A43" s="15"/>
      <c r="B43" s="15"/>
      <c r="C43" s="33"/>
      <c r="D43" s="31"/>
      <c r="E43" s="31"/>
      <c r="F43" s="32"/>
      <c r="G43" s="32"/>
      <c r="H43" s="32"/>
      <c r="I43" s="31"/>
      <c r="J43" s="31"/>
      <c r="K43" s="31"/>
      <c r="L43" s="31"/>
      <c r="M43" s="34"/>
      <c r="N43" s="31"/>
      <c r="O43" s="31"/>
      <c r="P43" s="31"/>
      <c r="Q43" s="35"/>
      <c r="R43" s="35"/>
      <c r="S43" s="22"/>
      <c r="T43" s="15"/>
      <c r="U43" s="15"/>
      <c r="V43" s="15"/>
      <c r="W43" s="15"/>
      <c r="X43" s="15"/>
      <c r="Y43" s="15"/>
      <c r="Z43" s="15"/>
      <c r="AA43" s="15"/>
      <c r="AB43" s="15"/>
      <c r="AC43" s="15"/>
      <c r="AD43" s="15"/>
      <c r="AE43" s="15"/>
      <c r="AF43" s="15"/>
      <c r="AG43" s="15"/>
    </row>
    <row r="44" spans="1:33" ht="15.75" customHeight="1" x14ac:dyDescent="0.2">
      <c r="A44" s="15"/>
      <c r="B44" s="15"/>
      <c r="C44" s="33"/>
      <c r="D44" s="31"/>
      <c r="E44" s="31"/>
      <c r="F44" s="32"/>
      <c r="G44" s="32"/>
      <c r="H44" s="32"/>
      <c r="I44" s="31"/>
      <c r="J44" s="31"/>
      <c r="K44" s="31"/>
      <c r="L44" s="31"/>
      <c r="M44" s="34"/>
      <c r="N44" s="31"/>
      <c r="O44" s="31"/>
      <c r="P44" s="31"/>
      <c r="Q44" s="35"/>
      <c r="R44" s="35"/>
      <c r="S44" s="22"/>
      <c r="T44" s="15"/>
      <c r="U44" s="15"/>
      <c r="V44" s="15"/>
      <c r="W44" s="15"/>
      <c r="X44" s="15"/>
      <c r="Y44" s="15"/>
      <c r="Z44" s="15"/>
      <c r="AA44" s="15"/>
      <c r="AB44" s="15"/>
      <c r="AC44" s="15"/>
      <c r="AD44" s="15"/>
      <c r="AE44" s="15"/>
      <c r="AF44" s="15"/>
      <c r="AG44" s="15"/>
    </row>
    <row r="45" spans="1:33" ht="15.75" customHeight="1" x14ac:dyDescent="0.2">
      <c r="A45" s="15"/>
      <c r="B45" s="15"/>
      <c r="C45" s="33"/>
      <c r="D45" s="31"/>
      <c r="E45" s="31"/>
      <c r="F45" s="32"/>
      <c r="G45" s="32"/>
      <c r="H45" s="32"/>
      <c r="I45" s="31"/>
      <c r="J45" s="31"/>
      <c r="K45" s="31"/>
      <c r="L45" s="31"/>
      <c r="M45" s="34"/>
      <c r="N45" s="31"/>
      <c r="O45" s="31"/>
      <c r="P45" s="31"/>
      <c r="Q45" s="35"/>
      <c r="R45" s="35"/>
      <c r="S45" s="22"/>
      <c r="T45" s="15"/>
      <c r="U45" s="15"/>
      <c r="V45" s="15"/>
      <c r="W45" s="15"/>
      <c r="X45" s="15"/>
      <c r="Y45" s="15"/>
      <c r="Z45" s="15"/>
      <c r="AA45" s="15"/>
      <c r="AB45" s="15"/>
      <c r="AC45" s="15"/>
      <c r="AD45" s="15"/>
      <c r="AE45" s="15"/>
      <c r="AF45" s="15"/>
      <c r="AG45" s="15"/>
    </row>
    <row r="46" spans="1:33" ht="15.75" customHeight="1" x14ac:dyDescent="0.2">
      <c r="A46" s="15"/>
      <c r="B46" s="15"/>
      <c r="C46" s="33"/>
      <c r="D46" s="31"/>
      <c r="E46" s="31"/>
      <c r="F46" s="32"/>
      <c r="G46" s="32"/>
      <c r="H46" s="32"/>
      <c r="I46" s="31"/>
      <c r="J46" s="31"/>
      <c r="K46" s="31"/>
      <c r="L46" s="31"/>
      <c r="M46" s="34"/>
      <c r="N46" s="31"/>
      <c r="O46" s="31"/>
      <c r="P46" s="31"/>
      <c r="Q46" s="35"/>
      <c r="R46" s="35"/>
      <c r="S46" s="22"/>
      <c r="T46" s="15"/>
      <c r="U46" s="15"/>
      <c r="V46" s="15"/>
      <c r="W46" s="15"/>
      <c r="X46" s="15"/>
      <c r="Y46" s="15"/>
      <c r="Z46" s="15"/>
      <c r="AA46" s="15"/>
      <c r="AB46" s="15"/>
      <c r="AC46" s="15"/>
      <c r="AD46" s="15"/>
      <c r="AE46" s="15"/>
      <c r="AF46" s="15"/>
      <c r="AG46" s="15"/>
    </row>
    <row r="47" spans="1:33" ht="15.75" customHeight="1" x14ac:dyDescent="0.2">
      <c r="A47" s="15"/>
      <c r="B47" s="15"/>
      <c r="C47" s="33"/>
      <c r="D47" s="31"/>
      <c r="E47" s="31"/>
      <c r="F47" s="32"/>
      <c r="G47" s="32"/>
      <c r="H47" s="32"/>
      <c r="I47" s="31"/>
      <c r="J47" s="31"/>
      <c r="K47" s="31"/>
      <c r="L47" s="31"/>
      <c r="M47" s="34"/>
      <c r="N47" s="31"/>
      <c r="O47" s="31"/>
      <c r="P47" s="31"/>
      <c r="Q47" s="35"/>
      <c r="R47" s="35"/>
      <c r="S47" s="22"/>
      <c r="T47" s="15"/>
      <c r="U47" s="15"/>
      <c r="V47" s="15"/>
      <c r="W47" s="15"/>
      <c r="X47" s="15"/>
      <c r="Y47" s="15"/>
      <c r="Z47" s="15"/>
      <c r="AA47" s="15"/>
      <c r="AB47" s="15"/>
      <c r="AC47" s="15"/>
      <c r="AD47" s="15"/>
      <c r="AE47" s="15"/>
      <c r="AF47" s="15"/>
      <c r="AG47" s="15"/>
    </row>
    <row r="48" spans="1:33" ht="15.75" customHeight="1" x14ac:dyDescent="0.2">
      <c r="A48" s="15"/>
      <c r="B48" s="15"/>
      <c r="C48" s="33"/>
      <c r="D48" s="31"/>
      <c r="E48" s="31"/>
      <c r="F48" s="32"/>
      <c r="G48" s="32"/>
      <c r="H48" s="32"/>
      <c r="I48" s="31"/>
      <c r="J48" s="31"/>
      <c r="K48" s="31"/>
      <c r="L48" s="31"/>
      <c r="M48" s="34"/>
      <c r="N48" s="31"/>
      <c r="O48" s="31"/>
      <c r="P48" s="31"/>
      <c r="Q48" s="35"/>
      <c r="R48" s="35"/>
      <c r="S48" s="22"/>
      <c r="T48" s="15"/>
      <c r="U48" s="15"/>
      <c r="V48" s="15"/>
      <c r="W48" s="15"/>
      <c r="X48" s="15"/>
      <c r="Y48" s="15"/>
      <c r="Z48" s="15"/>
      <c r="AA48" s="15"/>
      <c r="AB48" s="15"/>
      <c r="AC48" s="15"/>
      <c r="AD48" s="15"/>
      <c r="AE48" s="15"/>
      <c r="AF48" s="15"/>
      <c r="AG48" s="15"/>
    </row>
    <row r="49" spans="1:33" ht="15.75" customHeight="1" x14ac:dyDescent="0.2">
      <c r="A49" s="15"/>
      <c r="B49" s="15"/>
      <c r="C49" s="33"/>
      <c r="D49" s="31"/>
      <c r="E49" s="31"/>
      <c r="F49" s="32"/>
      <c r="G49" s="32"/>
      <c r="H49" s="32"/>
      <c r="I49" s="31"/>
      <c r="J49" s="31"/>
      <c r="K49" s="31"/>
      <c r="L49" s="31"/>
      <c r="M49" s="34"/>
      <c r="N49" s="31"/>
      <c r="O49" s="31"/>
      <c r="P49" s="31"/>
      <c r="Q49" s="35"/>
      <c r="R49" s="35"/>
      <c r="S49" s="22"/>
      <c r="T49" s="15"/>
      <c r="U49" s="15"/>
      <c r="V49" s="15"/>
      <c r="W49" s="15"/>
      <c r="X49" s="15"/>
      <c r="Y49" s="15"/>
      <c r="Z49" s="15"/>
      <c r="AA49" s="15"/>
      <c r="AB49" s="15"/>
      <c r="AC49" s="15"/>
      <c r="AD49" s="15"/>
      <c r="AE49" s="15"/>
      <c r="AF49" s="15"/>
      <c r="AG49" s="15"/>
    </row>
    <row r="50" spans="1:33" ht="15.75" customHeight="1" x14ac:dyDescent="0.2">
      <c r="A50" s="15"/>
      <c r="B50" s="15"/>
      <c r="C50" s="33"/>
      <c r="D50" s="31"/>
      <c r="E50" s="31"/>
      <c r="F50" s="32"/>
      <c r="G50" s="32"/>
      <c r="H50" s="32"/>
      <c r="I50" s="31"/>
      <c r="J50" s="31"/>
      <c r="K50" s="31"/>
      <c r="L50" s="31"/>
      <c r="M50" s="34"/>
      <c r="N50" s="31"/>
      <c r="O50" s="31"/>
      <c r="P50" s="31"/>
      <c r="Q50" s="35"/>
      <c r="R50" s="35"/>
      <c r="S50" s="22"/>
      <c r="T50" s="15"/>
      <c r="U50" s="15"/>
      <c r="V50" s="15"/>
      <c r="W50" s="15"/>
      <c r="X50" s="15"/>
      <c r="Y50" s="15"/>
      <c r="Z50" s="15"/>
      <c r="AA50" s="15"/>
      <c r="AB50" s="15"/>
      <c r="AC50" s="15"/>
      <c r="AD50" s="15"/>
      <c r="AE50" s="15"/>
      <c r="AF50" s="15"/>
      <c r="AG50" s="15"/>
    </row>
    <row r="51" spans="1:33" ht="15.75" customHeight="1" x14ac:dyDescent="0.2">
      <c r="A51" s="15"/>
      <c r="B51" s="15"/>
      <c r="C51" s="33"/>
      <c r="D51" s="31"/>
      <c r="E51" s="31"/>
      <c r="F51" s="32"/>
      <c r="G51" s="32"/>
      <c r="H51" s="32"/>
      <c r="I51" s="31"/>
      <c r="J51" s="31"/>
      <c r="K51" s="31"/>
      <c r="L51" s="31"/>
      <c r="M51" s="34"/>
      <c r="N51" s="31"/>
      <c r="O51" s="31"/>
      <c r="P51" s="31"/>
      <c r="Q51" s="35"/>
      <c r="R51" s="35"/>
      <c r="S51" s="22"/>
      <c r="T51" s="15"/>
      <c r="U51" s="15"/>
      <c r="V51" s="15"/>
      <c r="W51" s="15"/>
      <c r="X51" s="15"/>
      <c r="Y51" s="15"/>
      <c r="Z51" s="15"/>
      <c r="AA51" s="15"/>
      <c r="AB51" s="15"/>
      <c r="AC51" s="15"/>
      <c r="AD51" s="15"/>
      <c r="AE51" s="15"/>
      <c r="AF51" s="15"/>
      <c r="AG51" s="15"/>
    </row>
    <row r="52" spans="1:33" ht="15.75" customHeight="1" x14ac:dyDescent="0.2">
      <c r="A52" s="15"/>
      <c r="B52" s="15"/>
      <c r="C52" s="33"/>
      <c r="D52" s="31"/>
      <c r="E52" s="31"/>
      <c r="F52" s="32"/>
      <c r="G52" s="32"/>
      <c r="H52" s="32"/>
      <c r="I52" s="31"/>
      <c r="J52" s="31"/>
      <c r="K52" s="31"/>
      <c r="L52" s="31"/>
      <c r="M52" s="34"/>
      <c r="N52" s="31"/>
      <c r="O52" s="31"/>
      <c r="P52" s="31"/>
      <c r="Q52" s="35"/>
      <c r="R52" s="35"/>
      <c r="S52" s="22"/>
      <c r="T52" s="15"/>
      <c r="U52" s="15"/>
      <c r="V52" s="15"/>
      <c r="W52" s="15"/>
      <c r="X52" s="15"/>
      <c r="Y52" s="15"/>
      <c r="Z52" s="15"/>
      <c r="AA52" s="15"/>
      <c r="AB52" s="15"/>
      <c r="AC52" s="15"/>
      <c r="AD52" s="15"/>
      <c r="AE52" s="15"/>
      <c r="AF52" s="15"/>
      <c r="AG52" s="15"/>
    </row>
    <row r="53" spans="1:33" ht="15.75" customHeight="1" x14ac:dyDescent="0.2">
      <c r="A53" s="15"/>
      <c r="B53" s="15"/>
      <c r="C53" s="33"/>
      <c r="D53" s="31"/>
      <c r="E53" s="31"/>
      <c r="F53" s="32"/>
      <c r="G53" s="32"/>
      <c r="H53" s="32"/>
      <c r="I53" s="31"/>
      <c r="J53" s="31"/>
      <c r="K53" s="31"/>
      <c r="L53" s="31"/>
      <c r="M53" s="34"/>
      <c r="N53" s="31"/>
      <c r="O53" s="31"/>
      <c r="P53" s="31"/>
      <c r="Q53" s="35"/>
      <c r="R53" s="35"/>
      <c r="S53" s="22"/>
      <c r="T53" s="15"/>
      <c r="U53" s="15"/>
      <c r="V53" s="15"/>
      <c r="W53" s="15"/>
      <c r="X53" s="15"/>
      <c r="Y53" s="15"/>
      <c r="Z53" s="15"/>
      <c r="AA53" s="15"/>
      <c r="AB53" s="15"/>
      <c r="AC53" s="15"/>
      <c r="AD53" s="15"/>
      <c r="AE53" s="15"/>
      <c r="AF53" s="15"/>
      <c r="AG53" s="15"/>
    </row>
    <row r="54" spans="1:33" ht="15.75" customHeight="1" x14ac:dyDescent="0.2">
      <c r="A54" s="15"/>
      <c r="B54" s="15"/>
      <c r="C54" s="33"/>
      <c r="D54" s="31"/>
      <c r="E54" s="31"/>
      <c r="F54" s="32"/>
      <c r="G54" s="32"/>
      <c r="H54" s="32"/>
      <c r="I54" s="31"/>
      <c r="J54" s="31"/>
      <c r="K54" s="31"/>
      <c r="L54" s="31"/>
      <c r="M54" s="34"/>
      <c r="N54" s="31"/>
      <c r="O54" s="31"/>
      <c r="P54" s="31"/>
      <c r="Q54" s="35"/>
      <c r="R54" s="35"/>
      <c r="S54" s="22"/>
      <c r="T54" s="15"/>
      <c r="U54" s="15"/>
      <c r="V54" s="15"/>
      <c r="W54" s="15"/>
      <c r="X54" s="15"/>
      <c r="Y54" s="15"/>
      <c r="Z54" s="15"/>
      <c r="AA54" s="15"/>
      <c r="AB54" s="15"/>
      <c r="AC54" s="15"/>
      <c r="AD54" s="15"/>
      <c r="AE54" s="15"/>
      <c r="AF54" s="15"/>
      <c r="AG54" s="15"/>
    </row>
    <row r="55" spans="1:33" ht="15.75" customHeight="1" x14ac:dyDescent="0.2">
      <c r="A55" s="15"/>
      <c r="B55" s="15"/>
      <c r="C55" s="33"/>
      <c r="D55" s="31"/>
      <c r="E55" s="31"/>
      <c r="F55" s="32"/>
      <c r="G55" s="32"/>
      <c r="H55" s="32"/>
      <c r="I55" s="31"/>
      <c r="J55" s="31"/>
      <c r="K55" s="31"/>
      <c r="L55" s="31"/>
      <c r="M55" s="34"/>
      <c r="N55" s="31"/>
      <c r="O55" s="31"/>
      <c r="P55" s="31"/>
      <c r="Q55" s="35"/>
      <c r="R55" s="35"/>
      <c r="S55" s="22"/>
      <c r="T55" s="15"/>
      <c r="U55" s="15"/>
      <c r="V55" s="15"/>
      <c r="W55" s="15"/>
      <c r="X55" s="15"/>
      <c r="Y55" s="15"/>
      <c r="Z55" s="15"/>
      <c r="AA55" s="15"/>
      <c r="AB55" s="15"/>
      <c r="AC55" s="15"/>
      <c r="AD55" s="15"/>
      <c r="AE55" s="15"/>
      <c r="AF55" s="15"/>
      <c r="AG55" s="15"/>
    </row>
    <row r="56" spans="1:33" ht="15.75" customHeight="1" x14ac:dyDescent="0.2">
      <c r="A56" s="15"/>
      <c r="B56" s="15"/>
      <c r="C56" s="33"/>
      <c r="D56" s="31"/>
      <c r="E56" s="31"/>
      <c r="F56" s="32"/>
      <c r="G56" s="32"/>
      <c r="H56" s="32"/>
      <c r="I56" s="31"/>
      <c r="J56" s="31"/>
      <c r="K56" s="31"/>
      <c r="L56" s="31"/>
      <c r="M56" s="34"/>
      <c r="N56" s="31"/>
      <c r="O56" s="31"/>
      <c r="P56" s="31"/>
      <c r="Q56" s="35"/>
      <c r="R56" s="35"/>
      <c r="S56" s="22"/>
      <c r="T56" s="15"/>
      <c r="U56" s="15"/>
      <c r="V56" s="15"/>
      <c r="W56" s="15"/>
      <c r="X56" s="15"/>
      <c r="Y56" s="15"/>
      <c r="Z56" s="15"/>
      <c r="AA56" s="15"/>
      <c r="AB56" s="15"/>
      <c r="AC56" s="15"/>
      <c r="AD56" s="15"/>
      <c r="AE56" s="15"/>
      <c r="AF56" s="15"/>
      <c r="AG56" s="15"/>
    </row>
    <row r="57" spans="1:33" ht="15.75" customHeight="1" x14ac:dyDescent="0.2">
      <c r="A57" s="15"/>
      <c r="B57" s="15"/>
      <c r="C57" s="33"/>
      <c r="D57" s="31"/>
      <c r="E57" s="31"/>
      <c r="F57" s="32"/>
      <c r="G57" s="32"/>
      <c r="H57" s="32"/>
      <c r="I57" s="31"/>
      <c r="J57" s="31"/>
      <c r="K57" s="31"/>
      <c r="L57" s="31"/>
      <c r="M57" s="34"/>
      <c r="N57" s="31"/>
      <c r="O57" s="31"/>
      <c r="P57" s="31"/>
      <c r="Q57" s="35"/>
      <c r="R57" s="35"/>
      <c r="S57" s="22"/>
      <c r="T57" s="15"/>
      <c r="U57" s="15"/>
      <c r="V57" s="15"/>
      <c r="W57" s="15"/>
      <c r="X57" s="15"/>
      <c r="Y57" s="15"/>
      <c r="Z57" s="15"/>
      <c r="AA57" s="15"/>
      <c r="AB57" s="15"/>
      <c r="AC57" s="15"/>
      <c r="AD57" s="15"/>
      <c r="AE57" s="15"/>
      <c r="AF57" s="15"/>
      <c r="AG57" s="15"/>
    </row>
    <row r="58" spans="1:33" ht="15.75" customHeight="1" x14ac:dyDescent="0.2">
      <c r="A58" s="15"/>
      <c r="B58" s="15"/>
      <c r="C58" s="33"/>
      <c r="D58" s="31"/>
      <c r="E58" s="31"/>
      <c r="F58" s="32"/>
      <c r="G58" s="32"/>
      <c r="H58" s="32"/>
      <c r="I58" s="31"/>
      <c r="J58" s="31"/>
      <c r="K58" s="31"/>
      <c r="L58" s="31"/>
      <c r="M58" s="34"/>
      <c r="N58" s="31"/>
      <c r="O58" s="31"/>
      <c r="P58" s="31"/>
      <c r="Q58" s="35"/>
      <c r="R58" s="35"/>
      <c r="S58" s="22"/>
      <c r="T58" s="15"/>
      <c r="U58" s="15"/>
      <c r="V58" s="15"/>
      <c r="W58" s="15"/>
      <c r="X58" s="15"/>
      <c r="Y58" s="15"/>
      <c r="Z58" s="15"/>
      <c r="AA58" s="15"/>
      <c r="AB58" s="15"/>
      <c r="AC58" s="15"/>
      <c r="AD58" s="15"/>
      <c r="AE58" s="15"/>
      <c r="AF58" s="15"/>
      <c r="AG58" s="15"/>
    </row>
    <row r="59" spans="1:33" ht="15.75" customHeight="1" x14ac:dyDescent="0.2">
      <c r="A59" s="15"/>
      <c r="B59" s="15"/>
      <c r="C59" s="33"/>
      <c r="D59" s="31"/>
      <c r="E59" s="31"/>
      <c r="F59" s="32"/>
      <c r="G59" s="32"/>
      <c r="H59" s="32"/>
      <c r="I59" s="31"/>
      <c r="J59" s="31"/>
      <c r="K59" s="31"/>
      <c r="L59" s="31"/>
      <c r="M59" s="34"/>
      <c r="N59" s="31"/>
      <c r="O59" s="31"/>
      <c r="P59" s="31"/>
      <c r="Q59" s="35"/>
      <c r="R59" s="35"/>
      <c r="S59" s="22"/>
      <c r="T59" s="15"/>
      <c r="U59" s="15"/>
      <c r="V59" s="15"/>
      <c r="W59" s="15"/>
      <c r="X59" s="15"/>
      <c r="Y59" s="15"/>
      <c r="Z59" s="15"/>
      <c r="AA59" s="15"/>
      <c r="AB59" s="15"/>
      <c r="AC59" s="15"/>
      <c r="AD59" s="15"/>
      <c r="AE59" s="15"/>
      <c r="AF59" s="15"/>
      <c r="AG59" s="15"/>
    </row>
    <row r="60" spans="1:33" ht="15.75" customHeight="1" x14ac:dyDescent="0.2">
      <c r="A60" s="15"/>
      <c r="B60" s="15"/>
      <c r="C60" s="33"/>
      <c r="D60" s="31"/>
      <c r="E60" s="31"/>
      <c r="F60" s="32"/>
      <c r="G60" s="32"/>
      <c r="H60" s="32"/>
      <c r="I60" s="31"/>
      <c r="J60" s="31"/>
      <c r="K60" s="31"/>
      <c r="L60" s="31"/>
      <c r="M60" s="34"/>
      <c r="N60" s="31"/>
      <c r="O60" s="31"/>
      <c r="P60" s="31"/>
      <c r="Q60" s="35"/>
      <c r="R60" s="35"/>
      <c r="S60" s="22"/>
      <c r="T60" s="15"/>
      <c r="U60" s="15"/>
      <c r="V60" s="15"/>
      <c r="W60" s="15"/>
      <c r="X60" s="15"/>
      <c r="Y60" s="15"/>
      <c r="Z60" s="15"/>
      <c r="AA60" s="15"/>
      <c r="AB60" s="15"/>
      <c r="AC60" s="15"/>
      <c r="AD60" s="15"/>
      <c r="AE60" s="15"/>
      <c r="AF60" s="15"/>
      <c r="AG60" s="15"/>
    </row>
    <row r="61" spans="1:33" ht="15.75" customHeight="1" x14ac:dyDescent="0.2">
      <c r="A61" s="15"/>
      <c r="B61" s="15"/>
      <c r="C61" s="33"/>
      <c r="D61" s="31"/>
      <c r="E61" s="31"/>
      <c r="F61" s="32"/>
      <c r="G61" s="32"/>
      <c r="H61" s="32"/>
      <c r="I61" s="31"/>
      <c r="J61" s="31"/>
      <c r="K61" s="31"/>
      <c r="L61" s="31"/>
      <c r="M61" s="34"/>
      <c r="N61" s="31"/>
      <c r="O61" s="31"/>
      <c r="P61" s="31"/>
      <c r="Q61" s="35"/>
      <c r="R61" s="35"/>
      <c r="S61" s="22"/>
      <c r="T61" s="15"/>
      <c r="U61" s="15"/>
      <c r="V61" s="15"/>
      <c r="W61" s="15"/>
      <c r="X61" s="15"/>
      <c r="Y61" s="15"/>
      <c r="Z61" s="15"/>
      <c r="AA61" s="15"/>
      <c r="AB61" s="15"/>
      <c r="AC61" s="15"/>
      <c r="AD61" s="15"/>
      <c r="AE61" s="15"/>
      <c r="AF61" s="15"/>
      <c r="AG61" s="15"/>
    </row>
    <row r="62" spans="1:33" ht="15.75" customHeight="1" x14ac:dyDescent="0.2">
      <c r="A62" s="15"/>
      <c r="B62" s="15"/>
      <c r="C62" s="33"/>
      <c r="D62" s="31"/>
      <c r="E62" s="31"/>
      <c r="F62" s="32"/>
      <c r="G62" s="32"/>
      <c r="H62" s="32"/>
      <c r="I62" s="31"/>
      <c r="J62" s="31"/>
      <c r="K62" s="31"/>
      <c r="L62" s="31"/>
      <c r="M62" s="34"/>
      <c r="N62" s="31"/>
      <c r="O62" s="31"/>
      <c r="P62" s="31"/>
      <c r="Q62" s="35"/>
      <c r="R62" s="35"/>
      <c r="S62" s="22"/>
      <c r="T62" s="15"/>
      <c r="U62" s="15"/>
      <c r="V62" s="15"/>
      <c r="W62" s="15"/>
      <c r="X62" s="15"/>
      <c r="Y62" s="15"/>
      <c r="Z62" s="15"/>
      <c r="AA62" s="15"/>
      <c r="AB62" s="15"/>
      <c r="AC62" s="15"/>
      <c r="AD62" s="15"/>
      <c r="AE62" s="15"/>
      <c r="AF62" s="15"/>
      <c r="AG62" s="15"/>
    </row>
    <row r="63" spans="1:33" ht="15.75" customHeight="1" x14ac:dyDescent="0.2">
      <c r="A63" s="15"/>
      <c r="B63" s="15"/>
      <c r="C63" s="33"/>
      <c r="D63" s="31"/>
      <c r="E63" s="31"/>
      <c r="F63" s="32"/>
      <c r="G63" s="32"/>
      <c r="H63" s="32"/>
      <c r="I63" s="31"/>
      <c r="J63" s="31"/>
      <c r="K63" s="31"/>
      <c r="L63" s="31"/>
      <c r="M63" s="34"/>
      <c r="N63" s="31"/>
      <c r="O63" s="31"/>
      <c r="P63" s="31"/>
      <c r="Q63" s="35"/>
      <c r="R63" s="35"/>
      <c r="S63" s="22"/>
      <c r="T63" s="15"/>
      <c r="U63" s="15"/>
      <c r="V63" s="15"/>
      <c r="W63" s="15"/>
      <c r="X63" s="15"/>
      <c r="Y63" s="15"/>
      <c r="Z63" s="15"/>
      <c r="AA63" s="15"/>
      <c r="AB63" s="15"/>
      <c r="AC63" s="15"/>
      <c r="AD63" s="15"/>
      <c r="AE63" s="15"/>
      <c r="AF63" s="15"/>
      <c r="AG63" s="15"/>
    </row>
    <row r="64" spans="1:33" ht="15.75" customHeight="1" x14ac:dyDescent="0.2">
      <c r="A64" s="15"/>
      <c r="B64" s="15"/>
      <c r="C64" s="33"/>
      <c r="D64" s="31"/>
      <c r="E64" s="31"/>
      <c r="F64" s="32"/>
      <c r="G64" s="32"/>
      <c r="H64" s="32"/>
      <c r="I64" s="31"/>
      <c r="J64" s="31"/>
      <c r="K64" s="31"/>
      <c r="L64" s="31"/>
      <c r="M64" s="34"/>
      <c r="N64" s="31"/>
      <c r="O64" s="31"/>
      <c r="P64" s="31"/>
      <c r="Q64" s="35"/>
      <c r="R64" s="35"/>
      <c r="S64" s="22"/>
      <c r="T64" s="15"/>
      <c r="U64" s="15"/>
      <c r="V64" s="15"/>
      <c r="W64" s="15"/>
      <c r="X64" s="15"/>
      <c r="Y64" s="15"/>
      <c r="Z64" s="15"/>
      <c r="AA64" s="15"/>
      <c r="AB64" s="15"/>
      <c r="AC64" s="15"/>
      <c r="AD64" s="15"/>
      <c r="AE64" s="15"/>
      <c r="AF64" s="15"/>
      <c r="AG64" s="15"/>
    </row>
    <row r="65" spans="1:33" ht="15.75" customHeight="1" x14ac:dyDescent="0.2">
      <c r="A65" s="15"/>
      <c r="B65" s="15"/>
      <c r="C65" s="33"/>
      <c r="D65" s="31"/>
      <c r="E65" s="31"/>
      <c r="F65" s="32"/>
      <c r="G65" s="32"/>
      <c r="H65" s="32"/>
      <c r="I65" s="31"/>
      <c r="J65" s="31"/>
      <c r="K65" s="31"/>
      <c r="L65" s="31"/>
      <c r="M65" s="34"/>
      <c r="N65" s="31"/>
      <c r="O65" s="31"/>
      <c r="P65" s="31"/>
      <c r="Q65" s="35"/>
      <c r="R65" s="35"/>
      <c r="S65" s="22"/>
      <c r="T65" s="15"/>
      <c r="U65" s="15"/>
      <c r="V65" s="15"/>
      <c r="W65" s="15"/>
      <c r="X65" s="15"/>
      <c r="Y65" s="15"/>
      <c r="Z65" s="15"/>
      <c r="AA65" s="15"/>
      <c r="AB65" s="15"/>
      <c r="AC65" s="15"/>
      <c r="AD65" s="15"/>
      <c r="AE65" s="15"/>
      <c r="AF65" s="15"/>
      <c r="AG65" s="15"/>
    </row>
    <row r="66" spans="1:33" ht="15.75" customHeight="1" x14ac:dyDescent="0.2">
      <c r="A66" s="15"/>
      <c r="B66" s="15"/>
      <c r="C66" s="33"/>
      <c r="D66" s="31"/>
      <c r="E66" s="31"/>
      <c r="F66" s="32"/>
      <c r="G66" s="32"/>
      <c r="H66" s="32"/>
      <c r="I66" s="31"/>
      <c r="J66" s="31"/>
      <c r="K66" s="31"/>
      <c r="L66" s="31"/>
      <c r="M66" s="34"/>
      <c r="N66" s="31"/>
      <c r="O66" s="31"/>
      <c r="P66" s="31"/>
      <c r="Q66" s="35"/>
      <c r="R66" s="35"/>
      <c r="S66" s="22"/>
      <c r="T66" s="15"/>
      <c r="U66" s="15"/>
      <c r="V66" s="15"/>
      <c r="W66" s="15"/>
      <c r="X66" s="15"/>
      <c r="Y66" s="15"/>
      <c r="Z66" s="15"/>
      <c r="AA66" s="15"/>
      <c r="AB66" s="15"/>
      <c r="AC66" s="15"/>
      <c r="AD66" s="15"/>
      <c r="AE66" s="15"/>
      <c r="AF66" s="15"/>
      <c r="AG66" s="15"/>
    </row>
    <row r="67" spans="1:33" ht="15.75" customHeight="1" x14ac:dyDescent="0.2">
      <c r="A67" s="15"/>
      <c r="B67" s="15"/>
      <c r="C67" s="33"/>
      <c r="D67" s="31"/>
      <c r="E67" s="31"/>
      <c r="F67" s="32"/>
      <c r="G67" s="32"/>
      <c r="H67" s="32"/>
      <c r="I67" s="31"/>
      <c r="J67" s="31"/>
      <c r="K67" s="31"/>
      <c r="L67" s="31"/>
      <c r="M67" s="34"/>
      <c r="N67" s="31"/>
      <c r="O67" s="31"/>
      <c r="P67" s="31"/>
      <c r="Q67" s="35"/>
      <c r="R67" s="35"/>
      <c r="S67" s="22"/>
      <c r="T67" s="15"/>
      <c r="U67" s="15"/>
      <c r="V67" s="15"/>
      <c r="W67" s="15"/>
      <c r="X67" s="15"/>
      <c r="Y67" s="15"/>
      <c r="Z67" s="15"/>
      <c r="AA67" s="15"/>
      <c r="AB67" s="15"/>
      <c r="AC67" s="15"/>
      <c r="AD67" s="15"/>
      <c r="AE67" s="15"/>
      <c r="AF67" s="15"/>
      <c r="AG67" s="15"/>
    </row>
    <row r="68" spans="1:33" ht="15.75" customHeight="1" x14ac:dyDescent="0.2">
      <c r="A68" s="15"/>
      <c r="B68" s="15"/>
      <c r="C68" s="33"/>
      <c r="D68" s="31"/>
      <c r="E68" s="31"/>
      <c r="F68" s="32"/>
      <c r="G68" s="32"/>
      <c r="H68" s="32"/>
      <c r="I68" s="31"/>
      <c r="J68" s="31"/>
      <c r="K68" s="31"/>
      <c r="L68" s="31"/>
      <c r="M68" s="34"/>
      <c r="N68" s="31"/>
      <c r="O68" s="31"/>
      <c r="P68" s="31"/>
      <c r="Q68" s="35"/>
      <c r="R68" s="35"/>
      <c r="S68" s="22"/>
      <c r="T68" s="15"/>
      <c r="U68" s="15"/>
      <c r="V68" s="15"/>
      <c r="W68" s="15"/>
      <c r="X68" s="15"/>
      <c r="Y68" s="15"/>
      <c r="Z68" s="15"/>
      <c r="AA68" s="15"/>
      <c r="AB68" s="15"/>
      <c r="AC68" s="15"/>
      <c r="AD68" s="15"/>
      <c r="AE68" s="15"/>
      <c r="AF68" s="15"/>
      <c r="AG68" s="15"/>
    </row>
    <row r="69" spans="1:33" ht="15.75" customHeight="1" x14ac:dyDescent="0.2">
      <c r="A69" s="15"/>
      <c r="B69" s="15"/>
      <c r="C69" s="33"/>
      <c r="D69" s="31"/>
      <c r="E69" s="31"/>
      <c r="F69" s="32"/>
      <c r="G69" s="32"/>
      <c r="H69" s="32"/>
      <c r="I69" s="31"/>
      <c r="J69" s="31"/>
      <c r="K69" s="31"/>
      <c r="L69" s="31"/>
      <c r="M69" s="34"/>
      <c r="N69" s="31"/>
      <c r="O69" s="31"/>
      <c r="P69" s="31"/>
      <c r="Q69" s="35"/>
      <c r="R69" s="35"/>
      <c r="S69" s="22"/>
      <c r="T69" s="15"/>
      <c r="U69" s="15"/>
      <c r="V69" s="15"/>
      <c r="W69" s="15"/>
      <c r="X69" s="15"/>
      <c r="Y69" s="15"/>
      <c r="Z69" s="15"/>
      <c r="AA69" s="15"/>
      <c r="AB69" s="15"/>
      <c r="AC69" s="15"/>
      <c r="AD69" s="15"/>
      <c r="AE69" s="15"/>
      <c r="AF69" s="15"/>
      <c r="AG69" s="15"/>
    </row>
    <row r="70" spans="1:33" ht="15.75" customHeight="1" x14ac:dyDescent="0.2">
      <c r="A70" s="15"/>
      <c r="B70" s="15"/>
      <c r="C70" s="33"/>
      <c r="D70" s="31"/>
      <c r="E70" s="31"/>
      <c r="F70" s="32"/>
      <c r="G70" s="32"/>
      <c r="H70" s="32"/>
      <c r="I70" s="31"/>
      <c r="J70" s="31"/>
      <c r="K70" s="31"/>
      <c r="L70" s="31"/>
      <c r="M70" s="34"/>
      <c r="N70" s="31"/>
      <c r="O70" s="31"/>
      <c r="P70" s="31"/>
      <c r="Q70" s="35"/>
      <c r="R70" s="35"/>
      <c r="S70" s="22"/>
      <c r="T70" s="15"/>
      <c r="U70" s="15"/>
      <c r="V70" s="15"/>
      <c r="W70" s="15"/>
      <c r="X70" s="15"/>
      <c r="Y70" s="15"/>
      <c r="Z70" s="15"/>
      <c r="AA70" s="15"/>
      <c r="AB70" s="15"/>
      <c r="AC70" s="15"/>
      <c r="AD70" s="15"/>
      <c r="AE70" s="15"/>
      <c r="AF70" s="15"/>
      <c r="AG70" s="15"/>
    </row>
    <row r="71" spans="1:33" ht="15.75" customHeight="1" x14ac:dyDescent="0.2">
      <c r="A71" s="15"/>
      <c r="B71" s="15"/>
      <c r="C71" s="33"/>
      <c r="D71" s="31"/>
      <c r="E71" s="31"/>
      <c r="F71" s="32"/>
      <c r="G71" s="32"/>
      <c r="H71" s="32"/>
      <c r="I71" s="31"/>
      <c r="J71" s="31"/>
      <c r="K71" s="31"/>
      <c r="L71" s="31"/>
      <c r="M71" s="34"/>
      <c r="N71" s="31"/>
      <c r="O71" s="31"/>
      <c r="P71" s="31"/>
      <c r="Q71" s="35"/>
      <c r="R71" s="35"/>
      <c r="S71" s="22"/>
      <c r="T71" s="15"/>
      <c r="U71" s="15"/>
      <c r="V71" s="15"/>
      <c r="W71" s="15"/>
      <c r="X71" s="15"/>
      <c r="Y71" s="15"/>
      <c r="Z71" s="15"/>
      <c r="AA71" s="15"/>
      <c r="AB71" s="15"/>
      <c r="AC71" s="15"/>
      <c r="AD71" s="15"/>
      <c r="AE71" s="15"/>
      <c r="AF71" s="15"/>
      <c r="AG71" s="15"/>
    </row>
    <row r="72" spans="1:33" ht="15.75" customHeight="1" x14ac:dyDescent="0.2">
      <c r="A72" s="15"/>
      <c r="B72" s="15"/>
      <c r="C72" s="33"/>
      <c r="D72" s="31"/>
      <c r="E72" s="31"/>
      <c r="F72" s="32"/>
      <c r="G72" s="32"/>
      <c r="H72" s="32"/>
      <c r="I72" s="31"/>
      <c r="J72" s="31"/>
      <c r="K72" s="31"/>
      <c r="L72" s="31"/>
      <c r="M72" s="34"/>
      <c r="N72" s="31"/>
      <c r="O72" s="31"/>
      <c r="P72" s="31"/>
      <c r="Q72" s="35"/>
      <c r="R72" s="35"/>
      <c r="S72" s="22"/>
      <c r="T72" s="15"/>
      <c r="U72" s="15"/>
      <c r="V72" s="15"/>
      <c r="W72" s="15"/>
      <c r="X72" s="15"/>
      <c r="Y72" s="15"/>
      <c r="Z72" s="15"/>
      <c r="AA72" s="15"/>
      <c r="AB72" s="15"/>
      <c r="AC72" s="15"/>
      <c r="AD72" s="15"/>
      <c r="AE72" s="15"/>
      <c r="AF72" s="15"/>
      <c r="AG72" s="15"/>
    </row>
    <row r="73" spans="1:33" ht="15.75" customHeight="1" x14ac:dyDescent="0.2">
      <c r="A73" s="15"/>
      <c r="B73" s="15"/>
      <c r="C73" s="33"/>
      <c r="D73" s="31"/>
      <c r="E73" s="31"/>
      <c r="F73" s="32"/>
      <c r="G73" s="32"/>
      <c r="H73" s="32"/>
      <c r="I73" s="31"/>
      <c r="J73" s="31"/>
      <c r="K73" s="31"/>
      <c r="L73" s="31"/>
      <c r="M73" s="34"/>
      <c r="N73" s="31"/>
      <c r="O73" s="31"/>
      <c r="P73" s="31"/>
      <c r="Q73" s="35"/>
      <c r="R73" s="35"/>
      <c r="S73" s="22"/>
      <c r="T73" s="15"/>
      <c r="U73" s="15"/>
      <c r="V73" s="15"/>
      <c r="W73" s="15"/>
      <c r="X73" s="15"/>
      <c r="Y73" s="15"/>
      <c r="Z73" s="15"/>
      <c r="AA73" s="15"/>
      <c r="AB73" s="15"/>
      <c r="AC73" s="15"/>
      <c r="AD73" s="15"/>
      <c r="AE73" s="15"/>
      <c r="AF73" s="15"/>
      <c r="AG73" s="15"/>
    </row>
    <row r="74" spans="1:33" ht="15.75" customHeight="1" x14ac:dyDescent="0.2">
      <c r="A74" s="15"/>
      <c r="B74" s="15"/>
      <c r="C74" s="33"/>
      <c r="D74" s="31"/>
      <c r="E74" s="31"/>
      <c r="F74" s="32"/>
      <c r="G74" s="32"/>
      <c r="H74" s="32"/>
      <c r="I74" s="31"/>
      <c r="J74" s="31"/>
      <c r="K74" s="31"/>
      <c r="L74" s="31"/>
      <c r="M74" s="34"/>
      <c r="N74" s="31"/>
      <c r="O74" s="31"/>
      <c r="P74" s="31"/>
      <c r="Q74" s="35"/>
      <c r="R74" s="35"/>
      <c r="S74" s="22"/>
      <c r="T74" s="15"/>
      <c r="U74" s="15"/>
      <c r="V74" s="15"/>
      <c r="W74" s="15"/>
      <c r="X74" s="15"/>
      <c r="Y74" s="15"/>
      <c r="Z74" s="15"/>
      <c r="AA74" s="15"/>
      <c r="AB74" s="15"/>
      <c r="AC74" s="15"/>
      <c r="AD74" s="15"/>
      <c r="AE74" s="15"/>
      <c r="AF74" s="15"/>
      <c r="AG74" s="15"/>
    </row>
    <row r="75" spans="1:33" ht="15.75" customHeight="1" x14ac:dyDescent="0.2">
      <c r="A75" s="15"/>
      <c r="B75" s="15"/>
      <c r="C75" s="33"/>
      <c r="D75" s="31"/>
      <c r="E75" s="31"/>
      <c r="F75" s="32"/>
      <c r="G75" s="32"/>
      <c r="H75" s="32"/>
      <c r="I75" s="31"/>
      <c r="J75" s="31"/>
      <c r="K75" s="31"/>
      <c r="L75" s="31"/>
      <c r="M75" s="34"/>
      <c r="N75" s="31"/>
      <c r="O75" s="31"/>
      <c r="P75" s="31"/>
      <c r="Q75" s="35"/>
      <c r="R75" s="35"/>
      <c r="S75" s="22"/>
      <c r="T75" s="15"/>
      <c r="U75" s="15"/>
      <c r="V75" s="15"/>
      <c r="W75" s="15"/>
      <c r="X75" s="15"/>
      <c r="Y75" s="15"/>
      <c r="Z75" s="15"/>
      <c r="AA75" s="15"/>
      <c r="AB75" s="15"/>
      <c r="AC75" s="15"/>
      <c r="AD75" s="15"/>
      <c r="AE75" s="15"/>
      <c r="AF75" s="15"/>
      <c r="AG75" s="15"/>
    </row>
    <row r="76" spans="1:33" ht="15.75" customHeight="1" x14ac:dyDescent="0.2">
      <c r="A76" s="15"/>
      <c r="B76" s="15"/>
      <c r="C76" s="33"/>
      <c r="D76" s="31"/>
      <c r="E76" s="31"/>
      <c r="F76" s="32"/>
      <c r="G76" s="32"/>
      <c r="H76" s="32"/>
      <c r="I76" s="31"/>
      <c r="J76" s="31"/>
      <c r="K76" s="31"/>
      <c r="L76" s="31"/>
      <c r="M76" s="34"/>
      <c r="N76" s="31"/>
      <c r="O76" s="31"/>
      <c r="P76" s="31"/>
      <c r="Q76" s="35"/>
      <c r="R76" s="35"/>
      <c r="S76" s="22"/>
      <c r="T76" s="15"/>
      <c r="U76" s="15"/>
      <c r="V76" s="15"/>
      <c r="W76" s="15"/>
      <c r="X76" s="15"/>
      <c r="Y76" s="15"/>
      <c r="Z76" s="15"/>
      <c r="AA76" s="15"/>
      <c r="AB76" s="15"/>
      <c r="AC76" s="15"/>
      <c r="AD76" s="15"/>
      <c r="AE76" s="15"/>
      <c r="AF76" s="15"/>
      <c r="AG76" s="15"/>
    </row>
    <row r="77" spans="1:33" ht="15.75" customHeight="1" x14ac:dyDescent="0.2">
      <c r="A77" s="15"/>
      <c r="B77" s="15"/>
      <c r="C77" s="33"/>
      <c r="D77" s="31"/>
      <c r="E77" s="31"/>
      <c r="F77" s="32"/>
      <c r="G77" s="32"/>
      <c r="H77" s="32"/>
      <c r="I77" s="31"/>
      <c r="J77" s="31"/>
      <c r="K77" s="31"/>
      <c r="L77" s="31"/>
      <c r="M77" s="34"/>
      <c r="N77" s="31"/>
      <c r="O77" s="31"/>
      <c r="P77" s="31"/>
      <c r="Q77" s="35"/>
      <c r="R77" s="35"/>
      <c r="S77" s="22"/>
      <c r="T77" s="15"/>
      <c r="U77" s="15"/>
      <c r="V77" s="15"/>
      <c r="W77" s="15"/>
      <c r="X77" s="15"/>
      <c r="Y77" s="15"/>
      <c r="Z77" s="15"/>
      <c r="AA77" s="15"/>
      <c r="AB77" s="15"/>
      <c r="AC77" s="15"/>
      <c r="AD77" s="15"/>
      <c r="AE77" s="15"/>
      <c r="AF77" s="15"/>
      <c r="AG77" s="15"/>
    </row>
    <row r="78" spans="1:33" ht="15.75" customHeight="1" x14ac:dyDescent="0.2">
      <c r="A78" s="15"/>
      <c r="B78" s="15"/>
      <c r="C78" s="33"/>
      <c r="D78" s="31"/>
      <c r="E78" s="31"/>
      <c r="F78" s="32"/>
      <c r="G78" s="32"/>
      <c r="H78" s="32"/>
      <c r="I78" s="31"/>
      <c r="J78" s="31"/>
      <c r="K78" s="31"/>
      <c r="L78" s="31"/>
      <c r="M78" s="34"/>
      <c r="N78" s="31"/>
      <c r="O78" s="31"/>
      <c r="P78" s="31"/>
      <c r="Q78" s="35"/>
      <c r="R78" s="35"/>
      <c r="S78" s="22"/>
      <c r="T78" s="15"/>
      <c r="U78" s="15"/>
      <c r="V78" s="15"/>
      <c r="W78" s="15"/>
      <c r="X78" s="15"/>
      <c r="Y78" s="15"/>
      <c r="Z78" s="15"/>
      <c r="AA78" s="15"/>
      <c r="AB78" s="15"/>
      <c r="AC78" s="15"/>
      <c r="AD78" s="15"/>
      <c r="AE78" s="15"/>
      <c r="AF78" s="15"/>
      <c r="AG78" s="15"/>
    </row>
    <row r="79" spans="1:33" ht="15.75" customHeight="1" x14ac:dyDescent="0.2">
      <c r="A79" s="15"/>
      <c r="B79" s="15"/>
      <c r="C79" s="33"/>
      <c r="D79" s="31"/>
      <c r="E79" s="31"/>
      <c r="F79" s="32"/>
      <c r="G79" s="32"/>
      <c r="H79" s="32"/>
      <c r="I79" s="31"/>
      <c r="J79" s="31"/>
      <c r="K79" s="31"/>
      <c r="L79" s="31"/>
      <c r="M79" s="34"/>
      <c r="N79" s="31"/>
      <c r="O79" s="31"/>
      <c r="P79" s="31"/>
      <c r="Q79" s="35"/>
      <c r="R79" s="35"/>
      <c r="S79" s="22"/>
      <c r="T79" s="15"/>
      <c r="U79" s="15"/>
      <c r="V79" s="15"/>
      <c r="W79" s="15"/>
      <c r="X79" s="15"/>
      <c r="Y79" s="15"/>
      <c r="Z79" s="15"/>
      <c r="AA79" s="15"/>
      <c r="AB79" s="15"/>
      <c r="AC79" s="15"/>
      <c r="AD79" s="15"/>
      <c r="AE79" s="15"/>
      <c r="AF79" s="15"/>
      <c r="AG79" s="15"/>
    </row>
    <row r="80" spans="1:33" ht="15.75" customHeight="1" x14ac:dyDescent="0.2">
      <c r="A80" s="15"/>
      <c r="B80" s="15"/>
      <c r="C80" s="33"/>
      <c r="D80" s="31"/>
      <c r="E80" s="31"/>
      <c r="F80" s="32"/>
      <c r="G80" s="32"/>
      <c r="H80" s="32"/>
      <c r="I80" s="31"/>
      <c r="J80" s="31"/>
      <c r="K80" s="31"/>
      <c r="L80" s="31"/>
      <c r="M80" s="34"/>
      <c r="N80" s="31"/>
      <c r="O80" s="31"/>
      <c r="P80" s="31"/>
      <c r="Q80" s="35"/>
      <c r="R80" s="35"/>
      <c r="S80" s="22"/>
      <c r="T80" s="15"/>
      <c r="U80" s="15"/>
      <c r="V80" s="15"/>
      <c r="W80" s="15"/>
      <c r="X80" s="15"/>
      <c r="Y80" s="15"/>
      <c r="Z80" s="15"/>
      <c r="AA80" s="15"/>
      <c r="AB80" s="15"/>
      <c r="AC80" s="15"/>
      <c r="AD80" s="15"/>
      <c r="AE80" s="15"/>
      <c r="AF80" s="15"/>
      <c r="AG80" s="15"/>
    </row>
    <row r="81" spans="1:33" ht="15.75" customHeight="1" x14ac:dyDescent="0.2">
      <c r="A81" s="15"/>
      <c r="B81" s="15"/>
      <c r="C81" s="33"/>
      <c r="D81" s="31"/>
      <c r="E81" s="31"/>
      <c r="F81" s="32"/>
      <c r="G81" s="32"/>
      <c r="H81" s="32"/>
      <c r="I81" s="31"/>
      <c r="J81" s="31"/>
      <c r="K81" s="31"/>
      <c r="L81" s="31"/>
      <c r="M81" s="34"/>
      <c r="N81" s="31"/>
      <c r="O81" s="31"/>
      <c r="P81" s="31"/>
      <c r="Q81" s="35"/>
      <c r="R81" s="35"/>
      <c r="S81" s="22"/>
      <c r="T81" s="15"/>
      <c r="U81" s="15"/>
      <c r="V81" s="15"/>
      <c r="W81" s="15"/>
      <c r="X81" s="15"/>
      <c r="Y81" s="15"/>
      <c r="Z81" s="15"/>
      <c r="AA81" s="15"/>
      <c r="AB81" s="15"/>
      <c r="AC81" s="15"/>
      <c r="AD81" s="15"/>
      <c r="AE81" s="15"/>
      <c r="AF81" s="15"/>
      <c r="AG81" s="15"/>
    </row>
    <row r="82" spans="1:33" ht="15.75" customHeight="1" x14ac:dyDescent="0.2">
      <c r="A82" s="15"/>
      <c r="B82" s="15"/>
      <c r="C82" s="33"/>
      <c r="D82" s="31"/>
      <c r="E82" s="31"/>
      <c r="F82" s="32"/>
      <c r="G82" s="32"/>
      <c r="H82" s="32"/>
      <c r="I82" s="31"/>
      <c r="J82" s="31"/>
      <c r="K82" s="31"/>
      <c r="L82" s="31"/>
      <c r="M82" s="34"/>
      <c r="N82" s="31"/>
      <c r="O82" s="31"/>
      <c r="P82" s="31"/>
      <c r="Q82" s="35"/>
      <c r="R82" s="35"/>
      <c r="S82" s="22"/>
      <c r="T82" s="15"/>
      <c r="U82" s="15"/>
      <c r="V82" s="15"/>
      <c r="W82" s="15"/>
      <c r="X82" s="15"/>
      <c r="Y82" s="15"/>
      <c r="Z82" s="15"/>
      <c r="AA82" s="15"/>
      <c r="AB82" s="15"/>
      <c r="AC82" s="15"/>
      <c r="AD82" s="15"/>
      <c r="AE82" s="15"/>
      <c r="AF82" s="15"/>
      <c r="AG82" s="15"/>
    </row>
    <row r="83" spans="1:33" ht="15.75" customHeight="1" x14ac:dyDescent="0.2">
      <c r="A83" s="15"/>
      <c r="B83" s="15"/>
      <c r="C83" s="33"/>
      <c r="D83" s="31"/>
      <c r="E83" s="31"/>
      <c r="F83" s="32"/>
      <c r="G83" s="32"/>
      <c r="H83" s="32"/>
      <c r="I83" s="31"/>
      <c r="J83" s="31"/>
      <c r="K83" s="31"/>
      <c r="L83" s="31"/>
      <c r="M83" s="34"/>
      <c r="N83" s="31"/>
      <c r="O83" s="31"/>
      <c r="P83" s="31"/>
      <c r="Q83" s="35"/>
      <c r="R83" s="35"/>
      <c r="S83" s="22"/>
      <c r="T83" s="15"/>
      <c r="U83" s="15"/>
      <c r="V83" s="15"/>
      <c r="W83" s="15"/>
      <c r="X83" s="15"/>
      <c r="Y83" s="15"/>
      <c r="Z83" s="15"/>
      <c r="AA83" s="15"/>
      <c r="AB83" s="15"/>
      <c r="AC83" s="15"/>
      <c r="AD83" s="15"/>
      <c r="AE83" s="15"/>
      <c r="AF83" s="15"/>
      <c r="AG83" s="15"/>
    </row>
    <row r="84" spans="1:33" ht="15.75" customHeight="1" x14ac:dyDescent="0.2">
      <c r="A84" s="15"/>
      <c r="B84" s="15"/>
      <c r="C84" s="33"/>
      <c r="D84" s="31"/>
      <c r="E84" s="31"/>
      <c r="F84" s="32"/>
      <c r="G84" s="32"/>
      <c r="H84" s="32"/>
      <c r="I84" s="31"/>
      <c r="J84" s="31"/>
      <c r="K84" s="31"/>
      <c r="L84" s="31"/>
      <c r="M84" s="34"/>
      <c r="N84" s="31"/>
      <c r="O84" s="31"/>
      <c r="P84" s="31"/>
      <c r="Q84" s="35"/>
      <c r="R84" s="35"/>
      <c r="S84" s="22"/>
      <c r="T84" s="15"/>
      <c r="U84" s="15"/>
      <c r="V84" s="15"/>
      <c r="W84" s="15"/>
      <c r="X84" s="15"/>
      <c r="Y84" s="15"/>
      <c r="Z84" s="15"/>
      <c r="AA84" s="15"/>
      <c r="AB84" s="15"/>
      <c r="AC84" s="15"/>
      <c r="AD84" s="15"/>
      <c r="AE84" s="15"/>
      <c r="AF84" s="15"/>
      <c r="AG84" s="15"/>
    </row>
    <row r="85" spans="1:33" ht="15.75" customHeight="1" x14ac:dyDescent="0.2">
      <c r="A85" s="15"/>
      <c r="B85" s="15"/>
      <c r="C85" s="33"/>
      <c r="D85" s="31"/>
      <c r="E85" s="31"/>
      <c r="F85" s="32"/>
      <c r="G85" s="32"/>
      <c r="H85" s="32"/>
      <c r="I85" s="31"/>
      <c r="J85" s="31"/>
      <c r="K85" s="31"/>
      <c r="L85" s="31"/>
      <c r="M85" s="34"/>
      <c r="N85" s="31"/>
      <c r="O85" s="31"/>
      <c r="P85" s="31"/>
      <c r="Q85" s="35"/>
      <c r="R85" s="35"/>
      <c r="S85" s="22"/>
      <c r="T85" s="15"/>
      <c r="U85" s="15"/>
      <c r="V85" s="15"/>
      <c r="W85" s="15"/>
      <c r="X85" s="15"/>
      <c r="Y85" s="15"/>
      <c r="Z85" s="15"/>
      <c r="AA85" s="15"/>
      <c r="AB85" s="15"/>
      <c r="AC85" s="15"/>
      <c r="AD85" s="15"/>
      <c r="AE85" s="15"/>
      <c r="AF85" s="15"/>
      <c r="AG85" s="15"/>
    </row>
    <row r="86" spans="1:33" ht="15.75" customHeight="1" x14ac:dyDescent="0.2">
      <c r="A86" s="15"/>
      <c r="B86" s="15"/>
      <c r="C86" s="33"/>
      <c r="D86" s="31"/>
      <c r="E86" s="31"/>
      <c r="F86" s="32"/>
      <c r="G86" s="32"/>
      <c r="H86" s="32"/>
      <c r="I86" s="31"/>
      <c r="J86" s="31"/>
      <c r="K86" s="31"/>
      <c r="L86" s="31"/>
      <c r="M86" s="34"/>
      <c r="N86" s="31"/>
      <c r="O86" s="31"/>
      <c r="P86" s="31"/>
      <c r="Q86" s="35"/>
      <c r="R86" s="35"/>
      <c r="S86" s="22"/>
      <c r="T86" s="15"/>
      <c r="U86" s="15"/>
      <c r="V86" s="15"/>
      <c r="W86" s="15"/>
      <c r="X86" s="15"/>
      <c r="Y86" s="15"/>
      <c r="Z86" s="15"/>
      <c r="AA86" s="15"/>
      <c r="AB86" s="15"/>
      <c r="AC86" s="15"/>
      <c r="AD86" s="15"/>
      <c r="AE86" s="15"/>
      <c r="AF86" s="15"/>
      <c r="AG86" s="15"/>
    </row>
    <row r="87" spans="1:33" ht="15.75" customHeight="1" x14ac:dyDescent="0.2">
      <c r="A87" s="15"/>
      <c r="B87" s="15"/>
      <c r="C87" s="33"/>
      <c r="D87" s="31"/>
      <c r="E87" s="31"/>
      <c r="F87" s="32"/>
      <c r="G87" s="32"/>
      <c r="H87" s="32"/>
      <c r="I87" s="31"/>
      <c r="J87" s="31"/>
      <c r="K87" s="31"/>
      <c r="L87" s="31"/>
      <c r="M87" s="34"/>
      <c r="N87" s="31"/>
      <c r="O87" s="31"/>
      <c r="P87" s="31"/>
      <c r="Q87" s="35"/>
      <c r="R87" s="35"/>
      <c r="S87" s="22"/>
      <c r="T87" s="15"/>
      <c r="U87" s="15"/>
      <c r="V87" s="15"/>
      <c r="W87" s="15"/>
      <c r="X87" s="15"/>
      <c r="Y87" s="15"/>
      <c r="Z87" s="15"/>
      <c r="AA87" s="15"/>
      <c r="AB87" s="15"/>
      <c r="AC87" s="15"/>
      <c r="AD87" s="15"/>
      <c r="AE87" s="15"/>
      <c r="AF87" s="15"/>
      <c r="AG87" s="15"/>
    </row>
    <row r="88" spans="1:33" ht="15.75" customHeight="1" x14ac:dyDescent="0.2">
      <c r="A88" s="15"/>
      <c r="B88" s="15"/>
      <c r="C88" s="33"/>
      <c r="D88" s="31"/>
      <c r="E88" s="31"/>
      <c r="F88" s="32"/>
      <c r="G88" s="32"/>
      <c r="H88" s="32"/>
      <c r="I88" s="31"/>
      <c r="J88" s="31"/>
      <c r="K88" s="31"/>
      <c r="L88" s="31"/>
      <c r="M88" s="34"/>
      <c r="N88" s="31"/>
      <c r="O88" s="31"/>
      <c r="P88" s="31"/>
      <c r="Q88" s="35"/>
      <c r="R88" s="35"/>
      <c r="S88" s="22"/>
      <c r="T88" s="15"/>
      <c r="U88" s="15"/>
      <c r="V88" s="15"/>
      <c r="W88" s="15"/>
      <c r="X88" s="15"/>
      <c r="Y88" s="15"/>
      <c r="Z88" s="15"/>
      <c r="AA88" s="15"/>
      <c r="AB88" s="15"/>
      <c r="AC88" s="15"/>
      <c r="AD88" s="15"/>
      <c r="AE88" s="15"/>
      <c r="AF88" s="15"/>
      <c r="AG88" s="15"/>
    </row>
    <row r="89" spans="1:33" ht="15.75" customHeight="1" x14ac:dyDescent="0.2">
      <c r="A89" s="15"/>
      <c r="B89" s="15"/>
      <c r="C89" s="33"/>
      <c r="D89" s="31"/>
      <c r="E89" s="31"/>
      <c r="F89" s="32"/>
      <c r="G89" s="32"/>
      <c r="H89" s="32"/>
      <c r="I89" s="31"/>
      <c r="J89" s="31"/>
      <c r="K89" s="31"/>
      <c r="L89" s="31"/>
      <c r="M89" s="34"/>
      <c r="N89" s="31"/>
      <c r="O89" s="31"/>
      <c r="P89" s="31"/>
      <c r="Q89" s="35"/>
      <c r="R89" s="35"/>
      <c r="S89" s="22"/>
      <c r="T89" s="15"/>
      <c r="U89" s="15"/>
      <c r="V89" s="15"/>
      <c r="W89" s="15"/>
      <c r="X89" s="15"/>
      <c r="Y89" s="15"/>
      <c r="Z89" s="15"/>
      <c r="AA89" s="15"/>
      <c r="AB89" s="15"/>
      <c r="AC89" s="15"/>
      <c r="AD89" s="15"/>
      <c r="AE89" s="15"/>
      <c r="AF89" s="15"/>
      <c r="AG89" s="15"/>
    </row>
    <row r="90" spans="1:33" ht="15.75" customHeight="1" x14ac:dyDescent="0.2">
      <c r="A90" s="15"/>
      <c r="B90" s="15"/>
      <c r="C90" s="33"/>
      <c r="D90" s="31"/>
      <c r="E90" s="31"/>
      <c r="F90" s="32"/>
      <c r="G90" s="32"/>
      <c r="H90" s="32"/>
      <c r="I90" s="31"/>
      <c r="J90" s="31"/>
      <c r="K90" s="31"/>
      <c r="L90" s="31"/>
      <c r="M90" s="34"/>
      <c r="N90" s="31"/>
      <c r="O90" s="31"/>
      <c r="P90" s="31"/>
      <c r="Q90" s="35"/>
      <c r="R90" s="35"/>
      <c r="S90" s="22"/>
      <c r="T90" s="15"/>
      <c r="U90" s="15"/>
      <c r="V90" s="15"/>
      <c r="W90" s="15"/>
      <c r="X90" s="15"/>
      <c r="Y90" s="15"/>
      <c r="Z90" s="15"/>
      <c r="AA90" s="15"/>
      <c r="AB90" s="15"/>
      <c r="AC90" s="15"/>
      <c r="AD90" s="15"/>
      <c r="AE90" s="15"/>
      <c r="AF90" s="15"/>
      <c r="AG90" s="15"/>
    </row>
    <row r="91" spans="1:33" ht="15.75" customHeight="1" x14ac:dyDescent="0.2">
      <c r="A91" s="15"/>
      <c r="B91" s="15"/>
      <c r="C91" s="33"/>
      <c r="D91" s="31"/>
      <c r="E91" s="31"/>
      <c r="F91" s="32"/>
      <c r="G91" s="32"/>
      <c r="H91" s="32"/>
      <c r="I91" s="31"/>
      <c r="J91" s="31"/>
      <c r="K91" s="31"/>
      <c r="L91" s="31"/>
      <c r="M91" s="34"/>
      <c r="N91" s="31"/>
      <c r="O91" s="31"/>
      <c r="P91" s="31"/>
      <c r="Q91" s="35"/>
      <c r="R91" s="35"/>
      <c r="S91" s="22"/>
      <c r="T91" s="15"/>
      <c r="U91" s="15"/>
      <c r="V91" s="15"/>
      <c r="W91" s="15"/>
      <c r="X91" s="15"/>
      <c r="Y91" s="15"/>
      <c r="Z91" s="15"/>
      <c r="AA91" s="15"/>
      <c r="AB91" s="15"/>
      <c r="AC91" s="15"/>
      <c r="AD91" s="15"/>
      <c r="AE91" s="15"/>
      <c r="AF91" s="15"/>
      <c r="AG91" s="15"/>
    </row>
    <row r="92" spans="1:33" ht="15.75" customHeight="1" x14ac:dyDescent="0.2">
      <c r="A92" s="15"/>
      <c r="B92" s="15"/>
      <c r="C92" s="33"/>
      <c r="D92" s="31"/>
      <c r="E92" s="31"/>
      <c r="F92" s="32"/>
      <c r="G92" s="32"/>
      <c r="H92" s="32"/>
      <c r="I92" s="31"/>
      <c r="J92" s="31"/>
      <c r="K92" s="31"/>
      <c r="L92" s="31"/>
      <c r="M92" s="34"/>
      <c r="N92" s="31"/>
      <c r="O92" s="31"/>
      <c r="P92" s="31"/>
      <c r="Q92" s="35"/>
      <c r="R92" s="35"/>
      <c r="S92" s="22"/>
      <c r="T92" s="15"/>
      <c r="U92" s="15"/>
      <c r="V92" s="15"/>
      <c r="W92" s="15"/>
      <c r="X92" s="15"/>
      <c r="Y92" s="15"/>
      <c r="Z92" s="15"/>
      <c r="AA92" s="15"/>
      <c r="AB92" s="15"/>
      <c r="AC92" s="15"/>
      <c r="AD92" s="15"/>
      <c r="AE92" s="15"/>
      <c r="AF92" s="15"/>
      <c r="AG92" s="15"/>
    </row>
    <row r="93" spans="1:33" ht="15.75" customHeight="1" x14ac:dyDescent="0.2">
      <c r="A93" s="15"/>
      <c r="B93" s="15"/>
      <c r="C93" s="33"/>
      <c r="D93" s="31"/>
      <c r="E93" s="31"/>
      <c r="F93" s="32"/>
      <c r="G93" s="32"/>
      <c r="H93" s="32"/>
      <c r="I93" s="31"/>
      <c r="J93" s="31"/>
      <c r="K93" s="31"/>
      <c r="L93" s="31"/>
      <c r="M93" s="34"/>
      <c r="N93" s="31"/>
      <c r="O93" s="31"/>
      <c r="P93" s="31"/>
      <c r="Q93" s="35"/>
      <c r="R93" s="35"/>
      <c r="S93" s="22"/>
      <c r="T93" s="15"/>
      <c r="U93" s="15"/>
      <c r="V93" s="15"/>
      <c r="W93" s="15"/>
      <c r="X93" s="15"/>
      <c r="Y93" s="15"/>
      <c r="Z93" s="15"/>
      <c r="AA93" s="15"/>
      <c r="AB93" s="15"/>
      <c r="AC93" s="15"/>
      <c r="AD93" s="15"/>
      <c r="AE93" s="15"/>
      <c r="AF93" s="15"/>
      <c r="AG93" s="15"/>
    </row>
    <row r="94" spans="1:33" ht="15.75" customHeight="1" x14ac:dyDescent="0.2">
      <c r="A94" s="15"/>
      <c r="B94" s="15"/>
      <c r="C94" s="33"/>
      <c r="D94" s="31"/>
      <c r="E94" s="31"/>
      <c r="F94" s="32"/>
      <c r="G94" s="32"/>
      <c r="H94" s="32"/>
      <c r="I94" s="31"/>
      <c r="J94" s="31"/>
      <c r="K94" s="31"/>
      <c r="L94" s="31"/>
      <c r="M94" s="34"/>
      <c r="N94" s="31"/>
      <c r="O94" s="31"/>
      <c r="P94" s="31"/>
      <c r="Q94" s="35"/>
      <c r="R94" s="35"/>
      <c r="S94" s="22"/>
      <c r="T94" s="15"/>
      <c r="U94" s="15"/>
      <c r="V94" s="15"/>
      <c r="W94" s="15"/>
      <c r="X94" s="15"/>
      <c r="Y94" s="15"/>
      <c r="Z94" s="15"/>
      <c r="AA94" s="15"/>
      <c r="AB94" s="15"/>
      <c r="AC94" s="15"/>
      <c r="AD94" s="15"/>
      <c r="AE94" s="15"/>
      <c r="AF94" s="15"/>
      <c r="AG94" s="15"/>
    </row>
    <row r="95" spans="1:33" ht="15.75" customHeight="1" x14ac:dyDescent="0.2">
      <c r="A95" s="15"/>
      <c r="B95" s="15"/>
      <c r="C95" s="33"/>
      <c r="D95" s="31"/>
      <c r="E95" s="31"/>
      <c r="F95" s="32"/>
      <c r="G95" s="32"/>
      <c r="H95" s="32"/>
      <c r="I95" s="31"/>
      <c r="J95" s="31"/>
      <c r="K95" s="31"/>
      <c r="L95" s="31"/>
      <c r="M95" s="34"/>
      <c r="N95" s="31"/>
      <c r="O95" s="31"/>
      <c r="P95" s="31"/>
      <c r="Q95" s="35"/>
      <c r="R95" s="35"/>
      <c r="S95" s="22"/>
      <c r="T95" s="15"/>
      <c r="U95" s="15"/>
      <c r="V95" s="15"/>
      <c r="W95" s="15"/>
      <c r="X95" s="15"/>
      <c r="Y95" s="15"/>
      <c r="Z95" s="15"/>
      <c r="AA95" s="15"/>
      <c r="AB95" s="15"/>
      <c r="AC95" s="15"/>
      <c r="AD95" s="15"/>
      <c r="AE95" s="15"/>
      <c r="AF95" s="15"/>
      <c r="AG95" s="15"/>
    </row>
    <row r="96" spans="1:33" ht="15.75" customHeight="1" x14ac:dyDescent="0.2">
      <c r="A96" s="15"/>
      <c r="B96" s="15"/>
      <c r="C96" s="33"/>
      <c r="D96" s="31"/>
      <c r="E96" s="31"/>
      <c r="F96" s="32"/>
      <c r="G96" s="32"/>
      <c r="H96" s="32"/>
      <c r="I96" s="31"/>
      <c r="J96" s="31"/>
      <c r="K96" s="31"/>
      <c r="L96" s="31"/>
      <c r="M96" s="34"/>
      <c r="N96" s="31"/>
      <c r="O96" s="31"/>
      <c r="P96" s="31"/>
      <c r="Q96" s="35"/>
      <c r="R96" s="35"/>
      <c r="S96" s="22"/>
      <c r="T96" s="15"/>
      <c r="U96" s="15"/>
      <c r="V96" s="15"/>
      <c r="W96" s="15"/>
      <c r="X96" s="15"/>
      <c r="Y96" s="15"/>
      <c r="Z96" s="15"/>
      <c r="AA96" s="15"/>
      <c r="AB96" s="15"/>
      <c r="AC96" s="15"/>
      <c r="AD96" s="15"/>
      <c r="AE96" s="15"/>
      <c r="AF96" s="15"/>
      <c r="AG96" s="15"/>
    </row>
    <row r="97" spans="1:33" ht="15.75" customHeight="1" x14ac:dyDescent="0.2">
      <c r="A97" s="15"/>
      <c r="B97" s="15"/>
      <c r="C97" s="33"/>
      <c r="D97" s="31"/>
      <c r="E97" s="31"/>
      <c r="F97" s="32"/>
      <c r="G97" s="32"/>
      <c r="H97" s="32"/>
      <c r="I97" s="31"/>
      <c r="J97" s="31"/>
      <c r="K97" s="31"/>
      <c r="L97" s="31"/>
      <c r="M97" s="34"/>
      <c r="N97" s="31"/>
      <c r="O97" s="31"/>
      <c r="P97" s="31"/>
      <c r="Q97" s="35"/>
      <c r="R97" s="35"/>
      <c r="S97" s="22"/>
      <c r="T97" s="15"/>
      <c r="U97" s="15"/>
      <c r="V97" s="15"/>
      <c r="W97" s="15"/>
      <c r="X97" s="15"/>
      <c r="Y97" s="15"/>
      <c r="Z97" s="15"/>
      <c r="AA97" s="15"/>
      <c r="AB97" s="15"/>
      <c r="AC97" s="15"/>
      <c r="AD97" s="15"/>
      <c r="AE97" s="15"/>
      <c r="AF97" s="15"/>
      <c r="AG97" s="15"/>
    </row>
    <row r="98" spans="1:33" ht="15.75" customHeight="1" x14ac:dyDescent="0.2">
      <c r="A98" s="15"/>
      <c r="B98" s="15"/>
      <c r="C98" s="33"/>
      <c r="D98" s="31"/>
      <c r="E98" s="31"/>
      <c r="F98" s="32"/>
      <c r="G98" s="32"/>
      <c r="H98" s="32"/>
      <c r="I98" s="31"/>
      <c r="J98" s="31"/>
      <c r="K98" s="31"/>
      <c r="L98" s="31"/>
      <c r="M98" s="34"/>
      <c r="N98" s="31"/>
      <c r="O98" s="31"/>
      <c r="P98" s="31"/>
      <c r="Q98" s="35"/>
      <c r="R98" s="35"/>
      <c r="S98" s="22"/>
      <c r="T98" s="15"/>
      <c r="U98" s="15"/>
      <c r="V98" s="15"/>
      <c r="W98" s="15"/>
      <c r="X98" s="15"/>
      <c r="Y98" s="15"/>
      <c r="Z98" s="15"/>
      <c r="AA98" s="15"/>
      <c r="AB98" s="15"/>
      <c r="AC98" s="15"/>
      <c r="AD98" s="15"/>
      <c r="AE98" s="15"/>
      <c r="AF98" s="15"/>
      <c r="AG98" s="15"/>
    </row>
    <row r="99" spans="1:33" ht="15.75" customHeight="1" x14ac:dyDescent="0.2">
      <c r="A99" s="15"/>
      <c r="B99" s="15"/>
      <c r="C99" s="33"/>
      <c r="D99" s="31"/>
      <c r="E99" s="31"/>
      <c r="F99" s="32"/>
      <c r="G99" s="32"/>
      <c r="H99" s="32"/>
      <c r="I99" s="31"/>
      <c r="J99" s="31"/>
      <c r="K99" s="31"/>
      <c r="L99" s="31"/>
      <c r="M99" s="34"/>
      <c r="N99" s="31"/>
      <c r="O99" s="31"/>
      <c r="P99" s="31"/>
      <c r="Q99" s="35"/>
      <c r="R99" s="35"/>
      <c r="S99" s="22"/>
      <c r="T99" s="15"/>
      <c r="U99" s="15"/>
      <c r="V99" s="15"/>
      <c r="W99" s="15"/>
      <c r="X99" s="15"/>
      <c r="Y99" s="15"/>
      <c r="Z99" s="15"/>
      <c r="AA99" s="15"/>
      <c r="AB99" s="15"/>
      <c r="AC99" s="15"/>
      <c r="AD99" s="15"/>
      <c r="AE99" s="15"/>
      <c r="AF99" s="15"/>
      <c r="AG99" s="15"/>
    </row>
    <row r="100" spans="1:33" ht="15.75" customHeight="1" x14ac:dyDescent="0.2">
      <c r="A100" s="15"/>
      <c r="B100" s="15"/>
      <c r="C100" s="33"/>
      <c r="D100" s="31"/>
      <c r="E100" s="31"/>
      <c r="F100" s="32"/>
      <c r="G100" s="32"/>
      <c r="H100" s="32"/>
      <c r="I100" s="31"/>
      <c r="J100" s="31"/>
      <c r="K100" s="31"/>
      <c r="L100" s="31"/>
      <c r="M100" s="34"/>
      <c r="N100" s="31"/>
      <c r="O100" s="31"/>
      <c r="P100" s="31"/>
      <c r="Q100" s="35"/>
      <c r="R100" s="35"/>
      <c r="S100" s="22"/>
      <c r="T100" s="15"/>
      <c r="U100" s="15"/>
      <c r="V100" s="15"/>
      <c r="W100" s="15"/>
      <c r="X100" s="15"/>
      <c r="Y100" s="15"/>
      <c r="Z100" s="15"/>
      <c r="AA100" s="15"/>
      <c r="AB100" s="15"/>
      <c r="AC100" s="15"/>
      <c r="AD100" s="15"/>
      <c r="AE100" s="15"/>
      <c r="AF100" s="15"/>
      <c r="AG100" s="15"/>
    </row>
    <row r="101" spans="1:33" ht="15.75" customHeight="1" x14ac:dyDescent="0.2">
      <c r="A101" s="15"/>
      <c r="B101" s="15"/>
      <c r="C101" s="33"/>
      <c r="D101" s="31"/>
      <c r="E101" s="31"/>
      <c r="F101" s="32"/>
      <c r="G101" s="32"/>
      <c r="H101" s="32"/>
      <c r="I101" s="31"/>
      <c r="J101" s="31"/>
      <c r="K101" s="31"/>
      <c r="L101" s="31"/>
      <c r="M101" s="34"/>
      <c r="N101" s="31"/>
      <c r="O101" s="31"/>
      <c r="P101" s="31"/>
      <c r="Q101" s="35"/>
      <c r="R101" s="35"/>
      <c r="S101" s="22"/>
      <c r="T101" s="15"/>
      <c r="U101" s="15"/>
      <c r="V101" s="15"/>
      <c r="W101" s="15"/>
      <c r="X101" s="15"/>
      <c r="Y101" s="15"/>
      <c r="Z101" s="15"/>
      <c r="AA101" s="15"/>
      <c r="AB101" s="15"/>
      <c r="AC101" s="15"/>
      <c r="AD101" s="15"/>
      <c r="AE101" s="15"/>
      <c r="AF101" s="15"/>
      <c r="AG101" s="15"/>
    </row>
    <row r="102" spans="1:33" ht="15.75" customHeight="1" x14ac:dyDescent="0.2">
      <c r="A102" s="15"/>
      <c r="B102" s="15"/>
      <c r="C102" s="33"/>
      <c r="D102" s="31"/>
      <c r="E102" s="31"/>
      <c r="F102" s="32"/>
      <c r="G102" s="32"/>
      <c r="H102" s="32"/>
      <c r="I102" s="31"/>
      <c r="J102" s="31"/>
      <c r="K102" s="31"/>
      <c r="L102" s="31"/>
      <c r="M102" s="34"/>
      <c r="N102" s="31"/>
      <c r="O102" s="31"/>
      <c r="P102" s="31"/>
      <c r="Q102" s="35"/>
      <c r="R102" s="35"/>
      <c r="S102" s="22"/>
      <c r="T102" s="15"/>
      <c r="U102" s="15"/>
      <c r="V102" s="15"/>
      <c r="W102" s="15"/>
      <c r="X102" s="15"/>
      <c r="Y102" s="15"/>
      <c r="Z102" s="15"/>
      <c r="AA102" s="15"/>
      <c r="AB102" s="15"/>
      <c r="AC102" s="15"/>
      <c r="AD102" s="15"/>
      <c r="AE102" s="15"/>
      <c r="AF102" s="15"/>
      <c r="AG102" s="15"/>
    </row>
    <row r="103" spans="1:33" ht="15.75" customHeight="1" x14ac:dyDescent="0.2">
      <c r="A103" s="15"/>
      <c r="B103" s="15"/>
      <c r="C103" s="33"/>
      <c r="D103" s="31"/>
      <c r="E103" s="31"/>
      <c r="F103" s="32"/>
      <c r="G103" s="32"/>
      <c r="H103" s="32"/>
      <c r="I103" s="31"/>
      <c r="J103" s="31"/>
      <c r="K103" s="31"/>
      <c r="L103" s="31"/>
      <c r="M103" s="34"/>
      <c r="N103" s="31"/>
      <c r="O103" s="31"/>
      <c r="P103" s="31"/>
      <c r="Q103" s="35"/>
      <c r="R103" s="35"/>
      <c r="S103" s="22"/>
      <c r="T103" s="15"/>
      <c r="U103" s="15"/>
      <c r="V103" s="15"/>
      <c r="W103" s="15"/>
      <c r="X103" s="15"/>
      <c r="Y103" s="15"/>
      <c r="Z103" s="15"/>
      <c r="AA103" s="15"/>
      <c r="AB103" s="15"/>
      <c r="AC103" s="15"/>
      <c r="AD103" s="15"/>
      <c r="AE103" s="15"/>
      <c r="AF103" s="15"/>
      <c r="AG103" s="15"/>
    </row>
    <row r="104" spans="1:33" ht="15.75" customHeight="1" x14ac:dyDescent="0.2">
      <c r="A104" s="15"/>
      <c r="B104" s="15"/>
      <c r="C104" s="33"/>
      <c r="D104" s="31"/>
      <c r="E104" s="31"/>
      <c r="F104" s="32"/>
      <c r="G104" s="32"/>
      <c r="H104" s="32"/>
      <c r="I104" s="31"/>
      <c r="J104" s="31"/>
      <c r="K104" s="31"/>
      <c r="L104" s="31"/>
      <c r="M104" s="34"/>
      <c r="N104" s="31"/>
      <c r="O104" s="31"/>
      <c r="P104" s="31"/>
      <c r="Q104" s="35"/>
      <c r="R104" s="35"/>
      <c r="S104" s="22"/>
      <c r="T104" s="15"/>
      <c r="U104" s="15"/>
      <c r="V104" s="15"/>
      <c r="W104" s="15"/>
      <c r="X104" s="15"/>
      <c r="Y104" s="15"/>
      <c r="Z104" s="15"/>
      <c r="AA104" s="15"/>
      <c r="AB104" s="15"/>
      <c r="AC104" s="15"/>
      <c r="AD104" s="15"/>
      <c r="AE104" s="15"/>
      <c r="AF104" s="15"/>
      <c r="AG104" s="15"/>
    </row>
    <row r="105" spans="1:33" ht="15.75" customHeight="1" x14ac:dyDescent="0.2">
      <c r="A105" s="15"/>
      <c r="B105" s="15"/>
      <c r="C105" s="33"/>
      <c r="D105" s="31"/>
      <c r="E105" s="31"/>
      <c r="F105" s="32"/>
      <c r="G105" s="32"/>
      <c r="H105" s="32"/>
      <c r="I105" s="31"/>
      <c r="J105" s="31"/>
      <c r="K105" s="31"/>
      <c r="L105" s="31"/>
      <c r="M105" s="34"/>
      <c r="N105" s="31"/>
      <c r="O105" s="31"/>
      <c r="P105" s="31"/>
      <c r="Q105" s="35"/>
      <c r="R105" s="35"/>
      <c r="S105" s="22"/>
      <c r="T105" s="15"/>
      <c r="U105" s="15"/>
      <c r="V105" s="15"/>
      <c r="W105" s="15"/>
      <c r="X105" s="15"/>
      <c r="Y105" s="15"/>
      <c r="Z105" s="15"/>
      <c r="AA105" s="15"/>
      <c r="AB105" s="15"/>
      <c r="AC105" s="15"/>
      <c r="AD105" s="15"/>
      <c r="AE105" s="15"/>
      <c r="AF105" s="15"/>
      <c r="AG105" s="15"/>
    </row>
    <row r="106" spans="1:33" ht="15.75" customHeight="1" x14ac:dyDescent="0.2">
      <c r="A106" s="15"/>
      <c r="B106" s="15"/>
      <c r="C106" s="33"/>
      <c r="D106" s="31"/>
      <c r="E106" s="31"/>
      <c r="F106" s="32"/>
      <c r="G106" s="32"/>
      <c r="H106" s="32"/>
      <c r="I106" s="31"/>
      <c r="J106" s="31"/>
      <c r="K106" s="31"/>
      <c r="L106" s="31"/>
      <c r="M106" s="34"/>
      <c r="N106" s="31"/>
      <c r="O106" s="31"/>
      <c r="P106" s="31"/>
      <c r="Q106" s="35"/>
      <c r="R106" s="35"/>
      <c r="S106" s="22"/>
      <c r="T106" s="15"/>
      <c r="U106" s="15"/>
      <c r="V106" s="15"/>
      <c r="W106" s="15"/>
      <c r="X106" s="15"/>
      <c r="Y106" s="15"/>
      <c r="Z106" s="15"/>
      <c r="AA106" s="15"/>
      <c r="AB106" s="15"/>
      <c r="AC106" s="15"/>
      <c r="AD106" s="15"/>
      <c r="AE106" s="15"/>
      <c r="AF106" s="15"/>
      <c r="AG106" s="15"/>
    </row>
    <row r="107" spans="1:33" ht="15.75" customHeight="1" x14ac:dyDescent="0.2">
      <c r="A107" s="15"/>
      <c r="B107" s="15"/>
      <c r="C107" s="33"/>
      <c r="D107" s="31"/>
      <c r="E107" s="31"/>
      <c r="F107" s="32"/>
      <c r="G107" s="32"/>
      <c r="H107" s="32"/>
      <c r="I107" s="31"/>
      <c r="J107" s="31"/>
      <c r="K107" s="31"/>
      <c r="L107" s="31"/>
      <c r="M107" s="34"/>
      <c r="N107" s="31"/>
      <c r="O107" s="31"/>
      <c r="P107" s="31"/>
      <c r="Q107" s="35"/>
      <c r="R107" s="35"/>
      <c r="S107" s="22"/>
      <c r="T107" s="15"/>
      <c r="U107" s="15"/>
      <c r="V107" s="15"/>
      <c r="W107" s="15"/>
      <c r="X107" s="15"/>
      <c r="Y107" s="15"/>
      <c r="Z107" s="15"/>
      <c r="AA107" s="15"/>
      <c r="AB107" s="15"/>
      <c r="AC107" s="15"/>
      <c r="AD107" s="15"/>
      <c r="AE107" s="15"/>
      <c r="AF107" s="15"/>
      <c r="AG107" s="15"/>
    </row>
    <row r="108" spans="1:33" ht="15.75" customHeight="1" x14ac:dyDescent="0.2">
      <c r="A108" s="15"/>
      <c r="B108" s="15"/>
      <c r="C108" s="33"/>
      <c r="D108" s="31"/>
      <c r="E108" s="31"/>
      <c r="F108" s="32"/>
      <c r="G108" s="32"/>
      <c r="H108" s="32"/>
      <c r="I108" s="31"/>
      <c r="J108" s="31"/>
      <c r="K108" s="31"/>
      <c r="L108" s="31"/>
      <c r="M108" s="34"/>
      <c r="N108" s="31"/>
      <c r="O108" s="31"/>
      <c r="P108" s="31"/>
      <c r="Q108" s="35"/>
      <c r="R108" s="35"/>
      <c r="S108" s="22"/>
      <c r="T108" s="15"/>
      <c r="U108" s="15"/>
      <c r="V108" s="15"/>
      <c r="W108" s="15"/>
      <c r="X108" s="15"/>
      <c r="Y108" s="15"/>
      <c r="Z108" s="15"/>
      <c r="AA108" s="15"/>
      <c r="AB108" s="15"/>
      <c r="AC108" s="15"/>
      <c r="AD108" s="15"/>
      <c r="AE108" s="15"/>
      <c r="AF108" s="15"/>
      <c r="AG108" s="15"/>
    </row>
    <row r="109" spans="1:33" ht="15.75" customHeight="1" x14ac:dyDescent="0.2">
      <c r="A109" s="15"/>
      <c r="B109" s="15"/>
      <c r="C109" s="33"/>
      <c r="D109" s="31"/>
      <c r="E109" s="31"/>
      <c r="F109" s="32"/>
      <c r="G109" s="32"/>
      <c r="H109" s="32"/>
      <c r="I109" s="31"/>
      <c r="J109" s="31"/>
      <c r="K109" s="31"/>
      <c r="L109" s="31"/>
      <c r="M109" s="34"/>
      <c r="N109" s="31"/>
      <c r="O109" s="31"/>
      <c r="P109" s="31"/>
      <c r="Q109" s="35"/>
      <c r="R109" s="35"/>
      <c r="S109" s="22"/>
      <c r="T109" s="15"/>
      <c r="U109" s="15"/>
      <c r="V109" s="15"/>
      <c r="W109" s="15"/>
      <c r="X109" s="15"/>
      <c r="Y109" s="15"/>
      <c r="Z109" s="15"/>
      <c r="AA109" s="15"/>
      <c r="AB109" s="15"/>
      <c r="AC109" s="15"/>
      <c r="AD109" s="15"/>
      <c r="AE109" s="15"/>
      <c r="AF109" s="15"/>
      <c r="AG109" s="15"/>
    </row>
    <row r="110" spans="1:33" ht="15.75" customHeight="1" x14ac:dyDescent="0.2">
      <c r="A110" s="15"/>
      <c r="B110" s="15"/>
      <c r="C110" s="33"/>
      <c r="D110" s="31"/>
      <c r="E110" s="31"/>
      <c r="F110" s="32"/>
      <c r="G110" s="32"/>
      <c r="H110" s="32"/>
      <c r="I110" s="31"/>
      <c r="J110" s="31"/>
      <c r="K110" s="31"/>
      <c r="L110" s="31"/>
      <c r="M110" s="34"/>
      <c r="N110" s="31"/>
      <c r="O110" s="31"/>
      <c r="P110" s="31"/>
      <c r="Q110" s="35"/>
      <c r="R110" s="35"/>
      <c r="S110" s="22"/>
      <c r="T110" s="15"/>
      <c r="U110" s="15"/>
      <c r="V110" s="15"/>
      <c r="W110" s="15"/>
      <c r="X110" s="15"/>
      <c r="Y110" s="15"/>
      <c r="Z110" s="15"/>
      <c r="AA110" s="15"/>
      <c r="AB110" s="15"/>
      <c r="AC110" s="15"/>
      <c r="AD110" s="15"/>
      <c r="AE110" s="15"/>
      <c r="AF110" s="15"/>
      <c r="AG110" s="15"/>
    </row>
    <row r="111" spans="1:33" ht="15.75" customHeight="1" x14ac:dyDescent="0.2">
      <c r="A111" s="15"/>
      <c r="B111" s="15"/>
      <c r="C111" s="33"/>
      <c r="D111" s="31"/>
      <c r="E111" s="31"/>
      <c r="F111" s="32"/>
      <c r="G111" s="32"/>
      <c r="H111" s="32"/>
      <c r="I111" s="31"/>
      <c r="J111" s="31"/>
      <c r="K111" s="31"/>
      <c r="L111" s="31"/>
      <c r="M111" s="34"/>
      <c r="N111" s="31"/>
      <c r="O111" s="31"/>
      <c r="P111" s="31"/>
      <c r="Q111" s="35"/>
      <c r="R111" s="35"/>
      <c r="S111" s="22"/>
      <c r="T111" s="15"/>
      <c r="U111" s="15"/>
      <c r="V111" s="15"/>
      <c r="W111" s="15"/>
      <c r="X111" s="15"/>
      <c r="Y111" s="15"/>
      <c r="Z111" s="15"/>
      <c r="AA111" s="15"/>
      <c r="AB111" s="15"/>
      <c r="AC111" s="15"/>
      <c r="AD111" s="15"/>
      <c r="AE111" s="15"/>
      <c r="AF111" s="15"/>
      <c r="AG111" s="15"/>
    </row>
    <row r="112" spans="1:33" ht="15.75" customHeight="1" x14ac:dyDescent="0.2">
      <c r="A112" s="15"/>
      <c r="B112" s="15"/>
      <c r="C112" s="33"/>
      <c r="D112" s="31"/>
      <c r="E112" s="31"/>
      <c r="F112" s="32"/>
      <c r="G112" s="32"/>
      <c r="H112" s="32"/>
      <c r="I112" s="31"/>
      <c r="J112" s="31"/>
      <c r="K112" s="31"/>
      <c r="L112" s="31"/>
      <c r="M112" s="34"/>
      <c r="N112" s="31"/>
      <c r="O112" s="31"/>
      <c r="P112" s="31"/>
      <c r="Q112" s="35"/>
      <c r="R112" s="35"/>
      <c r="S112" s="22"/>
      <c r="T112" s="15"/>
      <c r="U112" s="15"/>
      <c r="V112" s="15"/>
      <c r="W112" s="15"/>
      <c r="X112" s="15"/>
      <c r="Y112" s="15"/>
      <c r="Z112" s="15"/>
      <c r="AA112" s="15"/>
      <c r="AB112" s="15"/>
      <c r="AC112" s="15"/>
      <c r="AD112" s="15"/>
      <c r="AE112" s="15"/>
      <c r="AF112" s="15"/>
      <c r="AG112" s="15"/>
    </row>
    <row r="113" spans="1:33" ht="15.75" customHeight="1" x14ac:dyDescent="0.2">
      <c r="A113" s="15"/>
      <c r="B113" s="15"/>
      <c r="C113" s="33"/>
      <c r="D113" s="31"/>
      <c r="E113" s="31"/>
      <c r="F113" s="32"/>
      <c r="G113" s="32"/>
      <c r="H113" s="32"/>
      <c r="I113" s="31"/>
      <c r="J113" s="31"/>
      <c r="K113" s="31"/>
      <c r="L113" s="31"/>
      <c r="M113" s="34"/>
      <c r="N113" s="31"/>
      <c r="O113" s="31"/>
      <c r="P113" s="31"/>
      <c r="Q113" s="35"/>
      <c r="R113" s="35"/>
      <c r="S113" s="22"/>
      <c r="T113" s="15"/>
      <c r="U113" s="15"/>
      <c r="V113" s="15"/>
      <c r="W113" s="15"/>
      <c r="X113" s="15"/>
      <c r="Y113" s="15"/>
      <c r="Z113" s="15"/>
      <c r="AA113" s="15"/>
      <c r="AB113" s="15"/>
      <c r="AC113" s="15"/>
      <c r="AD113" s="15"/>
      <c r="AE113" s="15"/>
      <c r="AF113" s="15"/>
      <c r="AG113" s="15"/>
    </row>
    <row r="114" spans="1:33" ht="15.75" customHeight="1" x14ac:dyDescent="0.2">
      <c r="A114" s="15"/>
      <c r="B114" s="15"/>
      <c r="C114" s="33"/>
      <c r="D114" s="31"/>
      <c r="E114" s="31"/>
      <c r="F114" s="32"/>
      <c r="G114" s="32"/>
      <c r="H114" s="32"/>
      <c r="I114" s="31"/>
      <c r="J114" s="31"/>
      <c r="K114" s="31"/>
      <c r="L114" s="31"/>
      <c r="M114" s="34"/>
      <c r="N114" s="31"/>
      <c r="O114" s="31"/>
      <c r="P114" s="31"/>
      <c r="Q114" s="35"/>
      <c r="R114" s="35"/>
      <c r="S114" s="22"/>
      <c r="T114" s="15"/>
      <c r="U114" s="15"/>
      <c r="V114" s="15"/>
      <c r="W114" s="15"/>
      <c r="X114" s="15"/>
      <c r="Y114" s="15"/>
      <c r="Z114" s="15"/>
      <c r="AA114" s="15"/>
      <c r="AB114" s="15"/>
      <c r="AC114" s="15"/>
      <c r="AD114" s="15"/>
      <c r="AE114" s="15"/>
      <c r="AF114" s="15"/>
      <c r="AG114" s="15"/>
    </row>
    <row r="115" spans="1:33" ht="15.75" customHeight="1" x14ac:dyDescent="0.2">
      <c r="A115" s="15"/>
      <c r="B115" s="15"/>
      <c r="C115" s="33"/>
      <c r="D115" s="31"/>
      <c r="E115" s="31"/>
      <c r="F115" s="32"/>
      <c r="G115" s="32"/>
      <c r="H115" s="32"/>
      <c r="I115" s="31"/>
      <c r="J115" s="31"/>
      <c r="K115" s="31"/>
      <c r="L115" s="31"/>
      <c r="M115" s="34"/>
      <c r="N115" s="31"/>
      <c r="O115" s="31"/>
      <c r="P115" s="31"/>
      <c r="Q115" s="35"/>
      <c r="R115" s="35"/>
      <c r="S115" s="22"/>
      <c r="T115" s="15"/>
      <c r="U115" s="15"/>
      <c r="V115" s="15"/>
      <c r="W115" s="15"/>
      <c r="X115" s="15"/>
      <c r="Y115" s="15"/>
      <c r="Z115" s="15"/>
      <c r="AA115" s="15"/>
      <c r="AB115" s="15"/>
      <c r="AC115" s="15"/>
      <c r="AD115" s="15"/>
      <c r="AE115" s="15"/>
      <c r="AF115" s="15"/>
      <c r="AG115" s="15"/>
    </row>
    <row r="116" spans="1:33" ht="15.75" customHeight="1" x14ac:dyDescent="0.2">
      <c r="A116" s="15"/>
      <c r="B116" s="15"/>
      <c r="C116" s="33"/>
      <c r="D116" s="31"/>
      <c r="E116" s="31"/>
      <c r="F116" s="32"/>
      <c r="G116" s="32"/>
      <c r="H116" s="32"/>
      <c r="I116" s="31"/>
      <c r="J116" s="31"/>
      <c r="K116" s="31"/>
      <c r="L116" s="31"/>
      <c r="M116" s="34"/>
      <c r="N116" s="31"/>
      <c r="O116" s="31"/>
      <c r="P116" s="31"/>
      <c r="Q116" s="35"/>
      <c r="R116" s="35"/>
      <c r="S116" s="22"/>
      <c r="T116" s="15"/>
      <c r="U116" s="15"/>
      <c r="V116" s="15"/>
      <c r="W116" s="15"/>
      <c r="X116" s="15"/>
      <c r="Y116" s="15"/>
      <c r="Z116" s="15"/>
      <c r="AA116" s="15"/>
      <c r="AB116" s="15"/>
      <c r="AC116" s="15"/>
      <c r="AD116" s="15"/>
      <c r="AE116" s="15"/>
      <c r="AF116" s="15"/>
      <c r="AG116" s="15"/>
    </row>
    <row r="117" spans="1:33" ht="15.75" customHeight="1" x14ac:dyDescent="0.2">
      <c r="A117" s="15"/>
      <c r="B117" s="15"/>
      <c r="C117" s="33"/>
      <c r="D117" s="31"/>
      <c r="E117" s="31"/>
      <c r="F117" s="32"/>
      <c r="G117" s="32"/>
      <c r="H117" s="32"/>
      <c r="I117" s="31"/>
      <c r="J117" s="31"/>
      <c r="K117" s="31"/>
      <c r="L117" s="31"/>
      <c r="M117" s="34"/>
      <c r="N117" s="31"/>
      <c r="O117" s="31"/>
      <c r="P117" s="31"/>
      <c r="Q117" s="35"/>
      <c r="R117" s="35"/>
      <c r="S117" s="22"/>
      <c r="T117" s="15"/>
      <c r="U117" s="15"/>
      <c r="V117" s="15"/>
      <c r="W117" s="15"/>
      <c r="X117" s="15"/>
      <c r="Y117" s="15"/>
      <c r="Z117" s="15"/>
      <c r="AA117" s="15"/>
      <c r="AB117" s="15"/>
      <c r="AC117" s="15"/>
      <c r="AD117" s="15"/>
      <c r="AE117" s="15"/>
      <c r="AF117" s="15"/>
      <c r="AG117" s="15"/>
    </row>
    <row r="118" spans="1:33" ht="15.75" customHeight="1" x14ac:dyDescent="0.2">
      <c r="A118" s="15"/>
      <c r="B118" s="15"/>
      <c r="C118" s="33"/>
      <c r="D118" s="31"/>
      <c r="E118" s="31"/>
      <c r="F118" s="32"/>
      <c r="G118" s="32"/>
      <c r="H118" s="32"/>
      <c r="I118" s="31"/>
      <c r="J118" s="31"/>
      <c r="K118" s="31"/>
      <c r="L118" s="31"/>
      <c r="M118" s="34"/>
      <c r="N118" s="31"/>
      <c r="O118" s="31"/>
      <c r="P118" s="31"/>
      <c r="Q118" s="35"/>
      <c r="R118" s="35"/>
      <c r="S118" s="22"/>
      <c r="T118" s="15"/>
      <c r="U118" s="15"/>
      <c r="V118" s="15"/>
      <c r="W118" s="15"/>
      <c r="X118" s="15"/>
      <c r="Y118" s="15"/>
      <c r="Z118" s="15"/>
      <c r="AA118" s="15"/>
      <c r="AB118" s="15"/>
      <c r="AC118" s="15"/>
      <c r="AD118" s="15"/>
      <c r="AE118" s="15"/>
      <c r="AF118" s="15"/>
      <c r="AG118" s="15"/>
    </row>
    <row r="119" spans="1:33" ht="15.75" customHeight="1" x14ac:dyDescent="0.2">
      <c r="A119" s="15"/>
      <c r="B119" s="15"/>
      <c r="C119" s="33"/>
      <c r="D119" s="31"/>
      <c r="E119" s="31"/>
      <c r="F119" s="32"/>
      <c r="G119" s="32"/>
      <c r="H119" s="32"/>
      <c r="I119" s="31"/>
      <c r="J119" s="31"/>
      <c r="K119" s="31"/>
      <c r="L119" s="31"/>
      <c r="M119" s="34"/>
      <c r="N119" s="31"/>
      <c r="O119" s="31"/>
      <c r="P119" s="31"/>
      <c r="Q119" s="35"/>
      <c r="R119" s="35"/>
      <c r="S119" s="22"/>
      <c r="T119" s="15"/>
      <c r="U119" s="15"/>
      <c r="V119" s="15"/>
      <c r="W119" s="15"/>
      <c r="X119" s="15"/>
      <c r="Y119" s="15"/>
      <c r="Z119" s="15"/>
      <c r="AA119" s="15"/>
      <c r="AB119" s="15"/>
      <c r="AC119" s="15"/>
      <c r="AD119" s="15"/>
      <c r="AE119" s="15"/>
      <c r="AF119" s="15"/>
      <c r="AG119" s="15"/>
    </row>
    <row r="120" spans="1:33" ht="15.75" customHeight="1" x14ac:dyDescent="0.2">
      <c r="A120" s="15"/>
      <c r="B120" s="15"/>
      <c r="C120" s="33"/>
      <c r="D120" s="31"/>
      <c r="E120" s="31"/>
      <c r="F120" s="32"/>
      <c r="G120" s="32"/>
      <c r="H120" s="32"/>
      <c r="I120" s="31"/>
      <c r="J120" s="31"/>
      <c r="K120" s="31"/>
      <c r="L120" s="31"/>
      <c r="M120" s="34"/>
      <c r="N120" s="31"/>
      <c r="O120" s="31"/>
      <c r="P120" s="31"/>
      <c r="Q120" s="35"/>
      <c r="R120" s="35"/>
      <c r="S120" s="22"/>
      <c r="T120" s="15"/>
      <c r="U120" s="15"/>
      <c r="V120" s="15"/>
      <c r="W120" s="15"/>
      <c r="X120" s="15"/>
      <c r="Y120" s="15"/>
      <c r="Z120" s="15"/>
      <c r="AA120" s="15"/>
      <c r="AB120" s="15"/>
      <c r="AC120" s="15"/>
      <c r="AD120" s="15"/>
      <c r="AE120" s="15"/>
      <c r="AF120" s="15"/>
      <c r="AG120" s="15"/>
    </row>
    <row r="121" spans="1:33" ht="15.75" customHeight="1" x14ac:dyDescent="0.2">
      <c r="A121" s="15"/>
      <c r="B121" s="15"/>
      <c r="C121" s="33"/>
      <c r="D121" s="31"/>
      <c r="E121" s="31"/>
      <c r="F121" s="32"/>
      <c r="G121" s="32"/>
      <c r="H121" s="32"/>
      <c r="I121" s="31"/>
      <c r="J121" s="31"/>
      <c r="K121" s="31"/>
      <c r="L121" s="31"/>
      <c r="M121" s="34"/>
      <c r="N121" s="31"/>
      <c r="O121" s="31"/>
      <c r="P121" s="31"/>
      <c r="Q121" s="35"/>
      <c r="R121" s="35"/>
      <c r="S121" s="22"/>
      <c r="T121" s="15"/>
      <c r="U121" s="15"/>
      <c r="V121" s="15"/>
      <c r="W121" s="15"/>
      <c r="X121" s="15"/>
      <c r="Y121" s="15"/>
      <c r="Z121" s="15"/>
      <c r="AA121" s="15"/>
      <c r="AB121" s="15"/>
      <c r="AC121" s="15"/>
      <c r="AD121" s="15"/>
      <c r="AE121" s="15"/>
      <c r="AF121" s="15"/>
      <c r="AG121" s="15"/>
    </row>
    <row r="122" spans="1:33" ht="15.75" customHeight="1" x14ac:dyDescent="0.2">
      <c r="A122" s="15"/>
      <c r="B122" s="15"/>
      <c r="C122" s="33"/>
      <c r="D122" s="31"/>
      <c r="E122" s="31"/>
      <c r="F122" s="32"/>
      <c r="G122" s="32"/>
      <c r="H122" s="32"/>
      <c r="I122" s="31"/>
      <c r="J122" s="31"/>
      <c r="K122" s="31"/>
      <c r="L122" s="31"/>
      <c r="M122" s="34"/>
      <c r="N122" s="31"/>
      <c r="O122" s="31"/>
      <c r="P122" s="31"/>
      <c r="Q122" s="35"/>
      <c r="R122" s="35"/>
      <c r="S122" s="22"/>
      <c r="T122" s="15"/>
      <c r="U122" s="15"/>
      <c r="V122" s="15"/>
      <c r="W122" s="15"/>
      <c r="X122" s="15"/>
      <c r="Y122" s="15"/>
      <c r="Z122" s="15"/>
      <c r="AA122" s="15"/>
      <c r="AB122" s="15"/>
      <c r="AC122" s="15"/>
      <c r="AD122" s="15"/>
      <c r="AE122" s="15"/>
      <c r="AF122" s="15"/>
      <c r="AG122" s="15"/>
    </row>
    <row r="123" spans="1:33" ht="15.75" customHeight="1" x14ac:dyDescent="0.2">
      <c r="A123" s="15"/>
      <c r="B123" s="15"/>
      <c r="C123" s="33"/>
      <c r="D123" s="31"/>
      <c r="E123" s="31"/>
      <c r="F123" s="32"/>
      <c r="G123" s="32"/>
      <c r="H123" s="32"/>
      <c r="I123" s="31"/>
      <c r="J123" s="31"/>
      <c r="K123" s="31"/>
      <c r="L123" s="31"/>
      <c r="M123" s="34"/>
      <c r="N123" s="31"/>
      <c r="O123" s="31"/>
      <c r="P123" s="31"/>
      <c r="Q123" s="35"/>
      <c r="R123" s="35"/>
      <c r="S123" s="22"/>
      <c r="T123" s="15"/>
      <c r="U123" s="15"/>
      <c r="V123" s="15"/>
      <c r="W123" s="15"/>
      <c r="X123" s="15"/>
      <c r="Y123" s="15"/>
      <c r="Z123" s="15"/>
      <c r="AA123" s="15"/>
      <c r="AB123" s="15"/>
      <c r="AC123" s="15"/>
      <c r="AD123" s="15"/>
      <c r="AE123" s="15"/>
      <c r="AF123" s="15"/>
      <c r="AG123" s="15"/>
    </row>
    <row r="124" spans="1:33" ht="15.75" customHeight="1" x14ac:dyDescent="0.2">
      <c r="A124" s="15"/>
      <c r="B124" s="15"/>
      <c r="C124" s="33"/>
      <c r="D124" s="31"/>
      <c r="E124" s="31"/>
      <c r="F124" s="32"/>
      <c r="G124" s="32"/>
      <c r="H124" s="32"/>
      <c r="I124" s="31"/>
      <c r="J124" s="31"/>
      <c r="K124" s="31"/>
      <c r="L124" s="31"/>
      <c r="M124" s="34"/>
      <c r="N124" s="31"/>
      <c r="O124" s="31"/>
      <c r="P124" s="31"/>
      <c r="Q124" s="35"/>
      <c r="R124" s="35"/>
      <c r="S124" s="22"/>
      <c r="T124" s="15"/>
      <c r="U124" s="15"/>
      <c r="V124" s="15"/>
      <c r="W124" s="15"/>
      <c r="X124" s="15"/>
      <c r="Y124" s="15"/>
      <c r="Z124" s="15"/>
      <c r="AA124" s="15"/>
      <c r="AB124" s="15"/>
      <c r="AC124" s="15"/>
      <c r="AD124" s="15"/>
      <c r="AE124" s="15"/>
      <c r="AF124" s="15"/>
      <c r="AG124" s="15"/>
    </row>
    <row r="125" spans="1:33" ht="15.75" customHeight="1" x14ac:dyDescent="0.2">
      <c r="A125" s="15"/>
      <c r="B125" s="15"/>
      <c r="C125" s="33"/>
      <c r="D125" s="31"/>
      <c r="E125" s="31"/>
      <c r="F125" s="32"/>
      <c r="G125" s="32"/>
      <c r="H125" s="32"/>
      <c r="I125" s="31"/>
      <c r="J125" s="31"/>
      <c r="K125" s="31"/>
      <c r="L125" s="31"/>
      <c r="M125" s="34"/>
      <c r="N125" s="31"/>
      <c r="O125" s="31"/>
      <c r="P125" s="31"/>
      <c r="Q125" s="35"/>
      <c r="R125" s="35"/>
      <c r="S125" s="22"/>
      <c r="T125" s="15"/>
      <c r="U125" s="15"/>
      <c r="V125" s="15"/>
      <c r="W125" s="15"/>
      <c r="X125" s="15"/>
      <c r="Y125" s="15"/>
      <c r="Z125" s="15"/>
      <c r="AA125" s="15"/>
      <c r="AB125" s="15"/>
      <c r="AC125" s="15"/>
      <c r="AD125" s="15"/>
      <c r="AE125" s="15"/>
      <c r="AF125" s="15"/>
      <c r="AG125" s="15"/>
    </row>
    <row r="126" spans="1:33" ht="15.75" customHeight="1" x14ac:dyDescent="0.2">
      <c r="A126" s="15"/>
      <c r="B126" s="15"/>
      <c r="C126" s="33"/>
      <c r="D126" s="31"/>
      <c r="E126" s="31"/>
      <c r="F126" s="32"/>
      <c r="G126" s="32"/>
      <c r="H126" s="32"/>
      <c r="I126" s="31"/>
      <c r="J126" s="31"/>
      <c r="K126" s="31"/>
      <c r="L126" s="31"/>
      <c r="M126" s="34"/>
      <c r="N126" s="31"/>
      <c r="O126" s="31"/>
      <c r="P126" s="31"/>
      <c r="Q126" s="35"/>
      <c r="R126" s="35"/>
      <c r="S126" s="22"/>
      <c r="T126" s="15"/>
      <c r="U126" s="15"/>
      <c r="V126" s="15"/>
      <c r="W126" s="15"/>
      <c r="X126" s="15"/>
      <c r="Y126" s="15"/>
      <c r="Z126" s="15"/>
      <c r="AA126" s="15"/>
      <c r="AB126" s="15"/>
      <c r="AC126" s="15"/>
      <c r="AD126" s="15"/>
      <c r="AE126" s="15"/>
      <c r="AF126" s="15"/>
      <c r="AG126" s="15"/>
    </row>
    <row r="127" spans="1:33" ht="15.75" customHeight="1" x14ac:dyDescent="0.2">
      <c r="A127" s="15"/>
      <c r="B127" s="15"/>
      <c r="C127" s="33"/>
      <c r="D127" s="31"/>
      <c r="E127" s="31"/>
      <c r="F127" s="32"/>
      <c r="G127" s="32"/>
      <c r="H127" s="32"/>
      <c r="I127" s="31"/>
      <c r="J127" s="31"/>
      <c r="K127" s="31"/>
      <c r="L127" s="31"/>
      <c r="M127" s="34"/>
      <c r="N127" s="31"/>
      <c r="O127" s="31"/>
      <c r="P127" s="31"/>
      <c r="Q127" s="35"/>
      <c r="R127" s="35"/>
      <c r="S127" s="22"/>
      <c r="T127" s="15"/>
      <c r="U127" s="15"/>
      <c r="V127" s="15"/>
      <c r="W127" s="15"/>
      <c r="X127" s="15"/>
      <c r="Y127" s="15"/>
      <c r="Z127" s="15"/>
      <c r="AA127" s="15"/>
      <c r="AB127" s="15"/>
      <c r="AC127" s="15"/>
      <c r="AD127" s="15"/>
      <c r="AE127" s="15"/>
      <c r="AF127" s="15"/>
      <c r="AG127" s="15"/>
    </row>
    <row r="128" spans="1:33" ht="15.75" customHeight="1" x14ac:dyDescent="0.2">
      <c r="A128" s="15"/>
      <c r="B128" s="15"/>
      <c r="C128" s="33"/>
      <c r="D128" s="31"/>
      <c r="E128" s="31"/>
      <c r="F128" s="32"/>
      <c r="G128" s="32"/>
      <c r="H128" s="32"/>
      <c r="I128" s="31"/>
      <c r="J128" s="31"/>
      <c r="K128" s="31"/>
      <c r="L128" s="31"/>
      <c r="M128" s="34"/>
      <c r="N128" s="31"/>
      <c r="O128" s="31"/>
      <c r="P128" s="31"/>
      <c r="Q128" s="35"/>
      <c r="R128" s="35"/>
      <c r="S128" s="22"/>
      <c r="T128" s="15"/>
      <c r="U128" s="15"/>
      <c r="V128" s="15"/>
      <c r="W128" s="15"/>
      <c r="X128" s="15"/>
      <c r="Y128" s="15"/>
      <c r="Z128" s="15"/>
      <c r="AA128" s="15"/>
      <c r="AB128" s="15"/>
      <c r="AC128" s="15"/>
      <c r="AD128" s="15"/>
      <c r="AE128" s="15"/>
      <c r="AF128" s="15"/>
      <c r="AG128" s="15"/>
    </row>
    <row r="129" spans="1:33" ht="15.75" customHeight="1" x14ac:dyDescent="0.2">
      <c r="A129" s="15"/>
      <c r="B129" s="15"/>
      <c r="C129" s="33"/>
      <c r="D129" s="31"/>
      <c r="E129" s="31"/>
      <c r="F129" s="32"/>
      <c r="G129" s="32"/>
      <c r="H129" s="32"/>
      <c r="I129" s="31"/>
      <c r="J129" s="31"/>
      <c r="K129" s="31"/>
      <c r="L129" s="31"/>
      <c r="M129" s="34"/>
      <c r="N129" s="31"/>
      <c r="O129" s="31"/>
      <c r="P129" s="31"/>
      <c r="Q129" s="35"/>
      <c r="R129" s="35"/>
      <c r="S129" s="22"/>
      <c r="T129" s="15"/>
      <c r="U129" s="15"/>
      <c r="V129" s="15"/>
      <c r="W129" s="15"/>
      <c r="X129" s="15"/>
      <c r="Y129" s="15"/>
      <c r="Z129" s="15"/>
      <c r="AA129" s="15"/>
      <c r="AB129" s="15"/>
      <c r="AC129" s="15"/>
      <c r="AD129" s="15"/>
      <c r="AE129" s="15"/>
      <c r="AF129" s="15"/>
      <c r="AG129" s="15"/>
    </row>
    <row r="130" spans="1:33" ht="15.75" customHeight="1" x14ac:dyDescent="0.2">
      <c r="A130" s="15"/>
      <c r="B130" s="15"/>
      <c r="C130" s="33"/>
      <c r="D130" s="31"/>
      <c r="E130" s="31"/>
      <c r="F130" s="32"/>
      <c r="G130" s="32"/>
      <c r="H130" s="32"/>
      <c r="I130" s="31"/>
      <c r="J130" s="31"/>
      <c r="K130" s="31"/>
      <c r="L130" s="31"/>
      <c r="M130" s="34"/>
      <c r="N130" s="31"/>
      <c r="O130" s="31"/>
      <c r="P130" s="31"/>
      <c r="Q130" s="35"/>
      <c r="R130" s="35"/>
      <c r="S130" s="22"/>
      <c r="T130" s="15"/>
      <c r="U130" s="15"/>
      <c r="V130" s="15"/>
      <c r="W130" s="15"/>
      <c r="X130" s="15"/>
      <c r="Y130" s="15"/>
      <c r="Z130" s="15"/>
      <c r="AA130" s="15"/>
      <c r="AB130" s="15"/>
      <c r="AC130" s="15"/>
      <c r="AD130" s="15"/>
      <c r="AE130" s="15"/>
      <c r="AF130" s="15"/>
      <c r="AG130" s="15"/>
    </row>
    <row r="131" spans="1:33" ht="15.75" customHeight="1" x14ac:dyDescent="0.2">
      <c r="A131" s="15"/>
      <c r="B131" s="15"/>
      <c r="C131" s="33"/>
      <c r="D131" s="31"/>
      <c r="E131" s="31"/>
      <c r="F131" s="32"/>
      <c r="G131" s="32"/>
      <c r="H131" s="32"/>
      <c r="I131" s="31"/>
      <c r="J131" s="31"/>
      <c r="K131" s="31"/>
      <c r="L131" s="31"/>
      <c r="M131" s="34"/>
      <c r="N131" s="31"/>
      <c r="O131" s="31"/>
      <c r="P131" s="31"/>
      <c r="Q131" s="35"/>
      <c r="R131" s="35"/>
      <c r="S131" s="22"/>
      <c r="T131" s="15"/>
      <c r="U131" s="15"/>
      <c r="V131" s="15"/>
      <c r="W131" s="15"/>
      <c r="X131" s="15"/>
      <c r="Y131" s="15"/>
      <c r="Z131" s="15"/>
      <c r="AA131" s="15"/>
      <c r="AB131" s="15"/>
      <c r="AC131" s="15"/>
      <c r="AD131" s="15"/>
      <c r="AE131" s="15"/>
      <c r="AF131" s="15"/>
      <c r="AG131" s="15"/>
    </row>
    <row r="132" spans="1:33" ht="15.75" customHeight="1" x14ac:dyDescent="0.2">
      <c r="A132" s="15"/>
      <c r="B132" s="15"/>
      <c r="C132" s="33"/>
      <c r="D132" s="31"/>
      <c r="E132" s="31"/>
      <c r="F132" s="32"/>
      <c r="G132" s="32"/>
      <c r="H132" s="32"/>
      <c r="I132" s="31"/>
      <c r="J132" s="31"/>
      <c r="K132" s="31"/>
      <c r="L132" s="31"/>
      <c r="M132" s="34"/>
      <c r="N132" s="31"/>
      <c r="O132" s="31"/>
      <c r="P132" s="31"/>
      <c r="Q132" s="35"/>
      <c r="R132" s="35"/>
      <c r="S132" s="22"/>
      <c r="T132" s="15"/>
      <c r="U132" s="15"/>
      <c r="V132" s="15"/>
      <c r="W132" s="15"/>
      <c r="X132" s="15"/>
      <c r="Y132" s="15"/>
      <c r="Z132" s="15"/>
      <c r="AA132" s="15"/>
      <c r="AB132" s="15"/>
      <c r="AC132" s="15"/>
      <c r="AD132" s="15"/>
      <c r="AE132" s="15"/>
      <c r="AF132" s="15"/>
      <c r="AG132" s="15"/>
    </row>
    <row r="133" spans="1:33" ht="15.75" customHeight="1" x14ac:dyDescent="0.2">
      <c r="A133" s="15"/>
      <c r="B133" s="15"/>
      <c r="C133" s="33"/>
      <c r="D133" s="31"/>
      <c r="E133" s="31"/>
      <c r="F133" s="32"/>
      <c r="G133" s="32"/>
      <c r="H133" s="32"/>
      <c r="I133" s="31"/>
      <c r="J133" s="31"/>
      <c r="K133" s="31"/>
      <c r="L133" s="31"/>
      <c r="M133" s="34"/>
      <c r="N133" s="31"/>
      <c r="O133" s="31"/>
      <c r="P133" s="31"/>
      <c r="Q133" s="35"/>
      <c r="R133" s="35"/>
      <c r="S133" s="22"/>
      <c r="T133" s="15"/>
      <c r="U133" s="15"/>
      <c r="V133" s="15"/>
      <c r="W133" s="15"/>
      <c r="X133" s="15"/>
      <c r="Y133" s="15"/>
      <c r="Z133" s="15"/>
      <c r="AA133" s="15"/>
      <c r="AB133" s="15"/>
      <c r="AC133" s="15"/>
      <c r="AD133" s="15"/>
      <c r="AE133" s="15"/>
      <c r="AF133" s="15"/>
      <c r="AG133" s="15"/>
    </row>
    <row r="134" spans="1:33" ht="15.75" customHeight="1" x14ac:dyDescent="0.2">
      <c r="A134" s="15"/>
      <c r="B134" s="15"/>
      <c r="C134" s="33"/>
      <c r="D134" s="31"/>
      <c r="E134" s="31"/>
      <c r="F134" s="32"/>
      <c r="G134" s="32"/>
      <c r="H134" s="32"/>
      <c r="I134" s="31"/>
      <c r="J134" s="31"/>
      <c r="K134" s="31"/>
      <c r="L134" s="31"/>
      <c r="M134" s="34"/>
      <c r="N134" s="31"/>
      <c r="O134" s="31"/>
      <c r="P134" s="31"/>
      <c r="Q134" s="35"/>
      <c r="R134" s="35"/>
      <c r="S134" s="22"/>
      <c r="T134" s="15"/>
      <c r="U134" s="15"/>
      <c r="V134" s="15"/>
      <c r="W134" s="15"/>
      <c r="X134" s="15"/>
      <c r="Y134" s="15"/>
      <c r="Z134" s="15"/>
      <c r="AA134" s="15"/>
      <c r="AB134" s="15"/>
      <c r="AC134" s="15"/>
      <c r="AD134" s="15"/>
      <c r="AE134" s="15"/>
      <c r="AF134" s="15"/>
      <c r="AG134" s="15"/>
    </row>
    <row r="135" spans="1:33" ht="15.75" customHeight="1" x14ac:dyDescent="0.2">
      <c r="A135" s="15"/>
      <c r="B135" s="15"/>
      <c r="C135" s="33"/>
      <c r="D135" s="31"/>
      <c r="E135" s="31"/>
      <c r="F135" s="32"/>
      <c r="G135" s="32"/>
      <c r="H135" s="32"/>
      <c r="I135" s="31"/>
      <c r="J135" s="31"/>
      <c r="K135" s="31"/>
      <c r="L135" s="31"/>
      <c r="M135" s="34"/>
      <c r="N135" s="31"/>
      <c r="O135" s="31"/>
      <c r="P135" s="31"/>
      <c r="Q135" s="35"/>
      <c r="R135" s="35"/>
      <c r="S135" s="22"/>
      <c r="T135" s="15"/>
      <c r="U135" s="15"/>
      <c r="V135" s="15"/>
      <c r="W135" s="15"/>
      <c r="X135" s="15"/>
      <c r="Y135" s="15"/>
      <c r="Z135" s="15"/>
      <c r="AA135" s="15"/>
      <c r="AB135" s="15"/>
      <c r="AC135" s="15"/>
      <c r="AD135" s="15"/>
      <c r="AE135" s="15"/>
      <c r="AF135" s="15"/>
      <c r="AG135" s="15"/>
    </row>
    <row r="136" spans="1:33" ht="15.75" customHeight="1" x14ac:dyDescent="0.2">
      <c r="A136" s="15"/>
      <c r="B136" s="15"/>
      <c r="C136" s="33"/>
      <c r="D136" s="31"/>
      <c r="E136" s="31"/>
      <c r="F136" s="32"/>
      <c r="G136" s="32"/>
      <c r="H136" s="32"/>
      <c r="I136" s="31"/>
      <c r="J136" s="31"/>
      <c r="K136" s="31"/>
      <c r="L136" s="31"/>
      <c r="M136" s="34"/>
      <c r="N136" s="31"/>
      <c r="O136" s="31"/>
      <c r="P136" s="31"/>
      <c r="Q136" s="35"/>
      <c r="R136" s="35"/>
      <c r="S136" s="22"/>
      <c r="T136" s="15"/>
      <c r="U136" s="15"/>
      <c r="V136" s="15"/>
      <c r="W136" s="15"/>
      <c r="X136" s="15"/>
      <c r="Y136" s="15"/>
      <c r="Z136" s="15"/>
      <c r="AA136" s="15"/>
      <c r="AB136" s="15"/>
      <c r="AC136" s="15"/>
      <c r="AD136" s="15"/>
      <c r="AE136" s="15"/>
      <c r="AF136" s="15"/>
      <c r="AG136" s="15"/>
    </row>
    <row r="137" spans="1:33" ht="15.75" customHeight="1" x14ac:dyDescent="0.2">
      <c r="A137" s="15"/>
      <c r="B137" s="15"/>
      <c r="C137" s="33"/>
      <c r="D137" s="31"/>
      <c r="E137" s="31"/>
      <c r="F137" s="32"/>
      <c r="G137" s="32"/>
      <c r="H137" s="32"/>
      <c r="I137" s="31"/>
      <c r="J137" s="31"/>
      <c r="K137" s="31"/>
      <c r="L137" s="31"/>
      <c r="M137" s="34"/>
      <c r="N137" s="31"/>
      <c r="O137" s="31"/>
      <c r="P137" s="31"/>
      <c r="Q137" s="35"/>
      <c r="R137" s="35"/>
      <c r="S137" s="22"/>
      <c r="T137" s="15"/>
      <c r="U137" s="15"/>
      <c r="V137" s="15"/>
      <c r="W137" s="15"/>
      <c r="X137" s="15"/>
      <c r="Y137" s="15"/>
      <c r="Z137" s="15"/>
      <c r="AA137" s="15"/>
      <c r="AB137" s="15"/>
      <c r="AC137" s="15"/>
      <c r="AD137" s="15"/>
      <c r="AE137" s="15"/>
      <c r="AF137" s="15"/>
      <c r="AG137" s="15"/>
    </row>
    <row r="138" spans="1:33" ht="15.75" customHeight="1" x14ac:dyDescent="0.2">
      <c r="A138" s="15"/>
      <c r="B138" s="15"/>
      <c r="C138" s="33"/>
      <c r="D138" s="31"/>
      <c r="E138" s="31"/>
      <c r="F138" s="32"/>
      <c r="G138" s="32"/>
      <c r="H138" s="32"/>
      <c r="I138" s="31"/>
      <c r="J138" s="31"/>
      <c r="K138" s="31"/>
      <c r="L138" s="31"/>
      <c r="M138" s="34"/>
      <c r="N138" s="31"/>
      <c r="O138" s="31"/>
      <c r="P138" s="31"/>
      <c r="Q138" s="35"/>
      <c r="R138" s="35"/>
      <c r="S138" s="22"/>
      <c r="T138" s="15"/>
      <c r="U138" s="15"/>
      <c r="V138" s="15"/>
      <c r="W138" s="15"/>
      <c r="X138" s="15"/>
      <c r="Y138" s="15"/>
      <c r="Z138" s="15"/>
      <c r="AA138" s="15"/>
      <c r="AB138" s="15"/>
      <c r="AC138" s="15"/>
      <c r="AD138" s="15"/>
      <c r="AE138" s="15"/>
      <c r="AF138" s="15"/>
      <c r="AG138" s="15"/>
    </row>
    <row r="139" spans="1:33" ht="15.75" customHeight="1" x14ac:dyDescent="0.2">
      <c r="A139" s="15"/>
      <c r="B139" s="15"/>
      <c r="C139" s="33"/>
      <c r="D139" s="31"/>
      <c r="E139" s="31"/>
      <c r="F139" s="32"/>
      <c r="G139" s="32"/>
      <c r="H139" s="32"/>
      <c r="I139" s="31"/>
      <c r="J139" s="31"/>
      <c r="K139" s="31"/>
      <c r="L139" s="31"/>
      <c r="M139" s="34"/>
      <c r="N139" s="31"/>
      <c r="O139" s="31"/>
      <c r="P139" s="31"/>
      <c r="Q139" s="35"/>
      <c r="R139" s="35"/>
      <c r="S139" s="22"/>
      <c r="T139" s="15"/>
      <c r="U139" s="15"/>
      <c r="V139" s="15"/>
      <c r="W139" s="15"/>
      <c r="X139" s="15"/>
      <c r="Y139" s="15"/>
      <c r="Z139" s="15"/>
      <c r="AA139" s="15"/>
      <c r="AB139" s="15"/>
      <c r="AC139" s="15"/>
      <c r="AD139" s="15"/>
      <c r="AE139" s="15"/>
      <c r="AF139" s="15"/>
      <c r="AG139" s="15"/>
    </row>
    <row r="140" spans="1:33" ht="15.75" customHeight="1" x14ac:dyDescent="0.2">
      <c r="A140" s="15"/>
      <c r="B140" s="15"/>
      <c r="C140" s="33"/>
      <c r="D140" s="31"/>
      <c r="E140" s="31"/>
      <c r="F140" s="32"/>
      <c r="G140" s="32"/>
      <c r="H140" s="32"/>
      <c r="I140" s="31"/>
      <c r="J140" s="31"/>
      <c r="K140" s="31"/>
      <c r="L140" s="31"/>
      <c r="M140" s="34"/>
      <c r="N140" s="31"/>
      <c r="O140" s="31"/>
      <c r="P140" s="31"/>
      <c r="Q140" s="35"/>
      <c r="R140" s="35"/>
      <c r="S140" s="22"/>
      <c r="T140" s="15"/>
      <c r="U140" s="15"/>
      <c r="V140" s="15"/>
      <c r="W140" s="15"/>
      <c r="X140" s="15"/>
      <c r="Y140" s="15"/>
      <c r="Z140" s="15"/>
      <c r="AA140" s="15"/>
      <c r="AB140" s="15"/>
      <c r="AC140" s="15"/>
      <c r="AD140" s="15"/>
      <c r="AE140" s="15"/>
      <c r="AF140" s="15"/>
      <c r="AG140" s="15"/>
    </row>
    <row r="141" spans="1:33" ht="15.75" customHeight="1" x14ac:dyDescent="0.2">
      <c r="A141" s="15"/>
      <c r="B141" s="15"/>
      <c r="C141" s="33"/>
      <c r="D141" s="31"/>
      <c r="E141" s="31"/>
      <c r="F141" s="32"/>
      <c r="G141" s="32"/>
      <c r="H141" s="32"/>
      <c r="I141" s="31"/>
      <c r="J141" s="31"/>
      <c r="K141" s="31"/>
      <c r="L141" s="31"/>
      <c r="M141" s="34"/>
      <c r="N141" s="31"/>
      <c r="O141" s="31"/>
      <c r="P141" s="31"/>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3"/>
      <c r="D142" s="31"/>
      <c r="E142" s="31"/>
      <c r="F142" s="32"/>
      <c r="G142" s="32"/>
      <c r="H142" s="32"/>
      <c r="I142" s="31"/>
      <c r="J142" s="31"/>
      <c r="K142" s="31"/>
      <c r="L142" s="31"/>
      <c r="M142" s="34"/>
      <c r="N142" s="31"/>
      <c r="O142" s="31"/>
      <c r="P142" s="31"/>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3"/>
      <c r="D143" s="31"/>
      <c r="E143" s="31"/>
      <c r="F143" s="32"/>
      <c r="G143" s="32"/>
      <c r="H143" s="32"/>
      <c r="I143" s="31"/>
      <c r="J143" s="31"/>
      <c r="K143" s="31"/>
      <c r="L143" s="31"/>
      <c r="M143" s="34"/>
      <c r="N143" s="31"/>
      <c r="O143" s="31"/>
      <c r="P143" s="31"/>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3"/>
      <c r="D144" s="31"/>
      <c r="E144" s="31"/>
      <c r="F144" s="32"/>
      <c r="G144" s="32"/>
      <c r="H144" s="32"/>
      <c r="I144" s="31"/>
      <c r="J144" s="31"/>
      <c r="K144" s="31"/>
      <c r="L144" s="31"/>
      <c r="M144" s="34"/>
      <c r="N144" s="31"/>
      <c r="O144" s="31"/>
      <c r="P144" s="31"/>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3"/>
      <c r="D145" s="31"/>
      <c r="E145" s="31"/>
      <c r="F145" s="32"/>
      <c r="G145" s="32"/>
      <c r="H145" s="32"/>
      <c r="I145" s="31"/>
      <c r="J145" s="31"/>
      <c r="K145" s="31"/>
      <c r="L145" s="31"/>
      <c r="M145" s="34"/>
      <c r="N145" s="31"/>
      <c r="O145" s="31"/>
      <c r="P145" s="31"/>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3"/>
      <c r="D146" s="31"/>
      <c r="E146" s="31"/>
      <c r="F146" s="32"/>
      <c r="G146" s="32"/>
      <c r="H146" s="32"/>
      <c r="I146" s="31"/>
      <c r="J146" s="31"/>
      <c r="K146" s="31"/>
      <c r="L146" s="31"/>
      <c r="M146" s="34"/>
      <c r="N146" s="31"/>
      <c r="O146" s="31"/>
      <c r="P146" s="31"/>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3"/>
      <c r="D147" s="31"/>
      <c r="E147" s="31"/>
      <c r="F147" s="32"/>
      <c r="G147" s="32"/>
      <c r="H147" s="32"/>
      <c r="I147" s="31"/>
      <c r="J147" s="31"/>
      <c r="K147" s="31"/>
      <c r="L147" s="31"/>
      <c r="M147" s="34"/>
      <c r="N147" s="31"/>
      <c r="O147" s="31"/>
      <c r="P147" s="31"/>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3"/>
      <c r="D148" s="31"/>
      <c r="E148" s="31"/>
      <c r="F148" s="32"/>
      <c r="G148" s="32"/>
      <c r="H148" s="32"/>
      <c r="I148" s="31"/>
      <c r="J148" s="31"/>
      <c r="K148" s="31"/>
      <c r="L148" s="31"/>
      <c r="M148" s="34"/>
      <c r="N148" s="31"/>
      <c r="O148" s="31"/>
      <c r="P148" s="31"/>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3"/>
      <c r="D149" s="31"/>
      <c r="E149" s="31"/>
      <c r="F149" s="32"/>
      <c r="G149" s="32"/>
      <c r="H149" s="32"/>
      <c r="I149" s="31"/>
      <c r="J149" s="31"/>
      <c r="K149" s="31"/>
      <c r="L149" s="31"/>
      <c r="M149" s="34"/>
      <c r="N149" s="31"/>
      <c r="O149" s="31"/>
      <c r="P149" s="31"/>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3"/>
      <c r="D150" s="31"/>
      <c r="E150" s="31"/>
      <c r="F150" s="32"/>
      <c r="G150" s="32"/>
      <c r="H150" s="32"/>
      <c r="I150" s="31"/>
      <c r="J150" s="31"/>
      <c r="K150" s="31"/>
      <c r="L150" s="31"/>
      <c r="M150" s="34"/>
      <c r="N150" s="31"/>
      <c r="O150" s="31"/>
      <c r="P150" s="31"/>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3"/>
      <c r="D151" s="31"/>
      <c r="E151" s="31"/>
      <c r="F151" s="32"/>
      <c r="G151" s="32"/>
      <c r="H151" s="32"/>
      <c r="I151" s="31"/>
      <c r="J151" s="31"/>
      <c r="K151" s="31"/>
      <c r="L151" s="31"/>
      <c r="M151" s="34"/>
      <c r="N151" s="31"/>
      <c r="O151" s="31"/>
      <c r="P151" s="31"/>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3"/>
      <c r="D152" s="31"/>
      <c r="E152" s="31"/>
      <c r="F152" s="32"/>
      <c r="G152" s="32"/>
      <c r="H152" s="32"/>
      <c r="I152" s="31"/>
      <c r="J152" s="31"/>
      <c r="K152" s="31"/>
      <c r="L152" s="31"/>
      <c r="M152" s="34"/>
      <c r="N152" s="31"/>
      <c r="O152" s="31"/>
      <c r="P152" s="31"/>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3"/>
      <c r="D153" s="31"/>
      <c r="E153" s="31"/>
      <c r="F153" s="32"/>
      <c r="G153" s="32"/>
      <c r="H153" s="32"/>
      <c r="I153" s="31"/>
      <c r="J153" s="31"/>
      <c r="K153" s="31"/>
      <c r="L153" s="31"/>
      <c r="M153" s="34"/>
      <c r="N153" s="31"/>
      <c r="O153" s="31"/>
      <c r="P153" s="31"/>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3"/>
      <c r="D154" s="31"/>
      <c r="E154" s="31"/>
      <c r="F154" s="32"/>
      <c r="G154" s="32"/>
      <c r="H154" s="32"/>
      <c r="I154" s="31"/>
      <c r="J154" s="31"/>
      <c r="K154" s="31"/>
      <c r="L154" s="31"/>
      <c r="M154" s="34"/>
      <c r="N154" s="31"/>
      <c r="O154" s="31"/>
      <c r="P154" s="31"/>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3"/>
      <c r="D155" s="31"/>
      <c r="E155" s="31"/>
      <c r="F155" s="32"/>
      <c r="G155" s="32"/>
      <c r="H155" s="32"/>
      <c r="I155" s="31"/>
      <c r="J155" s="31"/>
      <c r="K155" s="31"/>
      <c r="L155" s="31"/>
      <c r="M155" s="34"/>
      <c r="N155" s="31"/>
      <c r="O155" s="31"/>
      <c r="P155" s="31"/>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3"/>
      <c r="D156" s="31"/>
      <c r="E156" s="31"/>
      <c r="F156" s="32"/>
      <c r="G156" s="32"/>
      <c r="H156" s="32"/>
      <c r="I156" s="31"/>
      <c r="J156" s="31"/>
      <c r="K156" s="31"/>
      <c r="L156" s="31"/>
      <c r="M156" s="34"/>
      <c r="N156" s="31"/>
      <c r="O156" s="31"/>
      <c r="P156" s="31"/>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3"/>
      <c r="D157" s="31"/>
      <c r="E157" s="31"/>
      <c r="F157" s="32"/>
      <c r="G157" s="32"/>
      <c r="H157" s="32"/>
      <c r="I157" s="31"/>
      <c r="J157" s="31"/>
      <c r="K157" s="31"/>
      <c r="L157" s="31"/>
      <c r="M157" s="34"/>
      <c r="N157" s="31"/>
      <c r="O157" s="31"/>
      <c r="P157" s="31"/>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3"/>
      <c r="D158" s="31"/>
      <c r="E158" s="31"/>
      <c r="F158" s="32"/>
      <c r="G158" s="32"/>
      <c r="H158" s="32"/>
      <c r="I158" s="31"/>
      <c r="J158" s="31"/>
      <c r="K158" s="31"/>
      <c r="L158" s="31"/>
      <c r="M158" s="34"/>
      <c r="N158" s="31"/>
      <c r="O158" s="31"/>
      <c r="P158" s="31"/>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3"/>
      <c r="D159" s="31"/>
      <c r="E159" s="31"/>
      <c r="F159" s="32"/>
      <c r="G159" s="32"/>
      <c r="H159" s="32"/>
      <c r="I159" s="31"/>
      <c r="J159" s="31"/>
      <c r="K159" s="31"/>
      <c r="L159" s="31"/>
      <c r="M159" s="34"/>
      <c r="N159" s="31"/>
      <c r="O159" s="31"/>
      <c r="P159" s="31"/>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3"/>
      <c r="D160" s="31"/>
      <c r="E160" s="31"/>
      <c r="F160" s="32"/>
      <c r="G160" s="32"/>
      <c r="H160" s="32"/>
      <c r="I160" s="31"/>
      <c r="J160" s="31"/>
      <c r="K160" s="31"/>
      <c r="L160" s="31"/>
      <c r="M160" s="34"/>
      <c r="N160" s="31"/>
      <c r="O160" s="31"/>
      <c r="P160" s="31"/>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3"/>
      <c r="D161" s="31"/>
      <c r="E161" s="31"/>
      <c r="F161" s="32"/>
      <c r="G161" s="32"/>
      <c r="H161" s="32"/>
      <c r="I161" s="31"/>
      <c r="J161" s="31"/>
      <c r="K161" s="31"/>
      <c r="L161" s="31"/>
      <c r="M161" s="34"/>
      <c r="N161" s="31"/>
      <c r="O161" s="31"/>
      <c r="P161" s="31"/>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3"/>
      <c r="D162" s="31"/>
      <c r="E162" s="31"/>
      <c r="F162" s="32"/>
      <c r="G162" s="32"/>
      <c r="H162" s="32"/>
      <c r="I162" s="31"/>
      <c r="J162" s="31"/>
      <c r="K162" s="31"/>
      <c r="L162" s="31"/>
      <c r="M162" s="34"/>
      <c r="N162" s="31"/>
      <c r="O162" s="31"/>
      <c r="P162" s="31"/>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3"/>
      <c r="D163" s="31"/>
      <c r="E163" s="31"/>
      <c r="F163" s="32"/>
      <c r="G163" s="32"/>
      <c r="H163" s="32"/>
      <c r="I163" s="31"/>
      <c r="J163" s="31"/>
      <c r="K163" s="31"/>
      <c r="L163" s="31"/>
      <c r="M163" s="34"/>
      <c r="N163" s="31"/>
      <c r="O163" s="31"/>
      <c r="P163" s="31"/>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3"/>
      <c r="D164" s="31"/>
      <c r="E164" s="31"/>
      <c r="F164" s="32"/>
      <c r="G164" s="32"/>
      <c r="H164" s="32"/>
      <c r="I164" s="31"/>
      <c r="J164" s="31"/>
      <c r="K164" s="31"/>
      <c r="L164" s="31"/>
      <c r="M164" s="34"/>
      <c r="N164" s="31"/>
      <c r="O164" s="31"/>
      <c r="P164" s="31"/>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3"/>
      <c r="D165" s="31"/>
      <c r="E165" s="31"/>
      <c r="F165" s="32"/>
      <c r="G165" s="32"/>
      <c r="H165" s="32"/>
      <c r="I165" s="31"/>
      <c r="J165" s="31"/>
      <c r="K165" s="31"/>
      <c r="L165" s="31"/>
      <c r="M165" s="34"/>
      <c r="N165" s="31"/>
      <c r="O165" s="31"/>
      <c r="P165" s="31"/>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3"/>
      <c r="D166" s="31"/>
      <c r="E166" s="31"/>
      <c r="F166" s="32"/>
      <c r="G166" s="32"/>
      <c r="H166" s="32"/>
      <c r="I166" s="31"/>
      <c r="J166" s="31"/>
      <c r="K166" s="31"/>
      <c r="L166" s="31"/>
      <c r="M166" s="34"/>
      <c r="N166" s="31"/>
      <c r="O166" s="31"/>
      <c r="P166" s="31"/>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3"/>
      <c r="D167" s="31"/>
      <c r="E167" s="31"/>
      <c r="F167" s="32"/>
      <c r="G167" s="32"/>
      <c r="H167" s="32"/>
      <c r="I167" s="31"/>
      <c r="J167" s="31"/>
      <c r="K167" s="31"/>
      <c r="L167" s="31"/>
      <c r="M167" s="34"/>
      <c r="N167" s="31"/>
      <c r="O167" s="31"/>
      <c r="P167" s="31"/>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3"/>
      <c r="D168" s="31"/>
      <c r="E168" s="31"/>
      <c r="F168" s="32"/>
      <c r="G168" s="32"/>
      <c r="H168" s="32"/>
      <c r="I168" s="31"/>
      <c r="J168" s="31"/>
      <c r="K168" s="31"/>
      <c r="L168" s="31"/>
      <c r="M168" s="34"/>
      <c r="N168" s="31"/>
      <c r="O168" s="31"/>
      <c r="P168" s="31"/>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8"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Info!B1:BJ5000""),3,FALSE),"""")"),"Decorator Receptacle Outlet, 10 Pack - Tamper Resistant 3 Prong Electrical Wall Outlets - 15 Amp, 125 Volt, 3 Wire, Self-Grounding, UL Listed")</f>
        <v>Decorator Receptacle Outlet, 10 Pack - Tamper Resistant 3 Prong Electrical Wall Outlets - 15 Amp, 125 Volt, 3 Wire, Self-Grounding,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Info!B1:BJ5000""),2,FALSE),"""")"),"B082T114R9")</f>
        <v>B082T114R9</v>
      </c>
      <c r="B2" s="38" t="s">
        <v>280</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04.25" customHeight="1" x14ac:dyDescent="0.15">
      <c r="A3" s="62" t="s">
        <v>30</v>
      </c>
      <c r="B3" s="63"/>
      <c r="C3" s="4">
        <f>((AE32+AF32)/0.85)*-1</f>
        <v>12.963888323764706</v>
      </c>
      <c r="D3" s="5">
        <f>SUM(D4:D99765)</f>
        <v>504</v>
      </c>
      <c r="E3" s="5"/>
      <c r="F3" s="6">
        <f t="shared" ref="F3:G3" si="0">SUM(F4:F99765)</f>
        <v>9379.43</v>
      </c>
      <c r="G3" s="6">
        <f t="shared" si="0"/>
        <v>-608.06000000000006</v>
      </c>
      <c r="H3" s="7">
        <f t="shared" ref="H3:H32" si="1">G3/F3*-1</f>
        <v>6.4829099422886047E-2</v>
      </c>
      <c r="I3" s="8">
        <f t="shared" ref="I3:I32" si="2">J3/F3</f>
        <v>0.15408308041433783</v>
      </c>
      <c r="J3" s="6">
        <f>SUM(J4:J99765)</f>
        <v>1445.2114669306527</v>
      </c>
      <c r="K3" s="6">
        <f t="shared" ref="K3:K32" si="3">J3/D3</f>
        <v>2.8674830693068505</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143</v>
      </c>
      <c r="X3" s="7">
        <f>W3/D3</f>
        <v>0.28373015873015872</v>
      </c>
      <c r="Y3" s="6"/>
      <c r="Z3" s="5"/>
      <c r="AA3" s="5"/>
      <c r="AB3" s="5"/>
      <c r="AC3" s="5"/>
      <c r="AD3" s="6">
        <f>SUM(AD4:AD99765)</f>
        <v>-36.362863838578605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Info!B2:BZ7000""),37,FALSE)),"""")*-1"),-6.1193050752)</f>
        <v>-6.1193050751999998</v>
      </c>
      <c r="AG3" s="6">
        <f>SUM(AG4:AG99765)</f>
        <v>-11</v>
      </c>
    </row>
    <row r="4" spans="1:33" ht="15.75" customHeight="1" x14ac:dyDescent="0.2">
      <c r="A4" s="15" t="s">
        <v>31</v>
      </c>
      <c r="B4" s="15" t="s">
        <v>36</v>
      </c>
      <c r="C4" s="16">
        <f t="shared" ref="C4:C32" si="4">IFERROR(F4/D4," - ")</f>
        <v>15.583124999999997</v>
      </c>
      <c r="D4" s="17">
        <v>32</v>
      </c>
      <c r="E4" s="17">
        <v>0</v>
      </c>
      <c r="F4" s="18">
        <v>498.65999999999991</v>
      </c>
      <c r="G4" s="18">
        <v>-20.47</v>
      </c>
      <c r="H4" s="19">
        <f t="shared" si="1"/>
        <v>4.1050014037620826E-2</v>
      </c>
      <c r="I4" s="19">
        <f t="shared" si="2"/>
        <v>6.4864087581041854E-2</v>
      </c>
      <c r="J4" s="18">
        <f t="shared" ref="J4:J32" si="5">F4*0.85+G4+AF4*D4+D4*AE4+AG4+AD4</f>
        <v>32.345125913162327</v>
      </c>
      <c r="K4" s="18">
        <f t="shared" si="3"/>
        <v>1.0107851847863227</v>
      </c>
      <c r="L4" s="17">
        <v>20</v>
      </c>
      <c r="M4" s="20">
        <f t="shared" ref="M4:M32" si="6">IFERROR(D4/L4,"-")</f>
        <v>1.6</v>
      </c>
      <c r="N4" s="17">
        <v>503</v>
      </c>
      <c r="O4" s="21">
        <f t="shared" ref="O4:P4" si="7">D4/7</f>
        <v>4.5714285714285712</v>
      </c>
      <c r="P4" s="21">
        <f t="shared" si="7"/>
        <v>0</v>
      </c>
      <c r="Q4" s="17">
        <f t="shared" ref="Q4:Q32" si="8">ROUNDDOWN(N4/(O4+P4),0)</f>
        <v>110</v>
      </c>
      <c r="R4" s="17"/>
      <c r="S4" s="22">
        <v>0.215753424657534</v>
      </c>
      <c r="T4" s="15">
        <v>0</v>
      </c>
      <c r="U4" s="23" t="s">
        <v>33</v>
      </c>
      <c r="V4" s="24" t="s">
        <v>33</v>
      </c>
      <c r="W4" s="15">
        <v>13</v>
      </c>
      <c r="X4" s="25">
        <f t="shared" ref="X4:X32" si="9">IFERROR(W4/D4,0)</f>
        <v>0.40625</v>
      </c>
      <c r="Y4" s="26">
        <f t="shared" ref="Y4:Y32" si="10">IFERROR(G4/(W4+Z4)*-1,0)</f>
        <v>1.5746153846153845</v>
      </c>
      <c r="Z4" s="15">
        <v>0</v>
      </c>
      <c r="AA4" s="27" t="s">
        <v>73</v>
      </c>
      <c r="AB4" s="28">
        <f t="shared" ref="AB4:AB32" si="11">IF(OR(AA4="UsLargeStandardSize",AA4="UsSmallStandardSize"),-0.69,-0.48)</f>
        <v>-0.69</v>
      </c>
      <c r="AC4" s="29">
        <v>4.1266425925925929E-2</v>
      </c>
      <c r="AD4" s="26">
        <f t="shared" ref="AD4:AD32" si="12">IFERROR(AB4*AC4*D4*2,0)</f>
        <v>-1.822325368888889</v>
      </c>
      <c r="AE4" s="26">
        <v>-4.9000000000000004</v>
      </c>
      <c r="AF4" s="26">
        <v>-6.6382358974358979</v>
      </c>
      <c r="AG4" s="26">
        <v>0</v>
      </c>
    </row>
    <row r="5" spans="1:33" ht="15.75" customHeight="1" x14ac:dyDescent="0.2">
      <c r="A5" s="15" t="s">
        <v>35</v>
      </c>
      <c r="B5" s="15" t="s">
        <v>281</v>
      </c>
      <c r="C5" s="16">
        <f t="shared" si="4"/>
        <v>15.852857142857143</v>
      </c>
      <c r="D5" s="17">
        <v>21</v>
      </c>
      <c r="E5" s="17">
        <v>0</v>
      </c>
      <c r="F5" s="30">
        <v>332.91</v>
      </c>
      <c r="G5" s="30">
        <v>-23.04</v>
      </c>
      <c r="H5" s="19">
        <f t="shared" si="1"/>
        <v>6.9207894025412262E-2</v>
      </c>
      <c r="I5" s="19">
        <f t="shared" si="2"/>
        <v>3.7347209101361301E-2</v>
      </c>
      <c r="J5" s="18">
        <f t="shared" si="5"/>
        <v>12.433259381934191</v>
      </c>
      <c r="K5" s="18">
        <f t="shared" si="3"/>
        <v>0.59205997056829474</v>
      </c>
      <c r="L5" s="17">
        <v>43</v>
      </c>
      <c r="M5" s="20">
        <f t="shared" si="6"/>
        <v>0.48837209302325579</v>
      </c>
      <c r="N5" s="17">
        <v>479</v>
      </c>
      <c r="O5" s="21">
        <f t="shared" ref="O5:P5" si="13">D5/7</f>
        <v>3</v>
      </c>
      <c r="P5" s="21">
        <f t="shared" si="13"/>
        <v>0</v>
      </c>
      <c r="Q5" s="17">
        <f t="shared" si="8"/>
        <v>159</v>
      </c>
      <c r="R5" s="17"/>
      <c r="S5" s="22">
        <v>0.25363276089828202</v>
      </c>
      <c r="T5" s="15">
        <v>0</v>
      </c>
      <c r="U5" s="23" t="s">
        <v>33</v>
      </c>
      <c r="V5" s="24" t="s">
        <v>33</v>
      </c>
      <c r="W5" s="15">
        <v>2</v>
      </c>
      <c r="X5" s="25">
        <f t="shared" si="9"/>
        <v>9.5238095238095233E-2</v>
      </c>
      <c r="Y5" s="26">
        <f t="shared" si="10"/>
        <v>11.52</v>
      </c>
      <c r="Z5" s="15">
        <v>0</v>
      </c>
      <c r="AA5" s="15" t="s">
        <v>73</v>
      </c>
      <c r="AB5" s="28">
        <f t="shared" si="11"/>
        <v>-0.69</v>
      </c>
      <c r="AC5" s="29">
        <v>4.1314243337195827E-2</v>
      </c>
      <c r="AD5" s="26">
        <f t="shared" si="12"/>
        <v>-1.1972867719119349</v>
      </c>
      <c r="AE5" s="26">
        <v>-4.9000000000000004</v>
      </c>
      <c r="AF5" s="26">
        <v>-6.6382358974358979</v>
      </c>
      <c r="AG5" s="26">
        <v>-4</v>
      </c>
    </row>
    <row r="6" spans="1:33" ht="15.75" customHeight="1" x14ac:dyDescent="0.2">
      <c r="A6" s="15" t="s">
        <v>37</v>
      </c>
      <c r="B6" s="15" t="s">
        <v>36</v>
      </c>
      <c r="C6" s="16">
        <f t="shared" si="4"/>
        <v>15.169642857142865</v>
      </c>
      <c r="D6" s="17">
        <v>28</v>
      </c>
      <c r="E6" s="17">
        <v>0</v>
      </c>
      <c r="F6" s="30">
        <v>424.75000000000023</v>
      </c>
      <c r="G6" s="30">
        <v>-45.1</v>
      </c>
      <c r="H6" s="19">
        <f t="shared" si="1"/>
        <v>0.10618010594467328</v>
      </c>
      <c r="I6" s="19">
        <f t="shared" si="2"/>
        <v>-3.7027992527328447E-2</v>
      </c>
      <c r="J6" s="18">
        <f t="shared" si="5"/>
        <v>-15.727639825982767</v>
      </c>
      <c r="K6" s="18">
        <f t="shared" si="3"/>
        <v>-0.56170142235652742</v>
      </c>
      <c r="L6" s="17">
        <v>57</v>
      </c>
      <c r="M6" s="20">
        <f t="shared" si="6"/>
        <v>0.49122807017543857</v>
      </c>
      <c r="N6" s="17">
        <v>457</v>
      </c>
      <c r="O6" s="21">
        <f t="shared" ref="O6:P6" si="14">D6/7</f>
        <v>4</v>
      </c>
      <c r="P6" s="21">
        <f t="shared" si="14"/>
        <v>0</v>
      </c>
      <c r="Q6" s="17">
        <f t="shared" si="8"/>
        <v>114</v>
      </c>
      <c r="R6" s="17"/>
      <c r="S6" s="22">
        <v>0.26534296028880799</v>
      </c>
      <c r="T6" s="15">
        <v>0</v>
      </c>
      <c r="U6" s="23" t="s">
        <v>33</v>
      </c>
      <c r="V6" s="24" t="s">
        <v>39</v>
      </c>
      <c r="W6" s="15">
        <v>10</v>
      </c>
      <c r="X6" s="25">
        <f t="shared" si="9"/>
        <v>0.35714285714285715</v>
      </c>
      <c r="Y6" s="26">
        <f t="shared" si="10"/>
        <v>4.1000000000000005</v>
      </c>
      <c r="Z6" s="15">
        <v>1</v>
      </c>
      <c r="AA6" s="15" t="s">
        <v>73</v>
      </c>
      <c r="AB6" s="28">
        <f t="shared" si="11"/>
        <v>-0.69</v>
      </c>
      <c r="AC6" s="29">
        <v>4.1266425925925929E-2</v>
      </c>
      <c r="AD6" s="26">
        <f t="shared" si="12"/>
        <v>-1.5945346977777779</v>
      </c>
      <c r="AE6" s="26">
        <v>-4.9000000000000004</v>
      </c>
      <c r="AF6" s="26">
        <v>-6.6382358974358979</v>
      </c>
      <c r="AG6" s="26">
        <v>-7</v>
      </c>
    </row>
    <row r="7" spans="1:33" ht="15.75" customHeight="1" x14ac:dyDescent="0.2">
      <c r="A7" s="15" t="s">
        <v>40</v>
      </c>
      <c r="B7" s="15" t="s">
        <v>282</v>
      </c>
      <c r="C7" s="16">
        <f t="shared" si="4"/>
        <v>16.445306122448979</v>
      </c>
      <c r="D7" s="17">
        <v>49</v>
      </c>
      <c r="E7" s="17">
        <v>2</v>
      </c>
      <c r="F7" s="30">
        <v>805.81999999999994</v>
      </c>
      <c r="G7" s="30">
        <v>-53.06</v>
      </c>
      <c r="H7" s="19">
        <f t="shared" si="1"/>
        <v>6.5845970564145845E-2</v>
      </c>
      <c r="I7" s="19">
        <f t="shared" si="2"/>
        <v>7.794473212666303E-2</v>
      </c>
      <c r="J7" s="18">
        <f t="shared" si="5"/>
        <v>62.809424042307597</v>
      </c>
      <c r="K7" s="18">
        <f t="shared" si="3"/>
        <v>1.2818249804552571</v>
      </c>
      <c r="L7" s="17">
        <v>68</v>
      </c>
      <c r="M7" s="20">
        <f t="shared" si="6"/>
        <v>0.72058823529411764</v>
      </c>
      <c r="N7" s="17">
        <v>411</v>
      </c>
      <c r="O7" s="21">
        <f t="shared" ref="O7:P7" si="15">D7/7</f>
        <v>7</v>
      </c>
      <c r="P7" s="21">
        <f t="shared" si="15"/>
        <v>0.2857142857142857</v>
      </c>
      <c r="Q7" s="17">
        <f t="shared" si="8"/>
        <v>56</v>
      </c>
      <c r="R7" s="17"/>
      <c r="S7" s="22">
        <v>0.339360222531293</v>
      </c>
      <c r="T7" s="15">
        <v>0</v>
      </c>
      <c r="U7" s="23" t="s">
        <v>33</v>
      </c>
      <c r="V7" s="24" t="s">
        <v>39</v>
      </c>
      <c r="W7" s="15">
        <v>20</v>
      </c>
      <c r="X7" s="25">
        <f t="shared" si="9"/>
        <v>0.40816326530612246</v>
      </c>
      <c r="Y7" s="26">
        <f t="shared" si="10"/>
        <v>2.653</v>
      </c>
      <c r="Z7" s="15">
        <v>0</v>
      </c>
      <c r="AA7" s="15" t="s">
        <v>73</v>
      </c>
      <c r="AB7" s="28">
        <f t="shared" si="11"/>
        <v>-0.69</v>
      </c>
      <c r="AC7" s="29">
        <v>5.4776944444444448E-2</v>
      </c>
      <c r="AD7" s="26">
        <f t="shared" si="12"/>
        <v>-3.7040169833333332</v>
      </c>
      <c r="AE7" s="26">
        <v>-4.9000000000000004</v>
      </c>
      <c r="AF7" s="26">
        <v>-6.6382358974358979</v>
      </c>
      <c r="AG7" s="26">
        <v>0</v>
      </c>
    </row>
    <row r="8" spans="1:33" ht="15.75" customHeight="1" x14ac:dyDescent="0.2">
      <c r="A8" s="15" t="s">
        <v>42</v>
      </c>
      <c r="B8" s="15" t="s">
        <v>283</v>
      </c>
      <c r="C8" s="16">
        <f t="shared" si="4"/>
        <v>18.104000000000003</v>
      </c>
      <c r="D8" s="17">
        <v>40</v>
      </c>
      <c r="E8" s="17">
        <v>7</v>
      </c>
      <c r="F8" s="30">
        <v>724.16000000000008</v>
      </c>
      <c r="G8" s="30">
        <v>-59.3</v>
      </c>
      <c r="H8" s="19">
        <f t="shared" si="1"/>
        <v>8.1887980556783022E-2</v>
      </c>
      <c r="I8" s="19">
        <f t="shared" si="2"/>
        <v>0.12650838580792476</v>
      </c>
      <c r="J8" s="18">
        <f t="shared" si="5"/>
        <v>91.61231266666681</v>
      </c>
      <c r="K8" s="18">
        <f t="shared" si="3"/>
        <v>2.2903078166666702</v>
      </c>
      <c r="L8" s="17">
        <v>63</v>
      </c>
      <c r="M8" s="20">
        <f t="shared" si="6"/>
        <v>0.63492063492063489</v>
      </c>
      <c r="N8" s="17">
        <v>357</v>
      </c>
      <c r="O8" s="21">
        <f t="shared" ref="O8:P8" si="16">D8/7</f>
        <v>5.7142857142857144</v>
      </c>
      <c r="P8" s="21">
        <f t="shared" si="16"/>
        <v>1</v>
      </c>
      <c r="Q8" s="17">
        <f t="shared" si="8"/>
        <v>53</v>
      </c>
      <c r="R8" s="17"/>
      <c r="S8" s="22">
        <v>0.42767295597484201</v>
      </c>
      <c r="T8" s="15">
        <v>0</v>
      </c>
      <c r="U8" s="23" t="s">
        <v>33</v>
      </c>
      <c r="V8" s="24" t="s">
        <v>33</v>
      </c>
      <c r="W8" s="15">
        <v>15</v>
      </c>
      <c r="X8" s="25">
        <f t="shared" si="9"/>
        <v>0.375</v>
      </c>
      <c r="Y8" s="26">
        <f t="shared" si="10"/>
        <v>3.1210526315789471</v>
      </c>
      <c r="Z8" s="15">
        <v>4</v>
      </c>
      <c r="AA8" s="15" t="s">
        <v>73</v>
      </c>
      <c r="AB8" s="28">
        <f t="shared" si="11"/>
        <v>-0.69</v>
      </c>
      <c r="AC8" s="29">
        <v>5.4776944444444448E-2</v>
      </c>
      <c r="AD8" s="26">
        <f t="shared" si="12"/>
        <v>-3.0236873333333332</v>
      </c>
      <c r="AE8" s="26">
        <v>-4.9000000000000004</v>
      </c>
      <c r="AF8" s="26">
        <v>-6.64</v>
      </c>
      <c r="AG8" s="26">
        <v>0</v>
      </c>
    </row>
    <row r="9" spans="1:33" ht="15.75" customHeight="1" x14ac:dyDescent="0.2">
      <c r="A9" s="15" t="s">
        <v>44</v>
      </c>
      <c r="B9" s="15" t="s">
        <v>284</v>
      </c>
      <c r="C9" s="16">
        <f t="shared" si="4"/>
        <v>18.864864864864863</v>
      </c>
      <c r="D9" s="17">
        <v>37</v>
      </c>
      <c r="E9" s="17">
        <v>3</v>
      </c>
      <c r="F9" s="30">
        <v>698</v>
      </c>
      <c r="G9" s="30">
        <v>-63.720000000000006</v>
      </c>
      <c r="H9" s="19">
        <f t="shared" si="1"/>
        <v>9.1289398280802306E-2</v>
      </c>
      <c r="I9" s="19">
        <f t="shared" si="2"/>
        <v>0.13326449487363162</v>
      </c>
      <c r="J9" s="18">
        <f t="shared" si="5"/>
        <v>93.018617421794872</v>
      </c>
      <c r="K9" s="18">
        <f t="shared" si="3"/>
        <v>2.5140166870755372</v>
      </c>
      <c r="L9" s="17">
        <v>79</v>
      </c>
      <c r="M9" s="20">
        <f t="shared" si="6"/>
        <v>0.46835443037974683</v>
      </c>
      <c r="N9" s="17">
        <v>308</v>
      </c>
      <c r="O9" s="21">
        <f t="shared" ref="O9:P9" si="17">D9/7</f>
        <v>5.2857142857142856</v>
      </c>
      <c r="P9" s="21">
        <f t="shared" si="17"/>
        <v>0.42857142857142855</v>
      </c>
      <c r="Q9" s="17">
        <f t="shared" si="8"/>
        <v>53</v>
      </c>
      <c r="R9" s="17"/>
      <c r="S9" s="22">
        <v>0.53414882772680905</v>
      </c>
      <c r="T9" s="15">
        <v>0</v>
      </c>
      <c r="U9" s="23" t="s">
        <v>33</v>
      </c>
      <c r="V9" s="24" t="s">
        <v>33</v>
      </c>
      <c r="W9" s="15">
        <v>18</v>
      </c>
      <c r="X9" s="25">
        <f t="shared" si="9"/>
        <v>0.48648648648648651</v>
      </c>
      <c r="Y9" s="26">
        <f t="shared" si="10"/>
        <v>3.5400000000000005</v>
      </c>
      <c r="Z9" s="15">
        <v>0</v>
      </c>
      <c r="AA9" s="15" t="s">
        <v>73</v>
      </c>
      <c r="AB9" s="28">
        <f t="shared" si="11"/>
        <v>-0.69</v>
      </c>
      <c r="AC9" s="29">
        <v>5.4776944444444448E-2</v>
      </c>
      <c r="AD9" s="26">
        <f t="shared" si="12"/>
        <v>-2.7969107833333329</v>
      </c>
      <c r="AE9" s="26">
        <v>-4.9000000000000004</v>
      </c>
      <c r="AF9" s="26">
        <v>-6.8233641025641001</v>
      </c>
      <c r="AG9" s="26">
        <v>0</v>
      </c>
    </row>
    <row r="10" spans="1:33" ht="15.75" customHeight="1" x14ac:dyDescent="0.2">
      <c r="A10" s="15" t="s">
        <v>45</v>
      </c>
      <c r="B10" s="15" t="s">
        <v>170</v>
      </c>
      <c r="C10" s="16">
        <f t="shared" si="4"/>
        <v>20.499166666666664</v>
      </c>
      <c r="D10" s="17">
        <v>24</v>
      </c>
      <c r="E10" s="17">
        <v>5</v>
      </c>
      <c r="F10" s="30">
        <v>491.9799999999999</v>
      </c>
      <c r="G10" s="30">
        <v>-62.72999999999999</v>
      </c>
      <c r="H10" s="19">
        <f t="shared" si="1"/>
        <v>0.12750518313752593</v>
      </c>
      <c r="I10" s="19">
        <f t="shared" si="2"/>
        <v>0.14691257599589733</v>
      </c>
      <c r="J10" s="18">
        <f t="shared" si="5"/>
        <v>72.278049138461554</v>
      </c>
      <c r="K10" s="18">
        <f t="shared" si="3"/>
        <v>3.0115853807692314</v>
      </c>
      <c r="L10" s="17">
        <v>65</v>
      </c>
      <c r="M10" s="20">
        <f t="shared" si="6"/>
        <v>0.36923076923076925</v>
      </c>
      <c r="N10" s="17">
        <v>288</v>
      </c>
      <c r="O10" s="21">
        <f t="shared" ref="O10:P10" si="18">D10/7</f>
        <v>3.4285714285714284</v>
      </c>
      <c r="P10" s="21">
        <f t="shared" si="18"/>
        <v>0.7142857142857143</v>
      </c>
      <c r="Q10" s="17">
        <f t="shared" si="8"/>
        <v>69</v>
      </c>
      <c r="R10" s="17"/>
      <c r="S10" s="22">
        <v>0.60294117647058798</v>
      </c>
      <c r="T10" s="15">
        <v>0</v>
      </c>
      <c r="U10" s="23" t="s">
        <v>33</v>
      </c>
      <c r="V10" s="24" t="s">
        <v>33</v>
      </c>
      <c r="W10" s="15">
        <v>12</v>
      </c>
      <c r="X10" s="25">
        <f t="shared" si="9"/>
        <v>0.5</v>
      </c>
      <c r="Y10" s="26">
        <f t="shared" si="10"/>
        <v>4.480714285714285</v>
      </c>
      <c r="Z10" s="15">
        <v>2</v>
      </c>
      <c r="AA10" s="15" t="s">
        <v>73</v>
      </c>
      <c r="AB10" s="28">
        <f t="shared" si="11"/>
        <v>-0.69</v>
      </c>
      <c r="AC10" s="29">
        <v>5.4776944444444448E-2</v>
      </c>
      <c r="AD10" s="26">
        <f t="shared" si="12"/>
        <v>-1.8142123999999997</v>
      </c>
      <c r="AE10" s="26">
        <v>-4.9000000000000004</v>
      </c>
      <c r="AF10" s="26">
        <v>-6.8233641025641001</v>
      </c>
      <c r="AG10" s="26">
        <v>0</v>
      </c>
    </row>
    <row r="11" spans="1:33" ht="15.75" customHeight="1" x14ac:dyDescent="0.2">
      <c r="A11" s="15" t="s">
        <v>47</v>
      </c>
      <c r="B11" s="15" t="s">
        <v>285</v>
      </c>
      <c r="C11" s="16">
        <f t="shared" si="4"/>
        <v>21.010400000000001</v>
      </c>
      <c r="D11" s="17">
        <v>25</v>
      </c>
      <c r="E11" s="17">
        <v>1</v>
      </c>
      <c r="F11" s="30">
        <v>525.26</v>
      </c>
      <c r="G11" s="30">
        <v>-48.39</v>
      </c>
      <c r="H11" s="19">
        <f t="shared" si="1"/>
        <v>9.212580436355329E-2</v>
      </c>
      <c r="I11" s="19">
        <f t="shared" si="2"/>
        <v>0.19629724870076568</v>
      </c>
      <c r="J11" s="18">
        <f t="shared" si="5"/>
        <v>103.10709285256418</v>
      </c>
      <c r="K11" s="18">
        <f t="shared" si="3"/>
        <v>4.1242837141025674</v>
      </c>
      <c r="L11" s="17">
        <v>45</v>
      </c>
      <c r="M11" s="20">
        <f t="shared" si="6"/>
        <v>0.55555555555555558</v>
      </c>
      <c r="N11" s="17">
        <v>258</v>
      </c>
      <c r="O11" s="21">
        <f t="shared" ref="O11:P11" si="19">D11/7</f>
        <v>3.5714285714285716</v>
      </c>
      <c r="P11" s="21">
        <f t="shared" si="19"/>
        <v>0.14285714285714285</v>
      </c>
      <c r="Q11" s="17">
        <f t="shared" si="8"/>
        <v>69</v>
      </c>
      <c r="R11" s="17"/>
      <c r="S11" s="22">
        <v>0.68164383561643804</v>
      </c>
      <c r="T11" s="15">
        <v>0</v>
      </c>
      <c r="U11" s="23" t="s">
        <v>33</v>
      </c>
      <c r="V11" s="24" t="s">
        <v>33</v>
      </c>
      <c r="W11" s="15">
        <v>7</v>
      </c>
      <c r="X11" s="25">
        <f t="shared" si="9"/>
        <v>0.28000000000000003</v>
      </c>
      <c r="Y11" s="26">
        <f t="shared" si="10"/>
        <v>6.9128571428571428</v>
      </c>
      <c r="Z11" s="15">
        <v>0</v>
      </c>
      <c r="AA11" s="15" t="s">
        <v>73</v>
      </c>
      <c r="AB11" s="28">
        <f t="shared" si="11"/>
        <v>-0.69</v>
      </c>
      <c r="AC11" s="29">
        <v>5.4776944444444448E-2</v>
      </c>
      <c r="AD11" s="26">
        <f t="shared" si="12"/>
        <v>-1.8898045833333332</v>
      </c>
      <c r="AE11" s="26">
        <v>-4.9000000000000004</v>
      </c>
      <c r="AF11" s="26">
        <v>-6.8233641025641001</v>
      </c>
      <c r="AG11" s="26">
        <v>0</v>
      </c>
    </row>
    <row r="12" spans="1:33" ht="15.75" customHeight="1" x14ac:dyDescent="0.2">
      <c r="A12" s="15" t="s">
        <v>49</v>
      </c>
      <c r="B12" s="15" t="s">
        <v>286</v>
      </c>
      <c r="C12" s="16">
        <f t="shared" si="4"/>
        <v>21.181764705882355</v>
      </c>
      <c r="D12" s="17">
        <v>17</v>
      </c>
      <c r="E12" s="17">
        <v>0</v>
      </c>
      <c r="F12" s="30">
        <v>360.09000000000003</v>
      </c>
      <c r="G12" s="30">
        <v>-46.28</v>
      </c>
      <c r="H12" s="19">
        <f t="shared" si="1"/>
        <v>0.12852342469938069</v>
      </c>
      <c r="I12" s="19">
        <f t="shared" si="2"/>
        <v>0.1644428979970109</v>
      </c>
      <c r="J12" s="18">
        <f t="shared" si="5"/>
        <v>59.214243139743658</v>
      </c>
      <c r="K12" s="18">
        <f t="shared" si="3"/>
        <v>3.4831907729260974</v>
      </c>
      <c r="L12" s="17">
        <v>55</v>
      </c>
      <c r="M12" s="20">
        <f t="shared" si="6"/>
        <v>0.30909090909090908</v>
      </c>
      <c r="N12" s="17">
        <v>241</v>
      </c>
      <c r="O12" s="21">
        <f t="shared" ref="O12:P12" si="20">D12/7</f>
        <v>2.4285714285714284</v>
      </c>
      <c r="P12" s="21">
        <f t="shared" si="20"/>
        <v>0</v>
      </c>
      <c r="Q12" s="17">
        <f t="shared" si="8"/>
        <v>99</v>
      </c>
      <c r="R12" s="17"/>
      <c r="S12" s="22">
        <v>0.72663958212420199</v>
      </c>
      <c r="T12" s="15">
        <v>0</v>
      </c>
      <c r="U12" s="23" t="s">
        <v>33</v>
      </c>
      <c r="V12" s="24" t="s">
        <v>33</v>
      </c>
      <c r="W12" s="15">
        <v>3</v>
      </c>
      <c r="X12" s="25">
        <f t="shared" si="9"/>
        <v>0.17647058823529413</v>
      </c>
      <c r="Y12" s="26">
        <f t="shared" si="10"/>
        <v>11.57</v>
      </c>
      <c r="Z12" s="15">
        <v>1</v>
      </c>
      <c r="AA12" s="15" t="s">
        <v>73</v>
      </c>
      <c r="AB12" s="28">
        <f t="shared" si="11"/>
        <v>-0.69</v>
      </c>
      <c r="AC12" s="29">
        <v>5.4776944444444448E-2</v>
      </c>
      <c r="AD12" s="26">
        <f t="shared" si="12"/>
        <v>-1.2850671166666665</v>
      </c>
      <c r="AE12" s="26">
        <v>-4.9000000000000004</v>
      </c>
      <c r="AF12" s="26">
        <v>-6.8233641025641001</v>
      </c>
      <c r="AG12" s="26">
        <v>0</v>
      </c>
    </row>
    <row r="13" spans="1:33" ht="15.75" customHeight="1" x14ac:dyDescent="0.2">
      <c r="A13" s="15" t="s">
        <v>50</v>
      </c>
      <c r="B13" s="15" t="s">
        <v>287</v>
      </c>
      <c r="C13" s="16">
        <f t="shared" si="4"/>
        <v>20.055185185185184</v>
      </c>
      <c r="D13" s="17">
        <v>54</v>
      </c>
      <c r="E13" s="17">
        <v>0</v>
      </c>
      <c r="F13" s="18">
        <v>1082.98</v>
      </c>
      <c r="G13" s="30">
        <v>-32.68</v>
      </c>
      <c r="H13" s="19">
        <f t="shared" si="1"/>
        <v>3.0175995863266171E-2</v>
      </c>
      <c r="I13" s="19">
        <f t="shared" si="2"/>
        <v>0.22664114027959889</v>
      </c>
      <c r="J13" s="18">
        <f t="shared" si="5"/>
        <v>245.44782210000002</v>
      </c>
      <c r="K13" s="18">
        <f t="shared" si="3"/>
        <v>4.5453300388888893</v>
      </c>
      <c r="L13" s="17">
        <v>18</v>
      </c>
      <c r="M13" s="20">
        <f t="shared" si="6"/>
        <v>3</v>
      </c>
      <c r="N13" s="17">
        <v>187</v>
      </c>
      <c r="O13" s="21">
        <f t="shared" ref="O13:P13" si="21">D13/7</f>
        <v>7.7142857142857144</v>
      </c>
      <c r="P13" s="21">
        <f t="shared" si="21"/>
        <v>0</v>
      </c>
      <c r="Q13" s="17">
        <f t="shared" si="8"/>
        <v>24</v>
      </c>
      <c r="R13" s="17"/>
      <c r="S13" s="22">
        <v>0.73349056603773499</v>
      </c>
      <c r="T13" s="15">
        <v>0</v>
      </c>
      <c r="U13" s="23" t="s">
        <v>33</v>
      </c>
      <c r="V13" s="24" t="s">
        <v>33</v>
      </c>
      <c r="W13" s="15">
        <v>2</v>
      </c>
      <c r="X13" s="25">
        <f t="shared" si="9"/>
        <v>3.7037037037037035E-2</v>
      </c>
      <c r="Y13" s="26">
        <f t="shared" si="10"/>
        <v>10.893333333333333</v>
      </c>
      <c r="Z13" s="15">
        <v>1</v>
      </c>
      <c r="AA13" s="15" t="s">
        <v>73</v>
      </c>
      <c r="AB13" s="28">
        <f t="shared" si="11"/>
        <v>-0.69</v>
      </c>
      <c r="AC13" s="29">
        <v>5.4776944444444448E-2</v>
      </c>
      <c r="AD13" s="26">
        <f t="shared" si="12"/>
        <v>-4.0819779</v>
      </c>
      <c r="AE13" s="26">
        <v>-4.9000000000000004</v>
      </c>
      <c r="AF13" s="26">
        <v>-6.9207999999999998</v>
      </c>
      <c r="AG13" s="26">
        <v>0</v>
      </c>
    </row>
    <row r="14" spans="1:33" ht="15.75" customHeight="1" x14ac:dyDescent="0.2">
      <c r="A14" s="15" t="s">
        <v>52</v>
      </c>
      <c r="B14" s="15" t="s">
        <v>48</v>
      </c>
      <c r="C14" s="16">
        <f t="shared" si="4"/>
        <v>19.759565217391305</v>
      </c>
      <c r="D14" s="17">
        <v>69</v>
      </c>
      <c r="E14" s="17">
        <v>6</v>
      </c>
      <c r="F14" s="18">
        <v>1363.41</v>
      </c>
      <c r="G14" s="30">
        <v>-21.470000000000002</v>
      </c>
      <c r="H14" s="19">
        <f t="shared" si="1"/>
        <v>1.5747280715265401E-2</v>
      </c>
      <c r="I14" s="19">
        <f t="shared" si="2"/>
        <v>0.23219533328199141</v>
      </c>
      <c r="J14" s="18">
        <f t="shared" si="5"/>
        <v>316.57743934999991</v>
      </c>
      <c r="K14" s="18">
        <f t="shared" si="3"/>
        <v>4.5880788311594189</v>
      </c>
      <c r="L14" s="17">
        <v>27</v>
      </c>
      <c r="M14" s="20">
        <f t="shared" si="6"/>
        <v>2.5555555555555554</v>
      </c>
      <c r="N14" s="17">
        <v>110</v>
      </c>
      <c r="O14" s="21">
        <f t="shared" ref="O14:P14" si="22">D14/7</f>
        <v>9.8571428571428577</v>
      </c>
      <c r="P14" s="21">
        <f t="shared" si="22"/>
        <v>0.8571428571428571</v>
      </c>
      <c r="Q14" s="17">
        <f t="shared" si="8"/>
        <v>10</v>
      </c>
      <c r="R14" s="17"/>
      <c r="S14" s="22">
        <v>1.1868131868131799</v>
      </c>
      <c r="T14" s="15">
        <v>0</v>
      </c>
      <c r="U14" s="23" t="s">
        <v>33</v>
      </c>
      <c r="V14" s="24" t="s">
        <v>33</v>
      </c>
      <c r="W14" s="15">
        <v>5</v>
      </c>
      <c r="X14" s="25">
        <f t="shared" si="9"/>
        <v>7.2463768115942032E-2</v>
      </c>
      <c r="Y14" s="26">
        <f t="shared" si="10"/>
        <v>4.2940000000000005</v>
      </c>
      <c r="Z14" s="15">
        <v>0</v>
      </c>
      <c r="AA14" s="15" t="s">
        <v>73</v>
      </c>
      <c r="AB14" s="28">
        <f t="shared" si="11"/>
        <v>-0.69</v>
      </c>
      <c r="AC14" s="29">
        <v>5.4776944444444448E-2</v>
      </c>
      <c r="AD14" s="26">
        <f t="shared" si="12"/>
        <v>-5.2158606499999998</v>
      </c>
      <c r="AE14" s="26">
        <v>-4.9000000000000004</v>
      </c>
      <c r="AF14" s="26">
        <v>-6.9207999999999998</v>
      </c>
      <c r="AG14" s="26">
        <v>0</v>
      </c>
    </row>
    <row r="15" spans="1:33" ht="15.75" customHeight="1" x14ac:dyDescent="0.2">
      <c r="A15" s="15" t="s">
        <v>54</v>
      </c>
      <c r="B15" s="15" t="s">
        <v>288</v>
      </c>
      <c r="C15" s="16">
        <f t="shared" si="4"/>
        <v>19.794999999999998</v>
      </c>
      <c r="D15" s="17">
        <v>4</v>
      </c>
      <c r="E15" s="17">
        <v>0</v>
      </c>
      <c r="F15" s="18">
        <v>79.179999999999993</v>
      </c>
      <c r="G15" s="30">
        <v>-24.47</v>
      </c>
      <c r="H15" s="19">
        <f t="shared" si="1"/>
        <v>0.30904268754736047</v>
      </c>
      <c r="I15" s="19">
        <f t="shared" si="2"/>
        <v>-6.0022338132525083E-2</v>
      </c>
      <c r="J15" s="18">
        <f t="shared" si="5"/>
        <v>-4.7525687333333355</v>
      </c>
      <c r="K15" s="18">
        <f t="shared" si="3"/>
        <v>-1.1881421833333339</v>
      </c>
      <c r="L15" s="17">
        <v>32</v>
      </c>
      <c r="M15" s="20">
        <f t="shared" si="6"/>
        <v>0.125</v>
      </c>
      <c r="N15" s="17">
        <v>106</v>
      </c>
      <c r="O15" s="21">
        <f t="shared" ref="O15:P15" si="23">D15/7</f>
        <v>0.5714285714285714</v>
      </c>
      <c r="P15" s="21">
        <f t="shared" si="23"/>
        <v>0</v>
      </c>
      <c r="Q15" s="17">
        <f t="shared" si="8"/>
        <v>185</v>
      </c>
      <c r="R15" s="17"/>
      <c r="S15" s="22">
        <v>1.24837074583635</v>
      </c>
      <c r="T15" s="15">
        <v>0</v>
      </c>
      <c r="U15" s="23" t="s">
        <v>33</v>
      </c>
      <c r="V15" s="24" t="s">
        <v>33</v>
      </c>
      <c r="W15" s="15">
        <v>1</v>
      </c>
      <c r="X15" s="25">
        <f t="shared" si="9"/>
        <v>0.25</v>
      </c>
      <c r="Y15" s="26">
        <f t="shared" si="10"/>
        <v>24.47</v>
      </c>
      <c r="Z15" s="15">
        <v>0</v>
      </c>
      <c r="AA15" s="15" t="s">
        <v>73</v>
      </c>
      <c r="AB15" s="28">
        <f t="shared" si="11"/>
        <v>-0.69</v>
      </c>
      <c r="AC15" s="29">
        <v>5.4776944444444448E-2</v>
      </c>
      <c r="AD15" s="26">
        <f t="shared" si="12"/>
        <v>-0.30236873333333331</v>
      </c>
      <c r="AE15" s="26">
        <v>-4.9000000000000004</v>
      </c>
      <c r="AF15" s="26">
        <v>-6.9207999999999998</v>
      </c>
      <c r="AG15" s="26">
        <v>0</v>
      </c>
    </row>
    <row r="16" spans="1:33" ht="15.75" customHeight="1" x14ac:dyDescent="0.2">
      <c r="A16" s="15" t="s">
        <v>55</v>
      </c>
      <c r="B16" s="15" t="s">
        <v>48</v>
      </c>
      <c r="C16" s="16">
        <f t="shared" si="4"/>
        <v>18.797692307692309</v>
      </c>
      <c r="D16" s="17">
        <v>13</v>
      </c>
      <c r="E16" s="17">
        <v>0</v>
      </c>
      <c r="F16" s="18">
        <v>244.37</v>
      </c>
      <c r="G16" s="30">
        <v>-28.590000000000003</v>
      </c>
      <c r="H16" s="19">
        <f t="shared" si="1"/>
        <v>0.11699472111961372</v>
      </c>
      <c r="I16" s="19">
        <f t="shared" si="2"/>
        <v>0.10014077675928572</v>
      </c>
      <c r="J16" s="18">
        <f t="shared" si="5"/>
        <v>24.47140161666665</v>
      </c>
      <c r="K16" s="18">
        <f t="shared" si="3"/>
        <v>1.8824155089743577</v>
      </c>
      <c r="L16" s="17">
        <v>44</v>
      </c>
      <c r="M16" s="20">
        <f t="shared" si="6"/>
        <v>0.29545454545454547</v>
      </c>
      <c r="N16" s="17">
        <v>100</v>
      </c>
      <c r="O16" s="21">
        <f t="shared" ref="O16:P16" si="24">D16/7</f>
        <v>1.8571428571428572</v>
      </c>
      <c r="P16" s="21">
        <f t="shared" si="24"/>
        <v>0</v>
      </c>
      <c r="Q16" s="17">
        <f t="shared" si="8"/>
        <v>53</v>
      </c>
      <c r="R16" s="17"/>
      <c r="S16" s="22">
        <v>1.34472049689441</v>
      </c>
      <c r="T16" s="15">
        <v>0</v>
      </c>
      <c r="U16" s="23" t="s">
        <v>33</v>
      </c>
      <c r="V16" s="24" t="s">
        <v>33</v>
      </c>
      <c r="W16" s="15">
        <v>1</v>
      </c>
      <c r="X16" s="25">
        <f t="shared" si="9"/>
        <v>7.6923076923076927E-2</v>
      </c>
      <c r="Y16" s="26">
        <f t="shared" si="10"/>
        <v>28.590000000000003</v>
      </c>
      <c r="Z16" s="15">
        <v>0</v>
      </c>
      <c r="AA16" s="15" t="s">
        <v>73</v>
      </c>
      <c r="AB16" s="28">
        <f t="shared" si="11"/>
        <v>-0.69</v>
      </c>
      <c r="AC16" s="29">
        <v>5.4776944444444448E-2</v>
      </c>
      <c r="AD16" s="26">
        <f t="shared" si="12"/>
        <v>-0.98269838333333326</v>
      </c>
      <c r="AE16" s="26">
        <v>-4.9000000000000004</v>
      </c>
      <c r="AF16" s="26">
        <v>-6.9207999999999998</v>
      </c>
      <c r="AG16" s="26">
        <v>0</v>
      </c>
    </row>
    <row r="17" spans="1:33" ht="15.75" customHeight="1" x14ac:dyDescent="0.2">
      <c r="A17" s="15" t="s">
        <v>56</v>
      </c>
      <c r="B17" s="15" t="s">
        <v>289</v>
      </c>
      <c r="C17" s="16">
        <f t="shared" si="4"/>
        <v>18.543636363636367</v>
      </c>
      <c r="D17" s="17">
        <v>22</v>
      </c>
      <c r="E17" s="17">
        <v>6</v>
      </c>
      <c r="F17" s="18">
        <v>407.96000000000004</v>
      </c>
      <c r="G17" s="30">
        <v>-22.689999999999998</v>
      </c>
      <c r="H17" s="19">
        <f t="shared" si="1"/>
        <v>5.561819786253553E-2</v>
      </c>
      <c r="I17" s="19">
        <f t="shared" si="2"/>
        <v>0.16061224621694942</v>
      </c>
      <c r="J17" s="18">
        <f t="shared" si="5"/>
        <v>65.523371966666687</v>
      </c>
      <c r="K17" s="18">
        <f t="shared" si="3"/>
        <v>2.9783350893939402</v>
      </c>
      <c r="L17" s="17">
        <v>47</v>
      </c>
      <c r="M17" s="20">
        <f t="shared" si="6"/>
        <v>0.46808510638297873</v>
      </c>
      <c r="N17" s="17">
        <v>67</v>
      </c>
      <c r="O17" s="21">
        <f t="shared" ref="O17:P17" si="25">D17/7</f>
        <v>3.1428571428571428</v>
      </c>
      <c r="P17" s="21">
        <f t="shared" si="25"/>
        <v>0.8571428571428571</v>
      </c>
      <c r="Q17" s="17">
        <f t="shared" si="8"/>
        <v>16</v>
      </c>
      <c r="R17" s="17"/>
      <c r="S17" s="22">
        <v>1.4708818635607299</v>
      </c>
      <c r="T17" s="15">
        <v>0</v>
      </c>
      <c r="U17" s="23" t="s">
        <v>33</v>
      </c>
      <c r="V17" s="24" t="s">
        <v>33</v>
      </c>
      <c r="W17" s="15">
        <v>9</v>
      </c>
      <c r="X17" s="25">
        <f t="shared" si="9"/>
        <v>0.40909090909090912</v>
      </c>
      <c r="Y17" s="26">
        <f t="shared" si="10"/>
        <v>2.5211111111111109</v>
      </c>
      <c r="Z17" s="15">
        <v>0</v>
      </c>
      <c r="AA17" s="15" t="s">
        <v>73</v>
      </c>
      <c r="AB17" s="28">
        <f t="shared" si="11"/>
        <v>-0.69</v>
      </c>
      <c r="AC17" s="29">
        <v>5.4776944444444448E-2</v>
      </c>
      <c r="AD17" s="26">
        <f t="shared" si="12"/>
        <v>-1.6630280333333332</v>
      </c>
      <c r="AE17" s="26">
        <v>-4.9000000000000004</v>
      </c>
      <c r="AF17" s="26">
        <v>-6.7767999999999997</v>
      </c>
      <c r="AG17" s="26">
        <v>0</v>
      </c>
    </row>
    <row r="18" spans="1:33" ht="15.75" customHeight="1" x14ac:dyDescent="0.2">
      <c r="A18" s="15" t="s">
        <v>57</v>
      </c>
      <c r="B18" s="15" t="s">
        <v>48</v>
      </c>
      <c r="C18" s="16">
        <f t="shared" si="4"/>
        <v>18.975217391304351</v>
      </c>
      <c r="D18" s="17">
        <v>23</v>
      </c>
      <c r="E18" s="17">
        <v>0</v>
      </c>
      <c r="F18" s="18">
        <v>436.43000000000006</v>
      </c>
      <c r="G18" s="30">
        <v>-24.02</v>
      </c>
      <c r="H18" s="19">
        <f t="shared" si="1"/>
        <v>5.5037463052494094E-2</v>
      </c>
      <c r="I18" s="19">
        <f t="shared" si="2"/>
        <v>0.17560772582850254</v>
      </c>
      <c r="J18" s="18">
        <f t="shared" si="5"/>
        <v>76.640479783333376</v>
      </c>
      <c r="K18" s="18">
        <f t="shared" si="3"/>
        <v>3.3321947731884078</v>
      </c>
      <c r="L18" s="17">
        <v>34</v>
      </c>
      <c r="M18" s="20">
        <f t="shared" si="6"/>
        <v>0.67647058823529416</v>
      </c>
      <c r="N18" s="17">
        <v>45</v>
      </c>
      <c r="O18" s="21">
        <f t="shared" ref="O18:P18" si="26">D18/7</f>
        <v>3.2857142857142856</v>
      </c>
      <c r="P18" s="21">
        <f t="shared" si="26"/>
        <v>0</v>
      </c>
      <c r="Q18" s="17">
        <f t="shared" si="8"/>
        <v>13</v>
      </c>
      <c r="R18" s="17"/>
      <c r="S18" s="22">
        <v>1.76422764227642</v>
      </c>
      <c r="T18" s="15">
        <v>0</v>
      </c>
      <c r="U18" s="23" t="s">
        <v>33</v>
      </c>
      <c r="V18" s="24" t="s">
        <v>33</v>
      </c>
      <c r="W18" s="15">
        <v>5</v>
      </c>
      <c r="X18" s="25">
        <f t="shared" si="9"/>
        <v>0.21739130434782608</v>
      </c>
      <c r="Y18" s="26">
        <f t="shared" si="10"/>
        <v>4.8040000000000003</v>
      </c>
      <c r="Z18" s="15">
        <v>0</v>
      </c>
      <c r="AA18" s="15" t="s">
        <v>73</v>
      </c>
      <c r="AB18" s="28">
        <f t="shared" si="11"/>
        <v>-0.69</v>
      </c>
      <c r="AC18" s="29">
        <v>5.4776944444444448E-2</v>
      </c>
      <c r="AD18" s="26">
        <f t="shared" si="12"/>
        <v>-1.7386202166666664</v>
      </c>
      <c r="AE18" s="26">
        <v>-4.9000000000000004</v>
      </c>
      <c r="AF18" s="26">
        <v>-6.7767999999999997</v>
      </c>
      <c r="AG18" s="26">
        <v>0</v>
      </c>
    </row>
    <row r="19" spans="1:33" ht="15.75" customHeight="1" x14ac:dyDescent="0.2">
      <c r="A19" s="15" t="s">
        <v>58</v>
      </c>
      <c r="B19" s="15" t="s">
        <v>227</v>
      </c>
      <c r="C19" s="16">
        <f t="shared" si="4"/>
        <v>19.656097560975613</v>
      </c>
      <c r="D19" s="17">
        <v>41</v>
      </c>
      <c r="E19" s="17">
        <v>0</v>
      </c>
      <c r="F19" s="18">
        <v>805.90000000000009</v>
      </c>
      <c r="G19" s="30">
        <v>-15.75</v>
      </c>
      <c r="H19" s="19">
        <f t="shared" si="1"/>
        <v>1.9543367663481821E-2</v>
      </c>
      <c r="I19" s="19">
        <f t="shared" si="2"/>
        <v>0.2325560497373538</v>
      </c>
      <c r="J19" s="18">
        <f t="shared" si="5"/>
        <v>187.41692048333346</v>
      </c>
      <c r="K19" s="18">
        <f t="shared" si="3"/>
        <v>4.5711444020325231</v>
      </c>
      <c r="L19" s="17">
        <v>29</v>
      </c>
      <c r="M19" s="20">
        <f t="shared" si="6"/>
        <v>1.4137931034482758</v>
      </c>
      <c r="N19" s="17">
        <v>9</v>
      </c>
      <c r="O19" s="21">
        <f t="shared" ref="O19:P19" si="27">D19/7</f>
        <v>5.8571428571428568</v>
      </c>
      <c r="P19" s="21">
        <f t="shared" si="27"/>
        <v>0</v>
      </c>
      <c r="Q19" s="17">
        <f t="shared" si="8"/>
        <v>1</v>
      </c>
      <c r="R19" s="17"/>
      <c r="S19" s="22">
        <v>1.87595212187159</v>
      </c>
      <c r="T19" s="15">
        <v>0</v>
      </c>
      <c r="U19" s="23" t="s">
        <v>33</v>
      </c>
      <c r="V19" s="24" t="s">
        <v>33</v>
      </c>
      <c r="W19" s="15">
        <v>20</v>
      </c>
      <c r="X19" s="25">
        <f t="shared" si="9"/>
        <v>0.48780487804878048</v>
      </c>
      <c r="Y19" s="26">
        <f t="shared" si="10"/>
        <v>0.75</v>
      </c>
      <c r="Z19" s="15">
        <v>1</v>
      </c>
      <c r="AA19" s="15" t="s">
        <v>73</v>
      </c>
      <c r="AB19" s="28">
        <f t="shared" si="11"/>
        <v>-0.69</v>
      </c>
      <c r="AC19" s="29">
        <v>5.4776944444444448E-2</v>
      </c>
      <c r="AD19" s="26">
        <f t="shared" si="12"/>
        <v>-3.0992795166666665</v>
      </c>
      <c r="AE19" s="26">
        <v>-4.9000000000000004</v>
      </c>
      <c r="AF19" s="26">
        <v>-6.7767999999999997</v>
      </c>
      <c r="AG19" s="26">
        <v>0</v>
      </c>
    </row>
    <row r="20" spans="1:33" ht="15.75" customHeight="1" x14ac:dyDescent="0.2">
      <c r="A20" s="15" t="s">
        <v>59</v>
      </c>
      <c r="B20" s="15" t="s">
        <v>290</v>
      </c>
      <c r="C20" s="16">
        <f t="shared" si="4"/>
        <v>19.53</v>
      </c>
      <c r="D20" s="17">
        <v>3</v>
      </c>
      <c r="E20" s="17">
        <v>0</v>
      </c>
      <c r="F20" s="18">
        <v>58.59</v>
      </c>
      <c r="G20" s="30">
        <v>-9.4400000000000013</v>
      </c>
      <c r="H20" s="19">
        <f t="shared" si="1"/>
        <v>0.16111964499061274</v>
      </c>
      <c r="I20" s="19">
        <f t="shared" si="2"/>
        <v>0.34188598736985848</v>
      </c>
      <c r="J20" s="18">
        <f t="shared" si="5"/>
        <v>20.031100000000009</v>
      </c>
      <c r="K20" s="18">
        <f t="shared" si="3"/>
        <v>6.6770333333333367</v>
      </c>
      <c r="L20" s="17">
        <v>28</v>
      </c>
      <c r="M20" s="20">
        <f t="shared" si="6"/>
        <v>0.10714285714285714</v>
      </c>
      <c r="N20" s="17">
        <v>1</v>
      </c>
      <c r="O20" s="21">
        <f t="shared" ref="O20:P20" si="28">D20/7</f>
        <v>0.42857142857142855</v>
      </c>
      <c r="P20" s="21">
        <f t="shared" si="28"/>
        <v>0</v>
      </c>
      <c r="Q20" s="17">
        <f t="shared" si="8"/>
        <v>2</v>
      </c>
      <c r="R20" s="17"/>
      <c r="S20" s="22">
        <v>2.1084489281210499</v>
      </c>
      <c r="T20" s="15">
        <v>0</v>
      </c>
      <c r="U20" s="23" t="s">
        <v>33</v>
      </c>
      <c r="V20" s="24" t="s">
        <v>33</v>
      </c>
      <c r="W20" s="15">
        <v>0</v>
      </c>
      <c r="X20" s="25">
        <f t="shared" si="9"/>
        <v>0</v>
      </c>
      <c r="Y20" s="26">
        <f t="shared" si="10"/>
        <v>9.4400000000000013</v>
      </c>
      <c r="Z20" s="15">
        <v>1</v>
      </c>
      <c r="AA20" s="15" t="e">
        <v>#N/A</v>
      </c>
      <c r="AB20" s="28" t="e">
        <f t="shared" si="11"/>
        <v>#N/A</v>
      </c>
      <c r="AC20" s="29" t="e">
        <v>#N/A</v>
      </c>
      <c r="AD20" s="26">
        <f t="shared" si="12"/>
        <v>0</v>
      </c>
      <c r="AE20" s="26">
        <v>0</v>
      </c>
      <c r="AF20" s="26">
        <v>-6.7767999999999997</v>
      </c>
      <c r="AG20" s="26">
        <v>0</v>
      </c>
    </row>
    <row r="21" spans="1:33" ht="15.75" customHeight="1" x14ac:dyDescent="0.2">
      <c r="A21" s="15" t="s">
        <v>60</v>
      </c>
      <c r="B21" s="15" t="s">
        <v>53</v>
      </c>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-6.7767999999999997</v>
      </c>
      <c r="AG21" s="26">
        <v>0</v>
      </c>
    </row>
    <row r="22" spans="1:33" ht="15.75" customHeight="1" x14ac:dyDescent="0.2">
      <c r="A22" s="15" t="s">
        <v>61</v>
      </c>
      <c r="B22" s="15"/>
      <c r="C22" s="16" t="str">
        <f t="shared" si="4"/>
        <v xml:space="preserve"> - </v>
      </c>
      <c r="D22" s="17">
        <v>0</v>
      </c>
      <c r="E22" s="17">
        <v>0</v>
      </c>
      <c r="F22" s="30">
        <v>0</v>
      </c>
      <c r="G22" s="30">
        <v>-3.04</v>
      </c>
      <c r="H22" s="19" t="e">
        <f t="shared" si="1"/>
        <v>#DIV/0!</v>
      </c>
      <c r="I22" s="19" t="e">
        <f t="shared" si="2"/>
        <v>#DIV/0!</v>
      </c>
      <c r="J22" s="18">
        <f t="shared" si="5"/>
        <v>-3.04</v>
      </c>
      <c r="K22" s="18" t="e">
        <f t="shared" si="3"/>
        <v>#DIV/0!</v>
      </c>
      <c r="L22" s="17">
        <v>0</v>
      </c>
      <c r="M22" s="20" t="str">
        <f t="shared" si="6"/>
        <v>-</v>
      </c>
      <c r="N22" s="17">
        <v>0</v>
      </c>
      <c r="O22" s="21">
        <f t="shared" ref="O22:P22" si="30">D22/7</f>
        <v>0</v>
      </c>
      <c r="P22" s="21">
        <f t="shared" si="30"/>
        <v>0</v>
      </c>
      <c r="Q22" s="17" t="e">
        <f t="shared" si="8"/>
        <v>#DIV/0!</v>
      </c>
      <c r="R22" s="17"/>
      <c r="S22" s="22" t="e">
        <v>#N/A</v>
      </c>
      <c r="T22" s="15">
        <v>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-6.7767999999999997</v>
      </c>
      <c r="AG22" s="26">
        <v>0</v>
      </c>
    </row>
    <row r="23" spans="1:33" ht="15.75" customHeight="1" x14ac:dyDescent="0.2">
      <c r="A23" s="15" t="s">
        <v>62</v>
      </c>
      <c r="B23" s="15" t="s">
        <v>81</v>
      </c>
      <c r="C23" s="16">
        <f t="shared" si="4"/>
        <v>19.489999999999998</v>
      </c>
      <c r="D23" s="17">
        <v>1</v>
      </c>
      <c r="E23" s="17">
        <v>0</v>
      </c>
      <c r="F23" s="18">
        <v>19.489999999999998</v>
      </c>
      <c r="G23" s="30">
        <v>-3.8200000000000003</v>
      </c>
      <c r="H23" s="19">
        <f t="shared" si="1"/>
        <v>0.19599794766546949</v>
      </c>
      <c r="I23" s="19">
        <f t="shared" si="2"/>
        <v>5.100604498033167E-2</v>
      </c>
      <c r="J23" s="18">
        <f t="shared" si="5"/>
        <v>0.99410781666666415</v>
      </c>
      <c r="K23" s="18">
        <f t="shared" si="3"/>
        <v>0.99410781666666415</v>
      </c>
      <c r="L23" s="17">
        <v>0</v>
      </c>
      <c r="M23" s="20" t="str">
        <f t="shared" si="6"/>
        <v>-</v>
      </c>
      <c r="N23" s="17">
        <v>1</v>
      </c>
      <c r="O23" s="21">
        <f t="shared" ref="O23:P23" si="31">D23/7</f>
        <v>0.14285714285714285</v>
      </c>
      <c r="P23" s="21">
        <f t="shared" si="31"/>
        <v>0</v>
      </c>
      <c r="Q23" s="17">
        <f t="shared" si="8"/>
        <v>7</v>
      </c>
      <c r="R23" s="17"/>
      <c r="S23" s="22">
        <v>2.4833333333333298</v>
      </c>
      <c r="T23" s="15">
        <v>0</v>
      </c>
      <c r="U23" s="23" t="s">
        <v>33</v>
      </c>
      <c r="V23" s="24" t="s">
        <v>33</v>
      </c>
      <c r="W23" s="15">
        <v>0</v>
      </c>
      <c r="X23" s="25">
        <f t="shared" si="9"/>
        <v>0</v>
      </c>
      <c r="Y23" s="26">
        <f t="shared" si="10"/>
        <v>0</v>
      </c>
      <c r="Z23" s="15">
        <v>0</v>
      </c>
      <c r="AA23" s="15" t="s">
        <v>73</v>
      </c>
      <c r="AB23" s="28">
        <f t="shared" si="11"/>
        <v>-0.69</v>
      </c>
      <c r="AC23" s="29">
        <v>5.4776944444444448E-2</v>
      </c>
      <c r="AD23" s="26">
        <f t="shared" si="12"/>
        <v>-7.5592183333333327E-2</v>
      </c>
      <c r="AE23" s="26">
        <v>-4.9000000000000004</v>
      </c>
      <c r="AF23" s="26">
        <v>-6.7767999999999997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5.4776944444444448E-2</v>
      </c>
      <c r="AD24" s="26">
        <f t="shared" si="12"/>
        <v>0</v>
      </c>
      <c r="AE24" s="26">
        <v>-4.9000000000000004</v>
      </c>
      <c r="AF24" s="26">
        <v>-6.7767999999999997</v>
      </c>
      <c r="AG24" s="26">
        <v>0</v>
      </c>
    </row>
    <row r="25" spans="1:33" ht="15.75" customHeight="1" x14ac:dyDescent="0.2">
      <c r="A25" s="15" t="s">
        <v>64</v>
      </c>
      <c r="B25" s="15" t="s">
        <v>53</v>
      </c>
      <c r="C25" s="16">
        <f t="shared" si="4"/>
        <v>19.489999999999998</v>
      </c>
      <c r="D25" s="17">
        <v>1</v>
      </c>
      <c r="E25" s="17">
        <v>0</v>
      </c>
      <c r="F25" s="18">
        <v>19.489999999999998</v>
      </c>
      <c r="G25" s="18">
        <v>0</v>
      </c>
      <c r="H25" s="19">
        <f t="shared" si="1"/>
        <v>0</v>
      </c>
      <c r="I25" s="19">
        <f t="shared" si="2"/>
        <v>0.2468398058833588</v>
      </c>
      <c r="J25" s="18">
        <f t="shared" si="5"/>
        <v>4.8109078166666626</v>
      </c>
      <c r="K25" s="18">
        <f t="shared" si="3"/>
        <v>4.8109078166666626</v>
      </c>
      <c r="L25" s="17">
        <v>4</v>
      </c>
      <c r="M25" s="20">
        <f t="shared" si="6"/>
        <v>0.25</v>
      </c>
      <c r="N25" s="17">
        <v>0</v>
      </c>
      <c r="O25" s="21">
        <f t="shared" ref="O25:P25" si="33">D25/7</f>
        <v>0.14285714285714285</v>
      </c>
      <c r="P25" s="21">
        <f t="shared" si="33"/>
        <v>0</v>
      </c>
      <c r="Q25" s="17">
        <f t="shared" si="8"/>
        <v>0</v>
      </c>
      <c r="R25" s="17"/>
      <c r="S25" s="22">
        <v>0</v>
      </c>
      <c r="T25" s="15">
        <v>0</v>
      </c>
      <c r="U25" s="23" t="s">
        <v>33</v>
      </c>
      <c r="V25" s="24" t="s">
        <v>33</v>
      </c>
      <c r="W25" s="37">
        <v>0</v>
      </c>
      <c r="X25" s="25">
        <f t="shared" si="9"/>
        <v>0</v>
      </c>
      <c r="Y25" s="26">
        <f t="shared" si="10"/>
        <v>0</v>
      </c>
      <c r="Z25" s="37">
        <v>0</v>
      </c>
      <c r="AA25" s="15" t="s">
        <v>73</v>
      </c>
      <c r="AB25" s="28">
        <f t="shared" si="11"/>
        <v>-0.69</v>
      </c>
      <c r="AC25" s="29">
        <v>5.4776944444444448E-2</v>
      </c>
      <c r="AD25" s="26">
        <f t="shared" si="12"/>
        <v>-7.5592183333333327E-2</v>
      </c>
      <c r="AE25" s="26">
        <v>-4.9000000000000004</v>
      </c>
      <c r="AF25" s="26">
        <v>-6.78</v>
      </c>
      <c r="AG25" s="26">
        <v>0</v>
      </c>
    </row>
    <row r="26" spans="1:33" ht="15.75" customHeight="1" x14ac:dyDescent="0.2">
      <c r="A26" s="15" t="s">
        <v>65</v>
      </c>
      <c r="B26" s="15"/>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5.4776944444444448E-2</v>
      </c>
      <c r="AD26" s="26">
        <f t="shared" si="12"/>
        <v>0</v>
      </c>
      <c r="AE26" s="26">
        <v>-4.9000000000000004</v>
      </c>
      <c r="AF26" s="26">
        <v>-6.7767999999999997</v>
      </c>
      <c r="AG26" s="26">
        <v>0</v>
      </c>
    </row>
    <row r="27" spans="1:33" ht="15.75" customHeight="1" x14ac:dyDescent="0.2">
      <c r="A27" s="15" t="s">
        <v>66</v>
      </c>
      <c r="B27" s="15"/>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5.4776944444444448E-2</v>
      </c>
      <c r="AD27" s="26">
        <f t="shared" si="12"/>
        <v>0</v>
      </c>
      <c r="AE27" s="26">
        <v>-4.9000000000000004</v>
      </c>
      <c r="AF27" s="26">
        <v>-6.7767999999999997</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5.4776944444444448E-2</v>
      </c>
      <c r="AD28" s="26">
        <f t="shared" si="12"/>
        <v>0</v>
      </c>
      <c r="AE28" s="26">
        <v>-4.9000000000000004</v>
      </c>
      <c r="AF28" s="26">
        <v>-6.7767999999999997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5.4776944444444448E-2</v>
      </c>
      <c r="AD29" s="26">
        <f t="shared" si="12"/>
        <v>0</v>
      </c>
      <c r="AE29" s="26">
        <v>-4.9000000000000004</v>
      </c>
      <c r="AF29" s="26">
        <v>-6.7767999999999997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5.4776944444444448E-2</v>
      </c>
      <c r="AD30" s="26">
        <f t="shared" si="12"/>
        <v>0</v>
      </c>
      <c r="AE30" s="26">
        <v>-4.9000000000000004</v>
      </c>
      <c r="AF30" s="26">
        <v>-6.1193050751999998</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5.4776944444444448E-2</v>
      </c>
      <c r="AD31" s="26">
        <f t="shared" si="12"/>
        <v>0</v>
      </c>
      <c r="AE31" s="26">
        <v>-4.9000000000000004</v>
      </c>
      <c r="AF31" s="26">
        <v>-6.1193050751999989</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5.4776944444444448E-2</v>
      </c>
      <c r="AD32" s="26">
        <f t="shared" si="12"/>
        <v>0</v>
      </c>
      <c r="AE32" s="26">
        <v>-4.9000000000000004</v>
      </c>
      <c r="AF32" s="26">
        <v>-6.1193050751999998</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31.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Info!B1:BJ5000""),3,FALSE),"""")"),"Decorator Receptacle Outlet with Wall Plate, 10 Pack, White - Tamper Resistant 3 Prong Electrical Wall Outlets - 15 Amp, 125 Volt, 3 Wire, Self-Grounding, UL Listed")</f>
        <v>Decorator Receptacle Outlet with Wall Plate, 10 Pack, White - Tamper Resistant 3 Prong Electrical Wall Outlets - 15 Amp, 125 Volt, 3 Wire, Self-Grounding,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Info!B1:BJ5000""),2,FALSE),"""")"),"B082SZMYXN")</f>
        <v>B082SZMYXN</v>
      </c>
      <c r="B2" s="38" t="s">
        <v>291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0.75" customHeight="1" x14ac:dyDescent="0.15">
      <c r="A3" s="62" t="s">
        <v>30</v>
      </c>
      <c r="B3" s="63"/>
      <c r="C3" s="4">
        <f>((AE32+AF32)/0.85)*-1</f>
        <v>15.825473675294118</v>
      </c>
      <c r="D3" s="5">
        <f>SUM(D4:D99765)</f>
        <v>213</v>
      </c>
      <c r="E3" s="5"/>
      <c r="F3" s="6">
        <f t="shared" ref="F3:G3" si="0">SUM(F4:F99765)</f>
        <v>4731.3600000000006</v>
      </c>
      <c r="G3" s="6">
        <f t="shared" si="0"/>
        <v>-239.58999999999997</v>
      </c>
      <c r="H3" s="7">
        <f t="shared" ref="H3:H32" si="1">G3/F3*-1</f>
        <v>5.0638716986236502E-2</v>
      </c>
      <c r="I3" s="8">
        <f t="shared" ref="I3:I32" si="2">J3/F3</f>
        <v>0.12982014037479406</v>
      </c>
      <c r="J3" s="6">
        <f>SUM(J4:J99765)</f>
        <v>614.22581936368567</v>
      </c>
      <c r="K3" s="6">
        <f t="shared" ref="K3:K32" si="3">J3/D3</f>
        <v>2.8836892927872566</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61</v>
      </c>
      <c r="X3" s="7">
        <f>W3/D3</f>
        <v>0.28638497652582162</v>
      </c>
      <c r="Y3" s="6"/>
      <c r="Z3" s="5"/>
      <c r="AA3" s="5"/>
      <c r="AB3" s="5"/>
      <c r="AC3" s="5"/>
      <c r="AD3" s="6">
        <f>SUM(AD4:AD99765)</f>
        <v>-29.209333200417145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Info!B2:BZ7000""),37,FALSE)),"""")*-1"),-8.031652624)</f>
        <v>-8.0316526239999995</v>
      </c>
      <c r="AG3" s="6">
        <f>SUM(AG4:AG99765)</f>
        <v>0</v>
      </c>
    </row>
    <row r="4" spans="1:33" ht="15.75" customHeight="1" x14ac:dyDescent="0.2">
      <c r="A4" s="15" t="s">
        <v>31</v>
      </c>
      <c r="B4" s="15" t="s">
        <v>36</v>
      </c>
      <c r="C4" s="16">
        <f t="shared" ref="C4:C32" si="4">IFERROR(F4/D4," - ")</f>
        <v>22.049375000000001</v>
      </c>
      <c r="D4" s="17">
        <v>16</v>
      </c>
      <c r="E4" s="17">
        <v>0</v>
      </c>
      <c r="F4" s="18">
        <v>352.79</v>
      </c>
      <c r="G4" s="18">
        <v>-8.3600000000000012</v>
      </c>
      <c r="H4" s="19">
        <f t="shared" si="1"/>
        <v>2.3696816803197372E-2</v>
      </c>
      <c r="I4" s="19">
        <f t="shared" si="2"/>
        <v>0.16449623122929963</v>
      </c>
      <c r="J4" s="18">
        <f t="shared" ref="J4:J32" si="5">F4*0.85+G4+AF4*D4+D4*AE4+AG4+AD4</f>
        <v>58.032625415384615</v>
      </c>
      <c r="K4" s="18">
        <f t="shared" si="3"/>
        <v>3.6270390884615384</v>
      </c>
      <c r="L4" s="17">
        <v>12</v>
      </c>
      <c r="M4" s="20">
        <f t="shared" ref="M4:M32" si="6">IFERROR(D4/L4,"-")</f>
        <v>1.3333333333333333</v>
      </c>
      <c r="N4" s="17">
        <v>256</v>
      </c>
      <c r="O4" s="21">
        <f t="shared" ref="O4:P4" si="7">D4/7</f>
        <v>2.2857142857142856</v>
      </c>
      <c r="P4" s="21">
        <f t="shared" si="7"/>
        <v>0</v>
      </c>
      <c r="Q4" s="17">
        <f t="shared" ref="Q4:Q32" si="8">ROUNDDOWN(N4/(O4+P4),0)</f>
        <v>112</v>
      </c>
      <c r="R4" s="17"/>
      <c r="S4" s="22">
        <v>0.59504132231404905</v>
      </c>
      <c r="T4" s="15">
        <v>60</v>
      </c>
      <c r="U4" s="23" t="s">
        <v>33</v>
      </c>
      <c r="V4" s="24" t="s">
        <v>33</v>
      </c>
      <c r="W4" s="15">
        <v>1</v>
      </c>
      <c r="X4" s="25">
        <f t="shared" ref="X4:X32" si="9">IFERROR(W4/D4,0)</f>
        <v>6.25E-2</v>
      </c>
      <c r="Y4" s="26">
        <f t="shared" ref="Y4:Y32" si="10">IFERROR(G4/(W4+Z4)*-1,0)</f>
        <v>8.3600000000000012</v>
      </c>
      <c r="Z4" s="15">
        <v>0</v>
      </c>
      <c r="AA4" s="27" t="s">
        <v>73</v>
      </c>
      <c r="AB4" s="28">
        <f t="shared" ref="AB4:AB32" si="11">IF(OR(AA4="UsLargeStandardSize",AA4="UsSmallStandardSize"),-0.69,-0.48)</f>
        <v>-0.69</v>
      </c>
      <c r="AC4" s="29">
        <v>9.529555555555555E-2</v>
      </c>
      <c r="AD4" s="26">
        <f t="shared" ref="AD4:AD32" si="12">IFERROR(AB4*AC4*D4*2,0)</f>
        <v>-2.1041258666666662</v>
      </c>
      <c r="AE4" s="26">
        <v>-5.42</v>
      </c>
      <c r="AF4" s="26">
        <v>-9.0409217948717959</v>
      </c>
      <c r="AG4" s="26">
        <v>0</v>
      </c>
    </row>
    <row r="5" spans="1:33" ht="15.75" customHeight="1" x14ac:dyDescent="0.2">
      <c r="A5" s="15" t="s">
        <v>35</v>
      </c>
      <c r="B5" s="15" t="s">
        <v>36</v>
      </c>
      <c r="C5" s="16">
        <f t="shared" si="4"/>
        <v>21.535999999999998</v>
      </c>
      <c r="D5" s="17">
        <v>25</v>
      </c>
      <c r="E5" s="17">
        <v>0</v>
      </c>
      <c r="F5" s="30">
        <v>538.4</v>
      </c>
      <c r="G5" s="30">
        <v>-21.85</v>
      </c>
      <c r="H5" s="19">
        <f t="shared" si="1"/>
        <v>4.0583209509658248E-2</v>
      </c>
      <c r="I5" s="19">
        <f t="shared" si="2"/>
        <v>0.13182661375889287</v>
      </c>
      <c r="J5" s="18">
        <f t="shared" si="5"/>
        <v>70.975448847787916</v>
      </c>
      <c r="K5" s="18">
        <f t="shared" si="3"/>
        <v>2.8390179539115166</v>
      </c>
      <c r="L5" s="17">
        <v>27</v>
      </c>
      <c r="M5" s="20">
        <f t="shared" si="6"/>
        <v>0.92592592592592593</v>
      </c>
      <c r="N5" s="17">
        <v>234</v>
      </c>
      <c r="O5" s="21">
        <f t="shared" ref="O5:P5" si="13">D5/7</f>
        <v>3.5714285714285716</v>
      </c>
      <c r="P5" s="21">
        <f t="shared" si="13"/>
        <v>0</v>
      </c>
      <c r="Q5" s="17">
        <f t="shared" si="8"/>
        <v>65</v>
      </c>
      <c r="R5" s="17"/>
      <c r="S5" s="22">
        <v>0.67057101024890098</v>
      </c>
      <c r="T5" s="15">
        <v>60</v>
      </c>
      <c r="U5" s="23" t="s">
        <v>33</v>
      </c>
      <c r="V5" s="24" t="s">
        <v>33</v>
      </c>
      <c r="W5" s="15">
        <v>12</v>
      </c>
      <c r="X5" s="25">
        <f t="shared" si="9"/>
        <v>0.48</v>
      </c>
      <c r="Y5" s="26">
        <f t="shared" si="10"/>
        <v>1.6807692307692308</v>
      </c>
      <c r="Z5" s="15">
        <v>1</v>
      </c>
      <c r="AA5" s="15" t="s">
        <v>73</v>
      </c>
      <c r="AB5" s="28">
        <f t="shared" si="11"/>
        <v>-0.69</v>
      </c>
      <c r="AC5" s="29">
        <v>9.5405979142526062E-2</v>
      </c>
      <c r="AD5" s="26">
        <f t="shared" si="12"/>
        <v>-3.2915062804171487</v>
      </c>
      <c r="AE5" s="26">
        <v>-5.42</v>
      </c>
      <c r="AF5" s="26">
        <v>-9.0409217948717959</v>
      </c>
      <c r="AG5" s="26">
        <v>0</v>
      </c>
    </row>
    <row r="6" spans="1:33" ht="15.75" customHeight="1" x14ac:dyDescent="0.2">
      <c r="A6" s="15" t="s">
        <v>37</v>
      </c>
      <c r="B6" s="15" t="s">
        <v>36</v>
      </c>
      <c r="C6" s="16">
        <f t="shared" si="4"/>
        <v>22.116923076923076</v>
      </c>
      <c r="D6" s="17">
        <v>13</v>
      </c>
      <c r="E6" s="17">
        <v>0</v>
      </c>
      <c r="F6" s="30">
        <v>287.52</v>
      </c>
      <c r="G6" s="30">
        <v>-22.85</v>
      </c>
      <c r="H6" s="19">
        <f t="shared" si="1"/>
        <v>7.9472732331663895E-2</v>
      </c>
      <c r="I6" s="19">
        <f t="shared" si="2"/>
        <v>0.11074156371730652</v>
      </c>
      <c r="J6" s="18">
        <f t="shared" si="5"/>
        <v>31.840414399999968</v>
      </c>
      <c r="K6" s="18">
        <f t="shared" si="3"/>
        <v>2.4492626461538438</v>
      </c>
      <c r="L6" s="17">
        <v>33</v>
      </c>
      <c r="M6" s="20">
        <f t="shared" si="6"/>
        <v>0.39393939393939392</v>
      </c>
      <c r="N6" s="17">
        <v>216</v>
      </c>
      <c r="O6" s="21">
        <f t="shared" ref="O6:P6" si="14">D6/7</f>
        <v>1.8571428571428572</v>
      </c>
      <c r="P6" s="21">
        <f t="shared" si="14"/>
        <v>0</v>
      </c>
      <c r="Q6" s="17">
        <f t="shared" si="8"/>
        <v>116</v>
      </c>
      <c r="R6" s="17"/>
      <c r="S6" s="22">
        <v>0.68255188316679405</v>
      </c>
      <c r="T6" s="15">
        <v>60</v>
      </c>
      <c r="U6" s="23" t="s">
        <v>33</v>
      </c>
      <c r="V6" s="24" t="s">
        <v>39</v>
      </c>
      <c r="W6" s="15">
        <v>3</v>
      </c>
      <c r="X6" s="25">
        <f t="shared" si="9"/>
        <v>0.23076923076923078</v>
      </c>
      <c r="Y6" s="26">
        <f t="shared" si="10"/>
        <v>7.6166666666666671</v>
      </c>
      <c r="Z6" s="15">
        <v>0</v>
      </c>
      <c r="AA6" s="15" t="s">
        <v>73</v>
      </c>
      <c r="AB6" s="28">
        <f t="shared" si="11"/>
        <v>-0.69</v>
      </c>
      <c r="AC6" s="29">
        <v>9.529555555555555E-2</v>
      </c>
      <c r="AD6" s="26">
        <f t="shared" si="12"/>
        <v>-1.7096022666666664</v>
      </c>
      <c r="AE6" s="26">
        <v>-5.42</v>
      </c>
      <c r="AF6" s="26">
        <v>-9.0409217948717959</v>
      </c>
      <c r="AG6" s="26">
        <v>0</v>
      </c>
    </row>
    <row r="7" spans="1:33" ht="15.75" customHeight="1" x14ac:dyDescent="0.2">
      <c r="A7" s="15" t="s">
        <v>40</v>
      </c>
      <c r="B7" s="15" t="s">
        <v>36</v>
      </c>
      <c r="C7" s="16">
        <f t="shared" si="4"/>
        <v>22.696000000000002</v>
      </c>
      <c r="D7" s="17">
        <v>15</v>
      </c>
      <c r="E7" s="17">
        <v>1</v>
      </c>
      <c r="F7" s="30">
        <v>340.44</v>
      </c>
      <c r="G7" s="30">
        <v>-28.77</v>
      </c>
      <c r="H7" s="19">
        <f t="shared" si="1"/>
        <v>8.4508283397955589E-2</v>
      </c>
      <c r="I7" s="19">
        <f t="shared" si="2"/>
        <v>0.12254011008378289</v>
      </c>
      <c r="J7" s="18">
        <f t="shared" si="5"/>
        <v>41.717555076923048</v>
      </c>
      <c r="K7" s="18">
        <f t="shared" si="3"/>
        <v>2.7811703384615365</v>
      </c>
      <c r="L7" s="17">
        <v>40</v>
      </c>
      <c r="M7" s="20">
        <f t="shared" si="6"/>
        <v>0.375</v>
      </c>
      <c r="N7" s="17">
        <v>205</v>
      </c>
      <c r="O7" s="21">
        <f t="shared" ref="O7:P7" si="15">D7/7</f>
        <v>2.1428571428571428</v>
      </c>
      <c r="P7" s="21">
        <f t="shared" si="15"/>
        <v>0.14285714285714285</v>
      </c>
      <c r="Q7" s="17">
        <f t="shared" si="8"/>
        <v>89</v>
      </c>
      <c r="R7" s="17"/>
      <c r="S7" s="22">
        <v>0.71382636655948495</v>
      </c>
      <c r="T7" s="15">
        <v>60</v>
      </c>
      <c r="U7" s="23" t="s">
        <v>33</v>
      </c>
      <c r="V7" s="24" t="s">
        <v>39</v>
      </c>
      <c r="W7" s="15">
        <v>9</v>
      </c>
      <c r="X7" s="25">
        <f t="shared" si="9"/>
        <v>0.6</v>
      </c>
      <c r="Y7" s="26">
        <f t="shared" si="10"/>
        <v>3.1966666666666668</v>
      </c>
      <c r="Z7" s="15">
        <v>0</v>
      </c>
      <c r="AA7" s="15" t="s">
        <v>73</v>
      </c>
      <c r="AB7" s="28">
        <f t="shared" si="11"/>
        <v>-0.69</v>
      </c>
      <c r="AC7" s="29">
        <v>9.529555555555555E-2</v>
      </c>
      <c r="AD7" s="26">
        <f t="shared" si="12"/>
        <v>-1.9726179999999995</v>
      </c>
      <c r="AE7" s="26">
        <v>-5.42</v>
      </c>
      <c r="AF7" s="26">
        <v>-9.0409217948717959</v>
      </c>
      <c r="AG7" s="26">
        <v>0</v>
      </c>
    </row>
    <row r="8" spans="1:33" ht="15.75" customHeight="1" x14ac:dyDescent="0.2">
      <c r="A8" s="15" t="s">
        <v>42</v>
      </c>
      <c r="B8" s="15" t="s">
        <v>36</v>
      </c>
      <c r="C8" s="16">
        <f t="shared" si="4"/>
        <v>22.519285714285719</v>
      </c>
      <c r="D8" s="17">
        <v>14</v>
      </c>
      <c r="E8" s="17">
        <v>2</v>
      </c>
      <c r="F8" s="30">
        <v>315.27000000000004</v>
      </c>
      <c r="G8" s="30">
        <v>-37.110000000000007</v>
      </c>
      <c r="H8" s="19">
        <f t="shared" si="1"/>
        <v>0.11770863069749739</v>
      </c>
      <c r="I8" s="19">
        <f t="shared" si="2"/>
        <v>8.4335299478753747E-2</v>
      </c>
      <c r="J8" s="18">
        <f t="shared" si="5"/>
        <v>26.588389866666699</v>
      </c>
      <c r="K8" s="18">
        <f t="shared" si="3"/>
        <v>1.8991707047619071</v>
      </c>
      <c r="L8" s="17">
        <v>26</v>
      </c>
      <c r="M8" s="20">
        <f t="shared" si="6"/>
        <v>0.53846153846153844</v>
      </c>
      <c r="N8" s="17">
        <v>186</v>
      </c>
      <c r="O8" s="21">
        <f t="shared" ref="O8:P8" si="16">D8/7</f>
        <v>2</v>
      </c>
      <c r="P8" s="21">
        <f t="shared" si="16"/>
        <v>0.2857142857142857</v>
      </c>
      <c r="Q8" s="17">
        <f t="shared" si="8"/>
        <v>81</v>
      </c>
      <c r="R8" s="17"/>
      <c r="S8" s="22">
        <v>0.69699570815450596</v>
      </c>
      <c r="T8" s="15">
        <v>60</v>
      </c>
      <c r="U8" s="23" t="s">
        <v>33</v>
      </c>
      <c r="V8" s="24" t="s">
        <v>33</v>
      </c>
      <c r="W8" s="15">
        <v>7</v>
      </c>
      <c r="X8" s="25">
        <f t="shared" si="9"/>
        <v>0.5</v>
      </c>
      <c r="Y8" s="26">
        <f t="shared" si="10"/>
        <v>5.3014285714285725</v>
      </c>
      <c r="Z8" s="15">
        <v>0</v>
      </c>
      <c r="AA8" s="15" t="s">
        <v>73</v>
      </c>
      <c r="AB8" s="28">
        <f t="shared" si="11"/>
        <v>-0.69</v>
      </c>
      <c r="AC8" s="29">
        <v>9.529555555555555E-2</v>
      </c>
      <c r="AD8" s="26">
        <f t="shared" si="12"/>
        <v>-1.8411101333333328</v>
      </c>
      <c r="AE8" s="26">
        <v>-5.42</v>
      </c>
      <c r="AF8" s="26">
        <v>-9.0399999999999991</v>
      </c>
      <c r="AG8" s="26">
        <v>0</v>
      </c>
    </row>
    <row r="9" spans="1:33" ht="15.75" customHeight="1" x14ac:dyDescent="0.2">
      <c r="A9" s="15" t="s">
        <v>44</v>
      </c>
      <c r="B9" s="15" t="s">
        <v>36</v>
      </c>
      <c r="C9" s="16">
        <f t="shared" si="4"/>
        <v>22.756428571428575</v>
      </c>
      <c r="D9" s="17">
        <v>14</v>
      </c>
      <c r="E9" s="17">
        <v>3</v>
      </c>
      <c r="F9" s="30">
        <v>318.59000000000003</v>
      </c>
      <c r="G9" s="30">
        <v>-43.209999999999987</v>
      </c>
      <c r="H9" s="19">
        <f t="shared" si="1"/>
        <v>0.13562886468501831</v>
      </c>
      <c r="I9" s="19">
        <f t="shared" si="2"/>
        <v>5.6856445572277557E-2</v>
      </c>
      <c r="J9" s="18">
        <f t="shared" si="5"/>
        <v>18.113894994871909</v>
      </c>
      <c r="K9" s="18">
        <f t="shared" si="3"/>
        <v>1.2938496424908508</v>
      </c>
      <c r="L9" s="17">
        <v>39</v>
      </c>
      <c r="M9" s="20">
        <f t="shared" si="6"/>
        <v>0.35897435897435898</v>
      </c>
      <c r="N9" s="17">
        <v>172</v>
      </c>
      <c r="O9" s="21">
        <f t="shared" ref="O9:P9" si="17">D9/7</f>
        <v>2</v>
      </c>
      <c r="P9" s="21">
        <f t="shared" si="17"/>
        <v>0.42857142857142855</v>
      </c>
      <c r="Q9" s="17">
        <f t="shared" si="8"/>
        <v>70</v>
      </c>
      <c r="R9" s="17"/>
      <c r="S9" s="22">
        <v>0.71003717472118899</v>
      </c>
      <c r="T9" s="15">
        <v>60</v>
      </c>
      <c r="U9" s="23" t="s">
        <v>33</v>
      </c>
      <c r="V9" s="24" t="s">
        <v>33</v>
      </c>
      <c r="W9" s="15">
        <v>9</v>
      </c>
      <c r="X9" s="25">
        <f t="shared" si="9"/>
        <v>0.6428571428571429</v>
      </c>
      <c r="Y9" s="26">
        <f t="shared" si="10"/>
        <v>3.9281818181818169</v>
      </c>
      <c r="Z9" s="15">
        <v>2</v>
      </c>
      <c r="AA9" s="15" t="s">
        <v>73</v>
      </c>
      <c r="AB9" s="28">
        <f t="shared" si="11"/>
        <v>-0.69</v>
      </c>
      <c r="AC9" s="29">
        <v>9.529555555555555E-2</v>
      </c>
      <c r="AD9" s="26">
        <f t="shared" si="12"/>
        <v>-1.8411101333333328</v>
      </c>
      <c r="AE9" s="26">
        <v>-5.42</v>
      </c>
      <c r="AF9" s="26">
        <v>-9.4111782051282002</v>
      </c>
      <c r="AG9" s="26">
        <v>0</v>
      </c>
    </row>
    <row r="10" spans="1:33" ht="15.75" customHeight="1" x14ac:dyDescent="0.2">
      <c r="A10" s="15" t="s">
        <v>45</v>
      </c>
      <c r="B10" s="15" t="s">
        <v>292</v>
      </c>
      <c r="C10" s="16">
        <f t="shared" si="4"/>
        <v>21.821999999999996</v>
      </c>
      <c r="D10" s="17">
        <v>10</v>
      </c>
      <c r="E10" s="17">
        <v>5</v>
      </c>
      <c r="F10" s="30">
        <v>218.21999999999997</v>
      </c>
      <c r="G10" s="30">
        <v>-42.49</v>
      </c>
      <c r="H10" s="19">
        <f t="shared" si="1"/>
        <v>0.19471175877554764</v>
      </c>
      <c r="I10" s="19">
        <f t="shared" si="2"/>
        <v>-3.0853367020814097E-2</v>
      </c>
      <c r="J10" s="18">
        <f t="shared" si="5"/>
        <v>-6.7328217512820512</v>
      </c>
      <c r="K10" s="18">
        <f t="shared" si="3"/>
        <v>-0.6732821751282051</v>
      </c>
      <c r="L10" s="17">
        <v>33</v>
      </c>
      <c r="M10" s="20">
        <f t="shared" si="6"/>
        <v>0.30303030303030304</v>
      </c>
      <c r="N10" s="17">
        <v>153</v>
      </c>
      <c r="O10" s="21">
        <f t="shared" ref="O10:P10" si="18">D10/7</f>
        <v>1.4285714285714286</v>
      </c>
      <c r="P10" s="21">
        <f t="shared" si="18"/>
        <v>0.7142857142857143</v>
      </c>
      <c r="Q10" s="17">
        <f t="shared" si="8"/>
        <v>71</v>
      </c>
      <c r="R10" s="17"/>
      <c r="S10" s="22">
        <v>0.72978303747534501</v>
      </c>
      <c r="T10" s="15">
        <v>60</v>
      </c>
      <c r="U10" s="23" t="s">
        <v>33</v>
      </c>
      <c r="V10" s="24" t="s">
        <v>33</v>
      </c>
      <c r="W10" s="15">
        <v>3</v>
      </c>
      <c r="X10" s="25">
        <f t="shared" si="9"/>
        <v>0.3</v>
      </c>
      <c r="Y10" s="26">
        <f t="shared" si="10"/>
        <v>14.163333333333334</v>
      </c>
      <c r="Z10" s="15">
        <v>0</v>
      </c>
      <c r="AA10" s="15" t="s">
        <v>73</v>
      </c>
      <c r="AB10" s="28">
        <f t="shared" si="11"/>
        <v>-0.69</v>
      </c>
      <c r="AC10" s="29">
        <v>0.1027565</v>
      </c>
      <c r="AD10" s="26">
        <f t="shared" si="12"/>
        <v>-1.4180397</v>
      </c>
      <c r="AE10" s="26">
        <v>-5.42</v>
      </c>
      <c r="AF10" s="26">
        <v>-9.4111782051282002</v>
      </c>
      <c r="AG10" s="26">
        <v>0</v>
      </c>
    </row>
    <row r="11" spans="1:33" ht="15.75" customHeight="1" x14ac:dyDescent="0.2">
      <c r="A11" s="15" t="s">
        <v>47</v>
      </c>
      <c r="B11" s="15" t="s">
        <v>99</v>
      </c>
      <c r="C11" s="16">
        <f t="shared" si="4"/>
        <v>21.606896551724137</v>
      </c>
      <c r="D11" s="17">
        <v>29</v>
      </c>
      <c r="E11" s="17">
        <v>16</v>
      </c>
      <c r="F11" s="30">
        <v>626.6</v>
      </c>
      <c r="G11" s="30">
        <v>-34.449999999999996</v>
      </c>
      <c r="H11" s="19">
        <f t="shared" si="1"/>
        <v>5.4979253112033187E-2</v>
      </c>
      <c r="I11" s="19">
        <f t="shared" si="2"/>
        <v>0.10204838321302619</v>
      </c>
      <c r="J11" s="18">
        <f t="shared" si="5"/>
        <v>63.94351692128221</v>
      </c>
      <c r="K11" s="18">
        <f t="shared" si="3"/>
        <v>2.204948859354559</v>
      </c>
      <c r="L11" s="17">
        <v>48</v>
      </c>
      <c r="M11" s="20">
        <f t="shared" si="6"/>
        <v>0.60416666666666663</v>
      </c>
      <c r="N11" s="17">
        <v>114</v>
      </c>
      <c r="O11" s="21">
        <f t="shared" ref="O11:P11" si="19">D11/7</f>
        <v>4.1428571428571432</v>
      </c>
      <c r="P11" s="21">
        <f t="shared" si="19"/>
        <v>2.2857142857142856</v>
      </c>
      <c r="Q11" s="17">
        <f t="shared" si="8"/>
        <v>17</v>
      </c>
      <c r="R11" s="17"/>
      <c r="S11" s="22">
        <v>0.87141339001062701</v>
      </c>
      <c r="T11" s="15">
        <v>60</v>
      </c>
      <c r="U11" s="23" t="s">
        <v>33</v>
      </c>
      <c r="V11" s="24" t="s">
        <v>33</v>
      </c>
      <c r="W11" s="15">
        <v>16</v>
      </c>
      <c r="X11" s="25">
        <f t="shared" si="9"/>
        <v>0.55172413793103448</v>
      </c>
      <c r="Y11" s="26">
        <f t="shared" si="10"/>
        <v>2.1531249999999997</v>
      </c>
      <c r="Z11" s="15">
        <v>0</v>
      </c>
      <c r="AA11" s="15" t="s">
        <v>73</v>
      </c>
      <c r="AB11" s="28">
        <f t="shared" si="11"/>
        <v>-0.69</v>
      </c>
      <c r="AC11" s="29">
        <v>0.1027565</v>
      </c>
      <c r="AD11" s="26">
        <f t="shared" si="12"/>
        <v>-4.1123151299999998</v>
      </c>
      <c r="AE11" s="26">
        <v>-5.42</v>
      </c>
      <c r="AF11" s="26">
        <v>-9.4111782051282002</v>
      </c>
      <c r="AG11" s="26">
        <v>0</v>
      </c>
    </row>
    <row r="12" spans="1:33" ht="15.75" customHeight="1" x14ac:dyDescent="0.2">
      <c r="A12" s="15" t="s">
        <v>49</v>
      </c>
      <c r="B12" s="15" t="s">
        <v>48</v>
      </c>
      <c r="C12" s="16">
        <f t="shared" si="4"/>
        <v>22.614782608695656</v>
      </c>
      <c r="D12" s="17">
        <v>23</v>
      </c>
      <c r="E12" s="17">
        <v>2</v>
      </c>
      <c r="F12" s="30">
        <v>520.1400000000001</v>
      </c>
      <c r="G12" s="30">
        <v>-0.30000000000000004</v>
      </c>
      <c r="H12" s="19">
        <f t="shared" si="1"/>
        <v>5.7676779328642283E-4</v>
      </c>
      <c r="I12" s="19">
        <f t="shared" si="2"/>
        <v>0.18733496745501491</v>
      </c>
      <c r="J12" s="18">
        <f t="shared" si="5"/>
        <v>97.440409972051469</v>
      </c>
      <c r="K12" s="18">
        <f t="shared" si="3"/>
        <v>4.2365395640022374</v>
      </c>
      <c r="L12" s="17">
        <v>35</v>
      </c>
      <c r="M12" s="20">
        <f t="shared" si="6"/>
        <v>0.65714285714285714</v>
      </c>
      <c r="N12" s="17">
        <v>85</v>
      </c>
      <c r="O12" s="21">
        <f t="shared" ref="O12:P12" si="20">D12/7</f>
        <v>3.2857142857142856</v>
      </c>
      <c r="P12" s="21">
        <f t="shared" si="20"/>
        <v>0.2857142857142857</v>
      </c>
      <c r="Q12" s="17">
        <f t="shared" si="8"/>
        <v>23</v>
      </c>
      <c r="R12" s="17"/>
      <c r="S12" s="22">
        <v>1.0080552359033299</v>
      </c>
      <c r="T12" s="15">
        <v>60</v>
      </c>
      <c r="U12" s="23" t="s">
        <v>33</v>
      </c>
      <c r="V12" s="24" t="s">
        <v>33</v>
      </c>
      <c r="W12" s="15">
        <v>1</v>
      </c>
      <c r="X12" s="25">
        <f t="shared" si="9"/>
        <v>4.3478260869565216E-2</v>
      </c>
      <c r="Y12" s="26">
        <f t="shared" si="10"/>
        <v>0.30000000000000004</v>
      </c>
      <c r="Z12" s="15">
        <v>0</v>
      </c>
      <c r="AA12" s="15" t="s">
        <v>73</v>
      </c>
      <c r="AB12" s="28">
        <f t="shared" si="11"/>
        <v>-0.69</v>
      </c>
      <c r="AC12" s="29">
        <v>0.1027565</v>
      </c>
      <c r="AD12" s="26">
        <f t="shared" si="12"/>
        <v>-3.2614913100000003</v>
      </c>
      <c r="AE12" s="26">
        <v>-5.42</v>
      </c>
      <c r="AF12" s="26">
        <v>-9.4111782051282002</v>
      </c>
      <c r="AG12" s="26">
        <v>0</v>
      </c>
    </row>
    <row r="13" spans="1:33" ht="15.75" customHeight="1" x14ac:dyDescent="0.2">
      <c r="A13" s="15" t="s">
        <v>50</v>
      </c>
      <c r="B13" s="15" t="s">
        <v>48</v>
      </c>
      <c r="C13" s="16">
        <f t="shared" si="4"/>
        <v>23.400000000000002</v>
      </c>
      <c r="D13" s="17">
        <v>17</v>
      </c>
      <c r="E13" s="17">
        <v>8</v>
      </c>
      <c r="F13" s="18">
        <v>397.8</v>
      </c>
      <c r="G13" s="30">
        <v>-0.2</v>
      </c>
      <c r="H13" s="19">
        <f t="shared" si="1"/>
        <v>5.0276520864756165E-4</v>
      </c>
      <c r="I13" s="19">
        <f t="shared" si="2"/>
        <v>0.20129834718451484</v>
      </c>
      <c r="J13" s="18">
        <f t="shared" si="5"/>
        <v>80.076482510000005</v>
      </c>
      <c r="K13" s="18">
        <f t="shared" si="3"/>
        <v>4.7103813241176473</v>
      </c>
      <c r="L13" s="17">
        <v>19</v>
      </c>
      <c r="M13" s="20">
        <f t="shared" si="6"/>
        <v>0.89473684210526316</v>
      </c>
      <c r="N13" s="17">
        <v>62</v>
      </c>
      <c r="O13" s="21">
        <f t="shared" ref="O13:P13" si="21">D13/7</f>
        <v>2.4285714285714284</v>
      </c>
      <c r="P13" s="21">
        <f t="shared" si="21"/>
        <v>1.1428571428571428</v>
      </c>
      <c r="Q13" s="17">
        <f t="shared" si="8"/>
        <v>17</v>
      </c>
      <c r="R13" s="17"/>
      <c r="S13" s="22">
        <v>1.0071599045346</v>
      </c>
      <c r="T13" s="15">
        <v>60</v>
      </c>
      <c r="U13" s="23" t="s">
        <v>33</v>
      </c>
      <c r="V13" s="24" t="s">
        <v>33</v>
      </c>
      <c r="W13" s="15">
        <v>0</v>
      </c>
      <c r="X13" s="25">
        <f t="shared" si="9"/>
        <v>0</v>
      </c>
      <c r="Y13" s="26">
        <f t="shared" si="10"/>
        <v>0</v>
      </c>
      <c r="Z13" s="15">
        <v>0</v>
      </c>
      <c r="AA13" s="15" t="s">
        <v>73</v>
      </c>
      <c r="AB13" s="28">
        <f t="shared" si="11"/>
        <v>-0.69</v>
      </c>
      <c r="AC13" s="29">
        <v>0.1027565</v>
      </c>
      <c r="AD13" s="26">
        <f t="shared" si="12"/>
        <v>-2.4106674899999998</v>
      </c>
      <c r="AE13" s="26">
        <v>-5.42</v>
      </c>
      <c r="AF13" s="26">
        <v>-9.6060499999999998</v>
      </c>
      <c r="AG13" s="26">
        <v>0</v>
      </c>
    </row>
    <row r="14" spans="1:33" ht="15.75" customHeight="1" x14ac:dyDescent="0.2">
      <c r="A14" s="15" t="s">
        <v>52</v>
      </c>
      <c r="B14" s="15" t="s">
        <v>293</v>
      </c>
      <c r="C14" s="16">
        <f t="shared" si="4"/>
        <v>22.062000000000001</v>
      </c>
      <c r="D14" s="17">
        <v>5</v>
      </c>
      <c r="E14" s="17">
        <v>3</v>
      </c>
      <c r="F14" s="18">
        <v>110.31</v>
      </c>
      <c r="G14" s="30">
        <v>0</v>
      </c>
      <c r="H14" s="19">
        <f t="shared" si="1"/>
        <v>0</v>
      </c>
      <c r="I14" s="19">
        <f t="shared" si="2"/>
        <v>0.16248962152116758</v>
      </c>
      <c r="J14" s="18">
        <f t="shared" si="5"/>
        <v>17.924230149999996</v>
      </c>
      <c r="K14" s="18">
        <f t="shared" si="3"/>
        <v>3.5848460299999991</v>
      </c>
      <c r="L14" s="17">
        <v>20</v>
      </c>
      <c r="M14" s="20">
        <f t="shared" si="6"/>
        <v>0.25</v>
      </c>
      <c r="N14" s="17">
        <v>52</v>
      </c>
      <c r="O14" s="21">
        <f t="shared" ref="O14:P14" si="22">D14/7</f>
        <v>0.7142857142857143</v>
      </c>
      <c r="P14" s="21">
        <f t="shared" si="22"/>
        <v>0.42857142857142855</v>
      </c>
      <c r="Q14" s="17">
        <f t="shared" si="8"/>
        <v>45</v>
      </c>
      <c r="R14" s="17"/>
      <c r="S14" s="22">
        <v>1.2428765264586099</v>
      </c>
      <c r="T14" s="15">
        <v>60</v>
      </c>
      <c r="U14" s="23" t="s">
        <v>33</v>
      </c>
      <c r="V14" s="24" t="s">
        <v>33</v>
      </c>
      <c r="W14" s="15">
        <v>0</v>
      </c>
      <c r="X14" s="25">
        <f t="shared" si="9"/>
        <v>0</v>
      </c>
      <c r="Y14" s="26">
        <f t="shared" si="10"/>
        <v>0</v>
      </c>
      <c r="Z14" s="15">
        <v>0</v>
      </c>
      <c r="AA14" s="15" t="s">
        <v>73</v>
      </c>
      <c r="AB14" s="28">
        <f t="shared" si="11"/>
        <v>-0.69</v>
      </c>
      <c r="AC14" s="29">
        <v>0.1027565</v>
      </c>
      <c r="AD14" s="26">
        <f t="shared" si="12"/>
        <v>-0.70901985000000001</v>
      </c>
      <c r="AE14" s="26">
        <v>-5.42</v>
      </c>
      <c r="AF14" s="26">
        <v>-9.6060499999999998</v>
      </c>
      <c r="AG14" s="26">
        <v>0</v>
      </c>
    </row>
    <row r="15" spans="1:33" ht="15.75" customHeight="1" x14ac:dyDescent="0.2">
      <c r="A15" s="15" t="s">
        <v>54</v>
      </c>
      <c r="B15" s="15" t="s">
        <v>48</v>
      </c>
      <c r="C15" s="16">
        <f t="shared" si="4"/>
        <v>22.051428571428573</v>
      </c>
      <c r="D15" s="17">
        <v>14</v>
      </c>
      <c r="E15" s="17">
        <v>14</v>
      </c>
      <c r="F15" s="18">
        <v>308.72000000000003</v>
      </c>
      <c r="G15" s="30">
        <v>0</v>
      </c>
      <c r="H15" s="19">
        <f t="shared" si="1"/>
        <v>0</v>
      </c>
      <c r="I15" s="19">
        <f t="shared" si="2"/>
        <v>0.16216002986525016</v>
      </c>
      <c r="J15" s="18">
        <f t="shared" si="5"/>
        <v>50.062044420000035</v>
      </c>
      <c r="K15" s="18">
        <f t="shared" si="3"/>
        <v>3.5758603157142881</v>
      </c>
      <c r="L15" s="17">
        <v>25</v>
      </c>
      <c r="M15" s="20">
        <f t="shared" si="6"/>
        <v>0.56000000000000005</v>
      </c>
      <c r="N15" s="17">
        <v>30</v>
      </c>
      <c r="O15" s="21">
        <f t="shared" ref="O15:P15" si="23">D15/7</f>
        <v>2</v>
      </c>
      <c r="P15" s="21">
        <f t="shared" si="23"/>
        <v>2</v>
      </c>
      <c r="Q15" s="17">
        <f t="shared" si="8"/>
        <v>7</v>
      </c>
      <c r="R15" s="17"/>
      <c r="S15" s="22">
        <v>1.45291479820627</v>
      </c>
      <c r="T15" s="15">
        <v>60</v>
      </c>
      <c r="U15" s="23" t="s">
        <v>33</v>
      </c>
      <c r="V15" s="24" t="s">
        <v>33</v>
      </c>
      <c r="W15" s="15">
        <v>0</v>
      </c>
      <c r="X15" s="25">
        <f t="shared" si="9"/>
        <v>0</v>
      </c>
      <c r="Y15" s="26">
        <f t="shared" si="10"/>
        <v>0</v>
      </c>
      <c r="Z15" s="15">
        <v>0</v>
      </c>
      <c r="AA15" s="15" t="s">
        <v>73</v>
      </c>
      <c r="AB15" s="28">
        <f t="shared" si="11"/>
        <v>-0.69</v>
      </c>
      <c r="AC15" s="29">
        <v>0.1027565</v>
      </c>
      <c r="AD15" s="26">
        <f t="shared" si="12"/>
        <v>-1.98525558</v>
      </c>
      <c r="AE15" s="26">
        <v>-5.42</v>
      </c>
      <c r="AF15" s="26">
        <v>-9.6060499999999998</v>
      </c>
      <c r="AG15" s="26">
        <v>0</v>
      </c>
    </row>
    <row r="16" spans="1:33" ht="15.75" customHeight="1" x14ac:dyDescent="0.2">
      <c r="A16" s="15" t="s">
        <v>55</v>
      </c>
      <c r="B16" s="15" t="s">
        <v>294</v>
      </c>
      <c r="C16" s="16">
        <f t="shared" si="4"/>
        <v>22.032941176470587</v>
      </c>
      <c r="D16" s="17">
        <v>17</v>
      </c>
      <c r="E16" s="17">
        <v>5</v>
      </c>
      <c r="F16" s="18">
        <v>374.56</v>
      </c>
      <c r="G16" s="30">
        <v>0</v>
      </c>
      <c r="H16" s="19">
        <f t="shared" si="1"/>
        <v>0</v>
      </c>
      <c r="I16" s="19">
        <f t="shared" si="2"/>
        <v>0.16158287726932927</v>
      </c>
      <c r="J16" s="18">
        <f t="shared" si="5"/>
        <v>60.522482509999968</v>
      </c>
      <c r="K16" s="18">
        <f t="shared" si="3"/>
        <v>3.5601460299999981</v>
      </c>
      <c r="L16" s="17">
        <v>21</v>
      </c>
      <c r="M16" s="20">
        <f t="shared" si="6"/>
        <v>0.80952380952380953</v>
      </c>
      <c r="N16" s="17">
        <v>0</v>
      </c>
      <c r="O16" s="21">
        <f t="shared" ref="O16:P16" si="24">D16/7</f>
        <v>2.4285714285714284</v>
      </c>
      <c r="P16" s="21">
        <f t="shared" si="24"/>
        <v>0.7142857142857143</v>
      </c>
      <c r="Q16" s="17">
        <f t="shared" si="8"/>
        <v>0</v>
      </c>
      <c r="R16" s="17"/>
      <c r="S16" s="22">
        <v>1.8657487091222</v>
      </c>
      <c r="T16" s="15">
        <v>60</v>
      </c>
      <c r="U16" s="23" t="s">
        <v>33</v>
      </c>
      <c r="V16" s="24" t="s">
        <v>33</v>
      </c>
      <c r="W16" s="15">
        <v>0</v>
      </c>
      <c r="X16" s="25">
        <f t="shared" si="9"/>
        <v>0</v>
      </c>
      <c r="Y16" s="26">
        <f t="shared" si="10"/>
        <v>0</v>
      </c>
      <c r="Z16" s="15">
        <v>0</v>
      </c>
      <c r="AA16" s="15" t="s">
        <v>73</v>
      </c>
      <c r="AB16" s="28">
        <f t="shared" si="11"/>
        <v>-0.69</v>
      </c>
      <c r="AC16" s="29">
        <v>0.1027565</v>
      </c>
      <c r="AD16" s="26">
        <f t="shared" si="12"/>
        <v>-2.4106674899999998</v>
      </c>
      <c r="AE16" s="26">
        <v>-5.42</v>
      </c>
      <c r="AF16" s="26">
        <v>-9.6060499999999998</v>
      </c>
      <c r="AG16" s="26">
        <v>0</v>
      </c>
    </row>
    <row r="17" spans="1:33" ht="15.75" customHeight="1" x14ac:dyDescent="0.2">
      <c r="A17" s="15" t="s">
        <v>56</v>
      </c>
      <c r="B17" s="15" t="s">
        <v>53</v>
      </c>
      <c r="C17" s="16">
        <f t="shared" si="4"/>
        <v>22</v>
      </c>
      <c r="D17" s="17">
        <v>1</v>
      </c>
      <c r="E17" s="17">
        <v>0</v>
      </c>
      <c r="F17" s="18">
        <v>22</v>
      </c>
      <c r="G17" s="30">
        <v>0</v>
      </c>
      <c r="H17" s="19">
        <f t="shared" si="1"/>
        <v>0</v>
      </c>
      <c r="I17" s="19">
        <f t="shared" si="2"/>
        <v>0.16914300136363636</v>
      </c>
      <c r="J17" s="18">
        <f t="shared" si="5"/>
        <v>3.7211460299999999</v>
      </c>
      <c r="K17" s="18">
        <f t="shared" si="3"/>
        <v>3.7211460299999999</v>
      </c>
      <c r="L17" s="17">
        <v>0</v>
      </c>
      <c r="M17" s="20" t="str">
        <f t="shared" si="6"/>
        <v>-</v>
      </c>
      <c r="N17" s="17">
        <v>0</v>
      </c>
      <c r="O17" s="21">
        <f t="shared" ref="O17:P17" si="25">D17/7</f>
        <v>0.14285714285714285</v>
      </c>
      <c r="P17" s="21">
        <f t="shared" si="25"/>
        <v>0</v>
      </c>
      <c r="Q17" s="17">
        <f t="shared" si="8"/>
        <v>0</v>
      </c>
      <c r="R17" s="17"/>
      <c r="S17" s="22">
        <v>1.9552238805970099</v>
      </c>
      <c r="T17" s="15">
        <v>60</v>
      </c>
      <c r="U17" s="23" t="s">
        <v>33</v>
      </c>
      <c r="V17" s="24" t="s">
        <v>33</v>
      </c>
      <c r="W17" s="15">
        <v>0</v>
      </c>
      <c r="X17" s="25">
        <f t="shared" si="9"/>
        <v>0</v>
      </c>
      <c r="Y17" s="26">
        <f t="shared" si="10"/>
        <v>0</v>
      </c>
      <c r="Z17" s="15">
        <v>0</v>
      </c>
      <c r="AA17" s="15" t="s">
        <v>73</v>
      </c>
      <c r="AB17" s="28">
        <f t="shared" si="11"/>
        <v>-0.69</v>
      </c>
      <c r="AC17" s="29">
        <v>0.1027565</v>
      </c>
      <c r="AD17" s="26">
        <f t="shared" si="12"/>
        <v>-0.14180397</v>
      </c>
      <c r="AE17" s="26">
        <v>-5.42</v>
      </c>
      <c r="AF17" s="26">
        <v>-9.4170499999999997</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1</v>
      </c>
      <c r="O18" s="21">
        <f t="shared" ref="O18:P18" si="26">D18/7</f>
        <v>0</v>
      </c>
      <c r="P18" s="21">
        <f t="shared" si="26"/>
        <v>0</v>
      </c>
      <c r="Q18" s="17" t="e">
        <f t="shared" si="8"/>
        <v>#DIV/0!</v>
      </c>
      <c r="R18" s="17"/>
      <c r="S18" s="22" t="e">
        <v>#N/A</v>
      </c>
      <c r="T18" s="15">
        <v>60</v>
      </c>
      <c r="U18" s="23" t="s">
        <v>33</v>
      </c>
      <c r="V18" s="24" t="s">
        <v>33</v>
      </c>
      <c r="W18" s="15">
        <v>0</v>
      </c>
      <c r="X18" s="25">
        <f t="shared" si="9"/>
        <v>0</v>
      </c>
      <c r="Y18" s="26">
        <f t="shared" si="10"/>
        <v>0</v>
      </c>
      <c r="Z18" s="15">
        <v>0</v>
      </c>
      <c r="AA18" s="15" t="s">
        <v>73</v>
      </c>
      <c r="AB18" s="28">
        <f t="shared" si="11"/>
        <v>-0.69</v>
      </c>
      <c r="AC18" s="29">
        <v>0.1027565</v>
      </c>
      <c r="AD18" s="26">
        <f t="shared" si="12"/>
        <v>0</v>
      </c>
      <c r="AE18" s="26">
        <v>-5.42</v>
      </c>
      <c r="AF18" s="26">
        <v>-9.4170499999999997</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60</v>
      </c>
      <c r="U19" s="23" t="s">
        <v>33</v>
      </c>
      <c r="V19" s="24" t="s">
        <v>33</v>
      </c>
      <c r="W19" s="15">
        <v>0</v>
      </c>
      <c r="X19" s="25">
        <f t="shared" si="9"/>
        <v>0</v>
      </c>
      <c r="Y19" s="26">
        <f t="shared" si="10"/>
        <v>0</v>
      </c>
      <c r="Z19" s="15">
        <v>0</v>
      </c>
      <c r="AA19" s="15" t="s">
        <v>73</v>
      </c>
      <c r="AB19" s="28">
        <f t="shared" si="11"/>
        <v>-0.69</v>
      </c>
      <c r="AC19" s="29">
        <v>0.1027565</v>
      </c>
      <c r="AD19" s="26">
        <f t="shared" si="12"/>
        <v>0</v>
      </c>
      <c r="AE19" s="26">
        <v>-5.42</v>
      </c>
      <c r="AF19" s="26">
        <v>-9.4170499999999997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60</v>
      </c>
      <c r="U20" s="23" t="s">
        <v>33</v>
      </c>
      <c r="V20" s="24" t="s">
        <v>33</v>
      </c>
      <c r="W20" s="15">
        <v>0</v>
      </c>
      <c r="X20" s="25">
        <f t="shared" si="9"/>
        <v>0</v>
      </c>
      <c r="Y20" s="26">
        <f t="shared" si="10"/>
        <v>0</v>
      </c>
      <c r="Z20" s="15">
        <v>0</v>
      </c>
      <c r="AA20" s="15" t="s">
        <v>73</v>
      </c>
      <c r="AB20" s="28">
        <f t="shared" si="11"/>
        <v>-0.69</v>
      </c>
      <c r="AC20" s="29">
        <v>0.1027565</v>
      </c>
      <c r="AD20" s="26">
        <f t="shared" si="12"/>
        <v>0</v>
      </c>
      <c r="AE20" s="26">
        <v>-5.42</v>
      </c>
      <c r="AF20" s="26">
        <v>-9.4170499999999997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60</v>
      </c>
      <c r="U21" s="23" t="s">
        <v>33</v>
      </c>
      <c r="V21" s="24" t="s">
        <v>33</v>
      </c>
      <c r="W21" s="15">
        <v>0</v>
      </c>
      <c r="X21" s="25">
        <f t="shared" si="9"/>
        <v>0</v>
      </c>
      <c r="Y21" s="26">
        <f t="shared" si="10"/>
        <v>0</v>
      </c>
      <c r="Z21" s="15">
        <v>0</v>
      </c>
      <c r="AA21" s="15" t="s">
        <v>73</v>
      </c>
      <c r="AB21" s="28">
        <f t="shared" si="11"/>
        <v>-0.69</v>
      </c>
      <c r="AC21" s="29">
        <v>0.1027565</v>
      </c>
      <c r="AD21" s="26">
        <f t="shared" si="12"/>
        <v>0</v>
      </c>
      <c r="AE21" s="26">
        <v>-5.42</v>
      </c>
      <c r="AF21" s="26">
        <v>-9.4170499999999997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60</v>
      </c>
      <c r="U22" s="23" t="s">
        <v>33</v>
      </c>
      <c r="V22" s="24" t="s">
        <v>33</v>
      </c>
      <c r="W22" s="15">
        <v>0</v>
      </c>
      <c r="X22" s="25">
        <f t="shared" si="9"/>
        <v>0</v>
      </c>
      <c r="Y22" s="26">
        <f t="shared" si="10"/>
        <v>0</v>
      </c>
      <c r="Z22" s="15">
        <v>0</v>
      </c>
      <c r="AA22" s="15" t="s">
        <v>73</v>
      </c>
      <c r="AB22" s="28">
        <f t="shared" si="11"/>
        <v>-0.69</v>
      </c>
      <c r="AC22" s="29">
        <v>0.1027565</v>
      </c>
      <c r="AD22" s="26">
        <f t="shared" si="12"/>
        <v>0</v>
      </c>
      <c r="AE22" s="26">
        <v>-5.42</v>
      </c>
      <c r="AF22" s="26">
        <v>-9.4170499999999997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60</v>
      </c>
      <c r="U23" s="23" t="s">
        <v>33</v>
      </c>
      <c r="V23" s="24" t="s">
        <v>33</v>
      </c>
      <c r="W23" s="15">
        <v>0</v>
      </c>
      <c r="X23" s="25">
        <f t="shared" si="9"/>
        <v>0</v>
      </c>
      <c r="Y23" s="26">
        <f t="shared" si="10"/>
        <v>0</v>
      </c>
      <c r="Z23" s="15">
        <v>0</v>
      </c>
      <c r="AA23" s="15" t="s">
        <v>73</v>
      </c>
      <c r="AB23" s="28">
        <f t="shared" si="11"/>
        <v>-0.69</v>
      </c>
      <c r="AC23" s="29">
        <v>0.1027565</v>
      </c>
      <c r="AD23" s="26">
        <f t="shared" si="12"/>
        <v>0</v>
      </c>
      <c r="AE23" s="26">
        <v>-5.42</v>
      </c>
      <c r="AF23" s="26">
        <v>-9.4170499999999997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60</v>
      </c>
      <c r="U24" s="23" t="s">
        <v>33</v>
      </c>
      <c r="V24" s="24" t="s">
        <v>33</v>
      </c>
      <c r="W24" s="15">
        <v>0</v>
      </c>
      <c r="X24" s="25">
        <f t="shared" si="9"/>
        <v>0</v>
      </c>
      <c r="Y24" s="26">
        <f t="shared" si="10"/>
        <v>0</v>
      </c>
      <c r="Z24" s="15">
        <v>0</v>
      </c>
      <c r="AA24" s="15" t="s">
        <v>73</v>
      </c>
      <c r="AB24" s="28">
        <f t="shared" si="11"/>
        <v>-0.69</v>
      </c>
      <c r="AC24" s="29">
        <v>0.1027565</v>
      </c>
      <c r="AD24" s="26">
        <f t="shared" si="12"/>
        <v>0</v>
      </c>
      <c r="AE24" s="26">
        <v>-5.42</v>
      </c>
      <c r="AF24" s="26">
        <v>-9.4170499999999997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60</v>
      </c>
      <c r="U25" s="23" t="s">
        <v>33</v>
      </c>
      <c r="V25" s="24" t="s">
        <v>33</v>
      </c>
      <c r="W25" s="37">
        <v>0</v>
      </c>
      <c r="X25" s="25">
        <f t="shared" si="9"/>
        <v>0</v>
      </c>
      <c r="Y25" s="26">
        <f t="shared" si="10"/>
        <v>0</v>
      </c>
      <c r="Z25" s="37">
        <v>0</v>
      </c>
      <c r="AA25" s="15" t="s">
        <v>73</v>
      </c>
      <c r="AB25" s="28">
        <f t="shared" si="11"/>
        <v>-0.69</v>
      </c>
      <c r="AC25" s="29">
        <v>0.1027565</v>
      </c>
      <c r="AD25" s="26">
        <f t="shared" si="12"/>
        <v>0</v>
      </c>
      <c r="AE25" s="26">
        <v>-5.42</v>
      </c>
      <c r="AF25" s="26">
        <v>-9.42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60</v>
      </c>
      <c r="U26" s="23" t="s">
        <v>33</v>
      </c>
      <c r="V26" s="24" t="s">
        <v>33</v>
      </c>
      <c r="W26" s="37">
        <v>0</v>
      </c>
      <c r="X26" s="25">
        <f t="shared" si="9"/>
        <v>0</v>
      </c>
      <c r="Y26" s="26">
        <f t="shared" si="10"/>
        <v>0</v>
      </c>
      <c r="Z26" s="37">
        <v>0</v>
      </c>
      <c r="AA26" s="15" t="s">
        <v>73</v>
      </c>
      <c r="AB26" s="28">
        <f t="shared" si="11"/>
        <v>-0.69</v>
      </c>
      <c r="AC26" s="29">
        <v>0.1027565</v>
      </c>
      <c r="AD26" s="26">
        <f t="shared" si="12"/>
        <v>0</v>
      </c>
      <c r="AE26" s="26">
        <v>-5.42</v>
      </c>
      <c r="AF26" s="26">
        <v>-9.4170499999999997</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60</v>
      </c>
      <c r="U27" s="23" t="s">
        <v>33</v>
      </c>
      <c r="V27" s="24" t="s">
        <v>33</v>
      </c>
      <c r="W27" s="37">
        <v>0</v>
      </c>
      <c r="X27" s="25">
        <f t="shared" si="9"/>
        <v>0</v>
      </c>
      <c r="Y27" s="26">
        <f t="shared" si="10"/>
        <v>0</v>
      </c>
      <c r="Z27" s="37">
        <v>0</v>
      </c>
      <c r="AA27" s="15" t="s">
        <v>73</v>
      </c>
      <c r="AB27" s="28">
        <f t="shared" si="11"/>
        <v>-0.69</v>
      </c>
      <c r="AC27" s="29">
        <v>0.1027565</v>
      </c>
      <c r="AD27" s="26">
        <f t="shared" si="12"/>
        <v>0</v>
      </c>
      <c r="AE27" s="26">
        <v>-5.42</v>
      </c>
      <c r="AF27" s="26">
        <v>-9.4170499999999997</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60</v>
      </c>
      <c r="U28" s="23" t="s">
        <v>33</v>
      </c>
      <c r="V28" s="24" t="s">
        <v>33</v>
      </c>
      <c r="W28" s="37">
        <v>0</v>
      </c>
      <c r="X28" s="25">
        <f t="shared" si="9"/>
        <v>0</v>
      </c>
      <c r="Y28" s="26">
        <f t="shared" si="10"/>
        <v>0</v>
      </c>
      <c r="Z28" s="37">
        <v>0</v>
      </c>
      <c r="AA28" s="15" t="s">
        <v>73</v>
      </c>
      <c r="AB28" s="28">
        <f t="shared" si="11"/>
        <v>-0.69</v>
      </c>
      <c r="AC28" s="29">
        <v>0.1027565</v>
      </c>
      <c r="AD28" s="26">
        <f t="shared" si="12"/>
        <v>0</v>
      </c>
      <c r="AE28" s="26">
        <v>-5.42</v>
      </c>
      <c r="AF28" s="26">
        <v>-9.4170499999999997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60</v>
      </c>
      <c r="U29" s="23" t="s">
        <v>33</v>
      </c>
      <c r="V29" s="24" t="s">
        <v>33</v>
      </c>
      <c r="W29" s="39">
        <v>0</v>
      </c>
      <c r="X29" s="25">
        <f t="shared" si="9"/>
        <v>0</v>
      </c>
      <c r="Y29" s="26">
        <f t="shared" si="10"/>
        <v>0</v>
      </c>
      <c r="Z29" s="39">
        <v>0</v>
      </c>
      <c r="AA29" s="2" t="s">
        <v>73</v>
      </c>
      <c r="AB29" s="28">
        <f t="shared" si="11"/>
        <v>-0.69</v>
      </c>
      <c r="AC29" s="29">
        <v>0.1027565</v>
      </c>
      <c r="AD29" s="26">
        <f t="shared" si="12"/>
        <v>0</v>
      </c>
      <c r="AE29" s="26">
        <v>-5.42</v>
      </c>
      <c r="AF29" s="26">
        <v>-9.4170499999999997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120</v>
      </c>
      <c r="U30" s="23" t="s">
        <v>33</v>
      </c>
      <c r="V30" s="24" t="s">
        <v>295</v>
      </c>
      <c r="W30" s="39">
        <v>0</v>
      </c>
      <c r="X30" s="25">
        <f t="shared" si="9"/>
        <v>0</v>
      </c>
      <c r="Y30" s="26">
        <f t="shared" si="10"/>
        <v>0</v>
      </c>
      <c r="Z30" s="39">
        <v>0</v>
      </c>
      <c r="AA30" s="2" t="s">
        <v>73</v>
      </c>
      <c r="AB30" s="28">
        <f t="shared" si="11"/>
        <v>-0.69</v>
      </c>
      <c r="AC30" s="29">
        <v>0.1027565</v>
      </c>
      <c r="AD30" s="26">
        <f t="shared" si="12"/>
        <v>0</v>
      </c>
      <c r="AE30" s="26">
        <v>-5.42</v>
      </c>
      <c r="AF30" s="26">
        <v>-8.0316526239999995</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v>60</v>
      </c>
      <c r="V31" s="24" t="s">
        <v>736</v>
      </c>
      <c r="W31" s="39">
        <v>0</v>
      </c>
      <c r="X31" s="25">
        <f t="shared" si="9"/>
        <v>0</v>
      </c>
      <c r="Y31" s="26">
        <f t="shared" si="10"/>
        <v>0</v>
      </c>
      <c r="Z31" s="39">
        <v>0</v>
      </c>
      <c r="AA31" s="2" t="s">
        <v>73</v>
      </c>
      <c r="AB31" s="28">
        <f t="shared" si="11"/>
        <v>-0.69</v>
      </c>
      <c r="AC31" s="29">
        <v>0.1027565</v>
      </c>
      <c r="AD31" s="26">
        <f t="shared" si="12"/>
        <v>0</v>
      </c>
      <c r="AE31" s="26">
        <v>-5.42</v>
      </c>
      <c r="AF31" s="26">
        <v>-8.0316526239999995</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0.1027565</v>
      </c>
      <c r="AD32" s="26">
        <f t="shared" si="12"/>
        <v>0</v>
      </c>
      <c r="AE32" s="26">
        <v>-5.42</v>
      </c>
      <c r="AF32" s="26">
        <v>-8.0316526239999995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Info!B1:BJ5000""),3,FALSE),"""")"),"Duplex Receptacle Outlet, 10 Pack - Tamper Resistant 3 Prong Electrical Wall Outlets - 15 Amp, 125 Volt, 3 Wire, Self-Grounding, UL Listed")</f>
        <v>Duplex Receptacle Outlet, 10 Pack - Tamper Resistant 3 Prong Electrical Wall Outlets - 15 Amp, 125 Volt, 3 Wire, Self-Grounding,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Info!B1:BJ5000""),2,FALSE),"""")"),"B082T12XNT")</f>
        <v>B082T12XNT</v>
      </c>
      <c r="B2" s="38" t="s">
        <v>296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5" customHeight="1" x14ac:dyDescent="0.15">
      <c r="A3" s="62" t="s">
        <v>30</v>
      </c>
      <c r="B3" s="63"/>
      <c r="C3" s="4">
        <f>((AE32+AF32)/0.85)*-1</f>
        <v>13.881535382588234</v>
      </c>
      <c r="D3" s="5">
        <f>SUM(D4:D99765)</f>
        <v>212</v>
      </c>
      <c r="E3" s="5"/>
      <c r="F3" s="6">
        <f t="shared" ref="F3:G3" si="0">SUM(F4:F99765)</f>
        <v>3286.4300000000003</v>
      </c>
      <c r="G3" s="6">
        <f t="shared" si="0"/>
        <v>-287.89999999999998</v>
      </c>
      <c r="H3" s="7">
        <f t="shared" ref="H3:H32" si="1">G3/F3*-1</f>
        <v>8.7602656986456418E-2</v>
      </c>
      <c r="I3" s="8">
        <f t="shared" ref="I3:I32" si="2">J3/F3</f>
        <v>-9.9160312039658621E-3</v>
      </c>
      <c r="J3" s="6">
        <f>SUM(J4:J99765)</f>
        <v>-32.588342429649529</v>
      </c>
      <c r="K3" s="6">
        <f t="shared" ref="K3:K32" si="3">J3/D3</f>
        <v>-0.15371859636627136</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64</v>
      </c>
      <c r="X3" s="7">
        <f>W3/D3</f>
        <v>0.30188679245283018</v>
      </c>
      <c r="Y3" s="6"/>
      <c r="Z3" s="5"/>
      <c r="AA3" s="5"/>
      <c r="AB3" s="5"/>
      <c r="AC3" s="5"/>
      <c r="AD3" s="6">
        <f>SUM(AD4:AD99765)</f>
        <v>-11.981268070675332</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Info!B2:BZ7000""),37,FALSE)),"""")*-1"),-6.1193050752)</f>
        <v>-6.1193050751999998</v>
      </c>
      <c r="AG3" s="6">
        <f>SUM(AG4:AG99765)</f>
        <v>-10</v>
      </c>
    </row>
    <row r="4" spans="1:33" ht="15.75" customHeight="1" x14ac:dyDescent="0.2">
      <c r="A4" s="15" t="s">
        <v>31</v>
      </c>
      <c r="B4" s="15" t="s">
        <v>297</v>
      </c>
      <c r="C4" s="16">
        <f t="shared" ref="C4:C32" si="4">IFERROR(F4/D4," - ")</f>
        <v>14.99</v>
      </c>
      <c r="D4" s="17">
        <v>2</v>
      </c>
      <c r="E4" s="17">
        <v>0</v>
      </c>
      <c r="F4" s="18">
        <v>29.98</v>
      </c>
      <c r="G4" s="18">
        <v>0</v>
      </c>
      <c r="H4" s="19">
        <f t="shared" si="1"/>
        <v>0</v>
      </c>
      <c r="I4" s="19">
        <f t="shared" si="2"/>
        <v>7.6416608354287444E-2</v>
      </c>
      <c r="J4" s="18">
        <f t="shared" ref="J4:J32" si="5">F4*0.85+G4+AF4*D4+D4*AE4+AG4+AD4</f>
        <v>2.2909699184615375</v>
      </c>
      <c r="K4" s="18">
        <f t="shared" si="3"/>
        <v>1.1454849592307688</v>
      </c>
      <c r="L4" s="17">
        <v>11</v>
      </c>
      <c r="M4" s="20">
        <f t="shared" ref="M4:M32" si="6">IFERROR(D4/L4,"-")</f>
        <v>0.18181818181818182</v>
      </c>
      <c r="N4" s="17">
        <v>235</v>
      </c>
      <c r="O4" s="21">
        <f t="shared" ref="O4:P4" si="7">D4/7</f>
        <v>0.2857142857142857</v>
      </c>
      <c r="P4" s="21">
        <f t="shared" si="7"/>
        <v>0</v>
      </c>
      <c r="Q4" s="17">
        <f t="shared" ref="Q4:Q32" si="8">ROUNDDOWN(N4/(O4+P4),0)</f>
        <v>822</v>
      </c>
      <c r="R4" s="17"/>
      <c r="S4" s="22">
        <v>0.12012012012011999</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4.1868944444444452E-2</v>
      </c>
      <c r="AD4" s="26">
        <f t="shared" ref="AD4:AD32" si="12">IFERROR(AB4*AC4*D4*2,0)</f>
        <v>-0.11555828666666668</v>
      </c>
      <c r="AE4" s="26">
        <v>-4.9000000000000004</v>
      </c>
      <c r="AF4" s="26">
        <v>-6.6382358974358979</v>
      </c>
      <c r="AG4" s="26">
        <v>0</v>
      </c>
    </row>
    <row r="5" spans="1:33" ht="15.75" customHeight="1" x14ac:dyDescent="0.2">
      <c r="A5" s="15" t="s">
        <v>35</v>
      </c>
      <c r="B5" s="15" t="s">
        <v>298</v>
      </c>
      <c r="C5" s="16">
        <f t="shared" si="4"/>
        <v>14.765555555555554</v>
      </c>
      <c r="D5" s="17">
        <v>9</v>
      </c>
      <c r="E5" s="17">
        <v>0</v>
      </c>
      <c r="F5" s="30">
        <v>132.88999999999999</v>
      </c>
      <c r="G5" s="30">
        <v>0</v>
      </c>
      <c r="H5" s="19">
        <f t="shared" si="1"/>
        <v>0</v>
      </c>
      <c r="I5" s="19">
        <f t="shared" si="2"/>
        <v>6.4653187369923065E-2</v>
      </c>
      <c r="J5" s="18">
        <f t="shared" si="5"/>
        <v>8.5917620695890751</v>
      </c>
      <c r="K5" s="18">
        <f t="shared" si="3"/>
        <v>0.95464022995434172</v>
      </c>
      <c r="L5" s="17">
        <v>35</v>
      </c>
      <c r="M5" s="20">
        <f t="shared" si="6"/>
        <v>0.25714285714285712</v>
      </c>
      <c r="N5" s="17">
        <v>228</v>
      </c>
      <c r="O5" s="21">
        <f t="shared" ref="O5:P5" si="13">D5/7</f>
        <v>1.2857142857142858</v>
      </c>
      <c r="P5" s="21">
        <f t="shared" si="13"/>
        <v>0</v>
      </c>
      <c r="Q5" s="17">
        <f t="shared" si="8"/>
        <v>177</v>
      </c>
      <c r="R5" s="17"/>
      <c r="S5" s="22">
        <v>0.113821138211382</v>
      </c>
      <c r="T5" s="15">
        <v>0</v>
      </c>
      <c r="U5" s="23" t="s">
        <v>33</v>
      </c>
      <c r="V5" s="24" t="s">
        <v>33</v>
      </c>
      <c r="W5" s="15">
        <v>0</v>
      </c>
      <c r="X5" s="25">
        <f t="shared" si="9"/>
        <v>0</v>
      </c>
      <c r="Y5" s="26">
        <f t="shared" si="10"/>
        <v>0</v>
      </c>
      <c r="Z5" s="15">
        <v>0</v>
      </c>
      <c r="AA5" s="15" t="s">
        <v>73</v>
      </c>
      <c r="AB5" s="28">
        <f t="shared" si="11"/>
        <v>-0.69</v>
      </c>
      <c r="AC5" s="29">
        <v>4.1917460023174979E-2</v>
      </c>
      <c r="AD5" s="26">
        <f t="shared" si="12"/>
        <v>-0.52061485348783321</v>
      </c>
      <c r="AE5" s="26">
        <v>-4.9000000000000004</v>
      </c>
      <c r="AF5" s="26">
        <v>-6.6382358974358979</v>
      </c>
      <c r="AG5" s="26">
        <v>0</v>
      </c>
    </row>
    <row r="6" spans="1:33" ht="15.75" customHeight="1" x14ac:dyDescent="0.2">
      <c r="A6" s="15" t="s">
        <v>37</v>
      </c>
      <c r="B6" s="15" t="s">
        <v>299</v>
      </c>
      <c r="C6" s="16">
        <f t="shared" si="4"/>
        <v>14.578636363636365</v>
      </c>
      <c r="D6" s="17">
        <v>22</v>
      </c>
      <c r="E6" s="17">
        <v>0</v>
      </c>
      <c r="F6" s="30">
        <v>320.73</v>
      </c>
      <c r="G6" s="30">
        <v>-7.46</v>
      </c>
      <c r="H6" s="19">
        <f t="shared" si="1"/>
        <v>2.3259439403859942E-2</v>
      </c>
      <c r="I6" s="19">
        <f t="shared" si="2"/>
        <v>2.5093284392095842E-2</v>
      </c>
      <c r="J6" s="18">
        <f t="shared" si="5"/>
        <v>8.0481691030768996</v>
      </c>
      <c r="K6" s="18">
        <f t="shared" si="3"/>
        <v>0.36582586832167724</v>
      </c>
      <c r="L6" s="17">
        <v>58</v>
      </c>
      <c r="M6" s="20">
        <f t="shared" si="6"/>
        <v>0.37931034482758619</v>
      </c>
      <c r="N6" s="17">
        <v>208</v>
      </c>
      <c r="O6" s="21">
        <f t="shared" ref="O6:P6" si="14">D6/7</f>
        <v>3.1428571428571428</v>
      </c>
      <c r="P6" s="21">
        <f t="shared" si="14"/>
        <v>0</v>
      </c>
      <c r="Q6" s="17">
        <f t="shared" si="8"/>
        <v>66</v>
      </c>
      <c r="R6" s="17"/>
      <c r="S6" s="22">
        <v>0.14922279792746099</v>
      </c>
      <c r="T6" s="15">
        <v>0</v>
      </c>
      <c r="U6" s="23" t="s">
        <v>33</v>
      </c>
      <c r="V6" s="24" t="s">
        <v>39</v>
      </c>
      <c r="W6" s="15">
        <v>4</v>
      </c>
      <c r="X6" s="25">
        <f t="shared" si="9"/>
        <v>0.18181818181818182</v>
      </c>
      <c r="Y6" s="26">
        <f t="shared" si="10"/>
        <v>1.865</v>
      </c>
      <c r="Z6" s="15">
        <v>0</v>
      </c>
      <c r="AA6" s="15" t="s">
        <v>73</v>
      </c>
      <c r="AB6" s="28">
        <f t="shared" si="11"/>
        <v>-0.69</v>
      </c>
      <c r="AC6" s="29">
        <v>4.1868944444444452E-2</v>
      </c>
      <c r="AD6" s="26">
        <f t="shared" si="12"/>
        <v>-1.2711411533333334</v>
      </c>
      <c r="AE6" s="26">
        <v>-4.9000000000000004</v>
      </c>
      <c r="AF6" s="26">
        <v>-6.6382358974358979</v>
      </c>
      <c r="AG6" s="26">
        <v>-2</v>
      </c>
    </row>
    <row r="7" spans="1:33" ht="15.75" customHeight="1" x14ac:dyDescent="0.2">
      <c r="A7" s="15" t="s">
        <v>40</v>
      </c>
      <c r="B7" s="15" t="s">
        <v>300</v>
      </c>
      <c r="C7" s="16">
        <f t="shared" si="4"/>
        <v>14.780384615384618</v>
      </c>
      <c r="D7" s="17">
        <v>26</v>
      </c>
      <c r="E7" s="17">
        <v>0</v>
      </c>
      <c r="F7" s="30">
        <v>384.29000000000008</v>
      </c>
      <c r="G7" s="30">
        <v>-16.259999999999998</v>
      </c>
      <c r="H7" s="19">
        <f t="shared" si="1"/>
        <v>4.2311795779229215E-2</v>
      </c>
      <c r="I7" s="19">
        <f t="shared" si="2"/>
        <v>2.3133854484894384E-2</v>
      </c>
      <c r="J7" s="18">
        <f t="shared" si="5"/>
        <v>8.890108940000065</v>
      </c>
      <c r="K7" s="18">
        <f t="shared" si="3"/>
        <v>0.3419272669230794</v>
      </c>
      <c r="L7" s="17">
        <v>67</v>
      </c>
      <c r="M7" s="20">
        <f t="shared" si="6"/>
        <v>0.38805970149253732</v>
      </c>
      <c r="N7" s="17">
        <v>179</v>
      </c>
      <c r="O7" s="21">
        <f t="shared" ref="O7:P7" si="15">D7/7</f>
        <v>3.7142857142857144</v>
      </c>
      <c r="P7" s="21">
        <f t="shared" si="15"/>
        <v>0</v>
      </c>
      <c r="Q7" s="17">
        <f t="shared" si="8"/>
        <v>48</v>
      </c>
      <c r="R7" s="17"/>
      <c r="S7" s="22">
        <v>0.286644951140065</v>
      </c>
      <c r="T7" s="15">
        <v>0</v>
      </c>
      <c r="U7" s="23" t="s">
        <v>33</v>
      </c>
      <c r="V7" s="24" t="s">
        <v>39</v>
      </c>
      <c r="W7" s="15">
        <v>2</v>
      </c>
      <c r="X7" s="25">
        <f t="shared" si="9"/>
        <v>7.6923076923076927E-2</v>
      </c>
      <c r="Y7" s="26">
        <f t="shared" si="10"/>
        <v>8.129999999999999</v>
      </c>
      <c r="Z7" s="15">
        <v>0</v>
      </c>
      <c r="AA7" s="15" t="s">
        <v>73</v>
      </c>
      <c r="AB7" s="28">
        <f t="shared" si="11"/>
        <v>-0.69</v>
      </c>
      <c r="AC7" s="29">
        <v>4.1868944444444452E-2</v>
      </c>
      <c r="AD7" s="26">
        <f t="shared" si="12"/>
        <v>-1.5022577266666668</v>
      </c>
      <c r="AE7" s="26">
        <v>-4.9000000000000004</v>
      </c>
      <c r="AF7" s="26">
        <v>-6.6382358974358979</v>
      </c>
      <c r="AG7" s="26">
        <v>0</v>
      </c>
    </row>
    <row r="8" spans="1:33" ht="15.75" customHeight="1" x14ac:dyDescent="0.2">
      <c r="A8" s="15" t="s">
        <v>42</v>
      </c>
      <c r="B8" s="15" t="s">
        <v>301</v>
      </c>
      <c r="C8" s="16">
        <f t="shared" si="4"/>
        <v>15.484800000000005</v>
      </c>
      <c r="D8" s="17">
        <v>25</v>
      </c>
      <c r="E8" s="17">
        <v>0</v>
      </c>
      <c r="F8" s="30">
        <v>387.12000000000012</v>
      </c>
      <c r="G8" s="30">
        <v>-35.31</v>
      </c>
      <c r="H8" s="19">
        <f t="shared" si="1"/>
        <v>9.1212027278363278E-2</v>
      </c>
      <c r="I8" s="19">
        <f t="shared" si="2"/>
        <v>9.8096750792176241E-3</v>
      </c>
      <c r="J8" s="18">
        <f t="shared" si="5"/>
        <v>3.7975214166667279</v>
      </c>
      <c r="K8" s="18">
        <f t="shared" si="3"/>
        <v>0.15190085666666911</v>
      </c>
      <c r="L8" s="17">
        <v>53</v>
      </c>
      <c r="M8" s="20">
        <f t="shared" si="6"/>
        <v>0.47169811320754718</v>
      </c>
      <c r="N8" s="17">
        <v>153</v>
      </c>
      <c r="O8" s="21">
        <f t="shared" ref="O8:P8" si="16">D8/7</f>
        <v>3.5714285714285716</v>
      </c>
      <c r="P8" s="21">
        <f t="shared" si="16"/>
        <v>0</v>
      </c>
      <c r="Q8" s="17">
        <f t="shared" si="8"/>
        <v>42</v>
      </c>
      <c r="R8" s="17"/>
      <c r="S8" s="22">
        <v>0.41301907968574603</v>
      </c>
      <c r="T8" s="15">
        <v>0</v>
      </c>
      <c r="U8" s="23" t="s">
        <v>33</v>
      </c>
      <c r="V8" s="24" t="s">
        <v>33</v>
      </c>
      <c r="W8" s="15">
        <v>5</v>
      </c>
      <c r="X8" s="25">
        <f t="shared" si="9"/>
        <v>0.2</v>
      </c>
      <c r="Y8" s="26">
        <f t="shared" si="10"/>
        <v>7.0620000000000003</v>
      </c>
      <c r="Z8" s="15">
        <v>0</v>
      </c>
      <c r="AA8" s="15" t="s">
        <v>73</v>
      </c>
      <c r="AB8" s="28">
        <f t="shared" si="11"/>
        <v>-0.69</v>
      </c>
      <c r="AC8" s="29">
        <v>4.1868944444444452E-2</v>
      </c>
      <c r="AD8" s="26">
        <f t="shared" si="12"/>
        <v>-1.4444785833333333</v>
      </c>
      <c r="AE8" s="26">
        <v>-4.9000000000000004</v>
      </c>
      <c r="AF8" s="26">
        <v>-6.64</v>
      </c>
      <c r="AG8" s="26">
        <v>0</v>
      </c>
    </row>
    <row r="9" spans="1:33" ht="15.75" customHeight="1" x14ac:dyDescent="0.2">
      <c r="A9" s="15" t="s">
        <v>44</v>
      </c>
      <c r="B9" s="15" t="s">
        <v>282</v>
      </c>
      <c r="C9" s="16">
        <f t="shared" si="4"/>
        <v>15.326842105263159</v>
      </c>
      <c r="D9" s="17">
        <v>19</v>
      </c>
      <c r="E9" s="17">
        <v>4</v>
      </c>
      <c r="F9" s="30">
        <v>291.21000000000004</v>
      </c>
      <c r="G9" s="30">
        <v>-2.2200000000000002</v>
      </c>
      <c r="H9" s="19">
        <f t="shared" si="1"/>
        <v>7.6233645822602241E-3</v>
      </c>
      <c r="I9" s="19">
        <f t="shared" si="2"/>
        <v>7.371580072095324E-2</v>
      </c>
      <c r="J9" s="18">
        <f t="shared" si="5"/>
        <v>21.466778327948795</v>
      </c>
      <c r="K9" s="18">
        <f t="shared" si="3"/>
        <v>1.1298304383130944</v>
      </c>
      <c r="L9" s="17">
        <v>49</v>
      </c>
      <c r="M9" s="20">
        <f t="shared" si="6"/>
        <v>0.38775510204081631</v>
      </c>
      <c r="N9" s="17">
        <v>131</v>
      </c>
      <c r="O9" s="21">
        <f t="shared" ref="O9:P9" si="17">D9/7</f>
        <v>2.7142857142857144</v>
      </c>
      <c r="P9" s="21">
        <f t="shared" si="17"/>
        <v>0.5714285714285714</v>
      </c>
      <c r="Q9" s="17">
        <f t="shared" si="8"/>
        <v>39</v>
      </c>
      <c r="R9" s="17"/>
      <c r="S9" s="22">
        <v>0.51791907514450797</v>
      </c>
      <c r="T9" s="15">
        <v>0</v>
      </c>
      <c r="U9" s="23" t="s">
        <v>33</v>
      </c>
      <c r="V9" s="24" t="s">
        <v>33</v>
      </c>
      <c r="W9" s="15">
        <v>0</v>
      </c>
      <c r="X9" s="25">
        <f t="shared" si="9"/>
        <v>0</v>
      </c>
      <c r="Y9" s="26">
        <f t="shared" si="10"/>
        <v>0</v>
      </c>
      <c r="Z9" s="15">
        <v>0</v>
      </c>
      <c r="AA9" s="15" t="s">
        <v>73</v>
      </c>
      <c r="AB9" s="28">
        <f t="shared" si="11"/>
        <v>-0.69</v>
      </c>
      <c r="AC9" s="29">
        <v>4.1868944444444452E-2</v>
      </c>
      <c r="AD9" s="26">
        <f t="shared" si="12"/>
        <v>-1.0978037233333335</v>
      </c>
      <c r="AE9" s="26">
        <v>-4.9000000000000004</v>
      </c>
      <c r="AF9" s="26">
        <v>-6.8233641025641001</v>
      </c>
      <c r="AG9" s="26">
        <v>0</v>
      </c>
    </row>
    <row r="10" spans="1:33" ht="15.75" customHeight="1" x14ac:dyDescent="0.2">
      <c r="A10" s="15" t="s">
        <v>45</v>
      </c>
      <c r="B10" s="15" t="s">
        <v>302</v>
      </c>
      <c r="C10" s="16">
        <f t="shared" si="4"/>
        <v>16.831</v>
      </c>
      <c r="D10" s="17">
        <v>20</v>
      </c>
      <c r="E10" s="17">
        <v>8</v>
      </c>
      <c r="F10" s="30">
        <v>336.62</v>
      </c>
      <c r="G10" s="30">
        <v>0</v>
      </c>
      <c r="H10" s="19">
        <f t="shared" si="1"/>
        <v>0</v>
      </c>
      <c r="I10" s="19">
        <f t="shared" si="2"/>
        <v>0.15003307908636246</v>
      </c>
      <c r="J10" s="18">
        <f t="shared" si="5"/>
        <v>50.504135082051327</v>
      </c>
      <c r="K10" s="18">
        <f t="shared" si="3"/>
        <v>2.5252067541025665</v>
      </c>
      <c r="L10" s="17">
        <v>49</v>
      </c>
      <c r="M10" s="20">
        <f t="shared" si="6"/>
        <v>0.40816326530612246</v>
      </c>
      <c r="N10" s="17">
        <v>109</v>
      </c>
      <c r="O10" s="21">
        <f t="shared" ref="O10:P10" si="18">D10/7</f>
        <v>2.8571428571428572</v>
      </c>
      <c r="P10" s="21">
        <f t="shared" si="18"/>
        <v>1.1428571428571428</v>
      </c>
      <c r="Q10" s="17">
        <f t="shared" si="8"/>
        <v>27</v>
      </c>
      <c r="R10" s="17"/>
      <c r="S10" s="22">
        <v>0.63902439024390201</v>
      </c>
      <c r="T10" s="15">
        <v>0</v>
      </c>
      <c r="U10" s="23" t="s">
        <v>33</v>
      </c>
      <c r="V10" s="24" t="s">
        <v>33</v>
      </c>
      <c r="W10" s="15">
        <v>0</v>
      </c>
      <c r="X10" s="25">
        <f t="shared" si="9"/>
        <v>0</v>
      </c>
      <c r="Y10" s="26">
        <f t="shared" si="10"/>
        <v>0</v>
      </c>
      <c r="Z10" s="15">
        <v>0</v>
      </c>
      <c r="AA10" s="15" t="s">
        <v>73</v>
      </c>
      <c r="AB10" s="28">
        <f t="shared" si="11"/>
        <v>-0.69</v>
      </c>
      <c r="AC10" s="29">
        <v>4.1868944444444452E-2</v>
      </c>
      <c r="AD10" s="26">
        <f t="shared" si="12"/>
        <v>-1.1555828666666668</v>
      </c>
      <c r="AE10" s="26">
        <v>-4.9000000000000004</v>
      </c>
      <c r="AF10" s="26">
        <v>-6.8233641025641001</v>
      </c>
      <c r="AG10" s="26">
        <v>0</v>
      </c>
    </row>
    <row r="11" spans="1:33" ht="15.75" customHeight="1" x14ac:dyDescent="0.2">
      <c r="A11" s="15" t="s">
        <v>47</v>
      </c>
      <c r="B11" s="15" t="s">
        <v>214</v>
      </c>
      <c r="C11" s="16">
        <f t="shared" si="4"/>
        <v>17.035</v>
      </c>
      <c r="D11" s="17">
        <v>2</v>
      </c>
      <c r="E11" s="17">
        <v>4</v>
      </c>
      <c r="F11" s="30">
        <v>34.07</v>
      </c>
      <c r="G11" s="30">
        <v>-7.0000000000000007E-2</v>
      </c>
      <c r="H11" s="19">
        <f t="shared" si="1"/>
        <v>2.0545934840035225E-3</v>
      </c>
      <c r="I11" s="19">
        <f t="shared" si="2"/>
        <v>0.12601254785725854</v>
      </c>
      <c r="J11" s="18">
        <f t="shared" si="5"/>
        <v>4.2932475054967982</v>
      </c>
      <c r="K11" s="18">
        <f t="shared" si="3"/>
        <v>2.1466237527483991</v>
      </c>
      <c r="L11" s="17">
        <v>18</v>
      </c>
      <c r="M11" s="20">
        <f t="shared" si="6"/>
        <v>0.1111111111111111</v>
      </c>
      <c r="N11" s="17">
        <v>98</v>
      </c>
      <c r="O11" s="21">
        <f t="shared" ref="O11:P11" si="19">D11/7</f>
        <v>0.2857142857142857</v>
      </c>
      <c r="P11" s="21">
        <f t="shared" si="19"/>
        <v>0.5714285714285714</v>
      </c>
      <c r="Q11" s="17">
        <f t="shared" si="8"/>
        <v>114</v>
      </c>
      <c r="R11" s="17"/>
      <c r="S11" s="22">
        <v>0.74285714285714199</v>
      </c>
      <c r="T11" s="15">
        <v>0</v>
      </c>
      <c r="U11" s="23" t="s">
        <v>33</v>
      </c>
      <c r="V11" s="24" t="s">
        <v>33</v>
      </c>
      <c r="W11" s="15">
        <v>0</v>
      </c>
      <c r="X11" s="25">
        <f t="shared" si="9"/>
        <v>0</v>
      </c>
      <c r="Y11" s="26">
        <f t="shared" si="10"/>
        <v>0</v>
      </c>
      <c r="Z11" s="15">
        <v>0</v>
      </c>
      <c r="AA11" s="15" t="s">
        <v>73</v>
      </c>
      <c r="AB11" s="28">
        <f t="shared" si="11"/>
        <v>-0.69</v>
      </c>
      <c r="AC11" s="29">
        <v>3.9682713541666671E-2</v>
      </c>
      <c r="AD11" s="26">
        <f t="shared" si="12"/>
        <v>-0.109524289375</v>
      </c>
      <c r="AE11" s="26">
        <v>-5.42</v>
      </c>
      <c r="AF11" s="26">
        <v>-6.8233641025641001</v>
      </c>
      <c r="AG11" s="26">
        <v>0</v>
      </c>
    </row>
    <row r="12" spans="1:33" ht="15.75" customHeight="1" x14ac:dyDescent="0.2">
      <c r="A12" s="15" t="s">
        <v>49</v>
      </c>
      <c r="B12" s="15" t="s">
        <v>303</v>
      </c>
      <c r="C12" s="16">
        <f t="shared" si="4"/>
        <v>18.03</v>
      </c>
      <c r="D12" s="17">
        <v>2</v>
      </c>
      <c r="E12" s="17">
        <v>0</v>
      </c>
      <c r="F12" s="30">
        <v>36.06</v>
      </c>
      <c r="G12" s="30">
        <v>-0.1</v>
      </c>
      <c r="H12" s="19">
        <f t="shared" si="1"/>
        <v>2.7731558513588465E-3</v>
      </c>
      <c r="I12" s="19">
        <f t="shared" si="2"/>
        <v>0.16513442888232935</v>
      </c>
      <c r="J12" s="18">
        <f t="shared" si="5"/>
        <v>5.9547475054967967</v>
      </c>
      <c r="K12" s="18">
        <f t="shared" si="3"/>
        <v>2.9773737527483983</v>
      </c>
      <c r="L12" s="17">
        <v>16</v>
      </c>
      <c r="M12" s="20">
        <f t="shared" si="6"/>
        <v>0.125</v>
      </c>
      <c r="N12" s="17">
        <v>96</v>
      </c>
      <c r="O12" s="21">
        <f t="shared" ref="O12:P12" si="20">D12/7</f>
        <v>0.2857142857142857</v>
      </c>
      <c r="P12" s="21">
        <f t="shared" si="20"/>
        <v>0</v>
      </c>
      <c r="Q12" s="17">
        <f t="shared" si="8"/>
        <v>336</v>
      </c>
      <c r="R12" s="17"/>
      <c r="S12" s="22">
        <v>0.75401069518716501</v>
      </c>
      <c r="T12" s="15">
        <v>0</v>
      </c>
      <c r="U12" s="23" t="s">
        <v>33</v>
      </c>
      <c r="V12" s="24" t="s">
        <v>33</v>
      </c>
      <c r="W12" s="15">
        <v>0</v>
      </c>
      <c r="X12" s="25">
        <f t="shared" si="9"/>
        <v>0</v>
      </c>
      <c r="Y12" s="26">
        <f t="shared" si="10"/>
        <v>0</v>
      </c>
      <c r="Z12" s="15">
        <v>0</v>
      </c>
      <c r="AA12" s="15" t="s">
        <v>73</v>
      </c>
      <c r="AB12" s="28">
        <f t="shared" si="11"/>
        <v>-0.69</v>
      </c>
      <c r="AC12" s="29">
        <v>3.9682713541666671E-2</v>
      </c>
      <c r="AD12" s="26">
        <f t="shared" si="12"/>
        <v>-0.109524289375</v>
      </c>
      <c r="AE12" s="26">
        <v>-5.42</v>
      </c>
      <c r="AF12" s="26">
        <v>-6.8233641025641001</v>
      </c>
      <c r="AG12" s="26">
        <v>0</v>
      </c>
    </row>
    <row r="13" spans="1:33" ht="15.75" customHeight="1" x14ac:dyDescent="0.2">
      <c r="A13" s="15" t="s">
        <v>50</v>
      </c>
      <c r="B13" s="15" t="s">
        <v>304</v>
      </c>
      <c r="C13" s="16">
        <f t="shared" si="4"/>
        <v>17.77</v>
      </c>
      <c r="D13" s="17">
        <v>1</v>
      </c>
      <c r="E13" s="17">
        <v>0</v>
      </c>
      <c r="F13" s="18">
        <v>17.77</v>
      </c>
      <c r="G13" s="30">
        <v>0</v>
      </c>
      <c r="H13" s="19">
        <f t="shared" si="1"/>
        <v>0</v>
      </c>
      <c r="I13" s="19">
        <f t="shared" si="2"/>
        <v>0.15244444880768149</v>
      </c>
      <c r="J13" s="18">
        <f t="shared" si="5"/>
        <v>2.7089378553125001</v>
      </c>
      <c r="K13" s="18">
        <f t="shared" si="3"/>
        <v>2.7089378553125001</v>
      </c>
      <c r="L13" s="17">
        <v>4</v>
      </c>
      <c r="M13" s="20">
        <f t="shared" si="6"/>
        <v>0.25</v>
      </c>
      <c r="N13" s="17">
        <v>95</v>
      </c>
      <c r="O13" s="21">
        <f t="shared" ref="O13:P13" si="21">D13/7</f>
        <v>0.14285714285714285</v>
      </c>
      <c r="P13" s="21">
        <f t="shared" si="21"/>
        <v>0</v>
      </c>
      <c r="Q13" s="17">
        <f t="shared" si="8"/>
        <v>665</v>
      </c>
      <c r="R13" s="17"/>
      <c r="S13" s="22">
        <v>0.77611940298507398</v>
      </c>
      <c r="T13" s="15">
        <v>0</v>
      </c>
      <c r="U13" s="23" t="s">
        <v>33</v>
      </c>
      <c r="V13" s="24" t="s">
        <v>33</v>
      </c>
      <c r="W13" s="15">
        <v>0</v>
      </c>
      <c r="X13" s="25">
        <f t="shared" si="9"/>
        <v>0</v>
      </c>
      <c r="Y13" s="26">
        <f t="shared" si="10"/>
        <v>0</v>
      </c>
      <c r="Z13" s="15">
        <v>0</v>
      </c>
      <c r="AA13" s="15" t="s">
        <v>73</v>
      </c>
      <c r="AB13" s="28">
        <f t="shared" si="11"/>
        <v>-0.69</v>
      </c>
      <c r="AC13" s="29">
        <v>3.9682713541666671E-2</v>
      </c>
      <c r="AD13" s="26">
        <f t="shared" si="12"/>
        <v>-5.47621446875E-2</v>
      </c>
      <c r="AE13" s="26">
        <v>-5.42</v>
      </c>
      <c r="AF13" s="26">
        <v>-6.9207999999999998</v>
      </c>
      <c r="AG13" s="26">
        <v>0</v>
      </c>
    </row>
    <row r="14" spans="1:33" ht="15.75" customHeight="1" x14ac:dyDescent="0.2">
      <c r="A14" s="15" t="s">
        <v>52</v>
      </c>
      <c r="B14" s="15" t="s">
        <v>170</v>
      </c>
      <c r="C14" s="16">
        <f t="shared" si="4"/>
        <v>19.63</v>
      </c>
      <c r="D14" s="17">
        <v>1</v>
      </c>
      <c r="E14" s="17">
        <v>1</v>
      </c>
      <c r="F14" s="18">
        <v>19.63</v>
      </c>
      <c r="G14" s="30">
        <v>-19.47</v>
      </c>
      <c r="H14" s="19">
        <f t="shared" si="1"/>
        <v>0.99184921039225671</v>
      </c>
      <c r="I14" s="19">
        <f t="shared" si="2"/>
        <v>-0.77330932983634748</v>
      </c>
      <c r="J14" s="18">
        <f t="shared" si="5"/>
        <v>-15.180062144687501</v>
      </c>
      <c r="K14" s="18">
        <f t="shared" si="3"/>
        <v>-15.180062144687501</v>
      </c>
      <c r="L14" s="17">
        <v>25</v>
      </c>
      <c r="M14" s="20">
        <f t="shared" si="6"/>
        <v>0.04</v>
      </c>
      <c r="N14" s="17">
        <v>93</v>
      </c>
      <c r="O14" s="21">
        <f t="shared" ref="O14:P14" si="22">D14/7</f>
        <v>0.14285714285714285</v>
      </c>
      <c r="P14" s="21">
        <f t="shared" si="22"/>
        <v>0.14285714285714285</v>
      </c>
      <c r="Q14" s="17">
        <f t="shared" si="8"/>
        <v>325</v>
      </c>
      <c r="R14" s="17"/>
      <c r="S14" s="22">
        <v>0.845481049562682</v>
      </c>
      <c r="T14" s="15">
        <v>0</v>
      </c>
      <c r="U14" s="23" t="s">
        <v>33</v>
      </c>
      <c r="V14" s="24" t="s">
        <v>33</v>
      </c>
      <c r="W14" s="15">
        <v>1</v>
      </c>
      <c r="X14" s="25">
        <f t="shared" si="9"/>
        <v>1</v>
      </c>
      <c r="Y14" s="26">
        <f t="shared" si="10"/>
        <v>9.7349999999999994</v>
      </c>
      <c r="Z14" s="15">
        <v>1</v>
      </c>
      <c r="AA14" s="15" t="s">
        <v>73</v>
      </c>
      <c r="AB14" s="28">
        <f t="shared" si="11"/>
        <v>-0.69</v>
      </c>
      <c r="AC14" s="29">
        <v>3.9682713541666671E-2</v>
      </c>
      <c r="AD14" s="26">
        <f t="shared" si="12"/>
        <v>-5.47621446875E-2</v>
      </c>
      <c r="AE14" s="26">
        <v>-5.42</v>
      </c>
      <c r="AF14" s="26">
        <v>-6.9207999999999998</v>
      </c>
      <c r="AG14" s="26">
        <v>0</v>
      </c>
    </row>
    <row r="15" spans="1:33" ht="15.75" customHeight="1" x14ac:dyDescent="0.2">
      <c r="A15" s="15" t="s">
        <v>54</v>
      </c>
      <c r="B15" s="15" t="s">
        <v>48</v>
      </c>
      <c r="C15" s="16">
        <f t="shared" si="4"/>
        <v>16.915384615384617</v>
      </c>
      <c r="D15" s="17">
        <v>13</v>
      </c>
      <c r="E15" s="17">
        <v>1</v>
      </c>
      <c r="F15" s="18">
        <v>219.9</v>
      </c>
      <c r="G15" s="30">
        <v>-36.49</v>
      </c>
      <c r="H15" s="19">
        <f t="shared" si="1"/>
        <v>0.16593906321055024</v>
      </c>
      <c r="I15" s="19">
        <f t="shared" si="2"/>
        <v>-8.511736189603232E-2</v>
      </c>
      <c r="J15" s="18">
        <f t="shared" si="5"/>
        <v>-18.717307880937508</v>
      </c>
      <c r="K15" s="18">
        <f t="shared" si="3"/>
        <v>-1.4397929139182699</v>
      </c>
      <c r="L15" s="17">
        <v>28</v>
      </c>
      <c r="M15" s="20">
        <f t="shared" si="6"/>
        <v>0.4642857142857143</v>
      </c>
      <c r="N15" s="17">
        <v>81</v>
      </c>
      <c r="O15" s="21">
        <f t="shared" ref="O15:P15" si="23">D15/7</f>
        <v>1.8571428571428572</v>
      </c>
      <c r="P15" s="21">
        <f t="shared" si="23"/>
        <v>0.14285714285714285</v>
      </c>
      <c r="Q15" s="17">
        <f t="shared" si="8"/>
        <v>40</v>
      </c>
      <c r="R15" s="17"/>
      <c r="S15" s="22">
        <v>0.99363057324840698</v>
      </c>
      <c r="T15" s="15">
        <v>0</v>
      </c>
      <c r="U15" s="23" t="s">
        <v>33</v>
      </c>
      <c r="V15" s="24" t="s">
        <v>33</v>
      </c>
      <c r="W15" s="15">
        <v>8</v>
      </c>
      <c r="X15" s="25">
        <f t="shared" si="9"/>
        <v>0.61538461538461542</v>
      </c>
      <c r="Y15" s="26">
        <f t="shared" si="10"/>
        <v>4.5612500000000002</v>
      </c>
      <c r="Z15" s="15">
        <v>0</v>
      </c>
      <c r="AA15" s="15" t="s">
        <v>73</v>
      </c>
      <c r="AB15" s="28">
        <f t="shared" si="11"/>
        <v>-0.69</v>
      </c>
      <c r="AC15" s="29">
        <v>3.9682713541666671E-2</v>
      </c>
      <c r="AD15" s="26">
        <f t="shared" si="12"/>
        <v>-0.71190788093750001</v>
      </c>
      <c r="AE15" s="26">
        <v>-5.42</v>
      </c>
      <c r="AF15" s="26">
        <v>-6.9207999999999998</v>
      </c>
      <c r="AG15" s="26">
        <v>-8</v>
      </c>
    </row>
    <row r="16" spans="1:33" ht="15.75" customHeight="1" x14ac:dyDescent="0.2">
      <c r="A16" s="15" t="s">
        <v>55</v>
      </c>
      <c r="B16" s="15" t="s">
        <v>305</v>
      </c>
      <c r="C16" s="16">
        <f t="shared" si="4"/>
        <v>17.574545454545458</v>
      </c>
      <c r="D16" s="17">
        <v>11</v>
      </c>
      <c r="E16" s="17">
        <v>0</v>
      </c>
      <c r="F16" s="18">
        <v>193.32000000000002</v>
      </c>
      <c r="G16" s="30">
        <v>-34.530000000000008</v>
      </c>
      <c r="H16" s="19">
        <f t="shared" si="1"/>
        <v>0.17861576660459344</v>
      </c>
      <c r="I16" s="19">
        <f t="shared" si="2"/>
        <v>-3.3929151621986828E-2</v>
      </c>
      <c r="J16" s="18">
        <f t="shared" si="5"/>
        <v>-6.5591835915624941</v>
      </c>
      <c r="K16" s="18">
        <f t="shared" si="3"/>
        <v>-0.59628941741477215</v>
      </c>
      <c r="L16" s="17">
        <v>28</v>
      </c>
      <c r="M16" s="20">
        <f t="shared" si="6"/>
        <v>0.39285714285714285</v>
      </c>
      <c r="N16" s="17">
        <v>69</v>
      </c>
      <c r="O16" s="21">
        <f t="shared" ref="O16:P16" si="24">D16/7</f>
        <v>1.5714285714285714</v>
      </c>
      <c r="P16" s="21">
        <f t="shared" si="24"/>
        <v>0</v>
      </c>
      <c r="Q16" s="17">
        <f t="shared" si="8"/>
        <v>43</v>
      </c>
      <c r="R16" s="17"/>
      <c r="S16" s="22">
        <v>1.13117546848381</v>
      </c>
      <c r="T16" s="15">
        <v>0</v>
      </c>
      <c r="U16" s="23" t="s">
        <v>33</v>
      </c>
      <c r="V16" s="24" t="s">
        <v>33</v>
      </c>
      <c r="W16" s="15">
        <v>10</v>
      </c>
      <c r="X16" s="25">
        <f t="shared" si="9"/>
        <v>0.90909090909090906</v>
      </c>
      <c r="Y16" s="26">
        <f t="shared" si="10"/>
        <v>3.13909090909091</v>
      </c>
      <c r="Z16" s="15">
        <v>1</v>
      </c>
      <c r="AA16" s="15" t="s">
        <v>73</v>
      </c>
      <c r="AB16" s="28">
        <f t="shared" si="11"/>
        <v>-0.69</v>
      </c>
      <c r="AC16" s="29">
        <v>3.9682713541666671E-2</v>
      </c>
      <c r="AD16" s="26">
        <f t="shared" si="12"/>
        <v>-0.60238359156249999</v>
      </c>
      <c r="AE16" s="26">
        <v>-5.42</v>
      </c>
      <c r="AF16" s="26">
        <v>-6.9207999999999998</v>
      </c>
      <c r="AG16" s="26">
        <v>0</v>
      </c>
    </row>
    <row r="17" spans="1:33" ht="15.75" customHeight="1" x14ac:dyDescent="0.2">
      <c r="A17" s="15" t="s">
        <v>56</v>
      </c>
      <c r="B17" s="15" t="s">
        <v>306</v>
      </c>
      <c r="C17" s="16">
        <f t="shared" si="4"/>
        <v>16.307500000000001</v>
      </c>
      <c r="D17" s="17">
        <v>8</v>
      </c>
      <c r="E17" s="17">
        <v>0</v>
      </c>
      <c r="F17" s="18">
        <v>130.46</v>
      </c>
      <c r="G17" s="30">
        <v>-35.449999999999996</v>
      </c>
      <c r="H17" s="19">
        <f t="shared" si="1"/>
        <v>0.27173079871224892</v>
      </c>
      <c r="I17" s="19">
        <f t="shared" si="2"/>
        <v>-0.17301469536639577</v>
      </c>
      <c r="J17" s="18">
        <f t="shared" si="5"/>
        <v>-22.571497157499994</v>
      </c>
      <c r="K17" s="18">
        <f t="shared" si="3"/>
        <v>-2.8214371446874993</v>
      </c>
      <c r="L17" s="17">
        <v>36</v>
      </c>
      <c r="M17" s="20">
        <f t="shared" si="6"/>
        <v>0.22222222222222221</v>
      </c>
      <c r="N17" s="17">
        <v>62</v>
      </c>
      <c r="O17" s="21">
        <f t="shared" ref="O17:P17" si="25">D17/7</f>
        <v>1.1428571428571428</v>
      </c>
      <c r="P17" s="21">
        <f t="shared" si="25"/>
        <v>0</v>
      </c>
      <c r="Q17" s="17">
        <f t="shared" si="8"/>
        <v>54</v>
      </c>
      <c r="R17" s="17"/>
      <c r="S17" s="22">
        <v>1.2490974729241799</v>
      </c>
      <c r="T17" s="15">
        <v>0</v>
      </c>
      <c r="U17" s="23" t="s">
        <v>33</v>
      </c>
      <c r="V17" s="24" t="s">
        <v>33</v>
      </c>
      <c r="W17" s="15">
        <v>6</v>
      </c>
      <c r="X17" s="25">
        <f t="shared" si="9"/>
        <v>0.75</v>
      </c>
      <c r="Y17" s="26">
        <f t="shared" si="10"/>
        <v>5.0642857142857141</v>
      </c>
      <c r="Z17" s="15">
        <v>1</v>
      </c>
      <c r="AA17" s="15" t="s">
        <v>73</v>
      </c>
      <c r="AB17" s="28">
        <f t="shared" si="11"/>
        <v>-0.69</v>
      </c>
      <c r="AC17" s="29">
        <v>3.9682713541666671E-2</v>
      </c>
      <c r="AD17" s="26">
        <f t="shared" si="12"/>
        <v>-0.4380971575</v>
      </c>
      <c r="AE17" s="26">
        <v>-5.42</v>
      </c>
      <c r="AF17" s="26">
        <v>-6.7767999999999997</v>
      </c>
      <c r="AG17" s="26">
        <v>0</v>
      </c>
    </row>
    <row r="18" spans="1:33" ht="15.75" customHeight="1" x14ac:dyDescent="0.2">
      <c r="A18" s="15" t="s">
        <v>57</v>
      </c>
      <c r="B18" s="15" t="s">
        <v>307</v>
      </c>
      <c r="C18" s="16">
        <f t="shared" si="4"/>
        <v>15.007999999999999</v>
      </c>
      <c r="D18" s="17">
        <v>10</v>
      </c>
      <c r="E18" s="17">
        <v>6</v>
      </c>
      <c r="F18" s="18">
        <v>150.07999999999998</v>
      </c>
      <c r="G18" s="30">
        <v>-45.309999999999995</v>
      </c>
      <c r="H18" s="19">
        <f t="shared" si="1"/>
        <v>0.30190565031982941</v>
      </c>
      <c r="I18" s="19">
        <f t="shared" si="2"/>
        <v>-0.26824108106926325</v>
      </c>
      <c r="J18" s="18">
        <f t="shared" si="5"/>
        <v>-40.257621446875021</v>
      </c>
      <c r="K18" s="18">
        <f t="shared" si="3"/>
        <v>-4.0257621446875023</v>
      </c>
      <c r="L18" s="17">
        <v>30</v>
      </c>
      <c r="M18" s="20">
        <f t="shared" si="6"/>
        <v>0.33333333333333331</v>
      </c>
      <c r="N18" s="17">
        <v>43</v>
      </c>
      <c r="O18" s="21">
        <f t="shared" ref="O18:P18" si="26">D18/7</f>
        <v>1.4285714285714286</v>
      </c>
      <c r="P18" s="21">
        <f t="shared" si="26"/>
        <v>0.8571428571428571</v>
      </c>
      <c r="Q18" s="17">
        <f t="shared" si="8"/>
        <v>18</v>
      </c>
      <c r="R18" s="17"/>
      <c r="S18" s="22">
        <v>1.45816733067729</v>
      </c>
      <c r="T18" s="15">
        <v>0</v>
      </c>
      <c r="U18" s="23" t="s">
        <v>33</v>
      </c>
      <c r="V18" s="24" t="s">
        <v>33</v>
      </c>
      <c r="W18" s="15">
        <v>6</v>
      </c>
      <c r="X18" s="25">
        <f t="shared" si="9"/>
        <v>0.6</v>
      </c>
      <c r="Y18" s="26">
        <f t="shared" si="10"/>
        <v>6.4728571428571424</v>
      </c>
      <c r="Z18" s="15">
        <v>1</v>
      </c>
      <c r="AA18" s="15" t="s">
        <v>73</v>
      </c>
      <c r="AB18" s="28">
        <f t="shared" si="11"/>
        <v>-0.69</v>
      </c>
      <c r="AC18" s="29">
        <v>3.9682713541666671E-2</v>
      </c>
      <c r="AD18" s="26">
        <f t="shared" si="12"/>
        <v>-0.54762144687500003</v>
      </c>
      <c r="AE18" s="26">
        <v>-5.42</v>
      </c>
      <c r="AF18" s="26">
        <v>-6.7767999999999997</v>
      </c>
      <c r="AG18" s="26">
        <v>0</v>
      </c>
    </row>
    <row r="19" spans="1:33" ht="15.75" customHeight="1" x14ac:dyDescent="0.2">
      <c r="A19" s="15" t="s">
        <v>58</v>
      </c>
      <c r="B19" s="15" t="s">
        <v>308</v>
      </c>
      <c r="C19" s="16">
        <f t="shared" si="4"/>
        <v>14.678529411764703</v>
      </c>
      <c r="D19" s="17">
        <v>34</v>
      </c>
      <c r="E19" s="17">
        <v>2</v>
      </c>
      <c r="F19" s="18">
        <v>499.06999999999994</v>
      </c>
      <c r="G19" s="30">
        <v>-46.129999999999988</v>
      </c>
      <c r="H19" s="19">
        <f t="shared" si="1"/>
        <v>9.24319233774821E-2</v>
      </c>
      <c r="I19" s="19">
        <f t="shared" si="2"/>
        <v>-7.7090614381499681E-2</v>
      </c>
      <c r="J19" s="18">
        <f t="shared" si="5"/>
        <v>-38.473612919375043</v>
      </c>
      <c r="K19" s="18">
        <f t="shared" si="3"/>
        <v>-1.1315768505698542</v>
      </c>
      <c r="L19" s="17">
        <v>36</v>
      </c>
      <c r="M19" s="20">
        <f t="shared" si="6"/>
        <v>0.94444444444444442</v>
      </c>
      <c r="N19" s="17">
        <v>9</v>
      </c>
      <c r="O19" s="21">
        <f t="shared" ref="O19:P19" si="27">D19/7</f>
        <v>4.8571428571428568</v>
      </c>
      <c r="P19" s="21">
        <f t="shared" si="27"/>
        <v>0.2857142857142857</v>
      </c>
      <c r="Q19" s="17">
        <f t="shared" si="8"/>
        <v>1</v>
      </c>
      <c r="R19" s="17"/>
      <c r="S19" s="22">
        <v>1.6140350877192899</v>
      </c>
      <c r="T19" s="15">
        <v>0</v>
      </c>
      <c r="U19" s="23" t="s">
        <v>33</v>
      </c>
      <c r="V19" s="24" t="s">
        <v>33</v>
      </c>
      <c r="W19" s="15">
        <v>21</v>
      </c>
      <c r="X19" s="25">
        <f t="shared" si="9"/>
        <v>0.61764705882352944</v>
      </c>
      <c r="Y19" s="26">
        <f t="shared" si="10"/>
        <v>1.9220833333333329</v>
      </c>
      <c r="Z19" s="15">
        <v>3</v>
      </c>
      <c r="AA19" s="15" t="s">
        <v>73</v>
      </c>
      <c r="AB19" s="28">
        <f t="shared" si="11"/>
        <v>-0.69</v>
      </c>
      <c r="AC19" s="29">
        <v>3.9682713541666671E-2</v>
      </c>
      <c r="AD19" s="26">
        <f t="shared" si="12"/>
        <v>-1.8619129193749999</v>
      </c>
      <c r="AE19" s="26">
        <v>-5.42</v>
      </c>
      <c r="AF19" s="26">
        <v>-6.7767999999999997</v>
      </c>
      <c r="AG19" s="26">
        <v>0</v>
      </c>
    </row>
    <row r="20" spans="1:33" ht="15.75" customHeight="1" x14ac:dyDescent="0.2">
      <c r="A20" s="15" t="s">
        <v>59</v>
      </c>
      <c r="B20" s="15" t="s">
        <v>227</v>
      </c>
      <c r="C20" s="16">
        <f t="shared" si="4"/>
        <v>14.809999999999999</v>
      </c>
      <c r="D20" s="17">
        <v>5</v>
      </c>
      <c r="E20" s="17">
        <v>0</v>
      </c>
      <c r="F20" s="18">
        <v>74.05</v>
      </c>
      <c r="G20" s="30">
        <v>-9.1</v>
      </c>
      <c r="H20" s="19">
        <f t="shared" si="1"/>
        <v>0.12288993923024984</v>
      </c>
      <c r="I20" s="19">
        <f t="shared" si="2"/>
        <v>-0.10013924001941267</v>
      </c>
      <c r="J20" s="18">
        <f t="shared" si="5"/>
        <v>-7.415310723437508</v>
      </c>
      <c r="K20" s="18">
        <f t="shared" si="3"/>
        <v>-1.4830621446875016</v>
      </c>
      <c r="L20" s="17">
        <v>14</v>
      </c>
      <c r="M20" s="20">
        <f t="shared" si="6"/>
        <v>0.35714285714285715</v>
      </c>
      <c r="N20" s="17">
        <v>2</v>
      </c>
      <c r="O20" s="21">
        <f t="shared" ref="O20:P20" si="28">D20/7</f>
        <v>0.7142857142857143</v>
      </c>
      <c r="P20" s="21">
        <f t="shared" si="28"/>
        <v>0</v>
      </c>
      <c r="Q20" s="17">
        <f t="shared" si="8"/>
        <v>2</v>
      </c>
      <c r="R20" s="17"/>
      <c r="S20" s="22">
        <v>1.9462365591397801</v>
      </c>
      <c r="T20" s="15">
        <v>0</v>
      </c>
      <c r="U20" s="23" t="s">
        <v>33</v>
      </c>
      <c r="V20" s="24" t="s">
        <v>33</v>
      </c>
      <c r="W20" s="15">
        <v>1</v>
      </c>
      <c r="X20" s="25">
        <f t="shared" si="9"/>
        <v>0.2</v>
      </c>
      <c r="Y20" s="26">
        <f t="shared" si="10"/>
        <v>9.1</v>
      </c>
      <c r="Z20" s="15">
        <v>0</v>
      </c>
      <c r="AA20" s="15" t="s">
        <v>73</v>
      </c>
      <c r="AB20" s="28">
        <f t="shared" si="11"/>
        <v>-0.69</v>
      </c>
      <c r="AC20" s="29">
        <v>3.9682713541666671E-2</v>
      </c>
      <c r="AD20" s="26">
        <f t="shared" si="12"/>
        <v>-0.27381072343750001</v>
      </c>
      <c r="AE20" s="26">
        <v>-5.42</v>
      </c>
      <c r="AF20" s="26">
        <v>-6.7767999999999997</v>
      </c>
      <c r="AG20" s="26">
        <v>0</v>
      </c>
    </row>
    <row r="21" spans="1:33" ht="15.75" customHeight="1" x14ac:dyDescent="0.2">
      <c r="A21" s="15" t="s">
        <v>60</v>
      </c>
      <c r="B21" s="15" t="s">
        <v>53</v>
      </c>
      <c r="C21" s="16">
        <f t="shared" si="4"/>
        <v>14.59</v>
      </c>
      <c r="D21" s="17">
        <v>1</v>
      </c>
      <c r="E21" s="17">
        <v>0</v>
      </c>
      <c r="F21" s="18">
        <v>14.59</v>
      </c>
      <c r="G21" s="30">
        <v>0</v>
      </c>
      <c r="H21" s="19">
        <f t="shared" si="1"/>
        <v>0</v>
      </c>
      <c r="I21" s="19">
        <f t="shared" si="2"/>
        <v>1.0276754990575789E-2</v>
      </c>
      <c r="J21" s="18">
        <f t="shared" si="5"/>
        <v>0.14993785531250076</v>
      </c>
      <c r="K21" s="18">
        <f t="shared" si="3"/>
        <v>0.14993785531250076</v>
      </c>
      <c r="L21" s="17">
        <v>3</v>
      </c>
      <c r="M21" s="20">
        <f t="shared" si="6"/>
        <v>0.33333333333333331</v>
      </c>
      <c r="N21" s="17">
        <v>0</v>
      </c>
      <c r="O21" s="21">
        <f t="shared" ref="O21:P21" si="29">D21/7</f>
        <v>0.14285714285714285</v>
      </c>
      <c r="P21" s="21">
        <f t="shared" si="29"/>
        <v>0</v>
      </c>
      <c r="Q21" s="17">
        <f t="shared" si="8"/>
        <v>0</v>
      </c>
      <c r="R21" s="17"/>
      <c r="S21" s="22">
        <v>1.9263803680981499</v>
      </c>
      <c r="T21" s="15">
        <v>0</v>
      </c>
      <c r="U21" s="23" t="s">
        <v>33</v>
      </c>
      <c r="V21" s="24" t="s">
        <v>33</v>
      </c>
      <c r="W21" s="15">
        <v>0</v>
      </c>
      <c r="X21" s="25">
        <f t="shared" si="9"/>
        <v>0</v>
      </c>
      <c r="Y21" s="26">
        <f t="shared" si="10"/>
        <v>0</v>
      </c>
      <c r="Z21" s="15">
        <v>0</v>
      </c>
      <c r="AA21" s="15" t="s">
        <v>73</v>
      </c>
      <c r="AB21" s="28">
        <f t="shared" si="11"/>
        <v>-0.69</v>
      </c>
      <c r="AC21" s="29">
        <v>3.9682713541666671E-2</v>
      </c>
      <c r="AD21" s="26">
        <f t="shared" si="12"/>
        <v>-5.47621446875E-2</v>
      </c>
      <c r="AE21" s="26">
        <v>-5.42</v>
      </c>
      <c r="AF21" s="26">
        <v>-6.7767999999999997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v>1.8515901060070601</v>
      </c>
      <c r="T22" s="15">
        <v>0</v>
      </c>
      <c r="U22" s="23" t="s">
        <v>33</v>
      </c>
      <c r="V22" s="24" t="s">
        <v>33</v>
      </c>
      <c r="W22" s="15">
        <v>0</v>
      </c>
      <c r="X22" s="25">
        <f t="shared" si="9"/>
        <v>0</v>
      </c>
      <c r="Y22" s="26">
        <f t="shared" si="10"/>
        <v>0</v>
      </c>
      <c r="Z22" s="15">
        <v>0</v>
      </c>
      <c r="AA22" s="15" t="s">
        <v>73</v>
      </c>
      <c r="AB22" s="28">
        <f t="shared" si="11"/>
        <v>-0.69</v>
      </c>
      <c r="AC22" s="29">
        <v>3.9682713541666671E-2</v>
      </c>
      <c r="AD22" s="26">
        <f t="shared" si="12"/>
        <v>0</v>
      </c>
      <c r="AE22" s="26">
        <v>-5.42</v>
      </c>
      <c r="AF22" s="26">
        <v>-6.7767999999999997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3.9682713541666671E-2</v>
      </c>
      <c r="AD23" s="26">
        <f t="shared" si="12"/>
        <v>0</v>
      </c>
      <c r="AE23" s="26">
        <v>-5.42</v>
      </c>
      <c r="AF23" s="26">
        <v>-6.7767999999999997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3.9682713541666671E-2</v>
      </c>
      <c r="AD24" s="26">
        <f t="shared" si="12"/>
        <v>0</v>
      </c>
      <c r="AE24" s="26">
        <v>-5.42</v>
      </c>
      <c r="AF24" s="26">
        <v>-6.7767999999999997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3.9682713541666671E-2</v>
      </c>
      <c r="AD25" s="26">
        <f t="shared" si="12"/>
        <v>0</v>
      </c>
      <c r="AE25" s="26">
        <v>-5.42</v>
      </c>
      <c r="AF25" s="26">
        <v>-6.78</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1</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3.9682713541666671E-2</v>
      </c>
      <c r="AD26" s="26">
        <f t="shared" si="12"/>
        <v>0</v>
      </c>
      <c r="AE26" s="26">
        <v>-5.42</v>
      </c>
      <c r="AF26" s="26">
        <v>-6.7767999999999997</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2.591549295774648</v>
      </c>
      <c r="T27" s="15">
        <v>0</v>
      </c>
      <c r="U27" s="23" t="s">
        <v>33</v>
      </c>
      <c r="V27" s="24" t="s">
        <v>33</v>
      </c>
      <c r="W27" s="37">
        <v>0</v>
      </c>
      <c r="X27" s="25">
        <f t="shared" si="9"/>
        <v>0</v>
      </c>
      <c r="Y27" s="26">
        <f t="shared" si="10"/>
        <v>0</v>
      </c>
      <c r="Z27" s="37">
        <v>0</v>
      </c>
      <c r="AA27" s="15" t="s">
        <v>73</v>
      </c>
      <c r="AB27" s="28">
        <f t="shared" si="11"/>
        <v>-0.69</v>
      </c>
      <c r="AC27" s="29">
        <v>3.9682713541666671E-2</v>
      </c>
      <c r="AD27" s="26">
        <f t="shared" si="12"/>
        <v>0</v>
      </c>
      <c r="AE27" s="26">
        <v>-5.68</v>
      </c>
      <c r="AF27" s="26">
        <v>-6.7767999999999997</v>
      </c>
      <c r="AG27" s="26">
        <v>0</v>
      </c>
    </row>
    <row r="28" spans="1:33" ht="15.75" customHeight="1" x14ac:dyDescent="0.2">
      <c r="A28" s="15" t="s">
        <v>67</v>
      </c>
      <c r="B28" s="37"/>
      <c r="C28" s="16">
        <f t="shared" si="4"/>
        <v>14.59</v>
      </c>
      <c r="D28" s="17">
        <v>1</v>
      </c>
      <c r="E28" s="17">
        <v>0</v>
      </c>
      <c r="F28" s="18">
        <v>14.59</v>
      </c>
      <c r="G28" s="18">
        <v>0</v>
      </c>
      <c r="H28" s="19">
        <f t="shared" si="1"/>
        <v>0</v>
      </c>
      <c r="I28" s="19">
        <f t="shared" si="2"/>
        <v>-7.5436699580191235E-3</v>
      </c>
      <c r="J28" s="18">
        <f t="shared" si="5"/>
        <v>-0.11006214468749902</v>
      </c>
      <c r="K28" s="18">
        <f t="shared" si="3"/>
        <v>-0.11006214468749902</v>
      </c>
      <c r="L28" s="17">
        <v>6</v>
      </c>
      <c r="M28" s="20">
        <f t="shared" si="6"/>
        <v>0.16666666666666666</v>
      </c>
      <c r="N28" s="17">
        <v>0</v>
      </c>
      <c r="O28" s="21">
        <f t="shared" ref="O28:P28" si="36">D28/7</f>
        <v>0.14285714285714285</v>
      </c>
      <c r="P28" s="21">
        <f t="shared" si="36"/>
        <v>0</v>
      </c>
      <c r="Q28" s="17">
        <f t="shared" si="8"/>
        <v>0</v>
      </c>
      <c r="R28" s="17"/>
      <c r="S28" s="22">
        <v>0</v>
      </c>
      <c r="T28" s="15">
        <v>0</v>
      </c>
      <c r="U28" s="23" t="s">
        <v>33</v>
      </c>
      <c r="V28" s="24" t="s">
        <v>33</v>
      </c>
      <c r="W28" s="37">
        <v>0</v>
      </c>
      <c r="X28" s="25">
        <f t="shared" si="9"/>
        <v>0</v>
      </c>
      <c r="Y28" s="26">
        <f t="shared" si="10"/>
        <v>0</v>
      </c>
      <c r="Z28" s="37">
        <v>0</v>
      </c>
      <c r="AA28" s="15" t="s">
        <v>73</v>
      </c>
      <c r="AB28" s="28">
        <f t="shared" si="11"/>
        <v>-0.69</v>
      </c>
      <c r="AC28" s="29">
        <v>3.9682713541666671E-2</v>
      </c>
      <c r="AD28" s="26">
        <f t="shared" si="12"/>
        <v>-5.47621446875E-2</v>
      </c>
      <c r="AE28" s="26">
        <v>-5.68</v>
      </c>
      <c r="AF28" s="26">
        <v>-6.7767999999999997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3.9682713541666671E-2</v>
      </c>
      <c r="AD29" s="26">
        <f t="shared" si="12"/>
        <v>0</v>
      </c>
      <c r="AE29" s="26">
        <v>-5.68</v>
      </c>
      <c r="AF29" s="26">
        <v>-6.7767999999999997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3.9682713541666671E-2</v>
      </c>
      <c r="AD30" s="26">
        <f t="shared" si="12"/>
        <v>0</v>
      </c>
      <c r="AE30" s="26">
        <v>-5.68</v>
      </c>
      <c r="AF30" s="26">
        <v>-6.1193050751999998</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3.9682713541666671E-2</v>
      </c>
      <c r="AD31" s="26">
        <f t="shared" si="12"/>
        <v>0</v>
      </c>
      <c r="AE31" s="26">
        <v>-5.68</v>
      </c>
      <c r="AF31" s="26">
        <v>-6.1193050751999989</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3.9682713541666671E-2</v>
      </c>
      <c r="AD32" s="26">
        <f t="shared" si="12"/>
        <v>0</v>
      </c>
      <c r="AE32" s="26">
        <v>-5.68</v>
      </c>
      <c r="AF32" s="26">
        <v>-6.1193050751999998</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Info!B1:BJ5000""),3,FALSE),"""")"),"Duplex Receptacle Outlet with Wall Plate, 10 Pack, White - Tamper Resistant 3 Prong Electrical Wall Outlets - 15 Amp, 125 Volt, 3 Wire, Self-Grounding, UL Listed")</f>
        <v>Duplex Receptacle Outlet with Wall Plate, 10 Pack, White - Tamper Resistant 3 Prong Electrical Wall Outlets - 15 Amp, 125 Volt, 3 Wire, Self-Grounding,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Info!B1:BJ5000""),2,FALSE),"""")"),"B082SZMDJ1")</f>
        <v>B082SZMDJ1</v>
      </c>
      <c r="B2" s="38" t="s">
        <v>309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15.825473675294118</v>
      </c>
      <c r="D3" s="5">
        <f>SUM(D4:D99765)</f>
        <v>66</v>
      </c>
      <c r="E3" s="5"/>
      <c r="F3" s="6">
        <f t="shared" ref="F3:G3" si="0">SUM(F4:F99765)</f>
        <v>1451.41</v>
      </c>
      <c r="G3" s="6">
        <f t="shared" si="0"/>
        <v>-125.23000000000002</v>
      </c>
      <c r="H3" s="7">
        <f t="shared" ref="H3:H32" si="1">G3/F3*-1</f>
        <v>8.6281615808076292E-2</v>
      </c>
      <c r="I3" s="8">
        <f t="shared" ref="I3:I32" si="2">J3/F3</f>
        <v>8.4442050139746094E-2</v>
      </c>
      <c r="J3" s="6">
        <f>SUM(J4:J99765)</f>
        <v>122.56003599332888</v>
      </c>
      <c r="K3" s="6">
        <f t="shared" ref="K3:K32" si="3">J3/D3</f>
        <v>1.8569702423231649</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26</v>
      </c>
      <c r="X3" s="7">
        <f>W3/D3</f>
        <v>0.39393939393939392</v>
      </c>
      <c r="Y3" s="6"/>
      <c r="Z3" s="5"/>
      <c r="AA3" s="5"/>
      <c r="AB3" s="5"/>
      <c r="AC3" s="5"/>
      <c r="AD3" s="6">
        <f>SUM(AD4:AD99765)</f>
        <v>-9.1571614425685564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Info!B2:BZ7000""),37,FALSE)),"""")*-1"),-8.031652624)</f>
        <v>-8.0316526239999995</v>
      </c>
      <c r="AG3" s="6">
        <f>SUM(AG4:AG99765)</f>
        <v>0</v>
      </c>
    </row>
    <row r="4" spans="1:33" ht="15.75" customHeight="1" x14ac:dyDescent="0.2">
      <c r="A4" s="15" t="s">
        <v>31</v>
      </c>
      <c r="B4" s="15" t="s">
        <v>310</v>
      </c>
      <c r="C4" s="16">
        <f t="shared" ref="C4:C32" si="4">IFERROR(F4/D4," - ")</f>
        <v>22.294</v>
      </c>
      <c r="D4" s="17">
        <v>5</v>
      </c>
      <c r="E4" s="17">
        <v>0</v>
      </c>
      <c r="F4" s="18">
        <v>111.47</v>
      </c>
      <c r="G4" s="18">
        <v>-9.81</v>
      </c>
      <c r="H4" s="19">
        <f t="shared" si="1"/>
        <v>8.8005741455100026E-2</v>
      </c>
      <c r="I4" s="19">
        <f t="shared" si="2"/>
        <v>0.10712514347982932</v>
      </c>
      <c r="J4" s="18">
        <f t="shared" ref="J4:J32" si="5">F4*0.85+G4+AF4*D4+D4*AE4+AG4+AD4</f>
        <v>11.941239743696574</v>
      </c>
      <c r="K4" s="18">
        <f t="shared" si="3"/>
        <v>2.3882479487393149</v>
      </c>
      <c r="L4" s="17">
        <v>12</v>
      </c>
      <c r="M4" s="20">
        <f t="shared" ref="M4:M32" si="6">IFERROR(D4/L4,"-")</f>
        <v>0.41666666666666669</v>
      </c>
      <c r="N4" s="17">
        <v>78</v>
      </c>
      <c r="O4" s="21">
        <f t="shared" ref="O4:P4" si="7">D4/7</f>
        <v>0.7142857142857143</v>
      </c>
      <c r="P4" s="21">
        <f t="shared" si="7"/>
        <v>0</v>
      </c>
      <c r="Q4" s="17">
        <f t="shared" ref="Q4:Q32" si="8">ROUNDDOWN(N4/(O4+P4),0)</f>
        <v>109</v>
      </c>
      <c r="R4" s="17"/>
      <c r="S4" s="22">
        <v>0.98976109215017005</v>
      </c>
      <c r="T4" s="15">
        <v>0</v>
      </c>
      <c r="U4" s="23" t="s">
        <v>33</v>
      </c>
      <c r="V4" s="24" t="s">
        <v>33</v>
      </c>
      <c r="W4" s="15">
        <v>2</v>
      </c>
      <c r="X4" s="25">
        <f t="shared" ref="X4:X32" si="9">IFERROR(W4/D4,0)</f>
        <v>0.4</v>
      </c>
      <c r="Y4" s="26">
        <f t="shared" ref="Y4:Y32" si="10">IFERROR(G4/(W4+Z4)*-1,0)</f>
        <v>4.9050000000000002</v>
      </c>
      <c r="Z4" s="15">
        <v>0</v>
      </c>
      <c r="AA4" s="27" t="s">
        <v>73</v>
      </c>
      <c r="AB4" s="28">
        <f t="shared" ref="AB4:AB32" si="11">IF(OR(AA4="UsLargeStandardSize",AA4="UsSmallStandardSize"),-0.69,-0.48)</f>
        <v>-0.69</v>
      </c>
      <c r="AC4" s="29">
        <v>0.10052917129629629</v>
      </c>
      <c r="AD4" s="26">
        <f t="shared" ref="AD4:AD32" si="12">IFERROR(AB4*AC4*D4*2,0)</f>
        <v>-0.69365128194444425</v>
      </c>
      <c r="AE4" s="26">
        <v>-5.42</v>
      </c>
      <c r="AF4" s="26">
        <v>-9.0409217948717959</v>
      </c>
      <c r="AG4" s="26">
        <v>0</v>
      </c>
    </row>
    <row r="5" spans="1:33" ht="15.75" customHeight="1" x14ac:dyDescent="0.2">
      <c r="A5" s="15" t="s">
        <v>35</v>
      </c>
      <c r="B5" s="15" t="s">
        <v>301</v>
      </c>
      <c r="C5" s="16">
        <f t="shared" si="4"/>
        <v>24.711666666666662</v>
      </c>
      <c r="D5" s="17">
        <v>6</v>
      </c>
      <c r="E5" s="17">
        <v>0</v>
      </c>
      <c r="F5" s="30">
        <v>148.26999999999998</v>
      </c>
      <c r="G5" s="30">
        <v>-41.769999999999996</v>
      </c>
      <c r="H5" s="19">
        <f t="shared" si="1"/>
        <v>0.28171578876374181</v>
      </c>
      <c r="I5" s="19">
        <f t="shared" si="2"/>
        <v>-2.2522269025871781E-2</v>
      </c>
      <c r="J5" s="18">
        <f t="shared" si="5"/>
        <v>-3.3393768284660088</v>
      </c>
      <c r="K5" s="18">
        <f t="shared" si="3"/>
        <v>-0.55656280474433484</v>
      </c>
      <c r="L5" s="17">
        <v>30</v>
      </c>
      <c r="M5" s="20">
        <f t="shared" si="6"/>
        <v>0.2</v>
      </c>
      <c r="N5" s="17">
        <v>71</v>
      </c>
      <c r="O5" s="21">
        <f t="shared" ref="O5:P5" si="13">D5/7</f>
        <v>0.8571428571428571</v>
      </c>
      <c r="P5" s="21">
        <f t="shared" si="13"/>
        <v>0</v>
      </c>
      <c r="Q5" s="17">
        <f t="shared" si="8"/>
        <v>82</v>
      </c>
      <c r="R5" s="17"/>
      <c r="S5" s="22">
        <v>1.0909090909090899</v>
      </c>
      <c r="T5" s="15">
        <v>0</v>
      </c>
      <c r="U5" s="23" t="s">
        <v>33</v>
      </c>
      <c r="V5" s="24" t="s">
        <v>33</v>
      </c>
      <c r="W5" s="15">
        <v>4</v>
      </c>
      <c r="X5" s="25">
        <f t="shared" si="9"/>
        <v>0.66666666666666663</v>
      </c>
      <c r="Y5" s="26">
        <f t="shared" si="10"/>
        <v>5.9671428571428562</v>
      </c>
      <c r="Z5" s="15">
        <v>3</v>
      </c>
      <c r="AA5" s="15" t="s">
        <v>73</v>
      </c>
      <c r="AB5" s="28">
        <f t="shared" si="11"/>
        <v>-0.69</v>
      </c>
      <c r="AC5" s="29">
        <v>0.10064565932792584</v>
      </c>
      <c r="AD5" s="26">
        <f t="shared" si="12"/>
        <v>-0.83334605923522576</v>
      </c>
      <c r="AE5" s="26">
        <v>-5.42</v>
      </c>
      <c r="AF5" s="26">
        <v>-9.0409217948717959</v>
      </c>
      <c r="AG5" s="26">
        <v>0</v>
      </c>
    </row>
    <row r="6" spans="1:33" ht="15.75" customHeight="1" x14ac:dyDescent="0.2">
      <c r="A6" s="15" t="s">
        <v>37</v>
      </c>
      <c r="B6" s="15" t="s">
        <v>36</v>
      </c>
      <c r="C6" s="16">
        <f t="shared" si="4"/>
        <v>22.024999999999999</v>
      </c>
      <c r="D6" s="17">
        <v>4</v>
      </c>
      <c r="E6" s="17">
        <v>0</v>
      </c>
      <c r="F6" s="30">
        <v>88.1</v>
      </c>
      <c r="G6" s="30">
        <v>-6</v>
      </c>
      <c r="H6" s="19">
        <f t="shared" si="1"/>
        <v>6.8104426787741201E-2</v>
      </c>
      <c r="I6" s="19">
        <f t="shared" si="2"/>
        <v>0.11902828371120604</v>
      </c>
      <c r="J6" s="18">
        <f t="shared" si="5"/>
        <v>10.486391794957251</v>
      </c>
      <c r="K6" s="18">
        <f t="shared" si="3"/>
        <v>2.6215979487393128</v>
      </c>
      <c r="L6" s="17">
        <v>9</v>
      </c>
      <c r="M6" s="20">
        <f t="shared" si="6"/>
        <v>0.44444444444444442</v>
      </c>
      <c r="N6" s="17">
        <v>67</v>
      </c>
      <c r="O6" s="21">
        <f t="shared" ref="O6:P6" si="14">D6/7</f>
        <v>0.5714285714285714</v>
      </c>
      <c r="P6" s="21">
        <f t="shared" si="14"/>
        <v>0</v>
      </c>
      <c r="Q6" s="17">
        <f t="shared" si="8"/>
        <v>117</v>
      </c>
      <c r="R6" s="17"/>
      <c r="S6" s="22">
        <v>1.0385395537525299</v>
      </c>
      <c r="T6" s="15">
        <v>0</v>
      </c>
      <c r="U6" s="23" t="s">
        <v>33</v>
      </c>
      <c r="V6" s="24" t="s">
        <v>39</v>
      </c>
      <c r="W6" s="15">
        <v>1</v>
      </c>
      <c r="X6" s="25">
        <f t="shared" si="9"/>
        <v>0.25</v>
      </c>
      <c r="Y6" s="26">
        <f t="shared" si="10"/>
        <v>3</v>
      </c>
      <c r="Z6" s="15">
        <v>1</v>
      </c>
      <c r="AA6" s="15" t="s">
        <v>73</v>
      </c>
      <c r="AB6" s="28">
        <f t="shared" si="11"/>
        <v>-0.69</v>
      </c>
      <c r="AC6" s="29">
        <v>0.10052917129629629</v>
      </c>
      <c r="AD6" s="26">
        <f t="shared" si="12"/>
        <v>-0.55492102555555545</v>
      </c>
      <c r="AE6" s="26">
        <v>-5.42</v>
      </c>
      <c r="AF6" s="26">
        <v>-9.0409217948717959</v>
      </c>
      <c r="AG6" s="26">
        <v>0</v>
      </c>
    </row>
    <row r="7" spans="1:33" ht="15.75" customHeight="1" x14ac:dyDescent="0.2">
      <c r="A7" s="15" t="s">
        <v>40</v>
      </c>
      <c r="B7" s="15" t="s">
        <v>36</v>
      </c>
      <c r="C7" s="16">
        <f t="shared" si="4"/>
        <v>21.306000000000001</v>
      </c>
      <c r="D7" s="17">
        <v>5</v>
      </c>
      <c r="E7" s="17">
        <v>0</v>
      </c>
      <c r="F7" s="30">
        <v>106.53</v>
      </c>
      <c r="G7" s="30">
        <v>0</v>
      </c>
      <c r="H7" s="19">
        <f t="shared" si="1"/>
        <v>0</v>
      </c>
      <c r="I7" s="19">
        <f t="shared" si="2"/>
        <v>0.16476335064016312</v>
      </c>
      <c r="J7" s="18">
        <f t="shared" si="5"/>
        <v>17.552239743696578</v>
      </c>
      <c r="K7" s="18">
        <f t="shared" si="3"/>
        <v>3.5104479487393156</v>
      </c>
      <c r="L7" s="17">
        <v>9</v>
      </c>
      <c r="M7" s="20">
        <f t="shared" si="6"/>
        <v>0.55555555555555558</v>
      </c>
      <c r="N7" s="17">
        <v>64</v>
      </c>
      <c r="O7" s="21">
        <f t="shared" ref="O7:P7" si="15">D7/7</f>
        <v>0.7142857142857143</v>
      </c>
      <c r="P7" s="21">
        <f t="shared" si="15"/>
        <v>0</v>
      </c>
      <c r="Q7" s="17">
        <f t="shared" si="8"/>
        <v>89</v>
      </c>
      <c r="R7" s="17"/>
      <c r="S7" s="22">
        <v>1.0370370370370301</v>
      </c>
      <c r="T7" s="15">
        <v>0</v>
      </c>
      <c r="U7" s="23" t="s">
        <v>33</v>
      </c>
      <c r="V7" s="24" t="s">
        <v>39</v>
      </c>
      <c r="W7" s="15">
        <v>0</v>
      </c>
      <c r="X7" s="25">
        <f t="shared" si="9"/>
        <v>0</v>
      </c>
      <c r="Y7" s="26">
        <f t="shared" si="10"/>
        <v>0</v>
      </c>
      <c r="Z7" s="15">
        <v>0</v>
      </c>
      <c r="AA7" s="15" t="s">
        <v>73</v>
      </c>
      <c r="AB7" s="28">
        <f t="shared" si="11"/>
        <v>-0.69</v>
      </c>
      <c r="AC7" s="29">
        <v>0.10052917129629629</v>
      </c>
      <c r="AD7" s="26">
        <f t="shared" si="12"/>
        <v>-0.69365128194444425</v>
      </c>
      <c r="AE7" s="26">
        <v>-5.42</v>
      </c>
      <c r="AF7" s="26">
        <v>-9.0409217948717959</v>
      </c>
      <c r="AG7" s="26">
        <v>0</v>
      </c>
    </row>
    <row r="8" spans="1:33" ht="15.75" customHeight="1" x14ac:dyDescent="0.2">
      <c r="A8" s="15" t="s">
        <v>42</v>
      </c>
      <c r="B8" s="15" t="s">
        <v>311</v>
      </c>
      <c r="C8" s="16">
        <f t="shared" si="4"/>
        <v>21</v>
      </c>
      <c r="D8" s="17">
        <v>2</v>
      </c>
      <c r="E8" s="17">
        <v>1</v>
      </c>
      <c r="F8" s="30">
        <v>42</v>
      </c>
      <c r="G8" s="30">
        <v>-0.2</v>
      </c>
      <c r="H8" s="19">
        <f t="shared" si="1"/>
        <v>4.7619047619047623E-3</v>
      </c>
      <c r="I8" s="19">
        <f t="shared" si="2"/>
        <v>0.15006046398148135</v>
      </c>
      <c r="J8" s="18">
        <f t="shared" si="5"/>
        <v>6.3025394872222167</v>
      </c>
      <c r="K8" s="18">
        <f t="shared" si="3"/>
        <v>3.1512697436111083</v>
      </c>
      <c r="L8" s="17">
        <v>15</v>
      </c>
      <c r="M8" s="20">
        <f t="shared" si="6"/>
        <v>0.13333333333333333</v>
      </c>
      <c r="N8" s="17">
        <v>60</v>
      </c>
      <c r="O8" s="21">
        <f t="shared" ref="O8:P8" si="16">D8/7</f>
        <v>0.2857142857142857</v>
      </c>
      <c r="P8" s="21">
        <f t="shared" si="16"/>
        <v>0.14285714285714285</v>
      </c>
      <c r="Q8" s="17">
        <f t="shared" si="8"/>
        <v>140</v>
      </c>
      <c r="R8" s="17"/>
      <c r="S8" s="22">
        <v>0.97607655502392299</v>
      </c>
      <c r="T8" s="15">
        <v>0</v>
      </c>
      <c r="U8" s="23" t="s">
        <v>33</v>
      </c>
      <c r="V8" s="24" t="s">
        <v>33</v>
      </c>
      <c r="W8" s="15">
        <v>0</v>
      </c>
      <c r="X8" s="25">
        <f t="shared" si="9"/>
        <v>0</v>
      </c>
      <c r="Y8" s="26">
        <f t="shared" si="10"/>
        <v>0</v>
      </c>
      <c r="Z8" s="15">
        <v>0</v>
      </c>
      <c r="AA8" s="15" t="s">
        <v>73</v>
      </c>
      <c r="AB8" s="28">
        <f t="shared" si="11"/>
        <v>-0.69</v>
      </c>
      <c r="AC8" s="29">
        <v>0.10052917129629629</v>
      </c>
      <c r="AD8" s="26">
        <f t="shared" si="12"/>
        <v>-0.27746051277777772</v>
      </c>
      <c r="AE8" s="26">
        <v>-5.42</v>
      </c>
      <c r="AF8" s="26">
        <v>-9.0399999999999991</v>
      </c>
      <c r="AG8" s="26">
        <v>0</v>
      </c>
    </row>
    <row r="9" spans="1:33" ht="15.75" customHeight="1" x14ac:dyDescent="0.2">
      <c r="A9" s="15" t="s">
        <v>44</v>
      </c>
      <c r="B9" s="15" t="s">
        <v>36</v>
      </c>
      <c r="C9" s="16">
        <f t="shared" si="4"/>
        <v>21.083333333333332</v>
      </c>
      <c r="D9" s="17">
        <v>3</v>
      </c>
      <c r="E9" s="17">
        <v>1</v>
      </c>
      <c r="F9" s="30">
        <v>63.25</v>
      </c>
      <c r="G9" s="30">
        <v>0</v>
      </c>
      <c r="H9" s="19">
        <f t="shared" si="1"/>
        <v>0</v>
      </c>
      <c r="I9" s="19">
        <f t="shared" si="2"/>
        <v>0.1399648160545254</v>
      </c>
      <c r="J9" s="18">
        <f t="shared" si="5"/>
        <v>8.8527746154487321</v>
      </c>
      <c r="K9" s="18">
        <f t="shared" si="3"/>
        <v>2.9509248718162442</v>
      </c>
      <c r="L9" s="17">
        <v>15</v>
      </c>
      <c r="M9" s="20">
        <f t="shared" si="6"/>
        <v>0.2</v>
      </c>
      <c r="N9" s="17">
        <v>56</v>
      </c>
      <c r="O9" s="21">
        <f t="shared" ref="O9:P9" si="17">D9/7</f>
        <v>0.42857142857142855</v>
      </c>
      <c r="P9" s="21">
        <f t="shared" si="17"/>
        <v>0.14285714285714285</v>
      </c>
      <c r="Q9" s="17">
        <f t="shared" si="8"/>
        <v>98</v>
      </c>
      <c r="R9" s="17"/>
      <c r="S9" s="22">
        <v>0.92783505154639101</v>
      </c>
      <c r="T9" s="15">
        <v>0</v>
      </c>
      <c r="U9" s="23" t="s">
        <v>33</v>
      </c>
      <c r="V9" s="24" t="s">
        <v>33</v>
      </c>
      <c r="W9" s="15">
        <v>0</v>
      </c>
      <c r="X9" s="25">
        <f t="shared" si="9"/>
        <v>0</v>
      </c>
      <c r="Y9" s="26">
        <f t="shared" si="10"/>
        <v>0</v>
      </c>
      <c r="Z9" s="15">
        <v>0</v>
      </c>
      <c r="AA9" s="15" t="s">
        <v>73</v>
      </c>
      <c r="AB9" s="28">
        <f t="shared" si="11"/>
        <v>-0.69</v>
      </c>
      <c r="AC9" s="29">
        <v>0.10052917129629629</v>
      </c>
      <c r="AD9" s="26">
        <f t="shared" si="12"/>
        <v>-0.41619076916666659</v>
      </c>
      <c r="AE9" s="26">
        <v>-5.42</v>
      </c>
      <c r="AF9" s="26">
        <v>-9.4111782051282002</v>
      </c>
      <c r="AG9" s="26">
        <v>0</v>
      </c>
    </row>
    <row r="10" spans="1:33" ht="15.75" customHeight="1" x14ac:dyDescent="0.2">
      <c r="A10" s="15" t="s">
        <v>45</v>
      </c>
      <c r="B10" s="15" t="s">
        <v>48</v>
      </c>
      <c r="C10" s="16">
        <f t="shared" si="4"/>
        <v>24.38</v>
      </c>
      <c r="D10" s="17">
        <v>3</v>
      </c>
      <c r="E10" s="17">
        <v>2</v>
      </c>
      <c r="F10" s="30">
        <v>73.14</v>
      </c>
      <c r="G10" s="30">
        <v>-0.1</v>
      </c>
      <c r="H10" s="19">
        <f t="shared" si="1"/>
        <v>1.3672409078479629E-3</v>
      </c>
      <c r="I10" s="19">
        <f t="shared" si="2"/>
        <v>0.2346086220323863</v>
      </c>
      <c r="J10" s="18">
        <f t="shared" si="5"/>
        <v>17.159274615448734</v>
      </c>
      <c r="K10" s="18">
        <f t="shared" si="3"/>
        <v>5.7197582051495779</v>
      </c>
      <c r="L10" s="17">
        <v>18</v>
      </c>
      <c r="M10" s="20">
        <f t="shared" si="6"/>
        <v>0.16666666666666666</v>
      </c>
      <c r="N10" s="17">
        <v>53</v>
      </c>
      <c r="O10" s="21">
        <f t="shared" ref="O10:P10" si="18">D10/7</f>
        <v>0.42857142857142855</v>
      </c>
      <c r="P10" s="21">
        <f t="shared" si="18"/>
        <v>0.2857142857142857</v>
      </c>
      <c r="Q10" s="17">
        <f t="shared" si="8"/>
        <v>74</v>
      </c>
      <c r="R10" s="17"/>
      <c r="S10" s="22">
        <v>0.82913165266106403</v>
      </c>
      <c r="T10" s="15">
        <v>0</v>
      </c>
      <c r="U10" s="23" t="s">
        <v>33</v>
      </c>
      <c r="V10" s="24" t="s">
        <v>33</v>
      </c>
      <c r="W10" s="15">
        <v>0</v>
      </c>
      <c r="X10" s="25">
        <f t="shared" si="9"/>
        <v>0</v>
      </c>
      <c r="Y10" s="26">
        <f t="shared" si="10"/>
        <v>0</v>
      </c>
      <c r="Z10" s="15">
        <v>0</v>
      </c>
      <c r="AA10" s="15" t="s">
        <v>73</v>
      </c>
      <c r="AB10" s="28">
        <f t="shared" si="11"/>
        <v>-0.69</v>
      </c>
      <c r="AC10" s="29">
        <v>0.10052917129629629</v>
      </c>
      <c r="AD10" s="26">
        <f t="shared" si="12"/>
        <v>-0.41619076916666659</v>
      </c>
      <c r="AE10" s="26">
        <v>-5.42</v>
      </c>
      <c r="AF10" s="26">
        <v>-9.4111782051282002</v>
      </c>
      <c r="AG10" s="26">
        <v>0</v>
      </c>
    </row>
    <row r="11" spans="1:33" ht="15.75" customHeight="1" x14ac:dyDescent="0.2">
      <c r="A11" s="15" t="s">
        <v>47</v>
      </c>
      <c r="B11" s="15" t="s">
        <v>48</v>
      </c>
      <c r="C11" s="16">
        <f t="shared" si="4"/>
        <v>24.962499999999999</v>
      </c>
      <c r="D11" s="17">
        <v>4</v>
      </c>
      <c r="E11" s="17">
        <v>1</v>
      </c>
      <c r="F11" s="30">
        <v>99.85</v>
      </c>
      <c r="G11" s="30">
        <v>-0.1</v>
      </c>
      <c r="H11" s="19">
        <f t="shared" si="1"/>
        <v>1.0015022533800702E-3</v>
      </c>
      <c r="I11" s="19">
        <f t="shared" si="2"/>
        <v>0.24930261546251017</v>
      </c>
      <c r="J11" s="18">
        <f t="shared" si="5"/>
        <v>24.892866153931639</v>
      </c>
      <c r="K11" s="18">
        <f t="shared" si="3"/>
        <v>6.2232165384829097</v>
      </c>
      <c r="L11" s="17">
        <v>13</v>
      </c>
      <c r="M11" s="20">
        <f t="shared" si="6"/>
        <v>0.30769230769230771</v>
      </c>
      <c r="N11" s="17">
        <v>46</v>
      </c>
      <c r="O11" s="21">
        <f t="shared" ref="O11:P11" si="19">D11/7</f>
        <v>0.5714285714285714</v>
      </c>
      <c r="P11" s="21">
        <f t="shared" si="19"/>
        <v>0.14285714285714285</v>
      </c>
      <c r="Q11" s="17">
        <f t="shared" si="8"/>
        <v>64</v>
      </c>
      <c r="R11" s="17"/>
      <c r="S11" s="22">
        <v>0.81481481481481399</v>
      </c>
      <c r="T11" s="15">
        <v>0</v>
      </c>
      <c r="U11" s="23" t="s">
        <v>33</v>
      </c>
      <c r="V11" s="24" t="s">
        <v>33</v>
      </c>
      <c r="W11" s="15">
        <v>0</v>
      </c>
      <c r="X11" s="25">
        <f t="shared" si="9"/>
        <v>0</v>
      </c>
      <c r="Y11" s="26">
        <f t="shared" si="10"/>
        <v>0</v>
      </c>
      <c r="Z11" s="15">
        <v>0</v>
      </c>
      <c r="AA11" s="15" t="s">
        <v>73</v>
      </c>
      <c r="AB11" s="28">
        <f t="shared" si="11"/>
        <v>-0.69</v>
      </c>
      <c r="AC11" s="29">
        <v>0.10052917129629629</v>
      </c>
      <c r="AD11" s="26">
        <f t="shared" si="12"/>
        <v>-0.55492102555555545</v>
      </c>
      <c r="AE11" s="26">
        <v>-5.42</v>
      </c>
      <c r="AF11" s="26">
        <v>-9.4111782051282002</v>
      </c>
      <c r="AG11" s="26">
        <v>0</v>
      </c>
    </row>
    <row r="12" spans="1:33" ht="15.75" customHeight="1" x14ac:dyDescent="0.2">
      <c r="A12" s="15" t="s">
        <v>49</v>
      </c>
      <c r="B12" s="15" t="s">
        <v>293</v>
      </c>
      <c r="C12" s="16">
        <f t="shared" si="4"/>
        <v>26.99</v>
      </c>
      <c r="D12" s="17">
        <v>3</v>
      </c>
      <c r="E12" s="17">
        <v>0</v>
      </c>
      <c r="F12" s="30">
        <v>80.97</v>
      </c>
      <c r="G12" s="30">
        <v>-0.1</v>
      </c>
      <c r="H12" s="19">
        <f t="shared" si="1"/>
        <v>1.2350253180190194E-3</v>
      </c>
      <c r="I12" s="19">
        <f t="shared" si="2"/>
        <v>0.29411849592995853</v>
      </c>
      <c r="J12" s="18">
        <f t="shared" si="5"/>
        <v>23.814774615448744</v>
      </c>
      <c r="K12" s="18">
        <f t="shared" si="3"/>
        <v>7.9382582051495811</v>
      </c>
      <c r="L12" s="17">
        <v>5</v>
      </c>
      <c r="M12" s="20">
        <f t="shared" si="6"/>
        <v>0.6</v>
      </c>
      <c r="N12" s="17">
        <v>42</v>
      </c>
      <c r="O12" s="21">
        <f t="shared" ref="O12:P12" si="20">D12/7</f>
        <v>0.42857142857142855</v>
      </c>
      <c r="P12" s="21">
        <f t="shared" si="20"/>
        <v>0</v>
      </c>
      <c r="Q12" s="17">
        <f t="shared" si="8"/>
        <v>98</v>
      </c>
      <c r="R12" s="17"/>
      <c r="S12" s="22">
        <v>0.86842105263157898</v>
      </c>
      <c r="T12" s="15">
        <v>0</v>
      </c>
      <c r="U12" s="23" t="s">
        <v>33</v>
      </c>
      <c r="V12" s="24" t="s">
        <v>33</v>
      </c>
      <c r="W12" s="15">
        <v>0</v>
      </c>
      <c r="X12" s="25">
        <f t="shared" si="9"/>
        <v>0</v>
      </c>
      <c r="Y12" s="26">
        <f t="shared" si="10"/>
        <v>0</v>
      </c>
      <c r="Z12" s="15">
        <v>0</v>
      </c>
      <c r="AA12" s="15" t="s">
        <v>73</v>
      </c>
      <c r="AB12" s="28">
        <f t="shared" si="11"/>
        <v>-0.69</v>
      </c>
      <c r="AC12" s="29">
        <v>0.10052917129629629</v>
      </c>
      <c r="AD12" s="26">
        <f t="shared" si="12"/>
        <v>-0.41619076916666659</v>
      </c>
      <c r="AE12" s="26">
        <v>-5.42</v>
      </c>
      <c r="AF12" s="26">
        <v>-9.4111782051282002</v>
      </c>
      <c r="AG12" s="26">
        <v>0</v>
      </c>
    </row>
    <row r="13" spans="1:33" ht="15.75" customHeight="1" x14ac:dyDescent="0.2">
      <c r="A13" s="15" t="s">
        <v>50</v>
      </c>
      <c r="B13" s="15" t="s">
        <v>312</v>
      </c>
      <c r="C13" s="16" t="str">
        <f t="shared" si="4"/>
        <v xml:space="preserve"> - </v>
      </c>
      <c r="D13" s="17">
        <v>0</v>
      </c>
      <c r="E13" s="17">
        <v>2</v>
      </c>
      <c r="F13" s="18">
        <v>0</v>
      </c>
      <c r="G13" s="30">
        <v>0</v>
      </c>
      <c r="H13" s="19" t="e">
        <f t="shared" si="1"/>
        <v>#DIV/0!</v>
      </c>
      <c r="I13" s="19" t="e">
        <f t="shared" si="2"/>
        <v>#DIV/0!</v>
      </c>
      <c r="J13" s="18">
        <f t="shared" si="5"/>
        <v>0</v>
      </c>
      <c r="K13" s="18" t="e">
        <f t="shared" si="3"/>
        <v>#DIV/0!</v>
      </c>
      <c r="L13" s="17">
        <v>0</v>
      </c>
      <c r="M13" s="20" t="str">
        <f t="shared" si="6"/>
        <v>-</v>
      </c>
      <c r="N13" s="17">
        <v>41</v>
      </c>
      <c r="O13" s="21">
        <f t="shared" ref="O13:P13" si="21">D13/7</f>
        <v>0</v>
      </c>
      <c r="P13" s="21">
        <f t="shared" si="21"/>
        <v>0.2857142857142857</v>
      </c>
      <c r="Q13" s="17">
        <f t="shared" si="8"/>
        <v>143</v>
      </c>
      <c r="R13" s="17"/>
      <c r="S13" s="22">
        <v>0.81355932203389802</v>
      </c>
      <c r="T13" s="15">
        <v>0</v>
      </c>
      <c r="U13" s="23" t="s">
        <v>33</v>
      </c>
      <c r="V13" s="24" t="s">
        <v>33</v>
      </c>
      <c r="W13" s="15">
        <v>0</v>
      </c>
      <c r="X13" s="25">
        <f t="shared" si="9"/>
        <v>0</v>
      </c>
      <c r="Y13" s="26">
        <f t="shared" si="10"/>
        <v>0</v>
      </c>
      <c r="Z13" s="15">
        <v>0</v>
      </c>
      <c r="AA13" s="15" t="s">
        <v>73</v>
      </c>
      <c r="AB13" s="28">
        <f t="shared" si="11"/>
        <v>-0.69</v>
      </c>
      <c r="AC13" s="29">
        <v>0.10052917129629629</v>
      </c>
      <c r="AD13" s="26">
        <f t="shared" si="12"/>
        <v>0</v>
      </c>
      <c r="AE13" s="26">
        <v>-5.42</v>
      </c>
      <c r="AF13" s="26">
        <v>-9.6060499999999998</v>
      </c>
      <c r="AG13" s="26">
        <v>0</v>
      </c>
    </row>
    <row r="14" spans="1:33" ht="15.75" customHeight="1" x14ac:dyDescent="0.2">
      <c r="A14" s="15" t="s">
        <v>52</v>
      </c>
      <c r="B14" s="15" t="s">
        <v>313</v>
      </c>
      <c r="C14" s="16">
        <f t="shared" si="4"/>
        <v>20.348947368421054</v>
      </c>
      <c r="D14" s="17">
        <v>19</v>
      </c>
      <c r="E14" s="17">
        <v>4</v>
      </c>
      <c r="F14" s="18">
        <v>386.63000000000005</v>
      </c>
      <c r="G14" s="30">
        <v>-41.470000000000006</v>
      </c>
      <c r="H14" s="19">
        <f t="shared" si="1"/>
        <v>0.10726017122313324</v>
      </c>
      <c r="I14" s="19">
        <f t="shared" si="2"/>
        <v>-2.4967666021490378E-3</v>
      </c>
      <c r="J14" s="18">
        <f t="shared" si="5"/>
        <v>-0.96532487138888268</v>
      </c>
      <c r="K14" s="18">
        <f t="shared" si="3"/>
        <v>-5.0806572178362243E-2</v>
      </c>
      <c r="L14" s="17">
        <v>30</v>
      </c>
      <c r="M14" s="20">
        <f t="shared" si="6"/>
        <v>0.6333333333333333</v>
      </c>
      <c r="N14" s="17">
        <v>21</v>
      </c>
      <c r="O14" s="21">
        <f t="shared" ref="O14:P14" si="22">D14/7</f>
        <v>2.7142857142857144</v>
      </c>
      <c r="P14" s="21">
        <f t="shared" si="22"/>
        <v>0.5714285714285714</v>
      </c>
      <c r="Q14" s="17">
        <f t="shared" si="8"/>
        <v>6</v>
      </c>
      <c r="R14" s="17"/>
      <c r="S14" s="22">
        <v>1.09523809523809</v>
      </c>
      <c r="T14" s="15">
        <v>0</v>
      </c>
      <c r="U14" s="23" t="s">
        <v>33</v>
      </c>
      <c r="V14" s="24" t="s">
        <v>33</v>
      </c>
      <c r="W14" s="15">
        <v>12</v>
      </c>
      <c r="X14" s="25">
        <f t="shared" si="9"/>
        <v>0.63157894736842102</v>
      </c>
      <c r="Y14" s="26">
        <f t="shared" si="10"/>
        <v>3.455833333333334</v>
      </c>
      <c r="Z14" s="15">
        <v>0</v>
      </c>
      <c r="AA14" s="15" t="s">
        <v>73</v>
      </c>
      <c r="AB14" s="28">
        <f t="shared" si="11"/>
        <v>-0.69</v>
      </c>
      <c r="AC14" s="29">
        <v>0.10052917129629629</v>
      </c>
      <c r="AD14" s="26">
        <f t="shared" si="12"/>
        <v>-2.6358748713888884</v>
      </c>
      <c r="AE14" s="26">
        <v>-5.42</v>
      </c>
      <c r="AF14" s="26">
        <v>-9.6060499999999998</v>
      </c>
      <c r="AG14" s="26">
        <v>0</v>
      </c>
    </row>
    <row r="15" spans="1:33" ht="15.75" customHeight="1" x14ac:dyDescent="0.2">
      <c r="A15" s="15" t="s">
        <v>54</v>
      </c>
      <c r="B15" s="15" t="s">
        <v>314</v>
      </c>
      <c r="C15" s="16">
        <f t="shared" si="4"/>
        <v>20.933333333333334</v>
      </c>
      <c r="D15" s="17">
        <v>12</v>
      </c>
      <c r="E15" s="17">
        <v>4</v>
      </c>
      <c r="F15" s="18">
        <v>251.2</v>
      </c>
      <c r="G15" s="30">
        <v>-25.68</v>
      </c>
      <c r="H15" s="19">
        <f t="shared" si="1"/>
        <v>0.10222929936305733</v>
      </c>
      <c r="I15" s="19">
        <f t="shared" si="2"/>
        <v>2.3338522783970223E-2</v>
      </c>
      <c r="J15" s="18">
        <f t="shared" si="5"/>
        <v>5.8626369233333193</v>
      </c>
      <c r="K15" s="18">
        <f t="shared" si="3"/>
        <v>0.48855307694444328</v>
      </c>
      <c r="L15" s="17">
        <v>15</v>
      </c>
      <c r="M15" s="20">
        <f t="shared" si="6"/>
        <v>0.8</v>
      </c>
      <c r="N15" s="17">
        <v>0</v>
      </c>
      <c r="O15" s="21">
        <f t="shared" ref="O15:P15" si="23">D15/7</f>
        <v>1.7142857142857142</v>
      </c>
      <c r="P15" s="21">
        <f t="shared" si="23"/>
        <v>0.5714285714285714</v>
      </c>
      <c r="Q15" s="17">
        <f t="shared" si="8"/>
        <v>0</v>
      </c>
      <c r="R15" s="17"/>
      <c r="S15" s="22">
        <v>1.54838709677419</v>
      </c>
      <c r="T15" s="15">
        <v>0</v>
      </c>
      <c r="U15" s="23" t="s">
        <v>33</v>
      </c>
      <c r="V15" s="24" t="s">
        <v>33</v>
      </c>
      <c r="W15" s="15">
        <v>7</v>
      </c>
      <c r="X15" s="25">
        <f t="shared" si="9"/>
        <v>0.58333333333333337</v>
      </c>
      <c r="Y15" s="26">
        <f t="shared" si="10"/>
        <v>2.8533333333333335</v>
      </c>
      <c r="Z15" s="15">
        <v>2</v>
      </c>
      <c r="AA15" s="15" t="s">
        <v>73</v>
      </c>
      <c r="AB15" s="28">
        <f t="shared" si="11"/>
        <v>-0.69</v>
      </c>
      <c r="AC15" s="29">
        <v>0.10052917129629629</v>
      </c>
      <c r="AD15" s="26">
        <f t="shared" si="12"/>
        <v>-1.6647630766666663</v>
      </c>
      <c r="AE15" s="26">
        <v>-5.42</v>
      </c>
      <c r="AF15" s="26">
        <v>-9.6060499999999998</v>
      </c>
      <c r="AG15" s="26">
        <v>0</v>
      </c>
    </row>
    <row r="16" spans="1:33" ht="15.75" customHeight="1" x14ac:dyDescent="0.2">
      <c r="A16" s="15" t="s">
        <v>55</v>
      </c>
      <c r="B16" s="15" t="s">
        <v>315</v>
      </c>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1</v>
      </c>
      <c r="O16" s="21">
        <f t="shared" ref="O16:P16" si="24">D16/7</f>
        <v>0</v>
      </c>
      <c r="P16" s="21">
        <f t="shared" si="24"/>
        <v>0</v>
      </c>
      <c r="Q16" s="17" t="e">
        <f t="shared" si="8"/>
        <v>#DIV/0!</v>
      </c>
      <c r="R16" s="17"/>
      <c r="S16" s="22">
        <v>1.6318407960199</v>
      </c>
      <c r="T16" s="15">
        <v>0</v>
      </c>
      <c r="U16" s="23" t="s">
        <v>33</v>
      </c>
      <c r="V16" s="24" t="s">
        <v>33</v>
      </c>
      <c r="W16" s="15">
        <v>0</v>
      </c>
      <c r="X16" s="25">
        <f t="shared" si="9"/>
        <v>0</v>
      </c>
      <c r="Y16" s="26">
        <f t="shared" si="10"/>
        <v>0</v>
      </c>
      <c r="Z16" s="15">
        <v>0</v>
      </c>
      <c r="AA16" s="15" t="s">
        <v>73</v>
      </c>
      <c r="AB16" s="28">
        <f t="shared" si="11"/>
        <v>-0.69</v>
      </c>
      <c r="AC16" s="29">
        <v>0.10052917129629629</v>
      </c>
      <c r="AD16" s="26">
        <f t="shared" si="12"/>
        <v>0</v>
      </c>
      <c r="AE16" s="26">
        <v>-5.42</v>
      </c>
      <c r="AF16" s="26">
        <v>-9.6060499999999998</v>
      </c>
      <c r="AG16" s="26">
        <v>0</v>
      </c>
    </row>
    <row r="17" spans="1:33" ht="15.75" customHeight="1" x14ac:dyDescent="0.2">
      <c r="A17" s="15" t="s">
        <v>56</v>
      </c>
      <c r="B17" s="15" t="s">
        <v>53</v>
      </c>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v>1.63829787234042</v>
      </c>
      <c r="T17" s="15">
        <v>0</v>
      </c>
      <c r="U17" s="23" t="s">
        <v>33</v>
      </c>
      <c r="V17" s="24" t="s">
        <v>33</v>
      </c>
      <c r="W17" s="15">
        <v>0</v>
      </c>
      <c r="X17" s="25">
        <f t="shared" si="9"/>
        <v>0</v>
      </c>
      <c r="Y17" s="26">
        <f t="shared" si="10"/>
        <v>0</v>
      </c>
      <c r="Z17" s="15">
        <v>0</v>
      </c>
      <c r="AA17" s="15" t="s">
        <v>73</v>
      </c>
      <c r="AB17" s="28">
        <f t="shared" si="11"/>
        <v>-0.69</v>
      </c>
      <c r="AC17" s="29">
        <v>0.10052917129629629</v>
      </c>
      <c r="AD17" s="26">
        <f t="shared" si="12"/>
        <v>0</v>
      </c>
      <c r="AE17" s="26">
        <v>-5.42</v>
      </c>
      <c r="AF17" s="26">
        <v>-9.4170499999999997</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0</v>
      </c>
      <c r="U18" s="23" t="s">
        <v>33</v>
      </c>
      <c r="V18" s="24" t="s">
        <v>33</v>
      </c>
      <c r="W18" s="15">
        <v>0</v>
      </c>
      <c r="X18" s="25">
        <f t="shared" si="9"/>
        <v>0</v>
      </c>
      <c r="Y18" s="26">
        <f t="shared" si="10"/>
        <v>0</v>
      </c>
      <c r="Z18" s="15">
        <v>0</v>
      </c>
      <c r="AA18" s="15" t="s">
        <v>73</v>
      </c>
      <c r="AB18" s="28">
        <f t="shared" si="11"/>
        <v>-0.69</v>
      </c>
      <c r="AC18" s="29">
        <v>0.10052917129629629</v>
      </c>
      <c r="AD18" s="26">
        <f t="shared" si="12"/>
        <v>0</v>
      </c>
      <c r="AE18" s="26">
        <v>-5.42</v>
      </c>
      <c r="AF18" s="26">
        <v>-9.4170499999999997</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0</v>
      </c>
      <c r="U19" s="23" t="s">
        <v>33</v>
      </c>
      <c r="V19" s="24" t="s">
        <v>33</v>
      </c>
      <c r="W19" s="15">
        <v>0</v>
      </c>
      <c r="X19" s="25">
        <f t="shared" si="9"/>
        <v>0</v>
      </c>
      <c r="Y19" s="26">
        <f t="shared" si="10"/>
        <v>0</v>
      </c>
      <c r="Z19" s="15">
        <v>0</v>
      </c>
      <c r="AA19" s="15" t="s">
        <v>73</v>
      </c>
      <c r="AB19" s="28">
        <f t="shared" si="11"/>
        <v>-0.69</v>
      </c>
      <c r="AC19" s="29">
        <v>0.10052917129629629</v>
      </c>
      <c r="AD19" s="26">
        <f t="shared" si="12"/>
        <v>0</v>
      </c>
      <c r="AE19" s="26">
        <v>-5.42</v>
      </c>
      <c r="AF19" s="26">
        <v>-9.4170499999999997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0</v>
      </c>
      <c r="U20" s="23" t="s">
        <v>33</v>
      </c>
      <c r="V20" s="24" t="s">
        <v>33</v>
      </c>
      <c r="W20" s="15">
        <v>0</v>
      </c>
      <c r="X20" s="25">
        <f t="shared" si="9"/>
        <v>0</v>
      </c>
      <c r="Y20" s="26">
        <f t="shared" si="10"/>
        <v>0</v>
      </c>
      <c r="Z20" s="15">
        <v>0</v>
      </c>
      <c r="AA20" s="15" t="s">
        <v>73</v>
      </c>
      <c r="AB20" s="28">
        <f t="shared" si="11"/>
        <v>-0.69</v>
      </c>
      <c r="AC20" s="29">
        <v>0.10052917129629629</v>
      </c>
      <c r="AD20" s="26">
        <f t="shared" si="12"/>
        <v>0</v>
      </c>
      <c r="AE20" s="26">
        <v>-5.42</v>
      </c>
      <c r="AF20" s="26">
        <v>-9.4170499999999997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0</v>
      </c>
      <c r="U21" s="23" t="s">
        <v>33</v>
      </c>
      <c r="V21" s="24" t="s">
        <v>33</v>
      </c>
      <c r="W21" s="15">
        <v>0</v>
      </c>
      <c r="X21" s="25">
        <f t="shared" si="9"/>
        <v>0</v>
      </c>
      <c r="Y21" s="26">
        <f t="shared" si="10"/>
        <v>0</v>
      </c>
      <c r="Z21" s="15">
        <v>0</v>
      </c>
      <c r="AA21" s="15" t="s">
        <v>73</v>
      </c>
      <c r="AB21" s="28">
        <f t="shared" si="11"/>
        <v>-0.69</v>
      </c>
      <c r="AC21" s="29">
        <v>0.10052917129629629</v>
      </c>
      <c r="AD21" s="26">
        <f t="shared" si="12"/>
        <v>0</v>
      </c>
      <c r="AE21" s="26">
        <v>-5.42</v>
      </c>
      <c r="AF21" s="26">
        <v>-9.4170499999999997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0</v>
      </c>
      <c r="U22" s="23" t="s">
        <v>33</v>
      </c>
      <c r="V22" s="24" t="s">
        <v>33</v>
      </c>
      <c r="W22" s="15">
        <v>0</v>
      </c>
      <c r="X22" s="25">
        <f t="shared" si="9"/>
        <v>0</v>
      </c>
      <c r="Y22" s="26">
        <f t="shared" si="10"/>
        <v>0</v>
      </c>
      <c r="Z22" s="15">
        <v>0</v>
      </c>
      <c r="AA22" s="15" t="s">
        <v>73</v>
      </c>
      <c r="AB22" s="28">
        <f t="shared" si="11"/>
        <v>-0.69</v>
      </c>
      <c r="AC22" s="29">
        <v>0.10052917129629629</v>
      </c>
      <c r="AD22" s="26">
        <f t="shared" si="12"/>
        <v>0</v>
      </c>
      <c r="AE22" s="26">
        <v>-5.42</v>
      </c>
      <c r="AF22" s="26">
        <v>-9.4170499999999997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0.10052917129629629</v>
      </c>
      <c r="AD23" s="26">
        <f t="shared" si="12"/>
        <v>0</v>
      </c>
      <c r="AE23" s="26">
        <v>-5.42</v>
      </c>
      <c r="AF23" s="26">
        <v>-9.4170499999999997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0.10052917129629629</v>
      </c>
      <c r="AD24" s="26">
        <f t="shared" si="12"/>
        <v>0</v>
      </c>
      <c r="AE24" s="26">
        <v>-5.42</v>
      </c>
      <c r="AF24" s="26">
        <v>-9.4170499999999997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0.10052917129629629</v>
      </c>
      <c r="AD25" s="26">
        <f t="shared" si="12"/>
        <v>0</v>
      </c>
      <c r="AE25" s="26">
        <v>-5.42</v>
      </c>
      <c r="AF25" s="26">
        <v>-9.42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0.10052917129629629</v>
      </c>
      <c r="AD26" s="26">
        <f t="shared" si="12"/>
        <v>0</v>
      </c>
      <c r="AE26" s="26">
        <v>-5.42</v>
      </c>
      <c r="AF26" s="26">
        <v>-9.4170499999999997</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0.10052917129629629</v>
      </c>
      <c r="AD27" s="26">
        <f t="shared" si="12"/>
        <v>0</v>
      </c>
      <c r="AE27" s="26">
        <v>-5.42</v>
      </c>
      <c r="AF27" s="26">
        <v>-9.4170499999999997</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0.10052917129629629</v>
      </c>
      <c r="AD28" s="26">
        <f t="shared" si="12"/>
        <v>0</v>
      </c>
      <c r="AE28" s="26">
        <v>-5.42</v>
      </c>
      <c r="AF28" s="26">
        <v>-9.4170499999999997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0.10052917129629629</v>
      </c>
      <c r="AD29" s="26">
        <f t="shared" si="12"/>
        <v>0</v>
      </c>
      <c r="AE29" s="26">
        <v>-5.42</v>
      </c>
      <c r="AF29" s="26">
        <v>-9.4170499999999997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0.10052917129629629</v>
      </c>
      <c r="AD30" s="26">
        <f t="shared" si="12"/>
        <v>0</v>
      </c>
      <c r="AE30" s="26">
        <v>-5.42</v>
      </c>
      <c r="AF30" s="26">
        <v>-8.0316526239999995</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0.10052917129629629</v>
      </c>
      <c r="AD31" s="26">
        <f t="shared" si="12"/>
        <v>0</v>
      </c>
      <c r="AE31" s="26">
        <v>-5.42</v>
      </c>
      <c r="AF31" s="26">
        <v>-8.0316526239999995</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0.10052917129629629</v>
      </c>
      <c r="AD32" s="26">
        <f t="shared" si="12"/>
        <v>0</v>
      </c>
      <c r="AE32" s="26">
        <v>-5.42</v>
      </c>
      <c r="AF32" s="26">
        <v>-8.0316526239999995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8"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Info!B1:BJ5000""),3,FALSE),"""")"),"Rocker Light Switch, 10 Pack - Single Pole Decorator Paddle Switch, 3 Wire, Residential Grade, 15 Amp, 120/277V, UL Listed")</f>
        <v>Rocker Light Switch, 10 Pack - Single Pole Decorator Paddle Switch, 3 Wire,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Info!B1:BJ5000""),2,FALSE),"""")"),"B082T1K4XP")</f>
        <v>B082T1K4XP</v>
      </c>
      <c r="B2" s="38" t="s">
        <v>316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12.524813157647058</v>
      </c>
      <c r="D3" s="5">
        <f>SUM(D4:D99765)</f>
        <v>314</v>
      </c>
      <c r="E3" s="5"/>
      <c r="F3" s="6">
        <f t="shared" ref="F3:G3" si="0">SUM(F4:F99765)</f>
        <v>5062.5899999999992</v>
      </c>
      <c r="G3" s="6">
        <f t="shared" si="0"/>
        <v>-532.73000000000013</v>
      </c>
      <c r="H3" s="7">
        <f t="shared" ref="H3:H32" si="1">G3/F3*-1</f>
        <v>0.10522874655067865</v>
      </c>
      <c r="I3" s="8">
        <f t="shared" ref="I3:I32" si="2">J3/F3</f>
        <v>3.6080504454076789E-2</v>
      </c>
      <c r="J3" s="6">
        <f>SUM(J4:J99765)</f>
        <v>182.66080104416457</v>
      </c>
      <c r="K3" s="6">
        <f t="shared" ref="K3:K32" si="3">J3/D3</f>
        <v>0.58172229631899541</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122</v>
      </c>
      <c r="X3" s="7">
        <f>W3/D3</f>
        <v>0.38853503184713378</v>
      </c>
      <c r="Y3" s="6"/>
      <c r="Z3" s="5"/>
      <c r="AA3" s="5"/>
      <c r="AB3" s="5"/>
      <c r="AC3" s="5"/>
      <c r="AD3" s="6">
        <f>SUM(AD4:AD99765)</f>
        <v>-24.77247459686124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Info!B2:BZ7000""),37,FALSE)),"""")*-1"),-5.746091184)</f>
        <v>-5.746091184</v>
      </c>
      <c r="AG3" s="6">
        <f>SUM(AG4:AG99765)</f>
        <v>-16</v>
      </c>
    </row>
    <row r="4" spans="1:33" ht="1.5" customHeight="1" x14ac:dyDescent="0.2">
      <c r="A4" s="15" t="s">
        <v>31</v>
      </c>
      <c r="B4" s="15" t="s">
        <v>36</v>
      </c>
      <c r="C4" s="16">
        <f t="shared" ref="C4:C32" si="4">IFERROR(F4/D4," - ")</f>
        <v>15.594782608695654</v>
      </c>
      <c r="D4" s="17">
        <v>23</v>
      </c>
      <c r="E4" s="17">
        <v>0</v>
      </c>
      <c r="F4" s="18">
        <v>358.68000000000006</v>
      </c>
      <c r="G4" s="18">
        <v>-37.64</v>
      </c>
      <c r="H4" s="19">
        <f t="shared" si="1"/>
        <v>0.10494033679045386</v>
      </c>
      <c r="I4" s="19">
        <f t="shared" si="2"/>
        <v>2.3202888653606816E-2</v>
      </c>
      <c r="J4" s="18">
        <f t="shared" ref="J4:J32" si="5">F4*0.85+G4+AF4*D4+D4*AE4+AG4+AD4</f>
        <v>8.3224121022756936</v>
      </c>
      <c r="K4" s="18">
        <f t="shared" si="3"/>
        <v>0.36184400444676929</v>
      </c>
      <c r="L4" s="17">
        <v>20</v>
      </c>
      <c r="M4" s="20">
        <f t="shared" ref="M4:M32" si="6">IFERROR(D4/L4,"-")</f>
        <v>1.1499999999999999</v>
      </c>
      <c r="N4" s="17">
        <v>398</v>
      </c>
      <c r="O4" s="21">
        <f t="shared" ref="O4:P4" si="7">D4/7</f>
        <v>3.2857142857142856</v>
      </c>
      <c r="P4" s="21">
        <f t="shared" si="7"/>
        <v>0</v>
      </c>
      <c r="Q4" s="17">
        <f t="shared" ref="Q4:Q32" si="8">ROUNDDOWN(N4/(O4+P4),0)</f>
        <v>121</v>
      </c>
      <c r="R4" s="17"/>
      <c r="S4" s="22">
        <v>0.23385300668151399</v>
      </c>
      <c r="T4" s="15">
        <v>0</v>
      </c>
      <c r="U4" s="23" t="s">
        <v>33</v>
      </c>
      <c r="V4" s="24" t="s">
        <v>33</v>
      </c>
      <c r="W4" s="15">
        <v>8</v>
      </c>
      <c r="X4" s="25">
        <f t="shared" ref="X4:X32" si="9">IFERROR(W4/D4,0)</f>
        <v>0.34782608695652173</v>
      </c>
      <c r="Y4" s="26">
        <f t="shared" ref="Y4:Y32" si="10">IFERROR(G4/(W4+Z4)*-1,0)</f>
        <v>3.1366666666666667</v>
      </c>
      <c r="Z4" s="15">
        <v>4</v>
      </c>
      <c r="AA4" s="27" t="s">
        <v>73</v>
      </c>
      <c r="AB4" s="28">
        <f t="shared" ref="AB4:AB32" si="11">IF(OR(AA4="UsLargeStandardSize",AA4="UsSmallStandardSize"),-0.69,-0.48)</f>
        <v>-0.69</v>
      </c>
      <c r="AC4" s="29">
        <v>5.7163312500000008E-2</v>
      </c>
      <c r="AD4" s="26">
        <f t="shared" ref="AD4:AD32" si="12">IFERROR(AB4*AC4*D4*2,0)</f>
        <v>-1.8143635387500001</v>
      </c>
      <c r="AE4" s="26">
        <v>-4.9000000000000004</v>
      </c>
      <c r="AF4" s="26">
        <v>-6.2783141025641029</v>
      </c>
      <c r="AG4" s="26">
        <v>0</v>
      </c>
    </row>
    <row r="5" spans="1:33" ht="1.5" customHeight="1" x14ac:dyDescent="0.2">
      <c r="A5" s="15" t="s">
        <v>35</v>
      </c>
      <c r="B5" s="15" t="s">
        <v>317</v>
      </c>
      <c r="C5" s="16">
        <f t="shared" si="4"/>
        <v>14.954444444444446</v>
      </c>
      <c r="D5" s="17">
        <v>27</v>
      </c>
      <c r="E5" s="17">
        <v>1</v>
      </c>
      <c r="F5" s="30">
        <v>403.77000000000004</v>
      </c>
      <c r="G5" s="30">
        <v>-36.239999999999995</v>
      </c>
      <c r="H5" s="19">
        <f t="shared" si="1"/>
        <v>8.9754067909948707E-2</v>
      </c>
      <c r="I5" s="19">
        <f t="shared" si="2"/>
        <v>-7.3862689584219647E-3</v>
      </c>
      <c r="J5" s="18">
        <f t="shared" si="5"/>
        <v>-2.982353817342037</v>
      </c>
      <c r="K5" s="18">
        <f t="shared" si="3"/>
        <v>-0.11045754879044581</v>
      </c>
      <c r="L5" s="17">
        <v>44</v>
      </c>
      <c r="M5" s="20">
        <f t="shared" si="6"/>
        <v>0.61363636363636365</v>
      </c>
      <c r="N5" s="17">
        <v>360</v>
      </c>
      <c r="O5" s="21">
        <f t="shared" ref="O5:P5" si="13">D5/7</f>
        <v>3.8571428571428572</v>
      </c>
      <c r="P5" s="21">
        <f t="shared" si="13"/>
        <v>0.14285714285714285</v>
      </c>
      <c r="Q5" s="17">
        <f t="shared" si="8"/>
        <v>90</v>
      </c>
      <c r="R5" s="17"/>
      <c r="S5" s="22">
        <v>0.28571428571428498</v>
      </c>
      <c r="T5" s="15">
        <v>0</v>
      </c>
      <c r="U5" s="23" t="s">
        <v>33</v>
      </c>
      <c r="V5" s="24" t="s">
        <v>33</v>
      </c>
      <c r="W5" s="15">
        <v>15</v>
      </c>
      <c r="X5" s="25">
        <f t="shared" si="9"/>
        <v>0.55555555555555558</v>
      </c>
      <c r="Y5" s="26">
        <f t="shared" si="10"/>
        <v>2.1317647058823526</v>
      </c>
      <c r="Z5" s="15">
        <v>2</v>
      </c>
      <c r="AA5" s="15" t="s">
        <v>73</v>
      </c>
      <c r="AB5" s="28">
        <f t="shared" si="11"/>
        <v>-0.69</v>
      </c>
      <c r="AC5" s="29">
        <v>5.7229550405562005E-2</v>
      </c>
      <c r="AD5" s="26">
        <f t="shared" si="12"/>
        <v>-2.1323730481112402</v>
      </c>
      <c r="AE5" s="26">
        <v>-4.9000000000000004</v>
      </c>
      <c r="AF5" s="26">
        <v>-6.2783141025641029</v>
      </c>
      <c r="AG5" s="26">
        <v>-6</v>
      </c>
    </row>
    <row r="6" spans="1:33" ht="15.75" customHeight="1" x14ac:dyDescent="0.2">
      <c r="A6" s="15" t="s">
        <v>37</v>
      </c>
      <c r="B6" s="15" t="s">
        <v>318</v>
      </c>
      <c r="C6" s="16">
        <f t="shared" si="4"/>
        <v>16.249999999999996</v>
      </c>
      <c r="D6" s="17">
        <v>35</v>
      </c>
      <c r="E6" s="17">
        <v>0</v>
      </c>
      <c r="F6" s="30">
        <v>568.74999999999989</v>
      </c>
      <c r="G6" s="30">
        <v>-67.140000000000015</v>
      </c>
      <c r="H6" s="19">
        <f t="shared" si="1"/>
        <v>0.1180483516483517</v>
      </c>
      <c r="I6" s="19">
        <f t="shared" si="2"/>
        <v>2.1618493919131967E-2</v>
      </c>
      <c r="J6" s="18">
        <f t="shared" si="5"/>
        <v>12.295518416506305</v>
      </c>
      <c r="K6" s="18">
        <f t="shared" si="3"/>
        <v>0.35130052618589441</v>
      </c>
      <c r="L6" s="17">
        <v>58</v>
      </c>
      <c r="M6" s="20">
        <f t="shared" si="6"/>
        <v>0.60344827586206895</v>
      </c>
      <c r="N6" s="17">
        <v>324</v>
      </c>
      <c r="O6" s="21">
        <f t="shared" ref="O6:P6" si="14">D6/7</f>
        <v>5</v>
      </c>
      <c r="P6" s="21">
        <f t="shared" si="14"/>
        <v>0</v>
      </c>
      <c r="Q6" s="17">
        <f t="shared" si="8"/>
        <v>64</v>
      </c>
      <c r="R6" s="17"/>
      <c r="S6" s="22">
        <v>0.34876728803367402</v>
      </c>
      <c r="T6" s="15">
        <v>0</v>
      </c>
      <c r="U6" s="23" t="s">
        <v>33</v>
      </c>
      <c r="V6" s="24" t="s">
        <v>39</v>
      </c>
      <c r="W6" s="15">
        <v>17</v>
      </c>
      <c r="X6" s="25">
        <f t="shared" si="9"/>
        <v>0.48571428571428571</v>
      </c>
      <c r="Y6" s="26">
        <f t="shared" si="10"/>
        <v>3.9494117647058831</v>
      </c>
      <c r="Z6" s="15">
        <v>0</v>
      </c>
      <c r="AA6" s="15" t="s">
        <v>73</v>
      </c>
      <c r="AB6" s="28">
        <f t="shared" si="11"/>
        <v>-0.69</v>
      </c>
      <c r="AC6" s="29">
        <v>5.7163312500000008E-2</v>
      </c>
      <c r="AD6" s="26">
        <f t="shared" si="12"/>
        <v>-2.7609879937500001</v>
      </c>
      <c r="AE6" s="26">
        <v>-4.9000000000000004</v>
      </c>
      <c r="AF6" s="26">
        <v>-6.2783141025641029</v>
      </c>
      <c r="AG6" s="26">
        <v>-10</v>
      </c>
    </row>
    <row r="7" spans="1:33" ht="15.75" customHeight="1" x14ac:dyDescent="0.2">
      <c r="A7" s="15" t="s">
        <v>40</v>
      </c>
      <c r="B7" s="15" t="s">
        <v>282</v>
      </c>
      <c r="C7" s="16">
        <f t="shared" si="4"/>
        <v>15.953030303030305</v>
      </c>
      <c r="D7" s="17">
        <v>33</v>
      </c>
      <c r="E7" s="17">
        <v>0</v>
      </c>
      <c r="F7" s="30">
        <v>526.45000000000005</v>
      </c>
      <c r="G7" s="30">
        <v>-71.350000000000009</v>
      </c>
      <c r="H7" s="19">
        <f t="shared" si="1"/>
        <v>0.13553043973786685</v>
      </c>
      <c r="I7" s="19">
        <f t="shared" si="2"/>
        <v>8.8230931031143909E-3</v>
      </c>
      <c r="J7" s="18">
        <f t="shared" si="5"/>
        <v>4.6449173641345718</v>
      </c>
      <c r="K7" s="18">
        <f t="shared" si="3"/>
        <v>0.14075507164044157</v>
      </c>
      <c r="L7" s="17">
        <v>54</v>
      </c>
      <c r="M7" s="20">
        <f t="shared" si="6"/>
        <v>0.61111111111111116</v>
      </c>
      <c r="N7" s="17">
        <v>293</v>
      </c>
      <c r="O7" s="21">
        <f t="shared" ref="O7:P7" si="15">D7/7</f>
        <v>4.7142857142857144</v>
      </c>
      <c r="P7" s="21">
        <f t="shared" si="15"/>
        <v>0</v>
      </c>
      <c r="Q7" s="17">
        <f t="shared" si="8"/>
        <v>62</v>
      </c>
      <c r="R7" s="17"/>
      <c r="S7" s="22">
        <v>0.41909485430874099</v>
      </c>
      <c r="T7" s="15">
        <v>0</v>
      </c>
      <c r="U7" s="23" t="s">
        <v>33</v>
      </c>
      <c r="V7" s="24" t="s">
        <v>39</v>
      </c>
      <c r="W7" s="15">
        <v>20</v>
      </c>
      <c r="X7" s="25">
        <f t="shared" si="9"/>
        <v>0.60606060606060608</v>
      </c>
      <c r="Y7" s="26">
        <f t="shared" si="10"/>
        <v>2.9729166666666669</v>
      </c>
      <c r="Z7" s="15">
        <v>4</v>
      </c>
      <c r="AA7" s="15" t="s">
        <v>73</v>
      </c>
      <c r="AB7" s="28">
        <f t="shared" si="11"/>
        <v>-0.69</v>
      </c>
      <c r="AC7" s="29">
        <v>5.7163312500000008E-2</v>
      </c>
      <c r="AD7" s="26">
        <f t="shared" si="12"/>
        <v>-2.6032172512500003</v>
      </c>
      <c r="AE7" s="26">
        <v>-4.9000000000000004</v>
      </c>
      <c r="AF7" s="26">
        <v>-6.2783141025641029</v>
      </c>
      <c r="AG7" s="26">
        <v>0</v>
      </c>
    </row>
    <row r="8" spans="1:33" ht="15.75" customHeight="1" x14ac:dyDescent="0.2">
      <c r="A8" s="15" t="s">
        <v>42</v>
      </c>
      <c r="B8" s="15" t="s">
        <v>319</v>
      </c>
      <c r="C8" s="16">
        <f t="shared" si="4"/>
        <v>17.551333333333332</v>
      </c>
      <c r="D8" s="17">
        <v>15</v>
      </c>
      <c r="E8" s="17">
        <v>1</v>
      </c>
      <c r="F8" s="30">
        <v>263.27</v>
      </c>
      <c r="G8" s="30">
        <v>-67.63000000000001</v>
      </c>
      <c r="H8" s="19">
        <f t="shared" si="1"/>
        <v>0.25688456717438379</v>
      </c>
      <c r="I8" s="19">
        <f t="shared" si="2"/>
        <v>-4.8367761494853251E-2</v>
      </c>
      <c r="J8" s="18">
        <f t="shared" si="5"/>
        <v>-12.733780568750014</v>
      </c>
      <c r="K8" s="18">
        <f t="shared" si="3"/>
        <v>-0.84891870458333429</v>
      </c>
      <c r="L8" s="17">
        <v>41</v>
      </c>
      <c r="M8" s="20">
        <f t="shared" si="6"/>
        <v>0.36585365853658536</v>
      </c>
      <c r="N8" s="17">
        <v>275</v>
      </c>
      <c r="O8" s="21">
        <f t="shared" ref="O8:P8" si="16">D8/7</f>
        <v>2.1428571428571428</v>
      </c>
      <c r="P8" s="21">
        <f t="shared" si="16"/>
        <v>0.14285714285714285</v>
      </c>
      <c r="Q8" s="17">
        <f t="shared" si="8"/>
        <v>120</v>
      </c>
      <c r="R8" s="17"/>
      <c r="S8" s="22">
        <v>0.45918367346938699</v>
      </c>
      <c r="T8" s="15">
        <v>0</v>
      </c>
      <c r="U8" s="23" t="s">
        <v>33</v>
      </c>
      <c r="V8" s="24" t="s">
        <v>33</v>
      </c>
      <c r="W8" s="15">
        <v>8</v>
      </c>
      <c r="X8" s="25">
        <f t="shared" si="9"/>
        <v>0.53333333333333333</v>
      </c>
      <c r="Y8" s="26">
        <f t="shared" si="10"/>
        <v>6.7630000000000008</v>
      </c>
      <c r="Z8" s="15">
        <v>2</v>
      </c>
      <c r="AA8" s="15" t="s">
        <v>73</v>
      </c>
      <c r="AB8" s="28">
        <f t="shared" si="11"/>
        <v>-0.69</v>
      </c>
      <c r="AC8" s="29">
        <v>5.7163312500000008E-2</v>
      </c>
      <c r="AD8" s="26">
        <f t="shared" si="12"/>
        <v>-1.1832805687500001</v>
      </c>
      <c r="AE8" s="26">
        <v>-4.9000000000000004</v>
      </c>
      <c r="AF8" s="26">
        <v>-6.28</v>
      </c>
      <c r="AG8" s="26">
        <v>0</v>
      </c>
    </row>
    <row r="9" spans="1:33" ht="15.75" customHeight="1" x14ac:dyDescent="0.2">
      <c r="A9" s="15" t="s">
        <v>44</v>
      </c>
      <c r="B9" s="15" t="s">
        <v>301</v>
      </c>
      <c r="C9" s="16">
        <f t="shared" si="4"/>
        <v>15.901538461538463</v>
      </c>
      <c r="D9" s="17">
        <v>26</v>
      </c>
      <c r="E9" s="17">
        <v>1</v>
      </c>
      <c r="F9" s="30">
        <v>413.44000000000005</v>
      </c>
      <c r="G9" s="30">
        <v>-59.29999999999999</v>
      </c>
      <c r="H9" s="19">
        <f t="shared" si="1"/>
        <v>0.14343072755417952</v>
      </c>
      <c r="I9" s="19">
        <f t="shared" si="2"/>
        <v>-1.3617097972700047E-2</v>
      </c>
      <c r="J9" s="18">
        <f t="shared" si="5"/>
        <v>-5.6298529858331081</v>
      </c>
      <c r="K9" s="18">
        <f t="shared" si="3"/>
        <v>-0.21653280714742723</v>
      </c>
      <c r="L9" s="17">
        <v>42</v>
      </c>
      <c r="M9" s="20">
        <f t="shared" si="6"/>
        <v>0.61904761904761907</v>
      </c>
      <c r="N9" s="17">
        <v>246</v>
      </c>
      <c r="O9" s="21">
        <f t="shared" ref="O9:P9" si="17">D9/7</f>
        <v>3.7142857142857144</v>
      </c>
      <c r="P9" s="21">
        <f t="shared" si="17"/>
        <v>0.14285714285714285</v>
      </c>
      <c r="Q9" s="17">
        <f t="shared" si="8"/>
        <v>63</v>
      </c>
      <c r="R9" s="17"/>
      <c r="S9" s="22">
        <v>0.50659630606860095</v>
      </c>
      <c r="T9" s="15">
        <v>0</v>
      </c>
      <c r="U9" s="23" t="s">
        <v>33</v>
      </c>
      <c r="V9" s="24" t="s">
        <v>33</v>
      </c>
      <c r="W9" s="15">
        <v>10</v>
      </c>
      <c r="X9" s="25">
        <f t="shared" si="9"/>
        <v>0.38461538461538464</v>
      </c>
      <c r="Y9" s="26">
        <f t="shared" si="10"/>
        <v>4.5615384615384604</v>
      </c>
      <c r="Z9" s="15">
        <v>3</v>
      </c>
      <c r="AA9" s="15" t="s">
        <v>73</v>
      </c>
      <c r="AB9" s="28">
        <f t="shared" si="11"/>
        <v>-0.69</v>
      </c>
      <c r="AC9" s="29">
        <v>5.7163312500000008E-2</v>
      </c>
      <c r="AD9" s="26">
        <f t="shared" si="12"/>
        <v>-2.0510196525</v>
      </c>
      <c r="AE9" s="26">
        <v>-4.9000000000000004</v>
      </c>
      <c r="AF9" s="26">
        <v>-6.47318589743589</v>
      </c>
      <c r="AG9" s="26">
        <v>0</v>
      </c>
    </row>
    <row r="10" spans="1:33" ht="15.75" customHeight="1" x14ac:dyDescent="0.2">
      <c r="A10" s="15" t="s">
        <v>45</v>
      </c>
      <c r="B10" s="15" t="s">
        <v>48</v>
      </c>
      <c r="C10" s="16">
        <f t="shared" si="4"/>
        <v>16.958571428571428</v>
      </c>
      <c r="D10" s="17">
        <v>7</v>
      </c>
      <c r="E10" s="17">
        <v>3</v>
      </c>
      <c r="F10" s="30">
        <v>118.71000000000001</v>
      </c>
      <c r="G10" s="30">
        <v>-3.55</v>
      </c>
      <c r="H10" s="19">
        <f t="shared" si="1"/>
        <v>2.9904810041277059E-2</v>
      </c>
      <c r="I10" s="19">
        <f t="shared" si="2"/>
        <v>0.14479825725885584</v>
      </c>
      <c r="J10" s="18">
        <f t="shared" si="5"/>
        <v>17.189001119198778</v>
      </c>
      <c r="K10" s="18">
        <f t="shared" si="3"/>
        <v>2.4555715884569684</v>
      </c>
      <c r="L10" s="17">
        <v>30</v>
      </c>
      <c r="M10" s="20">
        <f t="shared" si="6"/>
        <v>0.23333333333333334</v>
      </c>
      <c r="N10" s="17">
        <v>239</v>
      </c>
      <c r="O10" s="21">
        <f t="shared" ref="O10:P10" si="18">D10/7</f>
        <v>1</v>
      </c>
      <c r="P10" s="21">
        <f t="shared" si="18"/>
        <v>0.42857142857142855</v>
      </c>
      <c r="Q10" s="17">
        <f t="shared" si="8"/>
        <v>167</v>
      </c>
      <c r="R10" s="17"/>
      <c r="S10" s="22">
        <v>0.53129346314325399</v>
      </c>
      <c r="T10" s="15">
        <v>0</v>
      </c>
      <c r="U10" s="23" t="s">
        <v>33</v>
      </c>
      <c r="V10" s="24" t="s">
        <v>33</v>
      </c>
      <c r="W10" s="15">
        <v>2</v>
      </c>
      <c r="X10" s="25">
        <f t="shared" si="9"/>
        <v>0.2857142857142857</v>
      </c>
      <c r="Y10" s="26">
        <f t="shared" si="10"/>
        <v>1.7749999999999999</v>
      </c>
      <c r="Z10" s="15">
        <v>0</v>
      </c>
      <c r="AA10" s="15" t="s">
        <v>73</v>
      </c>
      <c r="AB10" s="28">
        <f t="shared" si="11"/>
        <v>-0.69</v>
      </c>
      <c r="AC10" s="29">
        <v>5.7163312500000008E-2</v>
      </c>
      <c r="AD10" s="26">
        <f t="shared" si="12"/>
        <v>-0.55219759875000007</v>
      </c>
      <c r="AE10" s="26">
        <v>-4.9000000000000004</v>
      </c>
      <c r="AF10" s="26">
        <v>-6.47318589743589</v>
      </c>
      <c r="AG10" s="26">
        <v>0</v>
      </c>
    </row>
    <row r="11" spans="1:33" ht="15.75" customHeight="1" x14ac:dyDescent="0.2">
      <c r="A11" s="15" t="s">
        <v>47</v>
      </c>
      <c r="B11" s="15" t="s">
        <v>214</v>
      </c>
      <c r="C11" s="16">
        <f t="shared" si="4"/>
        <v>16.692727272727272</v>
      </c>
      <c r="D11" s="17">
        <v>11</v>
      </c>
      <c r="E11" s="17">
        <v>1</v>
      </c>
      <c r="F11" s="30">
        <v>183.62</v>
      </c>
      <c r="G11" s="30">
        <v>-0.2</v>
      </c>
      <c r="H11" s="19">
        <f t="shared" si="1"/>
        <v>1.0892059688487094E-3</v>
      </c>
      <c r="I11" s="19">
        <f t="shared" si="2"/>
        <v>0.16285925304680976</v>
      </c>
      <c r="J11" s="18">
        <f t="shared" si="5"/>
        <v>29.904216044455207</v>
      </c>
      <c r="K11" s="18">
        <f t="shared" si="3"/>
        <v>2.7185650949504736</v>
      </c>
      <c r="L11" s="17">
        <v>10</v>
      </c>
      <c r="M11" s="20">
        <f t="shared" si="6"/>
        <v>1.1000000000000001</v>
      </c>
      <c r="N11" s="17">
        <v>226</v>
      </c>
      <c r="O11" s="21">
        <f t="shared" ref="O11:P11" si="19">D11/7</f>
        <v>1.5714285714285714</v>
      </c>
      <c r="P11" s="21">
        <f t="shared" si="19"/>
        <v>0.14285714285714285</v>
      </c>
      <c r="Q11" s="17">
        <f t="shared" si="8"/>
        <v>131</v>
      </c>
      <c r="R11" s="17"/>
      <c r="S11" s="22">
        <v>0.56606498194945798</v>
      </c>
      <c r="T11" s="15">
        <v>0</v>
      </c>
      <c r="U11" s="23" t="s">
        <v>33</v>
      </c>
      <c r="V11" s="24" t="s">
        <v>33</v>
      </c>
      <c r="W11" s="15">
        <v>2</v>
      </c>
      <c r="X11" s="25">
        <f t="shared" si="9"/>
        <v>0.18181818181818182</v>
      </c>
      <c r="Y11" s="26">
        <f t="shared" si="10"/>
        <v>0.1</v>
      </c>
      <c r="Z11" s="15">
        <v>0</v>
      </c>
      <c r="AA11" s="15" t="s">
        <v>73</v>
      </c>
      <c r="AB11" s="28">
        <f t="shared" si="11"/>
        <v>-0.69</v>
      </c>
      <c r="AC11" s="29">
        <v>5.7163312500000008E-2</v>
      </c>
      <c r="AD11" s="26">
        <f t="shared" si="12"/>
        <v>-0.86773908375000008</v>
      </c>
      <c r="AE11" s="26">
        <v>-4.9000000000000004</v>
      </c>
      <c r="AF11" s="26">
        <v>-6.47318589743589</v>
      </c>
      <c r="AG11" s="26">
        <v>0</v>
      </c>
    </row>
    <row r="12" spans="1:33" ht="15.75" customHeight="1" x14ac:dyDescent="0.2">
      <c r="A12" s="15" t="s">
        <v>49</v>
      </c>
      <c r="B12" s="15" t="s">
        <v>320</v>
      </c>
      <c r="C12" s="16">
        <f t="shared" si="4"/>
        <v>15.1875</v>
      </c>
      <c r="D12" s="17">
        <v>12</v>
      </c>
      <c r="E12" s="17">
        <v>2</v>
      </c>
      <c r="F12" s="30">
        <v>182.25</v>
      </c>
      <c r="G12" s="30">
        <v>0</v>
      </c>
      <c r="H12" s="19">
        <f t="shared" si="1"/>
        <v>0</v>
      </c>
      <c r="I12" s="19">
        <f t="shared" si="2"/>
        <v>9.5954155148254103E-2</v>
      </c>
      <c r="J12" s="18">
        <f t="shared" si="5"/>
        <v>17.487644775769311</v>
      </c>
      <c r="K12" s="18">
        <f t="shared" si="3"/>
        <v>1.4573037313141093</v>
      </c>
      <c r="L12" s="17">
        <v>24</v>
      </c>
      <c r="M12" s="20">
        <f t="shared" si="6"/>
        <v>0.5</v>
      </c>
      <c r="N12" s="17">
        <v>216</v>
      </c>
      <c r="O12" s="21">
        <f t="shared" ref="O12:P12" si="20">D12/7</f>
        <v>1.7142857142857142</v>
      </c>
      <c r="P12" s="21">
        <f t="shared" si="20"/>
        <v>0.2857142857142857</v>
      </c>
      <c r="Q12" s="17">
        <f t="shared" si="8"/>
        <v>108</v>
      </c>
      <c r="R12" s="17"/>
      <c r="S12" s="22">
        <v>0.62322097378277097</v>
      </c>
      <c r="T12" s="15">
        <v>0</v>
      </c>
      <c r="U12" s="23" t="s">
        <v>33</v>
      </c>
      <c r="V12" s="24" t="s">
        <v>33</v>
      </c>
      <c r="W12" s="15">
        <v>0</v>
      </c>
      <c r="X12" s="25">
        <f t="shared" si="9"/>
        <v>0</v>
      </c>
      <c r="Y12" s="26">
        <f t="shared" si="10"/>
        <v>0</v>
      </c>
      <c r="Z12" s="15">
        <v>0</v>
      </c>
      <c r="AA12" s="15" t="s">
        <v>73</v>
      </c>
      <c r="AB12" s="28">
        <f t="shared" si="11"/>
        <v>-0.69</v>
      </c>
      <c r="AC12" s="29">
        <v>5.7163312500000008E-2</v>
      </c>
      <c r="AD12" s="26">
        <f t="shared" si="12"/>
        <v>-0.94662445500000003</v>
      </c>
      <c r="AE12" s="26">
        <v>-4.9000000000000004</v>
      </c>
      <c r="AF12" s="26">
        <v>-6.47318589743589</v>
      </c>
      <c r="AG12" s="26">
        <v>0</v>
      </c>
    </row>
    <row r="13" spans="1:33" ht="15.75" customHeight="1" x14ac:dyDescent="0.2">
      <c r="A13" s="15" t="s">
        <v>50</v>
      </c>
      <c r="B13" s="15" t="s">
        <v>180</v>
      </c>
      <c r="C13" s="16">
        <f t="shared" si="4"/>
        <v>17.01588235294118</v>
      </c>
      <c r="D13" s="17">
        <v>17</v>
      </c>
      <c r="E13" s="17">
        <v>2</v>
      </c>
      <c r="F13" s="18">
        <v>289.27000000000004</v>
      </c>
      <c r="G13" s="30">
        <v>-37.15</v>
      </c>
      <c r="H13" s="19">
        <f t="shared" si="1"/>
        <v>0.1284267293531994</v>
      </c>
      <c r="I13" s="19">
        <f t="shared" si="2"/>
        <v>4.2523243643481916E-2</v>
      </c>
      <c r="J13" s="18">
        <f t="shared" si="5"/>
        <v>12.300698688750016</v>
      </c>
      <c r="K13" s="18">
        <f t="shared" si="3"/>
        <v>0.72357051110294213</v>
      </c>
      <c r="L13" s="17">
        <v>18</v>
      </c>
      <c r="M13" s="20">
        <f t="shared" si="6"/>
        <v>0.94444444444444442</v>
      </c>
      <c r="N13" s="17">
        <v>195</v>
      </c>
      <c r="O13" s="21">
        <f t="shared" ref="O13:P13" si="21">D13/7</f>
        <v>2.4285714285714284</v>
      </c>
      <c r="P13" s="21">
        <f t="shared" si="21"/>
        <v>0.2857142857142857</v>
      </c>
      <c r="Q13" s="17">
        <f t="shared" si="8"/>
        <v>71</v>
      </c>
      <c r="R13" s="17"/>
      <c r="S13" s="22">
        <v>0.64437689969604794</v>
      </c>
      <c r="T13" s="15">
        <v>0</v>
      </c>
      <c r="U13" s="23" t="s">
        <v>33</v>
      </c>
      <c r="V13" s="24" t="s">
        <v>33</v>
      </c>
      <c r="W13" s="15">
        <v>6</v>
      </c>
      <c r="X13" s="25">
        <f t="shared" si="9"/>
        <v>0.35294117647058826</v>
      </c>
      <c r="Y13" s="26">
        <f t="shared" si="10"/>
        <v>4.6437499999999998</v>
      </c>
      <c r="Z13" s="15">
        <v>2</v>
      </c>
      <c r="AA13" s="15" t="s">
        <v>73</v>
      </c>
      <c r="AB13" s="28">
        <f t="shared" si="11"/>
        <v>-0.69</v>
      </c>
      <c r="AC13" s="29">
        <v>5.7163312500000008E-2</v>
      </c>
      <c r="AD13" s="26">
        <f t="shared" si="12"/>
        <v>-1.34105131125</v>
      </c>
      <c r="AE13" s="26">
        <v>-4.9000000000000004</v>
      </c>
      <c r="AF13" s="26">
        <v>-6.5757500000000002</v>
      </c>
      <c r="AG13" s="26">
        <v>0</v>
      </c>
    </row>
    <row r="14" spans="1:33" ht="15.75" customHeight="1" x14ac:dyDescent="0.2">
      <c r="A14" s="15" t="s">
        <v>52</v>
      </c>
      <c r="B14" s="15" t="s">
        <v>321</v>
      </c>
      <c r="C14" s="16">
        <f t="shared" si="4"/>
        <v>16.645</v>
      </c>
      <c r="D14" s="17">
        <v>2</v>
      </c>
      <c r="E14" s="17">
        <v>1</v>
      </c>
      <c r="F14" s="18">
        <v>33.29</v>
      </c>
      <c r="G14" s="30">
        <v>-29.970000000000002</v>
      </c>
      <c r="H14" s="19">
        <f t="shared" si="1"/>
        <v>0.90027035145689405</v>
      </c>
      <c r="I14" s="19">
        <f t="shared" si="2"/>
        <v>-0.74445090845599293</v>
      </c>
      <c r="J14" s="18">
        <f t="shared" si="5"/>
        <v>-24.782770742500006</v>
      </c>
      <c r="K14" s="18">
        <f t="shared" si="3"/>
        <v>-12.391385371250003</v>
      </c>
      <c r="L14" s="17">
        <v>21</v>
      </c>
      <c r="M14" s="20">
        <f t="shared" si="6"/>
        <v>9.5238095238095233E-2</v>
      </c>
      <c r="N14" s="17">
        <v>140</v>
      </c>
      <c r="O14" s="21">
        <f t="shared" ref="O14:P14" si="22">D14/7</f>
        <v>0.2857142857142857</v>
      </c>
      <c r="P14" s="21">
        <f t="shared" si="22"/>
        <v>0.14285714285714285</v>
      </c>
      <c r="Q14" s="17">
        <f t="shared" si="8"/>
        <v>326</v>
      </c>
      <c r="R14" s="17"/>
      <c r="S14" s="22">
        <v>0.78552971576227304</v>
      </c>
      <c r="T14" s="15">
        <v>0</v>
      </c>
      <c r="U14" s="23" t="s">
        <v>33</v>
      </c>
      <c r="V14" s="24" t="s">
        <v>33</v>
      </c>
      <c r="W14" s="15">
        <v>1</v>
      </c>
      <c r="X14" s="25">
        <f t="shared" si="9"/>
        <v>0.5</v>
      </c>
      <c r="Y14" s="26">
        <f t="shared" si="10"/>
        <v>29.970000000000002</v>
      </c>
      <c r="Z14" s="15">
        <v>0</v>
      </c>
      <c r="AA14" s="15" t="s">
        <v>73</v>
      </c>
      <c r="AB14" s="28">
        <f t="shared" si="11"/>
        <v>-0.69</v>
      </c>
      <c r="AC14" s="29">
        <v>5.7163312500000008E-2</v>
      </c>
      <c r="AD14" s="26">
        <f t="shared" si="12"/>
        <v>-0.15777074250000001</v>
      </c>
      <c r="AE14" s="26">
        <v>-4.9000000000000004</v>
      </c>
      <c r="AF14" s="26">
        <v>-6.5757500000000002</v>
      </c>
      <c r="AG14" s="26">
        <v>0</v>
      </c>
    </row>
    <row r="15" spans="1:33" ht="15.75" customHeight="1" x14ac:dyDescent="0.2">
      <c r="A15" s="15" t="s">
        <v>54</v>
      </c>
      <c r="B15" s="15" t="s">
        <v>48</v>
      </c>
      <c r="C15" s="16">
        <f t="shared" si="4"/>
        <v>17.790000000000003</v>
      </c>
      <c r="D15" s="17">
        <v>8</v>
      </c>
      <c r="E15" s="17">
        <v>1</v>
      </c>
      <c r="F15" s="18">
        <v>142.32000000000002</v>
      </c>
      <c r="G15" s="30">
        <v>-23.28</v>
      </c>
      <c r="H15" s="19">
        <f t="shared" si="1"/>
        <v>0.16357504215851601</v>
      </c>
      <c r="I15" s="19">
        <f t="shared" si="2"/>
        <v>3.6923250632377759E-2</v>
      </c>
      <c r="J15" s="18">
        <f t="shared" si="5"/>
        <v>5.2549170300000032</v>
      </c>
      <c r="K15" s="18">
        <f t="shared" si="3"/>
        <v>0.6568646287500004</v>
      </c>
      <c r="L15" s="17">
        <v>22</v>
      </c>
      <c r="M15" s="20">
        <f t="shared" si="6"/>
        <v>0.36363636363636365</v>
      </c>
      <c r="N15" s="17">
        <v>130</v>
      </c>
      <c r="O15" s="21">
        <f t="shared" ref="O15:P15" si="23">D15/7</f>
        <v>1.1428571428571428</v>
      </c>
      <c r="P15" s="21">
        <f t="shared" si="23"/>
        <v>0.14285714285714285</v>
      </c>
      <c r="Q15" s="17">
        <f t="shared" si="8"/>
        <v>101</v>
      </c>
      <c r="R15" s="17"/>
      <c r="S15" s="22">
        <v>0.82107175295186197</v>
      </c>
      <c r="T15" s="15">
        <v>0</v>
      </c>
      <c r="U15" s="23" t="s">
        <v>33</v>
      </c>
      <c r="V15" s="24" t="s">
        <v>33</v>
      </c>
      <c r="W15" s="15">
        <v>4</v>
      </c>
      <c r="X15" s="25">
        <f t="shared" si="9"/>
        <v>0.5</v>
      </c>
      <c r="Y15" s="26">
        <f t="shared" si="10"/>
        <v>4.6560000000000006</v>
      </c>
      <c r="Z15" s="15">
        <v>1</v>
      </c>
      <c r="AA15" s="15" t="s">
        <v>73</v>
      </c>
      <c r="AB15" s="28">
        <f t="shared" si="11"/>
        <v>-0.69</v>
      </c>
      <c r="AC15" s="29">
        <v>5.7163312500000008E-2</v>
      </c>
      <c r="AD15" s="26">
        <f t="shared" si="12"/>
        <v>-0.63108297000000002</v>
      </c>
      <c r="AE15" s="26">
        <v>-4.9000000000000004</v>
      </c>
      <c r="AF15" s="26">
        <v>-6.5757500000000002</v>
      </c>
      <c r="AG15" s="26">
        <v>0</v>
      </c>
    </row>
    <row r="16" spans="1:33" ht="15.75" customHeight="1" x14ac:dyDescent="0.2">
      <c r="A16" s="15" t="s">
        <v>55</v>
      </c>
      <c r="B16" s="15" t="s">
        <v>322</v>
      </c>
      <c r="C16" s="16">
        <f t="shared" si="4"/>
        <v>15.59625</v>
      </c>
      <c r="D16" s="17">
        <v>16</v>
      </c>
      <c r="E16" s="17">
        <v>2</v>
      </c>
      <c r="F16" s="18">
        <v>249.54</v>
      </c>
      <c r="G16" s="30">
        <v>-24.94</v>
      </c>
      <c r="H16" s="19">
        <f t="shared" si="1"/>
        <v>9.9943896770056911E-2</v>
      </c>
      <c r="I16" s="19">
        <f t="shared" si="2"/>
        <v>9.1962573535303918E-3</v>
      </c>
      <c r="J16" s="18">
        <f t="shared" si="5"/>
        <v>2.2948340599999737</v>
      </c>
      <c r="K16" s="18">
        <f t="shared" si="3"/>
        <v>0.14342712874999836</v>
      </c>
      <c r="L16" s="17">
        <v>25</v>
      </c>
      <c r="M16" s="20">
        <f t="shared" si="6"/>
        <v>0.64</v>
      </c>
      <c r="N16" s="17">
        <v>113</v>
      </c>
      <c r="O16" s="21">
        <f t="shared" ref="O16:P16" si="24">D16/7</f>
        <v>2.2857142857142856</v>
      </c>
      <c r="P16" s="21">
        <f t="shared" si="24"/>
        <v>0.2857142857142857</v>
      </c>
      <c r="Q16" s="17">
        <f t="shared" si="8"/>
        <v>43</v>
      </c>
      <c r="R16" s="17"/>
      <c r="S16" s="22">
        <v>0.92189006750240998</v>
      </c>
      <c r="T16" s="15">
        <v>0</v>
      </c>
      <c r="U16" s="23" t="s">
        <v>33</v>
      </c>
      <c r="V16" s="24" t="s">
        <v>33</v>
      </c>
      <c r="W16" s="15">
        <v>10</v>
      </c>
      <c r="X16" s="25">
        <f t="shared" si="9"/>
        <v>0.625</v>
      </c>
      <c r="Y16" s="26">
        <f t="shared" si="10"/>
        <v>2.0783333333333336</v>
      </c>
      <c r="Z16" s="15">
        <v>2</v>
      </c>
      <c r="AA16" s="15" t="s">
        <v>73</v>
      </c>
      <c r="AB16" s="28">
        <f t="shared" si="11"/>
        <v>-0.69</v>
      </c>
      <c r="AC16" s="29">
        <v>5.7163312500000008E-2</v>
      </c>
      <c r="AD16" s="26">
        <f t="shared" si="12"/>
        <v>-1.26216594</v>
      </c>
      <c r="AE16" s="26">
        <v>-4.9000000000000004</v>
      </c>
      <c r="AF16" s="26">
        <v>-6.5757500000000002</v>
      </c>
      <c r="AG16" s="26">
        <v>0</v>
      </c>
    </row>
    <row r="17" spans="1:33" ht="15.75" customHeight="1" x14ac:dyDescent="0.2">
      <c r="A17" s="15" t="s">
        <v>56</v>
      </c>
      <c r="B17" s="15" t="s">
        <v>323</v>
      </c>
      <c r="C17" s="16">
        <f t="shared" si="4"/>
        <v>16.332142857142852</v>
      </c>
      <c r="D17" s="17">
        <v>28</v>
      </c>
      <c r="E17" s="17">
        <v>3</v>
      </c>
      <c r="F17" s="18">
        <v>457.2999999999999</v>
      </c>
      <c r="G17" s="30">
        <v>-25.530000000000005</v>
      </c>
      <c r="H17" s="19">
        <f t="shared" si="1"/>
        <v>5.5827684233544742E-2</v>
      </c>
      <c r="I17" s="19">
        <f t="shared" si="2"/>
        <v>9.4960003509730773E-2</v>
      </c>
      <c r="J17" s="18">
        <f t="shared" si="5"/>
        <v>43.425209604999871</v>
      </c>
      <c r="K17" s="18">
        <f t="shared" si="3"/>
        <v>1.5509003430357098</v>
      </c>
      <c r="L17" s="17">
        <v>35</v>
      </c>
      <c r="M17" s="20">
        <f t="shared" si="6"/>
        <v>0.8</v>
      </c>
      <c r="N17" s="17">
        <v>88</v>
      </c>
      <c r="O17" s="21">
        <f t="shared" ref="O17:P17" si="25">D17/7</f>
        <v>4</v>
      </c>
      <c r="P17" s="21">
        <f t="shared" si="25"/>
        <v>0.42857142857142855</v>
      </c>
      <c r="Q17" s="17">
        <f t="shared" si="8"/>
        <v>19</v>
      </c>
      <c r="R17" s="17"/>
      <c r="S17" s="22">
        <v>1.0243902439024299</v>
      </c>
      <c r="T17" s="15">
        <v>0</v>
      </c>
      <c r="U17" s="23" t="s">
        <v>33</v>
      </c>
      <c r="V17" s="24" t="s">
        <v>33</v>
      </c>
      <c r="W17" s="15">
        <v>4</v>
      </c>
      <c r="X17" s="25">
        <f t="shared" si="9"/>
        <v>0.14285714285714285</v>
      </c>
      <c r="Y17" s="26">
        <f t="shared" si="10"/>
        <v>6.3825000000000012</v>
      </c>
      <c r="Z17" s="15">
        <v>0</v>
      </c>
      <c r="AA17" s="15" t="s">
        <v>73</v>
      </c>
      <c r="AB17" s="28">
        <f t="shared" si="11"/>
        <v>-0.69</v>
      </c>
      <c r="AC17" s="29">
        <v>5.7163312500000008E-2</v>
      </c>
      <c r="AD17" s="26">
        <f t="shared" si="12"/>
        <v>-2.2087903950000003</v>
      </c>
      <c r="AE17" s="26">
        <v>-4.9000000000000004</v>
      </c>
      <c r="AF17" s="26">
        <v>-6.4407500000000004</v>
      </c>
      <c r="AG17" s="26">
        <v>0</v>
      </c>
    </row>
    <row r="18" spans="1:33" ht="15.75" customHeight="1" x14ac:dyDescent="0.2">
      <c r="A18" s="15" t="s">
        <v>57</v>
      </c>
      <c r="B18" s="15" t="s">
        <v>48</v>
      </c>
      <c r="C18" s="16">
        <f t="shared" si="4"/>
        <v>16.143846153846155</v>
      </c>
      <c r="D18" s="17">
        <v>13</v>
      </c>
      <c r="E18" s="17">
        <v>1</v>
      </c>
      <c r="F18" s="18">
        <v>209.87</v>
      </c>
      <c r="G18" s="30">
        <v>-18.47</v>
      </c>
      <c r="H18" s="19">
        <f t="shared" si="1"/>
        <v>8.8006861390384522E-2</v>
      </c>
      <c r="I18" s="19">
        <f t="shared" si="2"/>
        <v>5.4625435620860467E-2</v>
      </c>
      <c r="J18" s="18">
        <f t="shared" si="5"/>
        <v>11.464240173749987</v>
      </c>
      <c r="K18" s="18">
        <f t="shared" si="3"/>
        <v>0.88186462874999905</v>
      </c>
      <c r="L18" s="17">
        <v>31</v>
      </c>
      <c r="M18" s="20">
        <f t="shared" si="6"/>
        <v>0.41935483870967744</v>
      </c>
      <c r="N18" s="17">
        <v>61</v>
      </c>
      <c r="O18" s="21">
        <f t="shared" ref="O18:P18" si="26">D18/7</f>
        <v>1.8571428571428572</v>
      </c>
      <c r="P18" s="21">
        <f t="shared" si="26"/>
        <v>0.14285714285714285</v>
      </c>
      <c r="Q18" s="17">
        <f t="shared" si="8"/>
        <v>30</v>
      </c>
      <c r="R18" s="17"/>
      <c r="S18" s="22">
        <v>1.1442424242424201</v>
      </c>
      <c r="T18" s="15">
        <v>0</v>
      </c>
      <c r="U18" s="23" t="s">
        <v>33</v>
      </c>
      <c r="V18" s="24" t="s">
        <v>33</v>
      </c>
      <c r="W18" s="15">
        <v>6</v>
      </c>
      <c r="X18" s="25">
        <f t="shared" si="9"/>
        <v>0.46153846153846156</v>
      </c>
      <c r="Y18" s="26">
        <f t="shared" si="10"/>
        <v>3.0783333333333331</v>
      </c>
      <c r="Z18" s="15">
        <v>0</v>
      </c>
      <c r="AA18" s="15" t="s">
        <v>73</v>
      </c>
      <c r="AB18" s="28">
        <f t="shared" si="11"/>
        <v>-0.69</v>
      </c>
      <c r="AC18" s="29">
        <v>5.7163312500000008E-2</v>
      </c>
      <c r="AD18" s="26">
        <f t="shared" si="12"/>
        <v>-1.02550982625</v>
      </c>
      <c r="AE18" s="26">
        <v>-4.9000000000000004</v>
      </c>
      <c r="AF18" s="26">
        <v>-6.4407500000000004</v>
      </c>
      <c r="AG18" s="26">
        <v>0</v>
      </c>
    </row>
    <row r="19" spans="1:33" ht="15.75" customHeight="1" x14ac:dyDescent="0.2">
      <c r="A19" s="15" t="s">
        <v>58</v>
      </c>
      <c r="B19" s="15" t="s">
        <v>308</v>
      </c>
      <c r="C19" s="16">
        <f t="shared" si="4"/>
        <v>16.139000000000003</v>
      </c>
      <c r="D19" s="17">
        <v>30</v>
      </c>
      <c r="E19" s="17">
        <v>0</v>
      </c>
      <c r="F19" s="18">
        <v>484.17000000000007</v>
      </c>
      <c r="G19" s="30">
        <v>-23.979999999999997</v>
      </c>
      <c r="H19" s="19">
        <f t="shared" si="1"/>
        <v>4.95280583266208E-2</v>
      </c>
      <c r="I19" s="19">
        <f t="shared" si="2"/>
        <v>9.2891833162938586E-2</v>
      </c>
      <c r="J19" s="18">
        <f t="shared" si="5"/>
        <v>44.975438862499985</v>
      </c>
      <c r="K19" s="18">
        <f t="shared" si="3"/>
        <v>1.4991812954166661</v>
      </c>
      <c r="L19" s="17">
        <v>37</v>
      </c>
      <c r="M19" s="20">
        <f t="shared" si="6"/>
        <v>0.81081081081081086</v>
      </c>
      <c r="N19" s="17">
        <v>21</v>
      </c>
      <c r="O19" s="21">
        <f t="shared" ref="O19:P19" si="27">D19/7</f>
        <v>4.2857142857142856</v>
      </c>
      <c r="P19" s="21">
        <f t="shared" si="27"/>
        <v>0</v>
      </c>
      <c r="Q19" s="17">
        <f t="shared" si="8"/>
        <v>4</v>
      </c>
      <c r="R19" s="17"/>
      <c r="S19" s="22">
        <v>1.19735099337748</v>
      </c>
      <c r="T19" s="15">
        <v>0</v>
      </c>
      <c r="U19" s="23" t="s">
        <v>33</v>
      </c>
      <c r="V19" s="24" t="s">
        <v>33</v>
      </c>
      <c r="W19" s="15">
        <v>6</v>
      </c>
      <c r="X19" s="25">
        <f t="shared" si="9"/>
        <v>0.2</v>
      </c>
      <c r="Y19" s="26">
        <f t="shared" si="10"/>
        <v>3.9966666666666661</v>
      </c>
      <c r="Z19" s="15">
        <v>0</v>
      </c>
      <c r="AA19" s="15" t="s">
        <v>73</v>
      </c>
      <c r="AB19" s="28">
        <f t="shared" si="11"/>
        <v>-0.69</v>
      </c>
      <c r="AC19" s="29">
        <v>5.7163312500000008E-2</v>
      </c>
      <c r="AD19" s="26">
        <f t="shared" si="12"/>
        <v>-2.3665611375000002</v>
      </c>
      <c r="AE19" s="26">
        <v>-4.9000000000000004</v>
      </c>
      <c r="AF19" s="26">
        <v>-6.4407500000000004</v>
      </c>
      <c r="AG19" s="26">
        <v>0</v>
      </c>
    </row>
    <row r="20" spans="1:33" ht="15.75" customHeight="1" x14ac:dyDescent="0.2">
      <c r="A20" s="15" t="s">
        <v>59</v>
      </c>
      <c r="B20" s="15" t="s">
        <v>227</v>
      </c>
      <c r="C20" s="16">
        <f t="shared" si="4"/>
        <v>16.190000000000005</v>
      </c>
      <c r="D20" s="17">
        <v>10</v>
      </c>
      <c r="E20" s="17">
        <v>0</v>
      </c>
      <c r="F20" s="18">
        <v>161.90000000000003</v>
      </c>
      <c r="G20" s="30">
        <v>-6.36</v>
      </c>
      <c r="H20" s="19">
        <f t="shared" si="1"/>
        <v>3.9283508338480537E-2</v>
      </c>
      <c r="I20" s="19">
        <f t="shared" si="2"/>
        <v>0.10536532605003102</v>
      </c>
      <c r="J20" s="18">
        <f t="shared" si="5"/>
        <v>17.058646287500025</v>
      </c>
      <c r="K20" s="18">
        <f t="shared" si="3"/>
        <v>1.7058646287500026</v>
      </c>
      <c r="L20" s="17">
        <v>34</v>
      </c>
      <c r="M20" s="20">
        <f t="shared" si="6"/>
        <v>0.29411764705882354</v>
      </c>
      <c r="N20" s="17">
        <v>10</v>
      </c>
      <c r="O20" s="21">
        <f t="shared" ref="O20:P20" si="28">D20/7</f>
        <v>1.4285714285714286</v>
      </c>
      <c r="P20" s="21">
        <f t="shared" si="28"/>
        <v>0</v>
      </c>
      <c r="Q20" s="17">
        <f t="shared" si="8"/>
        <v>7</v>
      </c>
      <c r="R20" s="17"/>
      <c r="S20" s="22">
        <v>1.31722054380664</v>
      </c>
      <c r="T20" s="15">
        <v>0</v>
      </c>
      <c r="U20" s="23" t="s">
        <v>33</v>
      </c>
      <c r="V20" s="24" t="s">
        <v>33</v>
      </c>
      <c r="W20" s="15">
        <v>3</v>
      </c>
      <c r="X20" s="25">
        <f t="shared" si="9"/>
        <v>0.3</v>
      </c>
      <c r="Y20" s="26">
        <f t="shared" si="10"/>
        <v>2.12</v>
      </c>
      <c r="Z20" s="15">
        <v>0</v>
      </c>
      <c r="AA20" s="15" t="s">
        <v>73</v>
      </c>
      <c r="AB20" s="28">
        <f t="shared" si="11"/>
        <v>-0.69</v>
      </c>
      <c r="AC20" s="29">
        <v>5.7163312500000008E-2</v>
      </c>
      <c r="AD20" s="26">
        <f t="shared" si="12"/>
        <v>-0.78885371250000003</v>
      </c>
      <c r="AE20" s="26">
        <v>-4.9000000000000004</v>
      </c>
      <c r="AF20" s="26">
        <v>-6.4407500000000004</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1</v>
      </c>
      <c r="O21" s="21">
        <f t="shared" ref="O21:P21" si="29">D21/7</f>
        <v>0</v>
      </c>
      <c r="P21" s="21">
        <f t="shared" si="29"/>
        <v>0</v>
      </c>
      <c r="Q21" s="17" t="e">
        <f t="shared" si="8"/>
        <v>#DIV/0!</v>
      </c>
      <c r="R21" s="17"/>
      <c r="S21" s="22">
        <v>1.3333333333333299</v>
      </c>
      <c r="T21" s="15">
        <v>0</v>
      </c>
      <c r="U21" s="23" t="s">
        <v>33</v>
      </c>
      <c r="V21" s="24" t="s">
        <v>33</v>
      </c>
      <c r="W21" s="15">
        <v>0</v>
      </c>
      <c r="X21" s="25">
        <f t="shared" si="9"/>
        <v>0</v>
      </c>
      <c r="Y21" s="26">
        <f t="shared" si="10"/>
        <v>0</v>
      </c>
      <c r="Z21" s="15">
        <v>0</v>
      </c>
      <c r="AA21" s="15" t="s">
        <v>73</v>
      </c>
      <c r="AB21" s="28">
        <f t="shared" si="11"/>
        <v>-0.69</v>
      </c>
      <c r="AC21" s="29">
        <v>5.7163312500000008E-2</v>
      </c>
      <c r="AD21" s="26">
        <f t="shared" si="12"/>
        <v>0</v>
      </c>
      <c r="AE21" s="26">
        <v>-4.9000000000000004</v>
      </c>
      <c r="AF21" s="26">
        <v>-6.4407500000000004</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1</v>
      </c>
      <c r="O22" s="21">
        <f t="shared" ref="O22:P22" si="30">D22/7</f>
        <v>0</v>
      </c>
      <c r="P22" s="21">
        <f t="shared" si="30"/>
        <v>0</v>
      </c>
      <c r="Q22" s="17" t="e">
        <f t="shared" si="8"/>
        <v>#DIV/0!</v>
      </c>
      <c r="R22" s="17"/>
      <c r="S22" s="22">
        <v>1.43333333333333</v>
      </c>
      <c r="T22" s="15">
        <v>0</v>
      </c>
      <c r="U22" s="23" t="s">
        <v>33</v>
      </c>
      <c r="V22" s="24" t="s">
        <v>33</v>
      </c>
      <c r="W22" s="15">
        <v>0</v>
      </c>
      <c r="X22" s="25">
        <f t="shared" si="9"/>
        <v>0</v>
      </c>
      <c r="Y22" s="26">
        <f t="shared" si="10"/>
        <v>0</v>
      </c>
      <c r="Z22" s="15">
        <v>0</v>
      </c>
      <c r="AA22" s="15" t="s">
        <v>73</v>
      </c>
      <c r="AB22" s="28">
        <f t="shared" si="11"/>
        <v>-0.69</v>
      </c>
      <c r="AC22" s="29">
        <v>5.7163312500000008E-2</v>
      </c>
      <c r="AD22" s="26">
        <f t="shared" si="12"/>
        <v>0</v>
      </c>
      <c r="AE22" s="26">
        <v>-4.9000000000000004</v>
      </c>
      <c r="AF22" s="26">
        <v>-6.4407500000000004</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2</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5.7163312500000008E-2</v>
      </c>
      <c r="AD23" s="26">
        <f t="shared" si="12"/>
        <v>0</v>
      </c>
      <c r="AE23" s="26">
        <v>-4.9000000000000004</v>
      </c>
      <c r="AF23" s="26">
        <v>-6.4407500000000004</v>
      </c>
      <c r="AG23" s="26">
        <v>0</v>
      </c>
    </row>
    <row r="24" spans="1:33" ht="15.75" customHeight="1" x14ac:dyDescent="0.2">
      <c r="A24" s="15" t="s">
        <v>63</v>
      </c>
      <c r="B24" s="15"/>
      <c r="C24" s="16">
        <f t="shared" si="4"/>
        <v>15.99</v>
      </c>
      <c r="D24" s="17">
        <v>1</v>
      </c>
      <c r="E24" s="17">
        <v>0</v>
      </c>
      <c r="F24" s="18">
        <v>15.99</v>
      </c>
      <c r="G24" s="18">
        <v>0</v>
      </c>
      <c r="H24" s="19">
        <f t="shared" si="1"/>
        <v>0</v>
      </c>
      <c r="I24" s="19">
        <f t="shared" si="2"/>
        <v>0.13582643081613502</v>
      </c>
      <c r="J24" s="18">
        <f t="shared" si="5"/>
        <v>2.171864628749999</v>
      </c>
      <c r="K24" s="18">
        <f t="shared" si="3"/>
        <v>2.171864628749999</v>
      </c>
      <c r="L24" s="17">
        <v>0</v>
      </c>
      <c r="M24" s="20" t="str">
        <f t="shared" si="6"/>
        <v>-</v>
      </c>
      <c r="N24" s="17">
        <v>1</v>
      </c>
      <c r="O24" s="21">
        <f t="shared" ref="O24:P24" si="32">D24/7</f>
        <v>0.14285714285714285</v>
      </c>
      <c r="P24" s="21">
        <f t="shared" si="32"/>
        <v>0</v>
      </c>
      <c r="Q24" s="17">
        <f t="shared" si="8"/>
        <v>7</v>
      </c>
      <c r="R24" s="17"/>
      <c r="S24" s="22" t="e">
        <v>#N/A</v>
      </c>
      <c r="T24" s="15">
        <v>0</v>
      </c>
      <c r="U24" s="23" t="s">
        <v>33</v>
      </c>
      <c r="V24" s="24" t="s">
        <v>33</v>
      </c>
      <c r="W24" s="15">
        <v>0</v>
      </c>
      <c r="X24" s="25">
        <f t="shared" si="9"/>
        <v>0</v>
      </c>
      <c r="Y24" s="26">
        <f t="shared" si="10"/>
        <v>0</v>
      </c>
      <c r="Z24" s="15">
        <v>0</v>
      </c>
      <c r="AA24" s="15" t="s">
        <v>73</v>
      </c>
      <c r="AB24" s="28">
        <f t="shared" si="11"/>
        <v>-0.69</v>
      </c>
      <c r="AC24" s="29">
        <v>5.7163312500000008E-2</v>
      </c>
      <c r="AD24" s="26">
        <f t="shared" si="12"/>
        <v>-7.8885371250000003E-2</v>
      </c>
      <c r="AE24" s="26">
        <v>-4.9000000000000004</v>
      </c>
      <c r="AF24" s="26">
        <v>-6.4407500000000004</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1</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5.7163312500000008E-2</v>
      </c>
      <c r="AD25" s="26">
        <f t="shared" si="12"/>
        <v>0</v>
      </c>
      <c r="AE25" s="26">
        <v>-4.9000000000000004</v>
      </c>
      <c r="AF25" s="26">
        <v>-6.44</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1</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5.7163312500000008E-2</v>
      </c>
      <c r="AD26" s="26">
        <f t="shared" si="12"/>
        <v>0</v>
      </c>
      <c r="AE26" s="26">
        <v>-4.9000000000000004</v>
      </c>
      <c r="AF26" s="26">
        <v>-6.4407500000000004</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5.7163312500000008E-2</v>
      </c>
      <c r="AD27" s="26">
        <f t="shared" si="12"/>
        <v>0</v>
      </c>
      <c r="AE27" s="26">
        <v>-4.9000000000000004</v>
      </c>
      <c r="AF27" s="26">
        <v>-6.4407500000000004</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1</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5.7163312500000008E-2</v>
      </c>
      <c r="AD28" s="26">
        <f t="shared" si="12"/>
        <v>0</v>
      </c>
      <c r="AE28" s="26">
        <v>-4.9000000000000004</v>
      </c>
      <c r="AF28" s="26">
        <v>-6.4407500000000004</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1</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5.7163312500000008E-2</v>
      </c>
      <c r="AD29" s="26">
        <f t="shared" si="12"/>
        <v>0</v>
      </c>
      <c r="AE29" s="26">
        <v>-4.9000000000000004</v>
      </c>
      <c r="AF29" s="26">
        <v>-6.4407500000000004</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1</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5.7163312500000008E-2</v>
      </c>
      <c r="AD30" s="26">
        <f t="shared" si="12"/>
        <v>0</v>
      </c>
      <c r="AE30" s="26">
        <v>-4.9000000000000004</v>
      </c>
      <c r="AF30" s="26">
        <v>-5.746091184</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1</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5.7163312500000008E-2</v>
      </c>
      <c r="AD31" s="26">
        <f t="shared" si="12"/>
        <v>0</v>
      </c>
      <c r="AE31" s="26">
        <v>-4.9000000000000004</v>
      </c>
      <c r="AF31" s="26">
        <v>-5.7460911840000009</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1</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5.7163312500000008E-2</v>
      </c>
      <c r="AD32" s="26">
        <f t="shared" si="12"/>
        <v>0</v>
      </c>
      <c r="AE32" s="26">
        <v>-4.9000000000000004</v>
      </c>
      <c r="AF32" s="26">
        <v>-5.746091184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Info!B1:BJ5000""),3,FALSE),"""")"),"Rocker Light Switch with Wall Plate, 10 Pack, White - Single Pole Decorator Paddle Switch, 3 Wire, Residential Grade, 15 Amp, 120/277V, UL Listed")</f>
        <v>Rocker Light Switch with Wall Plate, 10 Pack, White - Single Pole Decorator Paddle Switch, 3 Wire,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Info!B1:BJ5000""),2,FALSE),"""")"),"B082SZZDGL")</f>
        <v>B082SZZDGL</v>
      </c>
      <c r="B2" s="38" t="s">
        <v>324</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7.25" customHeight="1" x14ac:dyDescent="0.15">
      <c r="A3" s="62" t="s">
        <v>30</v>
      </c>
      <c r="B3" s="63"/>
      <c r="C3" s="4">
        <f>((AE32+AF32)/0.85)*-1</f>
        <v>14.758473808941179</v>
      </c>
      <c r="D3" s="5">
        <f>SUM(D4:D99765)</f>
        <v>183</v>
      </c>
      <c r="E3" s="5"/>
      <c r="F3" s="6">
        <f t="shared" ref="F3:G3" si="0">SUM(F4:F99765)</f>
        <v>3938.9800000000009</v>
      </c>
      <c r="G3" s="6">
        <f t="shared" si="0"/>
        <v>-14.43</v>
      </c>
      <c r="H3" s="7">
        <f t="shared" ref="H3:H32" si="1">G3/F3*-1</f>
        <v>3.6633849372172483E-3</v>
      </c>
      <c r="I3" s="8">
        <f t="shared" ref="I3:I32" si="2">J3/F3</f>
        <v>0.19021457167385669</v>
      </c>
      <c r="J3" s="6">
        <f>SUM(J4:J99765)</f>
        <v>749.2513935318882</v>
      </c>
      <c r="K3" s="6">
        <f t="shared" ref="K3:K32" si="3">J3/D3</f>
        <v>4.0942699100103184</v>
      </c>
      <c r="L3" s="5"/>
      <c r="M3" s="9"/>
      <c r="N3" s="10"/>
      <c r="O3" s="5" t="str">
        <f ca="1">IFERROR(__xludf.DUMMYFUNCTION("IFERROR(VLOOKUP(B2,IMPORTRANGE(""https://docs.google.com/spreadsheets/d/1N8jvpEHDVkurDv7NrPxwI3eH6hQsvtb1QltGNCalRjU/edit#gid=865736387"",""Compiled Sheet!a1:g5000""),2,FALSE),"""")"),"2.5 - March
2.5 - April
2.5 - May
2.5 - June
2.5 - July
2.5 - Aug
2.5 - Sept
2.5 - Oct
2.5 - Nov
2.5 - Dec
2.5 - Jan
2.5 - Feb")</f>
        <v>2.5 - March
2.5 - April
2.5 - May
2.5 - June
2.5 - July
2.5 - Aug
2.5 - Sept
2.5 - Oct
2.5 - Nov
2.5 - Dec
2.5 - Jan
2.5 -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v>
      </c>
      <c r="X3" s="7">
        <f>W3/D3</f>
        <v>2.185792349726776E-2</v>
      </c>
      <c r="Y3" s="6"/>
      <c r="Z3" s="5"/>
      <c r="AA3" s="5"/>
      <c r="AB3" s="5"/>
      <c r="AC3" s="5"/>
      <c r="AD3" s="6">
        <f>SUM(AD4:AD99765)</f>
        <v>-32.560452621958284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Info!B2:BZ7000""),37,FALSE)),"""")*-1"),-7.6447027376)</f>
        <v>-7.6447027376000003</v>
      </c>
      <c r="AG3" s="6">
        <f>SUM(AG4:AG99765)</f>
        <v>0</v>
      </c>
    </row>
    <row r="4" spans="1:33" ht="15.75" customHeight="1" x14ac:dyDescent="0.2">
      <c r="A4" s="15" t="s">
        <v>31</v>
      </c>
      <c r="B4" s="15" t="s">
        <v>36</v>
      </c>
      <c r="C4" s="16">
        <f t="shared" ref="C4:C32" si="4">IFERROR(F4/D4," - ")</f>
        <v>21.334375000000001</v>
      </c>
      <c r="D4" s="17">
        <v>16</v>
      </c>
      <c r="E4" s="17">
        <v>0</v>
      </c>
      <c r="F4" s="18">
        <v>341.35</v>
      </c>
      <c r="G4" s="18">
        <v>-14.21</v>
      </c>
      <c r="H4" s="19">
        <f t="shared" si="1"/>
        <v>4.1628826717445437E-2</v>
      </c>
      <c r="I4" s="19">
        <f t="shared" si="2"/>
        <v>0.15992031928278758</v>
      </c>
      <c r="J4" s="18">
        <f t="shared" ref="J4:J32" si="5">F4*0.85+G4+AF4*D4+D4*AE4+AG4+AD4</f>
        <v>54.588800987179546</v>
      </c>
      <c r="K4" s="18">
        <f t="shared" si="3"/>
        <v>3.4118000616987216</v>
      </c>
      <c r="L4" s="17">
        <v>31</v>
      </c>
      <c r="M4" s="20">
        <f t="shared" ref="M4:M32" si="6">IFERROR(D4/L4,"-")</f>
        <v>0.5161290322580645</v>
      </c>
      <c r="N4" s="17">
        <v>168</v>
      </c>
      <c r="O4" s="21">
        <f t="shared" ref="O4:P4" si="7">D4/7</f>
        <v>2.2857142857142856</v>
      </c>
      <c r="P4" s="21">
        <f t="shared" si="7"/>
        <v>0</v>
      </c>
      <c r="Q4" s="17">
        <f t="shared" ref="Q4:Q32" si="8">ROUNDDOWN(N4/(O4+P4),0)</f>
        <v>73</v>
      </c>
      <c r="R4" s="17"/>
      <c r="S4" s="22">
        <v>0.85542168674698704</v>
      </c>
      <c r="T4" s="15">
        <v>280</v>
      </c>
      <c r="U4" s="23" t="s">
        <v>33</v>
      </c>
      <c r="V4" s="24" t="s">
        <v>33</v>
      </c>
      <c r="W4" s="15">
        <v>4</v>
      </c>
      <c r="X4" s="25">
        <f t="shared" ref="X4:X32" si="9">IFERROR(W4/D4,0)</f>
        <v>0.25</v>
      </c>
      <c r="Y4" s="26">
        <f t="shared" ref="Y4:Y32" si="10">IFERROR(G4/(W4+Z4)*-1,0)</f>
        <v>3.5525000000000002</v>
      </c>
      <c r="Z4" s="15">
        <v>0</v>
      </c>
      <c r="AA4" s="27" t="s">
        <v>73</v>
      </c>
      <c r="AB4" s="28">
        <f t="shared" ref="AB4:AB32" si="11">IF(OR(AA4="UsLargeStandardSize",AA4="UsSmallStandardSize"),-0.69,-0.48)</f>
        <v>-0.69</v>
      </c>
      <c r="AC4" s="29">
        <v>0.12891961805555555</v>
      </c>
      <c r="AD4" s="26">
        <f t="shared" ref="AD4:AD32" si="12">IFERROR(AB4*AC4*D4*2,0)</f>
        <v>-2.8465451666666661</v>
      </c>
      <c r="AE4" s="26">
        <v>-4.9000000000000004</v>
      </c>
      <c r="AF4" s="26">
        <v>-8.756384615384615</v>
      </c>
      <c r="AG4" s="26">
        <v>0</v>
      </c>
    </row>
    <row r="5" spans="1:33" ht="15.75" customHeight="1" x14ac:dyDescent="0.2">
      <c r="A5" s="15" t="s">
        <v>35</v>
      </c>
      <c r="B5" s="15" t="s">
        <v>36</v>
      </c>
      <c r="C5" s="16">
        <f t="shared" si="4"/>
        <v>21.116666666666671</v>
      </c>
      <c r="D5" s="17">
        <v>15</v>
      </c>
      <c r="E5" s="17">
        <v>0</v>
      </c>
      <c r="F5" s="30">
        <v>316.75000000000006</v>
      </c>
      <c r="G5" s="30">
        <v>-0.02</v>
      </c>
      <c r="H5" s="19">
        <f t="shared" si="1"/>
        <v>6.3141278610891855E-5</v>
      </c>
      <c r="I5" s="19">
        <f t="shared" si="2"/>
        <v>0.19479085208294414</v>
      </c>
      <c r="J5" s="18">
        <f t="shared" si="5"/>
        <v>61.70000239727257</v>
      </c>
      <c r="K5" s="18">
        <f t="shared" si="3"/>
        <v>4.1133334931515044</v>
      </c>
      <c r="L5" s="17">
        <v>41</v>
      </c>
      <c r="M5" s="20">
        <f t="shared" si="6"/>
        <v>0.36585365853658536</v>
      </c>
      <c r="N5" s="17">
        <v>158</v>
      </c>
      <c r="O5" s="21">
        <f t="shared" ref="O5:P5" si="13">D5/7</f>
        <v>2.1428571428571428</v>
      </c>
      <c r="P5" s="21">
        <f t="shared" si="13"/>
        <v>0</v>
      </c>
      <c r="Q5" s="17">
        <f t="shared" si="8"/>
        <v>73</v>
      </c>
      <c r="R5" s="17"/>
      <c r="S5" s="22">
        <v>0.90008123476848001</v>
      </c>
      <c r="T5" s="15">
        <v>280</v>
      </c>
      <c r="U5" s="23" t="s">
        <v>33</v>
      </c>
      <c r="V5" s="24" t="s">
        <v>33</v>
      </c>
      <c r="W5" s="15">
        <v>0</v>
      </c>
      <c r="X5" s="25">
        <f t="shared" si="9"/>
        <v>0</v>
      </c>
      <c r="Y5" s="26">
        <f t="shared" si="10"/>
        <v>0</v>
      </c>
      <c r="Z5" s="15">
        <v>0</v>
      </c>
      <c r="AA5" s="15" t="s">
        <v>73</v>
      </c>
      <c r="AB5" s="28">
        <f t="shared" si="11"/>
        <v>-0.69</v>
      </c>
      <c r="AC5" s="29">
        <v>0.12906900347624564</v>
      </c>
      <c r="AD5" s="26">
        <f t="shared" si="12"/>
        <v>-2.6717283719582845</v>
      </c>
      <c r="AE5" s="26">
        <v>-4.9000000000000004</v>
      </c>
      <c r="AF5" s="26">
        <v>-8.756384615384615</v>
      </c>
      <c r="AG5" s="26">
        <v>0</v>
      </c>
    </row>
    <row r="6" spans="1:33" ht="15.75" customHeight="1" x14ac:dyDescent="0.2">
      <c r="A6" s="15" t="s">
        <v>37</v>
      </c>
      <c r="B6" s="15" t="s">
        <v>36</v>
      </c>
      <c r="C6" s="16">
        <f t="shared" si="4"/>
        <v>21.178333333333338</v>
      </c>
      <c r="D6" s="17">
        <v>12</v>
      </c>
      <c r="E6" s="17">
        <v>0</v>
      </c>
      <c r="F6" s="30">
        <v>254.14000000000004</v>
      </c>
      <c r="G6" s="30">
        <v>0</v>
      </c>
      <c r="H6" s="19">
        <f t="shared" si="1"/>
        <v>0</v>
      </c>
      <c r="I6" s="19">
        <f t="shared" si="2"/>
        <v>0.19677136908941781</v>
      </c>
      <c r="J6" s="18">
        <f t="shared" si="5"/>
        <v>50.007475740384649</v>
      </c>
      <c r="K6" s="18">
        <f t="shared" si="3"/>
        <v>4.1672896450320538</v>
      </c>
      <c r="L6" s="17">
        <v>45</v>
      </c>
      <c r="M6" s="20">
        <f t="shared" si="6"/>
        <v>0.26666666666666666</v>
      </c>
      <c r="N6" s="17">
        <v>143</v>
      </c>
      <c r="O6" s="21">
        <f t="shared" ref="O6:P6" si="14">D6/7</f>
        <v>1.7142857142857142</v>
      </c>
      <c r="P6" s="21">
        <f t="shared" si="14"/>
        <v>0</v>
      </c>
      <c r="Q6" s="17">
        <f t="shared" si="8"/>
        <v>83</v>
      </c>
      <c r="R6" s="17"/>
      <c r="S6" s="22">
        <v>0.94838145231846005</v>
      </c>
      <c r="T6" s="15">
        <v>280</v>
      </c>
      <c r="U6" s="23" t="s">
        <v>33</v>
      </c>
      <c r="V6" s="24" t="s">
        <v>39</v>
      </c>
      <c r="W6" s="15">
        <v>0</v>
      </c>
      <c r="X6" s="25">
        <f t="shared" si="9"/>
        <v>0</v>
      </c>
      <c r="Y6" s="26">
        <f t="shared" si="10"/>
        <v>0</v>
      </c>
      <c r="Z6" s="15">
        <v>0</v>
      </c>
      <c r="AA6" s="15" t="s">
        <v>73</v>
      </c>
      <c r="AB6" s="28">
        <f t="shared" si="11"/>
        <v>-0.69</v>
      </c>
      <c r="AC6" s="29">
        <v>0.12891961805555555</v>
      </c>
      <c r="AD6" s="26">
        <f t="shared" si="12"/>
        <v>-2.1349088749999998</v>
      </c>
      <c r="AE6" s="26">
        <v>-4.9000000000000004</v>
      </c>
      <c r="AF6" s="26">
        <v>-8.756384615384615</v>
      </c>
      <c r="AG6" s="26">
        <v>0</v>
      </c>
    </row>
    <row r="7" spans="1:33" ht="15.75" customHeight="1" x14ac:dyDescent="0.2">
      <c r="A7" s="15" t="s">
        <v>40</v>
      </c>
      <c r="B7" s="15" t="s">
        <v>36</v>
      </c>
      <c r="C7" s="16">
        <f t="shared" si="4"/>
        <v>21.295625000000001</v>
      </c>
      <c r="D7" s="17">
        <v>16</v>
      </c>
      <c r="E7" s="17">
        <v>0</v>
      </c>
      <c r="F7" s="30">
        <v>340.73</v>
      </c>
      <c r="G7" s="30">
        <v>0</v>
      </c>
      <c r="H7" s="19">
        <f t="shared" si="1"/>
        <v>0</v>
      </c>
      <c r="I7" s="19">
        <f t="shared" si="2"/>
        <v>0.20036921018747827</v>
      </c>
      <c r="J7" s="18">
        <f t="shared" si="5"/>
        <v>68.271800987179475</v>
      </c>
      <c r="K7" s="18">
        <f t="shared" si="3"/>
        <v>4.2669875616987172</v>
      </c>
      <c r="L7" s="17">
        <v>23</v>
      </c>
      <c r="M7" s="20">
        <f t="shared" si="6"/>
        <v>0.69565217391304346</v>
      </c>
      <c r="N7" s="17">
        <v>127</v>
      </c>
      <c r="O7" s="21">
        <f t="shared" ref="O7:P7" si="15">D7/7</f>
        <v>2.2857142857142856</v>
      </c>
      <c r="P7" s="21">
        <f t="shared" si="15"/>
        <v>0</v>
      </c>
      <c r="Q7" s="17">
        <f t="shared" si="8"/>
        <v>55</v>
      </c>
      <c r="R7" s="17"/>
      <c r="S7" s="22">
        <v>0.99532273152478901</v>
      </c>
      <c r="T7" s="15">
        <v>280</v>
      </c>
      <c r="U7" s="23" t="s">
        <v>33</v>
      </c>
      <c r="V7" s="24" t="s">
        <v>39</v>
      </c>
      <c r="W7" s="15">
        <v>0</v>
      </c>
      <c r="X7" s="25">
        <f t="shared" si="9"/>
        <v>0</v>
      </c>
      <c r="Y7" s="26">
        <f t="shared" si="10"/>
        <v>0</v>
      </c>
      <c r="Z7" s="15">
        <v>0</v>
      </c>
      <c r="AA7" s="15" t="s">
        <v>73</v>
      </c>
      <c r="AB7" s="28">
        <f t="shared" si="11"/>
        <v>-0.69</v>
      </c>
      <c r="AC7" s="29">
        <v>0.12891961805555555</v>
      </c>
      <c r="AD7" s="26">
        <f t="shared" si="12"/>
        <v>-2.8465451666666661</v>
      </c>
      <c r="AE7" s="26">
        <v>-4.9000000000000004</v>
      </c>
      <c r="AF7" s="26">
        <v>-8.756384615384615</v>
      </c>
      <c r="AG7" s="26">
        <v>0</v>
      </c>
    </row>
    <row r="8" spans="1:33" ht="15.75" customHeight="1" x14ac:dyDescent="0.2">
      <c r="A8" s="15" t="s">
        <v>42</v>
      </c>
      <c r="B8" s="15" t="s">
        <v>36</v>
      </c>
      <c r="C8" s="16">
        <f t="shared" si="4"/>
        <v>21.389444444444443</v>
      </c>
      <c r="D8" s="17">
        <v>18</v>
      </c>
      <c r="E8" s="17">
        <v>0</v>
      </c>
      <c r="F8" s="30">
        <v>385.01</v>
      </c>
      <c r="G8" s="30">
        <v>0</v>
      </c>
      <c r="H8" s="19">
        <f t="shared" si="1"/>
        <v>0</v>
      </c>
      <c r="I8" s="19">
        <f t="shared" si="2"/>
        <v>0.20304962647074093</v>
      </c>
      <c r="J8" s="18">
        <f t="shared" si="5"/>
        <v>78.176136687499962</v>
      </c>
      <c r="K8" s="18">
        <f t="shared" si="3"/>
        <v>4.3431187048611086</v>
      </c>
      <c r="L8" s="17">
        <v>28</v>
      </c>
      <c r="M8" s="20">
        <f t="shared" si="6"/>
        <v>0.6428571428571429</v>
      </c>
      <c r="N8" s="17">
        <v>108</v>
      </c>
      <c r="O8" s="21">
        <f t="shared" ref="O8:P8" si="16">D8/7</f>
        <v>2.5714285714285716</v>
      </c>
      <c r="P8" s="21">
        <f t="shared" si="16"/>
        <v>0</v>
      </c>
      <c r="Q8" s="17">
        <f t="shared" si="8"/>
        <v>42</v>
      </c>
      <c r="R8" s="17"/>
      <c r="S8" s="22">
        <v>1.1063829787234001</v>
      </c>
      <c r="T8" s="15">
        <v>280</v>
      </c>
      <c r="U8" s="23" t="s">
        <v>33</v>
      </c>
      <c r="V8" s="24" t="s">
        <v>33</v>
      </c>
      <c r="W8" s="15">
        <v>0</v>
      </c>
      <c r="X8" s="25">
        <f t="shared" si="9"/>
        <v>0</v>
      </c>
      <c r="Y8" s="26">
        <f t="shared" si="10"/>
        <v>0</v>
      </c>
      <c r="Z8" s="15">
        <v>0</v>
      </c>
      <c r="AA8" s="15" t="s">
        <v>73</v>
      </c>
      <c r="AB8" s="28">
        <f t="shared" si="11"/>
        <v>-0.69</v>
      </c>
      <c r="AC8" s="29">
        <v>0.12891961805555555</v>
      </c>
      <c r="AD8" s="26">
        <f t="shared" si="12"/>
        <v>-3.2023633124999993</v>
      </c>
      <c r="AE8" s="26">
        <v>-4.9000000000000004</v>
      </c>
      <c r="AF8" s="26">
        <v>-8.76</v>
      </c>
      <c r="AG8" s="26">
        <v>0</v>
      </c>
    </row>
    <row r="9" spans="1:33" ht="15.75" customHeight="1" x14ac:dyDescent="0.2">
      <c r="A9" s="15" t="s">
        <v>44</v>
      </c>
      <c r="B9" s="15" t="s">
        <v>325</v>
      </c>
      <c r="C9" s="16">
        <f t="shared" si="4"/>
        <v>21.16357142857143</v>
      </c>
      <c r="D9" s="17">
        <v>14</v>
      </c>
      <c r="E9" s="17">
        <v>13</v>
      </c>
      <c r="F9" s="30">
        <v>296.29000000000002</v>
      </c>
      <c r="G9" s="30">
        <v>0</v>
      </c>
      <c r="H9" s="19">
        <f t="shared" si="1"/>
        <v>0</v>
      </c>
      <c r="I9" s="19">
        <f t="shared" si="2"/>
        <v>0.17697916768892419</v>
      </c>
      <c r="J9" s="18">
        <f t="shared" si="5"/>
        <v>52.437157594551351</v>
      </c>
      <c r="K9" s="18">
        <f t="shared" si="3"/>
        <v>3.7455112567536681</v>
      </c>
      <c r="L9" s="17">
        <v>22</v>
      </c>
      <c r="M9" s="20">
        <f t="shared" si="6"/>
        <v>0.63636363636363635</v>
      </c>
      <c r="N9" s="17">
        <v>97</v>
      </c>
      <c r="O9" s="21">
        <f t="shared" ref="O9:P9" si="17">D9/7</f>
        <v>2</v>
      </c>
      <c r="P9" s="21">
        <f t="shared" si="17"/>
        <v>1.8571428571428572</v>
      </c>
      <c r="Q9" s="17">
        <f t="shared" si="8"/>
        <v>25</v>
      </c>
      <c r="R9" s="17"/>
      <c r="S9" s="22">
        <v>1.16888888888888</v>
      </c>
      <c r="T9" s="15">
        <v>280</v>
      </c>
      <c r="U9" s="23" t="s">
        <v>33</v>
      </c>
      <c r="V9" s="24" t="s">
        <v>33</v>
      </c>
      <c r="W9" s="15">
        <v>0</v>
      </c>
      <c r="X9" s="25">
        <f t="shared" si="9"/>
        <v>0</v>
      </c>
      <c r="Y9" s="26">
        <f t="shared" si="10"/>
        <v>0</v>
      </c>
      <c r="Z9" s="15">
        <v>0</v>
      </c>
      <c r="AA9" s="15" t="s">
        <v>73</v>
      </c>
      <c r="AB9" s="28">
        <f t="shared" si="11"/>
        <v>-0.69</v>
      </c>
      <c r="AC9" s="29">
        <v>0.12891961805555555</v>
      </c>
      <c r="AD9" s="26">
        <f t="shared" si="12"/>
        <v>-2.490727020833333</v>
      </c>
      <c r="AE9" s="26">
        <v>-4.9000000000000004</v>
      </c>
      <c r="AF9" s="26">
        <v>-9.1656153846153803</v>
      </c>
      <c r="AG9" s="26">
        <v>0</v>
      </c>
    </row>
    <row r="10" spans="1:33" ht="15.75" customHeight="1" x14ac:dyDescent="0.2">
      <c r="A10" s="15" t="s">
        <v>45</v>
      </c>
      <c r="B10" s="15" t="s">
        <v>48</v>
      </c>
      <c r="C10" s="16">
        <f t="shared" si="4"/>
        <v>22.11</v>
      </c>
      <c r="D10" s="17">
        <v>6</v>
      </c>
      <c r="E10" s="17">
        <v>0</v>
      </c>
      <c r="F10" s="30">
        <v>132.66</v>
      </c>
      <c r="G10" s="30">
        <v>0</v>
      </c>
      <c r="H10" s="19">
        <f t="shared" si="1"/>
        <v>0</v>
      </c>
      <c r="I10" s="19">
        <f t="shared" si="2"/>
        <v>0.20578812946485533</v>
      </c>
      <c r="J10" s="18">
        <f t="shared" si="5"/>
        <v>27.299853254807708</v>
      </c>
      <c r="K10" s="18">
        <f t="shared" si="3"/>
        <v>4.5499755424679513</v>
      </c>
      <c r="L10" s="17">
        <v>36</v>
      </c>
      <c r="M10" s="20">
        <f t="shared" si="6"/>
        <v>0.16666666666666666</v>
      </c>
      <c r="N10" s="17">
        <v>85</v>
      </c>
      <c r="O10" s="21">
        <f t="shared" ref="O10:P10" si="18">D10/7</f>
        <v>0.8571428571428571</v>
      </c>
      <c r="P10" s="21">
        <f t="shared" si="18"/>
        <v>0</v>
      </c>
      <c r="Q10" s="17">
        <f t="shared" si="8"/>
        <v>99</v>
      </c>
      <c r="R10" s="17"/>
      <c r="S10" s="22">
        <v>1.1980440097799501</v>
      </c>
      <c r="T10" s="15">
        <v>280</v>
      </c>
      <c r="U10" s="23" t="s">
        <v>33</v>
      </c>
      <c r="V10" s="24" t="s">
        <v>33</v>
      </c>
      <c r="W10" s="15">
        <v>0</v>
      </c>
      <c r="X10" s="25">
        <f t="shared" si="9"/>
        <v>0</v>
      </c>
      <c r="Y10" s="26">
        <f t="shared" si="10"/>
        <v>0</v>
      </c>
      <c r="Z10" s="15">
        <v>0</v>
      </c>
      <c r="AA10" s="15" t="s">
        <v>73</v>
      </c>
      <c r="AB10" s="28">
        <f t="shared" si="11"/>
        <v>-0.69</v>
      </c>
      <c r="AC10" s="29">
        <v>0.12891961805555555</v>
      </c>
      <c r="AD10" s="26">
        <f t="shared" si="12"/>
        <v>-1.0674544374999999</v>
      </c>
      <c r="AE10" s="26">
        <v>-4.9000000000000004</v>
      </c>
      <c r="AF10" s="26">
        <v>-9.1656153846153803</v>
      </c>
      <c r="AG10" s="26">
        <v>0</v>
      </c>
    </row>
    <row r="11" spans="1:33" ht="15.75" customHeight="1" x14ac:dyDescent="0.2">
      <c r="A11" s="15" t="s">
        <v>47</v>
      </c>
      <c r="B11" s="15" t="s">
        <v>326</v>
      </c>
      <c r="C11" s="16">
        <f t="shared" si="4"/>
        <v>22.816000000000006</v>
      </c>
      <c r="D11" s="17">
        <v>15</v>
      </c>
      <c r="E11" s="17">
        <v>0</v>
      </c>
      <c r="F11" s="30">
        <v>342.24000000000007</v>
      </c>
      <c r="G11" s="30">
        <v>0</v>
      </c>
      <c r="H11" s="19">
        <f t="shared" si="1"/>
        <v>0</v>
      </c>
      <c r="I11" s="19">
        <f t="shared" si="2"/>
        <v>0.22572210477156193</v>
      </c>
      <c r="J11" s="18">
        <f t="shared" si="5"/>
        <v>77.251133137019366</v>
      </c>
      <c r="K11" s="18">
        <f t="shared" si="3"/>
        <v>5.1500755424679578</v>
      </c>
      <c r="L11" s="17">
        <v>26</v>
      </c>
      <c r="M11" s="20">
        <f t="shared" si="6"/>
        <v>0.57692307692307687</v>
      </c>
      <c r="N11" s="17">
        <v>70</v>
      </c>
      <c r="O11" s="21">
        <f t="shared" ref="O11:P11" si="19">D11/7</f>
        <v>2.1428571428571428</v>
      </c>
      <c r="P11" s="21">
        <f t="shared" si="19"/>
        <v>0</v>
      </c>
      <c r="Q11" s="17">
        <f t="shared" si="8"/>
        <v>32</v>
      </c>
      <c r="R11" s="17"/>
      <c r="S11" s="22">
        <v>1.22537112010796</v>
      </c>
      <c r="T11" s="15">
        <v>280</v>
      </c>
      <c r="U11" s="23" t="s">
        <v>33</v>
      </c>
      <c r="V11" s="24" t="s">
        <v>33</v>
      </c>
      <c r="W11" s="15">
        <v>0</v>
      </c>
      <c r="X11" s="25">
        <f t="shared" si="9"/>
        <v>0</v>
      </c>
      <c r="Y11" s="26">
        <f t="shared" si="10"/>
        <v>0</v>
      </c>
      <c r="Z11" s="15">
        <v>0</v>
      </c>
      <c r="AA11" s="15" t="s">
        <v>73</v>
      </c>
      <c r="AB11" s="28">
        <f t="shared" si="11"/>
        <v>-0.69</v>
      </c>
      <c r="AC11" s="29">
        <v>0.12891961805555555</v>
      </c>
      <c r="AD11" s="26">
        <f t="shared" si="12"/>
        <v>-2.6686360937499995</v>
      </c>
      <c r="AE11" s="26">
        <v>-4.9000000000000004</v>
      </c>
      <c r="AF11" s="26">
        <v>-9.1656153846153803</v>
      </c>
      <c r="AG11" s="26">
        <v>0</v>
      </c>
    </row>
    <row r="12" spans="1:33" ht="15.75" customHeight="1" x14ac:dyDescent="0.2">
      <c r="A12" s="15" t="s">
        <v>49</v>
      </c>
      <c r="B12" s="15" t="s">
        <v>327</v>
      </c>
      <c r="C12" s="16">
        <f t="shared" si="4"/>
        <v>22.88095238095238</v>
      </c>
      <c r="D12" s="17">
        <v>21</v>
      </c>
      <c r="E12" s="17">
        <v>0</v>
      </c>
      <c r="F12" s="30">
        <v>480.5</v>
      </c>
      <c r="G12" s="30">
        <v>-0.1</v>
      </c>
      <c r="H12" s="19">
        <f t="shared" si="1"/>
        <v>2.081165452653486E-4</v>
      </c>
      <c r="I12" s="19">
        <f t="shared" si="2"/>
        <v>0.22728613192888031</v>
      </c>
      <c r="J12" s="18">
        <f t="shared" si="5"/>
        <v>109.21098639182699</v>
      </c>
      <c r="K12" s="18">
        <f t="shared" si="3"/>
        <v>5.2005231615155711</v>
      </c>
      <c r="L12" s="17">
        <v>28</v>
      </c>
      <c r="M12" s="20">
        <f t="shared" si="6"/>
        <v>0.75</v>
      </c>
      <c r="N12" s="17">
        <v>51</v>
      </c>
      <c r="O12" s="21">
        <f t="shared" ref="O12:P12" si="20">D12/7</f>
        <v>3</v>
      </c>
      <c r="P12" s="21">
        <f t="shared" si="20"/>
        <v>0</v>
      </c>
      <c r="Q12" s="17">
        <f t="shared" si="8"/>
        <v>17</v>
      </c>
      <c r="R12" s="17"/>
      <c r="S12" s="22">
        <v>1.34724292101341</v>
      </c>
      <c r="T12" s="15">
        <v>280</v>
      </c>
      <c r="U12" s="23" t="s">
        <v>33</v>
      </c>
      <c r="V12" s="24" t="s">
        <v>33</v>
      </c>
      <c r="W12" s="15">
        <v>0</v>
      </c>
      <c r="X12" s="25">
        <f t="shared" si="9"/>
        <v>0</v>
      </c>
      <c r="Y12" s="26">
        <f t="shared" si="10"/>
        <v>0</v>
      </c>
      <c r="Z12" s="15">
        <v>0</v>
      </c>
      <c r="AA12" s="15" t="s">
        <v>73</v>
      </c>
      <c r="AB12" s="28">
        <f t="shared" si="11"/>
        <v>-0.69</v>
      </c>
      <c r="AC12" s="29">
        <v>0.12891961805555555</v>
      </c>
      <c r="AD12" s="26">
        <f t="shared" si="12"/>
        <v>-3.7360905312499995</v>
      </c>
      <c r="AE12" s="26">
        <v>-4.9000000000000004</v>
      </c>
      <c r="AF12" s="26">
        <v>-9.1656153846153803</v>
      </c>
      <c r="AG12" s="26">
        <v>0</v>
      </c>
    </row>
    <row r="13" spans="1:33" ht="15.75" customHeight="1" x14ac:dyDescent="0.2">
      <c r="A13" s="15" t="s">
        <v>50</v>
      </c>
      <c r="B13" s="15" t="s">
        <v>328</v>
      </c>
      <c r="C13" s="16">
        <f t="shared" si="4"/>
        <v>24.835000000000004</v>
      </c>
      <c r="D13" s="17">
        <v>6</v>
      </c>
      <c r="E13" s="17">
        <v>2</v>
      </c>
      <c r="F13" s="18">
        <v>149.01000000000002</v>
      </c>
      <c r="G13" s="30">
        <v>0</v>
      </c>
      <c r="H13" s="19">
        <f t="shared" si="1"/>
        <v>0</v>
      </c>
      <c r="I13" s="19">
        <f t="shared" si="2"/>
        <v>0.26780112450506682</v>
      </c>
      <c r="J13" s="18">
        <f t="shared" si="5"/>
        <v>39.905045562500014</v>
      </c>
      <c r="K13" s="18">
        <f t="shared" si="3"/>
        <v>6.650840927083336</v>
      </c>
      <c r="L13" s="17">
        <v>11</v>
      </c>
      <c r="M13" s="20">
        <f t="shared" si="6"/>
        <v>0.54545454545454541</v>
      </c>
      <c r="N13" s="17">
        <v>42</v>
      </c>
      <c r="O13" s="21">
        <f t="shared" ref="O13:P13" si="21">D13/7</f>
        <v>0.8571428571428571</v>
      </c>
      <c r="P13" s="21">
        <f t="shared" si="21"/>
        <v>0.2857142857142857</v>
      </c>
      <c r="Q13" s="17">
        <f t="shared" si="8"/>
        <v>36</v>
      </c>
      <c r="R13" s="17"/>
      <c r="S13" s="22">
        <v>1.3122028526148899</v>
      </c>
      <c r="T13" s="15">
        <v>280</v>
      </c>
      <c r="U13" s="23" t="s">
        <v>33</v>
      </c>
      <c r="V13" s="24" t="s">
        <v>33</v>
      </c>
      <c r="W13" s="15">
        <v>0</v>
      </c>
      <c r="X13" s="25">
        <f t="shared" si="9"/>
        <v>0</v>
      </c>
      <c r="Y13" s="26">
        <f t="shared" si="10"/>
        <v>0</v>
      </c>
      <c r="Z13" s="15">
        <v>0</v>
      </c>
      <c r="AA13" s="15" t="s">
        <v>73</v>
      </c>
      <c r="AB13" s="28">
        <f t="shared" si="11"/>
        <v>-0.69</v>
      </c>
      <c r="AC13" s="29">
        <v>0.12891961805555555</v>
      </c>
      <c r="AD13" s="26">
        <f t="shared" si="12"/>
        <v>-1.0674544374999999</v>
      </c>
      <c r="AE13" s="26">
        <v>-4.9000000000000004</v>
      </c>
      <c r="AF13" s="26">
        <v>-9.3810000000000002</v>
      </c>
      <c r="AG13" s="26">
        <v>0</v>
      </c>
    </row>
    <row r="14" spans="1:33" ht="15.75" customHeight="1" x14ac:dyDescent="0.2">
      <c r="A14" s="15" t="s">
        <v>52</v>
      </c>
      <c r="B14" s="15" t="s">
        <v>329</v>
      </c>
      <c r="C14" s="16">
        <f t="shared" si="4"/>
        <v>22.87</v>
      </c>
      <c r="D14" s="17">
        <v>2</v>
      </c>
      <c r="E14" s="17">
        <v>0</v>
      </c>
      <c r="F14" s="18">
        <v>45.74</v>
      </c>
      <c r="G14" s="30">
        <v>0</v>
      </c>
      <c r="H14" s="19">
        <f t="shared" si="1"/>
        <v>0</v>
      </c>
      <c r="I14" s="19">
        <f t="shared" si="2"/>
        <v>0.21777835273648147</v>
      </c>
      <c r="J14" s="18">
        <f t="shared" si="5"/>
        <v>9.9611818541666626</v>
      </c>
      <c r="K14" s="18">
        <f t="shared" si="3"/>
        <v>4.9805909270833313</v>
      </c>
      <c r="L14" s="17">
        <v>0</v>
      </c>
      <c r="M14" s="20" t="str">
        <f t="shared" si="6"/>
        <v>-</v>
      </c>
      <c r="N14" s="17">
        <v>42</v>
      </c>
      <c r="O14" s="21">
        <f t="shared" ref="O14:P14" si="22">D14/7</f>
        <v>0.2857142857142857</v>
      </c>
      <c r="P14" s="21">
        <f t="shared" si="22"/>
        <v>0</v>
      </c>
      <c r="Q14" s="17">
        <f t="shared" si="8"/>
        <v>147</v>
      </c>
      <c r="R14" s="17"/>
      <c r="S14" s="22">
        <v>1.2604735883424401</v>
      </c>
      <c r="T14" s="15">
        <v>280</v>
      </c>
      <c r="U14" s="23" t="s">
        <v>33</v>
      </c>
      <c r="V14" s="24" t="s">
        <v>33</v>
      </c>
      <c r="W14" s="15">
        <v>0</v>
      </c>
      <c r="X14" s="25">
        <f t="shared" si="9"/>
        <v>0</v>
      </c>
      <c r="Y14" s="26">
        <f t="shared" si="10"/>
        <v>0</v>
      </c>
      <c r="Z14" s="15">
        <v>0</v>
      </c>
      <c r="AA14" s="15" t="s">
        <v>73</v>
      </c>
      <c r="AB14" s="28">
        <f t="shared" si="11"/>
        <v>-0.69</v>
      </c>
      <c r="AC14" s="29">
        <v>0.12891961805555555</v>
      </c>
      <c r="AD14" s="26">
        <f t="shared" si="12"/>
        <v>-0.35581814583333327</v>
      </c>
      <c r="AE14" s="26">
        <v>-4.9000000000000004</v>
      </c>
      <c r="AF14" s="26">
        <v>-9.3810000000000002</v>
      </c>
      <c r="AG14" s="26">
        <v>0</v>
      </c>
    </row>
    <row r="15" spans="1:33" ht="15.75" customHeight="1" x14ac:dyDescent="0.2">
      <c r="A15" s="15" t="s">
        <v>54</v>
      </c>
      <c r="B15" s="15" t="s">
        <v>48</v>
      </c>
      <c r="C15" s="16">
        <f t="shared" si="4"/>
        <v>20.772666666666669</v>
      </c>
      <c r="D15" s="17">
        <v>15</v>
      </c>
      <c r="E15" s="17">
        <v>0</v>
      </c>
      <c r="F15" s="18">
        <v>311.59000000000003</v>
      </c>
      <c r="G15" s="30">
        <v>-0.1</v>
      </c>
      <c r="H15" s="19">
        <f t="shared" si="1"/>
        <v>3.2093456144292176E-4</v>
      </c>
      <c r="I15" s="19">
        <f t="shared" si="2"/>
        <v>0.15362451909961813</v>
      </c>
      <c r="J15" s="18">
        <f t="shared" si="5"/>
        <v>47.867863906250015</v>
      </c>
      <c r="K15" s="18">
        <f t="shared" si="3"/>
        <v>3.1911909270833343</v>
      </c>
      <c r="L15" s="17">
        <v>37</v>
      </c>
      <c r="M15" s="20">
        <f t="shared" si="6"/>
        <v>0.40540540540540543</v>
      </c>
      <c r="N15" s="17">
        <v>27</v>
      </c>
      <c r="O15" s="21">
        <f t="shared" ref="O15:P15" si="23">D15/7</f>
        <v>2.1428571428571428</v>
      </c>
      <c r="P15" s="21">
        <f t="shared" si="23"/>
        <v>0</v>
      </c>
      <c r="Q15" s="17">
        <f t="shared" si="8"/>
        <v>12</v>
      </c>
      <c r="R15" s="17"/>
      <c r="S15" s="22">
        <v>1.2822580645161199</v>
      </c>
      <c r="T15" s="15">
        <v>280</v>
      </c>
      <c r="U15" s="23" t="s">
        <v>33</v>
      </c>
      <c r="V15" s="24" t="s">
        <v>33</v>
      </c>
      <c r="W15" s="15">
        <v>0</v>
      </c>
      <c r="X15" s="25">
        <f t="shared" si="9"/>
        <v>0</v>
      </c>
      <c r="Y15" s="26">
        <f t="shared" si="10"/>
        <v>0</v>
      </c>
      <c r="Z15" s="15">
        <v>0</v>
      </c>
      <c r="AA15" s="15" t="s">
        <v>73</v>
      </c>
      <c r="AB15" s="28">
        <f t="shared" si="11"/>
        <v>-0.69</v>
      </c>
      <c r="AC15" s="29">
        <v>0.12891961805555555</v>
      </c>
      <c r="AD15" s="26">
        <f t="shared" si="12"/>
        <v>-2.6686360937499995</v>
      </c>
      <c r="AE15" s="26">
        <v>-4.9000000000000004</v>
      </c>
      <c r="AF15" s="26">
        <v>-9.3810000000000002</v>
      </c>
      <c r="AG15" s="26">
        <v>0</v>
      </c>
    </row>
    <row r="16" spans="1:33" ht="15.75" customHeight="1" x14ac:dyDescent="0.2">
      <c r="A16" s="15" t="s">
        <v>55</v>
      </c>
      <c r="B16" s="15" t="s">
        <v>227</v>
      </c>
      <c r="C16" s="16">
        <f t="shared" si="4"/>
        <v>20.110000000000003</v>
      </c>
      <c r="D16" s="17">
        <v>19</v>
      </c>
      <c r="E16" s="17">
        <v>0</v>
      </c>
      <c r="F16" s="18">
        <v>382.09000000000003</v>
      </c>
      <c r="G16" s="30">
        <v>0</v>
      </c>
      <c r="H16" s="19">
        <f t="shared" si="1"/>
        <v>0</v>
      </c>
      <c r="I16" s="19">
        <f t="shared" si="2"/>
        <v>0.13100899687137407</v>
      </c>
      <c r="J16" s="18">
        <f t="shared" si="5"/>
        <v>50.057227614583319</v>
      </c>
      <c r="K16" s="18">
        <f t="shared" si="3"/>
        <v>2.6345909270833325</v>
      </c>
      <c r="L16" s="17">
        <v>35</v>
      </c>
      <c r="M16" s="20">
        <f t="shared" si="6"/>
        <v>0.54285714285714282</v>
      </c>
      <c r="N16" s="17">
        <v>8</v>
      </c>
      <c r="O16" s="21">
        <f t="shared" ref="O16:P16" si="24">D16/7</f>
        <v>2.7142857142857144</v>
      </c>
      <c r="P16" s="21">
        <f t="shared" si="24"/>
        <v>0</v>
      </c>
      <c r="Q16" s="17">
        <f t="shared" si="8"/>
        <v>2</v>
      </c>
      <c r="R16" s="17"/>
      <c r="S16" s="22">
        <v>1.64539007092198</v>
      </c>
      <c r="T16" s="15">
        <v>280</v>
      </c>
      <c r="U16" s="23" t="s">
        <v>33</v>
      </c>
      <c r="V16" s="24" t="s">
        <v>33</v>
      </c>
      <c r="W16" s="15">
        <v>0</v>
      </c>
      <c r="X16" s="25">
        <f t="shared" si="9"/>
        <v>0</v>
      </c>
      <c r="Y16" s="26">
        <f t="shared" si="10"/>
        <v>0</v>
      </c>
      <c r="Z16" s="15">
        <v>0</v>
      </c>
      <c r="AA16" s="15" t="s">
        <v>73</v>
      </c>
      <c r="AB16" s="28">
        <f t="shared" si="11"/>
        <v>-0.69</v>
      </c>
      <c r="AC16" s="29">
        <v>0.12891961805555555</v>
      </c>
      <c r="AD16" s="26">
        <f t="shared" si="12"/>
        <v>-3.3802723854166659</v>
      </c>
      <c r="AE16" s="26">
        <v>-4.9000000000000004</v>
      </c>
      <c r="AF16" s="26">
        <v>-9.3810000000000002</v>
      </c>
      <c r="AG16" s="26">
        <v>0</v>
      </c>
    </row>
    <row r="17" spans="1:33" ht="15.75" customHeight="1" x14ac:dyDescent="0.2">
      <c r="A17" s="15" t="s">
        <v>56</v>
      </c>
      <c r="B17" s="15" t="s">
        <v>53</v>
      </c>
      <c r="C17" s="16">
        <f t="shared" si="4"/>
        <v>20.109999999999996</v>
      </c>
      <c r="D17" s="17">
        <v>7</v>
      </c>
      <c r="E17" s="17">
        <v>0</v>
      </c>
      <c r="F17" s="18">
        <v>140.76999999999998</v>
      </c>
      <c r="G17" s="30">
        <v>0</v>
      </c>
      <c r="H17" s="19">
        <f t="shared" si="1"/>
        <v>0</v>
      </c>
      <c r="I17" s="19">
        <f t="shared" si="2"/>
        <v>0.13995976763218942</v>
      </c>
      <c r="J17" s="18">
        <f t="shared" si="5"/>
        <v>19.702136489583303</v>
      </c>
      <c r="K17" s="18">
        <f t="shared" si="3"/>
        <v>2.8145909270833291</v>
      </c>
      <c r="L17" s="17">
        <v>34</v>
      </c>
      <c r="M17" s="20">
        <f t="shared" si="6"/>
        <v>0.20588235294117646</v>
      </c>
      <c r="N17" s="17">
        <v>1</v>
      </c>
      <c r="O17" s="21">
        <f t="shared" ref="O17:P17" si="25">D17/7</f>
        <v>1</v>
      </c>
      <c r="P17" s="21">
        <f t="shared" si="25"/>
        <v>0</v>
      </c>
      <c r="Q17" s="17">
        <f t="shared" si="8"/>
        <v>1</v>
      </c>
      <c r="R17" s="17"/>
      <c r="S17" s="22">
        <v>1.72323759791122</v>
      </c>
      <c r="T17" s="15">
        <v>280</v>
      </c>
      <c r="U17" s="23" t="s">
        <v>33</v>
      </c>
      <c r="V17" s="24" t="s">
        <v>33</v>
      </c>
      <c r="W17" s="15">
        <v>0</v>
      </c>
      <c r="X17" s="25">
        <f t="shared" si="9"/>
        <v>0</v>
      </c>
      <c r="Y17" s="26">
        <f t="shared" si="10"/>
        <v>0</v>
      </c>
      <c r="Z17" s="15">
        <v>0</v>
      </c>
      <c r="AA17" s="15" t="s">
        <v>73</v>
      </c>
      <c r="AB17" s="28">
        <f t="shared" si="11"/>
        <v>-0.69</v>
      </c>
      <c r="AC17" s="29">
        <v>0.12891961805555555</v>
      </c>
      <c r="AD17" s="26">
        <f t="shared" si="12"/>
        <v>-1.2453635104166665</v>
      </c>
      <c r="AE17" s="26">
        <v>-4.9000000000000004</v>
      </c>
      <c r="AF17" s="26">
        <v>-9.2010000000000005</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280</v>
      </c>
      <c r="U18" s="23" t="s">
        <v>33</v>
      </c>
      <c r="V18" s="24" t="s">
        <v>33</v>
      </c>
      <c r="W18" s="15">
        <v>0</v>
      </c>
      <c r="X18" s="25">
        <f t="shared" si="9"/>
        <v>0</v>
      </c>
      <c r="Y18" s="26">
        <f t="shared" si="10"/>
        <v>0</v>
      </c>
      <c r="Z18" s="15">
        <v>0</v>
      </c>
      <c r="AA18" s="15" t="s">
        <v>73</v>
      </c>
      <c r="AB18" s="28">
        <f t="shared" si="11"/>
        <v>-0.69</v>
      </c>
      <c r="AC18" s="29">
        <v>0.12891961805555555</v>
      </c>
      <c r="AD18" s="26">
        <f t="shared" si="12"/>
        <v>0</v>
      </c>
      <c r="AE18" s="26">
        <v>-4.9000000000000004</v>
      </c>
      <c r="AF18" s="26">
        <v>-9.2010000000000005</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1</v>
      </c>
      <c r="O19" s="21">
        <f t="shared" ref="O19:P19" si="27">D19/7</f>
        <v>0</v>
      </c>
      <c r="P19" s="21">
        <f t="shared" si="27"/>
        <v>0</v>
      </c>
      <c r="Q19" s="17" t="e">
        <f t="shared" si="8"/>
        <v>#DIV/0!</v>
      </c>
      <c r="R19" s="17"/>
      <c r="S19" s="22" t="e">
        <v>#N/A</v>
      </c>
      <c r="T19" s="15">
        <v>280</v>
      </c>
      <c r="U19" s="23" t="s">
        <v>33</v>
      </c>
      <c r="V19" s="24" t="s">
        <v>33</v>
      </c>
      <c r="W19" s="15">
        <v>0</v>
      </c>
      <c r="X19" s="25">
        <f t="shared" si="9"/>
        <v>0</v>
      </c>
      <c r="Y19" s="26">
        <f t="shared" si="10"/>
        <v>0</v>
      </c>
      <c r="Z19" s="15">
        <v>0</v>
      </c>
      <c r="AA19" s="15" t="s">
        <v>73</v>
      </c>
      <c r="AB19" s="28">
        <f t="shared" si="11"/>
        <v>-0.69</v>
      </c>
      <c r="AC19" s="29">
        <v>0.12891961805555555</v>
      </c>
      <c r="AD19" s="26">
        <f t="shared" si="12"/>
        <v>0</v>
      </c>
      <c r="AE19" s="26">
        <v>-4.9000000000000004</v>
      </c>
      <c r="AF19" s="26">
        <v>-9.2010000000000005</v>
      </c>
      <c r="AG19" s="26">
        <v>0</v>
      </c>
    </row>
    <row r="20" spans="1:33" ht="15.75" customHeight="1" x14ac:dyDescent="0.2">
      <c r="A20" s="15" t="s">
        <v>59</v>
      </c>
      <c r="B20" s="15"/>
      <c r="C20" s="16">
        <f t="shared" si="4"/>
        <v>20.11</v>
      </c>
      <c r="D20" s="17">
        <v>1</v>
      </c>
      <c r="E20" s="17">
        <v>0</v>
      </c>
      <c r="F20" s="18">
        <v>20.11</v>
      </c>
      <c r="G20" s="30">
        <v>0</v>
      </c>
      <c r="H20" s="19">
        <f t="shared" si="1"/>
        <v>0</v>
      </c>
      <c r="I20" s="19">
        <f t="shared" si="2"/>
        <v>0.13995976763218954</v>
      </c>
      <c r="J20" s="18">
        <f t="shared" si="5"/>
        <v>2.8145909270833314</v>
      </c>
      <c r="K20" s="18">
        <f t="shared" si="3"/>
        <v>2.8145909270833314</v>
      </c>
      <c r="L20" s="17">
        <v>17</v>
      </c>
      <c r="M20" s="20">
        <f t="shared" si="6"/>
        <v>5.8823529411764705E-2</v>
      </c>
      <c r="N20" s="17">
        <v>0</v>
      </c>
      <c r="O20" s="21">
        <f t="shared" ref="O20:P20" si="28">D20/7</f>
        <v>0.14285714285714285</v>
      </c>
      <c r="P20" s="21">
        <f t="shared" si="28"/>
        <v>0</v>
      </c>
      <c r="Q20" s="17">
        <f t="shared" si="8"/>
        <v>0</v>
      </c>
      <c r="R20" s="17"/>
      <c r="S20" s="22" t="e">
        <v>#N/A</v>
      </c>
      <c r="T20" s="15">
        <v>280</v>
      </c>
      <c r="U20" s="23" t="s">
        <v>33</v>
      </c>
      <c r="V20" s="24" t="s">
        <v>33</v>
      </c>
      <c r="W20" s="15">
        <v>0</v>
      </c>
      <c r="X20" s="25">
        <f t="shared" si="9"/>
        <v>0</v>
      </c>
      <c r="Y20" s="26">
        <f t="shared" si="10"/>
        <v>0</v>
      </c>
      <c r="Z20" s="15">
        <v>0</v>
      </c>
      <c r="AA20" s="15" t="s">
        <v>73</v>
      </c>
      <c r="AB20" s="28">
        <f t="shared" si="11"/>
        <v>-0.69</v>
      </c>
      <c r="AC20" s="29">
        <v>0.12891961805555555</v>
      </c>
      <c r="AD20" s="26">
        <f t="shared" si="12"/>
        <v>-0.17790907291666663</v>
      </c>
      <c r="AE20" s="26">
        <v>-4.9000000000000004</v>
      </c>
      <c r="AF20" s="26">
        <v>-9.2010000000000005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280</v>
      </c>
      <c r="U21" s="23" t="s">
        <v>33</v>
      </c>
      <c r="V21" s="24" t="s">
        <v>33</v>
      </c>
      <c r="W21" s="15">
        <v>0</v>
      </c>
      <c r="X21" s="25">
        <f t="shared" si="9"/>
        <v>0</v>
      </c>
      <c r="Y21" s="26">
        <f t="shared" si="10"/>
        <v>0</v>
      </c>
      <c r="Z21" s="15">
        <v>0</v>
      </c>
      <c r="AA21" s="15" t="s">
        <v>73</v>
      </c>
      <c r="AB21" s="28">
        <f t="shared" si="11"/>
        <v>-0.69</v>
      </c>
      <c r="AC21" s="29">
        <v>0.12891961805555555</v>
      </c>
      <c r="AD21" s="26">
        <f t="shared" si="12"/>
        <v>0</v>
      </c>
      <c r="AE21" s="26">
        <v>-4.9000000000000004</v>
      </c>
      <c r="AF21" s="26">
        <v>-9.2010000000000005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280</v>
      </c>
      <c r="U22" s="23" t="s">
        <v>33</v>
      </c>
      <c r="V22" s="24" t="s">
        <v>33</v>
      </c>
      <c r="W22" s="15">
        <v>0</v>
      </c>
      <c r="X22" s="25">
        <f t="shared" si="9"/>
        <v>0</v>
      </c>
      <c r="Y22" s="26">
        <f t="shared" si="10"/>
        <v>0</v>
      </c>
      <c r="Z22" s="15">
        <v>0</v>
      </c>
      <c r="AA22" s="15" t="s">
        <v>73</v>
      </c>
      <c r="AB22" s="28">
        <f t="shared" si="11"/>
        <v>-0.69</v>
      </c>
      <c r="AC22" s="29">
        <v>0.12891961805555555</v>
      </c>
      <c r="AD22" s="26">
        <f t="shared" si="12"/>
        <v>0</v>
      </c>
      <c r="AE22" s="26">
        <v>-4.9000000000000004</v>
      </c>
      <c r="AF22" s="26">
        <v>-9.2010000000000005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280</v>
      </c>
      <c r="U23" s="23" t="s">
        <v>33</v>
      </c>
      <c r="V23" s="24" t="s">
        <v>33</v>
      </c>
      <c r="W23" s="15">
        <v>0</v>
      </c>
      <c r="X23" s="25">
        <f t="shared" si="9"/>
        <v>0</v>
      </c>
      <c r="Y23" s="26">
        <f t="shared" si="10"/>
        <v>0</v>
      </c>
      <c r="Z23" s="15">
        <v>0</v>
      </c>
      <c r="AA23" s="15" t="s">
        <v>73</v>
      </c>
      <c r="AB23" s="28">
        <f t="shared" si="11"/>
        <v>-0.69</v>
      </c>
      <c r="AC23" s="29">
        <v>0.12891961805555555</v>
      </c>
      <c r="AD23" s="26">
        <f t="shared" si="12"/>
        <v>0</v>
      </c>
      <c r="AE23" s="26">
        <v>-4.9000000000000004</v>
      </c>
      <c r="AF23" s="26">
        <v>-9.2010000000000005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280</v>
      </c>
      <c r="U24" s="23" t="s">
        <v>33</v>
      </c>
      <c r="V24" s="24" t="s">
        <v>33</v>
      </c>
      <c r="W24" s="15">
        <v>0</v>
      </c>
      <c r="X24" s="25">
        <f t="shared" si="9"/>
        <v>0</v>
      </c>
      <c r="Y24" s="26">
        <f t="shared" si="10"/>
        <v>0</v>
      </c>
      <c r="Z24" s="15">
        <v>0</v>
      </c>
      <c r="AA24" s="15" t="s">
        <v>73</v>
      </c>
      <c r="AB24" s="28">
        <f t="shared" si="11"/>
        <v>-0.69</v>
      </c>
      <c r="AC24" s="29">
        <v>0.12891961805555555</v>
      </c>
      <c r="AD24" s="26">
        <f t="shared" si="12"/>
        <v>0</v>
      </c>
      <c r="AE24" s="26">
        <v>-4.9000000000000004</v>
      </c>
      <c r="AF24" s="26">
        <v>-9.2010000000000005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280</v>
      </c>
      <c r="U25" s="23" t="s">
        <v>33</v>
      </c>
      <c r="V25" s="24" t="s">
        <v>33</v>
      </c>
      <c r="W25" s="37">
        <v>0</v>
      </c>
      <c r="X25" s="25">
        <f t="shared" si="9"/>
        <v>0</v>
      </c>
      <c r="Y25" s="26">
        <f t="shared" si="10"/>
        <v>0</v>
      </c>
      <c r="Z25" s="37">
        <v>0</v>
      </c>
      <c r="AA25" s="15" t="s">
        <v>73</v>
      </c>
      <c r="AB25" s="28">
        <f t="shared" si="11"/>
        <v>-0.69</v>
      </c>
      <c r="AC25" s="29">
        <v>0.12891961805555555</v>
      </c>
      <c r="AD25" s="26">
        <f t="shared" si="12"/>
        <v>0</v>
      </c>
      <c r="AE25" s="26">
        <v>-4.9000000000000004</v>
      </c>
      <c r="AF25" s="26">
        <v>-9.1999999999999904</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280</v>
      </c>
      <c r="U26" s="23" t="s">
        <v>33</v>
      </c>
      <c r="V26" s="24" t="s">
        <v>33</v>
      </c>
      <c r="W26" s="37">
        <v>0</v>
      </c>
      <c r="X26" s="25">
        <f t="shared" si="9"/>
        <v>0</v>
      </c>
      <c r="Y26" s="26">
        <f t="shared" si="10"/>
        <v>0</v>
      </c>
      <c r="Z26" s="37">
        <v>0</v>
      </c>
      <c r="AA26" s="15" t="s">
        <v>73</v>
      </c>
      <c r="AB26" s="28">
        <f t="shared" si="11"/>
        <v>-0.69</v>
      </c>
      <c r="AC26" s="29">
        <v>0.12891961805555555</v>
      </c>
      <c r="AD26" s="26">
        <f t="shared" si="12"/>
        <v>0</v>
      </c>
      <c r="AE26" s="26">
        <v>-4.9000000000000004</v>
      </c>
      <c r="AF26" s="26">
        <v>-9.2010000000000005</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280</v>
      </c>
      <c r="U27" s="23" t="s">
        <v>33</v>
      </c>
      <c r="V27" s="24" t="s">
        <v>33</v>
      </c>
      <c r="W27" s="37">
        <v>0</v>
      </c>
      <c r="X27" s="25">
        <f t="shared" si="9"/>
        <v>0</v>
      </c>
      <c r="Y27" s="26">
        <f t="shared" si="10"/>
        <v>0</v>
      </c>
      <c r="Z27" s="37">
        <v>0</v>
      </c>
      <c r="AA27" s="15" t="s">
        <v>73</v>
      </c>
      <c r="AB27" s="28">
        <f t="shared" si="11"/>
        <v>-0.69</v>
      </c>
      <c r="AC27" s="29">
        <v>0.12891961805555555</v>
      </c>
      <c r="AD27" s="26">
        <f t="shared" si="12"/>
        <v>0</v>
      </c>
      <c r="AE27" s="26">
        <v>-4.9000000000000004</v>
      </c>
      <c r="AF27" s="26">
        <v>-9.2010000000000005</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280</v>
      </c>
      <c r="U28" s="23" t="s">
        <v>33</v>
      </c>
      <c r="V28" s="24" t="s">
        <v>33</v>
      </c>
      <c r="W28" s="37">
        <v>0</v>
      </c>
      <c r="X28" s="25">
        <f t="shared" si="9"/>
        <v>0</v>
      </c>
      <c r="Y28" s="26">
        <f t="shared" si="10"/>
        <v>0</v>
      </c>
      <c r="Z28" s="37">
        <v>0</v>
      </c>
      <c r="AA28" s="15" t="s">
        <v>73</v>
      </c>
      <c r="AB28" s="28">
        <f t="shared" si="11"/>
        <v>-0.69</v>
      </c>
      <c r="AC28" s="29">
        <v>0.12891961805555555</v>
      </c>
      <c r="AD28" s="26">
        <f t="shared" si="12"/>
        <v>0</v>
      </c>
      <c r="AE28" s="26">
        <v>-4.9000000000000004</v>
      </c>
      <c r="AF28" s="26">
        <v>-9.2010000000000005</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280</v>
      </c>
      <c r="U29" s="23" t="s">
        <v>33</v>
      </c>
      <c r="V29" s="24" t="s">
        <v>33</v>
      </c>
      <c r="W29" s="39">
        <v>0</v>
      </c>
      <c r="X29" s="25">
        <f t="shared" si="9"/>
        <v>0</v>
      </c>
      <c r="Y29" s="26">
        <f t="shared" si="10"/>
        <v>0</v>
      </c>
      <c r="Z29" s="39">
        <v>0</v>
      </c>
      <c r="AA29" s="2" t="s">
        <v>73</v>
      </c>
      <c r="AB29" s="28">
        <f t="shared" si="11"/>
        <v>-0.69</v>
      </c>
      <c r="AC29" s="29">
        <v>0.12891961805555555</v>
      </c>
      <c r="AD29" s="26">
        <f t="shared" si="12"/>
        <v>0</v>
      </c>
      <c r="AE29" s="26">
        <v>-4.9000000000000004</v>
      </c>
      <c r="AF29" s="26">
        <v>-9.2010000000000005</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560</v>
      </c>
      <c r="U30" s="23" t="s">
        <v>33</v>
      </c>
      <c r="V30" s="24" t="s">
        <v>330</v>
      </c>
      <c r="W30" s="39">
        <v>0</v>
      </c>
      <c r="X30" s="25">
        <f t="shared" si="9"/>
        <v>0</v>
      </c>
      <c r="Y30" s="26">
        <f t="shared" si="10"/>
        <v>0</v>
      </c>
      <c r="Z30" s="39">
        <v>0</v>
      </c>
      <c r="AA30" s="2" t="s">
        <v>73</v>
      </c>
      <c r="AB30" s="28">
        <f t="shared" si="11"/>
        <v>-0.69</v>
      </c>
      <c r="AC30" s="29">
        <v>0.12891961805555555</v>
      </c>
      <c r="AD30" s="26">
        <f t="shared" si="12"/>
        <v>0</v>
      </c>
      <c r="AE30" s="26">
        <v>-4.9000000000000004</v>
      </c>
      <c r="AF30" s="26">
        <v>-7.6447027376000003</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190</v>
      </c>
      <c r="U31" s="23">
        <v>90</v>
      </c>
      <c r="V31" s="24" t="s">
        <v>735</v>
      </c>
      <c r="W31" s="39">
        <v>0</v>
      </c>
      <c r="X31" s="25">
        <f t="shared" si="9"/>
        <v>0</v>
      </c>
      <c r="Y31" s="26">
        <f t="shared" si="10"/>
        <v>0</v>
      </c>
      <c r="Z31" s="39">
        <v>0</v>
      </c>
      <c r="AA31" s="2" t="s">
        <v>73</v>
      </c>
      <c r="AB31" s="28">
        <f t="shared" si="11"/>
        <v>-0.69</v>
      </c>
      <c r="AC31" s="29">
        <v>0.12891961805555555</v>
      </c>
      <c r="AD31" s="26">
        <f t="shared" si="12"/>
        <v>0</v>
      </c>
      <c r="AE31" s="26">
        <v>-4.9000000000000004</v>
      </c>
      <c r="AF31" s="26">
        <v>-7.6447027376000012</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0.12891961805555555</v>
      </c>
      <c r="AD32" s="26">
        <f t="shared" si="12"/>
        <v>0</v>
      </c>
      <c r="AE32" s="26">
        <v>-4.9000000000000004</v>
      </c>
      <c r="AF32" s="26">
        <v>-7.6447027376000003</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Info!B1:BJ5000""),3,FALSE),"""")"),"Rocker Light Switch, 10 Pack - 3 Way Decorator Paddle Switch, Three Wire, Residential Grade, 15 Amp, 120/277V, UL Listed")</f>
        <v>Rocker Light Switch, 10 Pack - 3 Way Decorator Paddle Switch, Three Wire,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Info!B1:BJ5000""),2,FALSE),"""")"),"B082SZNGLQ")</f>
        <v>B082SZNGLQ</v>
      </c>
      <c r="B2" s="38" t="s">
        <v>331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7" customHeight="1" x14ac:dyDescent="0.15">
      <c r="A3" s="62" t="s">
        <v>30</v>
      </c>
      <c r="B3" s="63"/>
      <c r="C3" s="4">
        <f>((AE32+AF32)/0.85)*-1</f>
        <v>14.831811576470589</v>
      </c>
      <c r="D3" s="5">
        <f>SUM(D4:D99765)</f>
        <v>179</v>
      </c>
      <c r="E3" s="5"/>
      <c r="F3" s="6">
        <f t="shared" ref="F3:G3" si="0">SUM(F4:F99765)</f>
        <v>3304.4</v>
      </c>
      <c r="G3" s="6">
        <f t="shared" si="0"/>
        <v>-134.39999999999998</v>
      </c>
      <c r="H3" s="7">
        <f t="shared" ref="H3:H32" si="1">G3/F3*-1</f>
        <v>4.0673042004599917E-2</v>
      </c>
      <c r="I3" s="8">
        <f t="shared" ref="I3:I32" si="2">J3/F3</f>
        <v>0.11153731866608414</v>
      </c>
      <c r="J3" s="6">
        <f>SUM(J4:J99765)</f>
        <v>368.56391580020846</v>
      </c>
      <c r="K3" s="6">
        <f t="shared" ref="K3:K32" si="3">J3/D3</f>
        <v>2.0590162893866393</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22</v>
      </c>
      <c r="X3" s="7">
        <f>W3/D3</f>
        <v>0.12290502793296089</v>
      </c>
      <c r="Y3" s="6"/>
      <c r="Z3" s="5"/>
      <c r="AA3" s="5"/>
      <c r="AB3" s="5"/>
      <c r="AC3" s="5"/>
      <c r="AD3" s="6">
        <f>SUM(AD4:AD99765)</f>
        <v>-12.843853430560788</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Info!B2:BZ7000""),37,FALSE)),"""")*-1"),-7.70703984)</f>
        <v>-7.7070398400000002</v>
      </c>
      <c r="AG3" s="6">
        <f>SUM(AG4:AG99765)</f>
        <v>0</v>
      </c>
    </row>
    <row r="4" spans="1:33" ht="15.75" customHeight="1" x14ac:dyDescent="0.2">
      <c r="A4" s="15" t="s">
        <v>31</v>
      </c>
      <c r="B4" s="15" t="s">
        <v>36</v>
      </c>
      <c r="C4" s="16">
        <f t="shared" ref="C4:C32" si="4">IFERROR(F4/D4," - ")</f>
        <v>19.453666666666663</v>
      </c>
      <c r="D4" s="17">
        <v>30</v>
      </c>
      <c r="E4" s="17">
        <v>0</v>
      </c>
      <c r="F4" s="18">
        <v>583.6099999999999</v>
      </c>
      <c r="G4" s="18">
        <v>-25.31</v>
      </c>
      <c r="H4" s="19">
        <f t="shared" si="1"/>
        <v>4.3368002604479025E-2</v>
      </c>
      <c r="I4" s="19">
        <f t="shared" si="2"/>
        <v>0.14605446999519225</v>
      </c>
      <c r="J4" s="18">
        <f t="shared" ref="J4:J32" si="5">F4*0.85+G4+AF4*D4+D4*AE4+AG4+AD4</f>
        <v>85.238849233894129</v>
      </c>
      <c r="K4" s="18">
        <f t="shared" si="3"/>
        <v>2.8412949744631377</v>
      </c>
      <c r="L4" s="17">
        <v>41</v>
      </c>
      <c r="M4" s="20">
        <f t="shared" ref="M4:M32" si="6">IFERROR(D4/L4,"-")</f>
        <v>0.73170731707317072</v>
      </c>
      <c r="N4" s="17">
        <v>177</v>
      </c>
      <c r="O4" s="21">
        <f t="shared" ref="O4:P4" si="7">D4/7</f>
        <v>4.2857142857142856</v>
      </c>
      <c r="P4" s="21">
        <f t="shared" si="7"/>
        <v>0</v>
      </c>
      <c r="Q4" s="17">
        <f t="shared" ref="Q4:Q32" si="8">ROUNDDOWN(N4/(O4+P4),0)</f>
        <v>41</v>
      </c>
      <c r="R4" s="17"/>
      <c r="S4" s="22">
        <v>0.89021657953696698</v>
      </c>
      <c r="T4" s="15">
        <v>110</v>
      </c>
      <c r="U4" s="23" t="s">
        <v>33</v>
      </c>
      <c r="V4" s="24" t="s">
        <v>33</v>
      </c>
      <c r="W4" s="15">
        <v>10</v>
      </c>
      <c r="X4" s="25">
        <f t="shared" ref="X4:X32" si="9">IFERROR(W4/D4,0)</f>
        <v>0.33333333333333331</v>
      </c>
      <c r="Y4" s="26">
        <f t="shared" ref="Y4:Y32" si="10">IFERROR(G4/(W4+Z4)*-1,0)</f>
        <v>2.5309999999999997</v>
      </c>
      <c r="Z4" s="15">
        <v>0</v>
      </c>
      <c r="AA4" s="27" t="s">
        <v>73</v>
      </c>
      <c r="AB4" s="28">
        <f t="shared" ref="AB4:AB32" si="11">IF(OR(AA4="UsLargeStandardSize",AA4="UsSmallStandardSize"),-0.69,-0.48)</f>
        <v>-0.69</v>
      </c>
      <c r="AC4" s="29">
        <v>5.1990821180555563E-2</v>
      </c>
      <c r="AD4" s="26">
        <f t="shared" ref="AD4:AD32" si="12">IFERROR(AB4*AC4*D4*2,0)</f>
        <v>-2.152419996875</v>
      </c>
      <c r="AE4" s="26">
        <v>-4.9000000000000004</v>
      </c>
      <c r="AF4" s="26">
        <v>-7.8789076923076928</v>
      </c>
      <c r="AG4" s="26">
        <v>0</v>
      </c>
    </row>
    <row r="5" spans="1:33" ht="15.75" customHeight="1" x14ac:dyDescent="0.2">
      <c r="A5" s="15" t="s">
        <v>35</v>
      </c>
      <c r="B5" s="15" t="s">
        <v>36</v>
      </c>
      <c r="C5" s="16">
        <f t="shared" si="4"/>
        <v>19.452307692307695</v>
      </c>
      <c r="D5" s="17">
        <v>13</v>
      </c>
      <c r="E5" s="17">
        <v>0</v>
      </c>
      <c r="F5" s="30">
        <v>252.88000000000005</v>
      </c>
      <c r="G5" s="30">
        <v>-36.570000000000007</v>
      </c>
      <c r="H5" s="19">
        <f t="shared" si="1"/>
        <v>0.14461404618791521</v>
      </c>
      <c r="I5" s="19">
        <f t="shared" si="2"/>
        <v>4.4758003343407585E-2</v>
      </c>
      <c r="J5" s="18">
        <f t="shared" si="5"/>
        <v>11.318403885480912</v>
      </c>
      <c r="K5" s="18">
        <f t="shared" si="3"/>
        <v>0.87064645272930086</v>
      </c>
      <c r="L5" s="17">
        <v>52</v>
      </c>
      <c r="M5" s="20">
        <f t="shared" si="6"/>
        <v>0.25</v>
      </c>
      <c r="N5" s="17">
        <v>158</v>
      </c>
      <c r="O5" s="21">
        <f t="shared" ref="O5:P5" si="13">D5/7</f>
        <v>1.8571428571428572</v>
      </c>
      <c r="P5" s="21">
        <f t="shared" si="13"/>
        <v>0</v>
      </c>
      <c r="Q5" s="17">
        <f t="shared" si="8"/>
        <v>85</v>
      </c>
      <c r="R5" s="17"/>
      <c r="S5" s="22">
        <v>1.00651465798045</v>
      </c>
      <c r="T5" s="15">
        <v>110</v>
      </c>
      <c r="U5" s="23" t="s">
        <v>33</v>
      </c>
      <c r="V5" s="24" t="s">
        <v>33</v>
      </c>
      <c r="W5" s="15">
        <v>4</v>
      </c>
      <c r="X5" s="25">
        <f t="shared" si="9"/>
        <v>0.30769230769230771</v>
      </c>
      <c r="Y5" s="26">
        <f t="shared" si="10"/>
        <v>4.5712500000000009</v>
      </c>
      <c r="Z5" s="15">
        <v>4</v>
      </c>
      <c r="AA5" s="15" t="s">
        <v>73</v>
      </c>
      <c r="AB5" s="28">
        <f t="shared" si="11"/>
        <v>-0.69</v>
      </c>
      <c r="AC5" s="29">
        <v>5.2051065469293167E-2</v>
      </c>
      <c r="AD5" s="26">
        <f t="shared" si="12"/>
        <v>-0.93379611451911926</v>
      </c>
      <c r="AE5" s="26">
        <v>-4.9000000000000004</v>
      </c>
      <c r="AF5" s="26">
        <v>-7.8789076923076928</v>
      </c>
      <c r="AG5" s="26">
        <v>0</v>
      </c>
    </row>
    <row r="6" spans="1:33" ht="15.75" customHeight="1" x14ac:dyDescent="0.2">
      <c r="A6" s="15" t="s">
        <v>37</v>
      </c>
      <c r="B6" s="15" t="s">
        <v>332</v>
      </c>
      <c r="C6" s="16">
        <f t="shared" si="4"/>
        <v>19.04</v>
      </c>
      <c r="D6" s="17">
        <v>7</v>
      </c>
      <c r="E6" s="17">
        <v>0</v>
      </c>
      <c r="F6" s="30">
        <v>133.28</v>
      </c>
      <c r="G6" s="30">
        <v>-35.26</v>
      </c>
      <c r="H6" s="19">
        <f t="shared" si="1"/>
        <v>0.26455582232893154</v>
      </c>
      <c r="I6" s="19">
        <f t="shared" si="2"/>
        <v>-8.9485182913850769E-2</v>
      </c>
      <c r="J6" s="18">
        <f t="shared" si="5"/>
        <v>-11.92658517875803</v>
      </c>
      <c r="K6" s="18">
        <f t="shared" si="3"/>
        <v>-1.7037978826797187</v>
      </c>
      <c r="L6" s="17">
        <v>47</v>
      </c>
      <c r="M6" s="20">
        <f t="shared" si="6"/>
        <v>0.14893617021276595</v>
      </c>
      <c r="N6" s="17">
        <v>151</v>
      </c>
      <c r="O6" s="21">
        <f t="shared" ref="O6:P6" si="14">D6/7</f>
        <v>1</v>
      </c>
      <c r="P6" s="21">
        <f t="shared" si="14"/>
        <v>0</v>
      </c>
      <c r="Q6" s="17">
        <f t="shared" si="8"/>
        <v>151</v>
      </c>
      <c r="R6" s="17"/>
      <c r="S6" s="22">
        <v>1.0506108202443201</v>
      </c>
      <c r="T6" s="15">
        <v>110</v>
      </c>
      <c r="U6" s="23" t="s">
        <v>33</v>
      </c>
      <c r="V6" s="24" t="s">
        <v>39</v>
      </c>
      <c r="W6" s="15">
        <v>3</v>
      </c>
      <c r="X6" s="25">
        <f t="shared" si="9"/>
        <v>0.42857142857142855</v>
      </c>
      <c r="Y6" s="26">
        <f t="shared" si="10"/>
        <v>4.4074999999999998</v>
      </c>
      <c r="Z6" s="15">
        <v>5</v>
      </c>
      <c r="AA6" s="15" t="s">
        <v>73</v>
      </c>
      <c r="AB6" s="28">
        <f t="shared" si="11"/>
        <v>-0.69</v>
      </c>
      <c r="AC6" s="29">
        <v>5.1990821180555563E-2</v>
      </c>
      <c r="AD6" s="26">
        <f t="shared" si="12"/>
        <v>-0.50223133260416664</v>
      </c>
      <c r="AE6" s="26">
        <v>-4.9000000000000004</v>
      </c>
      <c r="AF6" s="26">
        <v>-7.8789076923076928</v>
      </c>
      <c r="AG6" s="26">
        <v>0</v>
      </c>
    </row>
    <row r="7" spans="1:33" ht="15.75" customHeight="1" x14ac:dyDescent="0.2">
      <c r="A7" s="15" t="s">
        <v>40</v>
      </c>
      <c r="B7" s="15" t="s">
        <v>301</v>
      </c>
      <c r="C7" s="16">
        <f t="shared" si="4"/>
        <v>17.444444444444446</v>
      </c>
      <c r="D7" s="17">
        <v>27</v>
      </c>
      <c r="E7" s="17">
        <v>4</v>
      </c>
      <c r="F7" s="30">
        <v>471.00000000000006</v>
      </c>
      <c r="G7" s="30">
        <v>-35.919999999999995</v>
      </c>
      <c r="H7" s="19">
        <f t="shared" si="1"/>
        <v>7.6263269639065795E-2</v>
      </c>
      <c r="I7" s="19">
        <f t="shared" si="2"/>
        <v>3.7074977304681095E-2</v>
      </c>
      <c r="J7" s="18">
        <f t="shared" si="5"/>
        <v>17.462314310504798</v>
      </c>
      <c r="K7" s="18">
        <f t="shared" si="3"/>
        <v>0.64675238187054807</v>
      </c>
      <c r="L7" s="17">
        <v>51</v>
      </c>
      <c r="M7" s="20">
        <f t="shared" si="6"/>
        <v>0.52941176470588236</v>
      </c>
      <c r="N7" s="17">
        <v>121</v>
      </c>
      <c r="O7" s="21">
        <f t="shared" ref="O7:P7" si="15">D7/7</f>
        <v>3.8571428571428572</v>
      </c>
      <c r="P7" s="21">
        <f t="shared" si="15"/>
        <v>0.5714285714285714</v>
      </c>
      <c r="Q7" s="17">
        <f t="shared" si="8"/>
        <v>27</v>
      </c>
      <c r="R7" s="17"/>
      <c r="S7" s="22">
        <v>1.0722433460076</v>
      </c>
      <c r="T7" s="15">
        <v>110</v>
      </c>
      <c r="U7" s="23" t="s">
        <v>33</v>
      </c>
      <c r="V7" s="24" t="s">
        <v>39</v>
      </c>
      <c r="W7" s="15">
        <v>5</v>
      </c>
      <c r="X7" s="25">
        <f t="shared" si="9"/>
        <v>0.18518518518518517</v>
      </c>
      <c r="Y7" s="26">
        <f t="shared" si="10"/>
        <v>7.1839999999999993</v>
      </c>
      <c r="Z7" s="15">
        <v>0</v>
      </c>
      <c r="AA7" s="15" t="s">
        <v>73</v>
      </c>
      <c r="AB7" s="28">
        <f t="shared" si="11"/>
        <v>-0.69</v>
      </c>
      <c r="AC7" s="29">
        <v>5.1990821180555563E-2</v>
      </c>
      <c r="AD7" s="26">
        <f t="shared" si="12"/>
        <v>-1.9371779971875001</v>
      </c>
      <c r="AE7" s="26">
        <v>-4.9000000000000004</v>
      </c>
      <c r="AF7" s="26">
        <v>-7.8789076923076928</v>
      </c>
      <c r="AG7" s="26">
        <v>0</v>
      </c>
    </row>
    <row r="8" spans="1:33" ht="15.75" customHeight="1" x14ac:dyDescent="0.2">
      <c r="A8" s="15" t="s">
        <v>42</v>
      </c>
      <c r="B8" s="15" t="s">
        <v>333</v>
      </c>
      <c r="C8" s="16">
        <f t="shared" si="4"/>
        <v>17.89892857142857</v>
      </c>
      <c r="D8" s="17">
        <v>28</v>
      </c>
      <c r="E8" s="17">
        <v>9</v>
      </c>
      <c r="F8" s="30">
        <v>501.16999999999996</v>
      </c>
      <c r="G8" s="30">
        <v>-0.94</v>
      </c>
      <c r="H8" s="19">
        <f t="shared" si="1"/>
        <v>1.8756110700959754E-3</v>
      </c>
      <c r="I8" s="19">
        <f t="shared" si="2"/>
        <v>0.13010669966195759</v>
      </c>
      <c r="J8" s="18">
        <f t="shared" si="5"/>
        <v>65.205574669583285</v>
      </c>
      <c r="K8" s="18">
        <f t="shared" si="3"/>
        <v>2.3287705239136889</v>
      </c>
      <c r="L8" s="17">
        <v>28</v>
      </c>
      <c r="M8" s="20">
        <f t="shared" si="6"/>
        <v>1</v>
      </c>
      <c r="N8" s="17">
        <v>92</v>
      </c>
      <c r="O8" s="21">
        <f t="shared" ref="O8:P8" si="16">D8/7</f>
        <v>4</v>
      </c>
      <c r="P8" s="21">
        <f t="shared" si="16"/>
        <v>1.2857142857142858</v>
      </c>
      <c r="Q8" s="17">
        <f t="shared" si="8"/>
        <v>17</v>
      </c>
      <c r="R8" s="17"/>
      <c r="S8" s="22">
        <v>1.23590814196242</v>
      </c>
      <c r="T8" s="15">
        <v>110</v>
      </c>
      <c r="U8" s="23" t="s">
        <v>33</v>
      </c>
      <c r="V8" s="24" t="s">
        <v>33</v>
      </c>
      <c r="W8" s="15">
        <v>0</v>
      </c>
      <c r="X8" s="25">
        <f t="shared" si="9"/>
        <v>0</v>
      </c>
      <c r="Y8" s="26">
        <f t="shared" si="10"/>
        <v>0.94</v>
      </c>
      <c r="Z8" s="15">
        <v>1</v>
      </c>
      <c r="AA8" s="15" t="s">
        <v>73</v>
      </c>
      <c r="AB8" s="28">
        <f t="shared" si="11"/>
        <v>-0.69</v>
      </c>
      <c r="AC8" s="29">
        <v>5.1990821180555563E-2</v>
      </c>
      <c r="AD8" s="26">
        <f t="shared" si="12"/>
        <v>-2.0089253304166665</v>
      </c>
      <c r="AE8" s="26">
        <v>-4.9000000000000004</v>
      </c>
      <c r="AF8" s="26">
        <v>-7.88</v>
      </c>
      <c r="AG8" s="26">
        <v>0</v>
      </c>
    </row>
    <row r="9" spans="1:33" ht="15.75" customHeight="1" x14ac:dyDescent="0.2">
      <c r="A9" s="15" t="s">
        <v>44</v>
      </c>
      <c r="B9" s="15" t="s">
        <v>334</v>
      </c>
      <c r="C9" s="16">
        <f t="shared" si="4"/>
        <v>17.888888888888889</v>
      </c>
      <c r="D9" s="17">
        <v>18</v>
      </c>
      <c r="E9" s="17">
        <v>2</v>
      </c>
      <c r="F9" s="30">
        <v>322</v>
      </c>
      <c r="G9" s="30">
        <v>-0.2</v>
      </c>
      <c r="H9" s="19">
        <f t="shared" si="1"/>
        <v>6.2111801242236027E-4</v>
      </c>
      <c r="I9" s="19">
        <f t="shared" si="2"/>
        <v>0.1271630014391727</v>
      </c>
      <c r="J9" s="18">
        <f t="shared" si="5"/>
        <v>40.946486463413606</v>
      </c>
      <c r="K9" s="18">
        <f t="shared" si="3"/>
        <v>2.274804803522978</v>
      </c>
      <c r="L9" s="17">
        <v>39</v>
      </c>
      <c r="M9" s="20">
        <f t="shared" si="6"/>
        <v>0.46153846153846156</v>
      </c>
      <c r="N9" s="17">
        <v>67</v>
      </c>
      <c r="O9" s="21">
        <f t="shared" ref="O9:P9" si="17">D9/7</f>
        <v>2.5714285714285716</v>
      </c>
      <c r="P9" s="21">
        <f t="shared" si="17"/>
        <v>0.2857142857142857</v>
      </c>
      <c r="Q9" s="17">
        <f t="shared" si="8"/>
        <v>23</v>
      </c>
      <c r="R9" s="17"/>
      <c r="S9" s="22">
        <v>1.41676505312868</v>
      </c>
      <c r="T9" s="15">
        <v>110</v>
      </c>
      <c r="U9" s="23" t="s">
        <v>33</v>
      </c>
      <c r="V9" s="24" t="s">
        <v>33</v>
      </c>
      <c r="W9" s="15">
        <v>0</v>
      </c>
      <c r="X9" s="25">
        <f t="shared" si="9"/>
        <v>0</v>
      </c>
      <c r="Y9" s="26">
        <f t="shared" si="10"/>
        <v>0</v>
      </c>
      <c r="Z9" s="15">
        <v>0</v>
      </c>
      <c r="AA9" s="15" t="s">
        <v>73</v>
      </c>
      <c r="AB9" s="28">
        <f t="shared" si="11"/>
        <v>-0.69</v>
      </c>
      <c r="AC9" s="29">
        <v>5.1990821180555563E-2</v>
      </c>
      <c r="AD9" s="26">
        <f t="shared" si="12"/>
        <v>-1.2914519981250001</v>
      </c>
      <c r="AE9" s="26">
        <v>-4.9000000000000004</v>
      </c>
      <c r="AF9" s="26">
        <v>-7.9478923076922996</v>
      </c>
      <c r="AG9" s="26">
        <v>0</v>
      </c>
    </row>
    <row r="10" spans="1:33" ht="15.75" customHeight="1" x14ac:dyDescent="0.2">
      <c r="A10" s="15" t="s">
        <v>45</v>
      </c>
      <c r="B10" s="15" t="s">
        <v>335</v>
      </c>
      <c r="C10" s="16">
        <f t="shared" si="4"/>
        <v>18.82</v>
      </c>
      <c r="D10" s="17">
        <v>9</v>
      </c>
      <c r="E10" s="17">
        <v>0</v>
      </c>
      <c r="F10" s="30">
        <v>169.38</v>
      </c>
      <c r="G10" s="30">
        <v>-0.1</v>
      </c>
      <c r="H10" s="19">
        <f t="shared" si="1"/>
        <v>5.9038847561695604E-4</v>
      </c>
      <c r="I10" s="19">
        <f t="shared" si="2"/>
        <v>0.16292503974322112</v>
      </c>
      <c r="J10" s="18">
        <f t="shared" si="5"/>
        <v>27.596243231706794</v>
      </c>
      <c r="K10" s="18">
        <f t="shared" si="3"/>
        <v>3.0662492479674217</v>
      </c>
      <c r="L10" s="17">
        <v>40</v>
      </c>
      <c r="M10" s="20">
        <f t="shared" si="6"/>
        <v>0.22500000000000001</v>
      </c>
      <c r="N10" s="17">
        <v>53</v>
      </c>
      <c r="O10" s="21">
        <f t="shared" ref="O10:P10" si="18">D10/7</f>
        <v>1.2857142857142858</v>
      </c>
      <c r="P10" s="21">
        <f t="shared" si="18"/>
        <v>0</v>
      </c>
      <c r="Q10" s="17">
        <f t="shared" si="8"/>
        <v>41</v>
      </c>
      <c r="R10" s="17"/>
      <c r="S10" s="22">
        <v>1.40992167101827</v>
      </c>
      <c r="T10" s="15">
        <v>110</v>
      </c>
      <c r="U10" s="23" t="s">
        <v>33</v>
      </c>
      <c r="V10" s="24" t="s">
        <v>33</v>
      </c>
      <c r="W10" s="15">
        <v>0</v>
      </c>
      <c r="X10" s="25">
        <f t="shared" si="9"/>
        <v>0</v>
      </c>
      <c r="Y10" s="26">
        <f t="shared" si="10"/>
        <v>0</v>
      </c>
      <c r="Z10" s="15">
        <v>0</v>
      </c>
      <c r="AA10" s="15" t="s">
        <v>73</v>
      </c>
      <c r="AB10" s="28">
        <f t="shared" si="11"/>
        <v>-0.69</v>
      </c>
      <c r="AC10" s="29">
        <v>5.1990821180555563E-2</v>
      </c>
      <c r="AD10" s="26">
        <f t="shared" si="12"/>
        <v>-0.64572599906250006</v>
      </c>
      <c r="AE10" s="26">
        <v>-4.9000000000000004</v>
      </c>
      <c r="AF10" s="26">
        <v>-7.9478923076922996</v>
      </c>
      <c r="AG10" s="26">
        <v>0</v>
      </c>
    </row>
    <row r="11" spans="1:33" ht="15.75" customHeight="1" x14ac:dyDescent="0.2">
      <c r="A11" s="15" t="s">
        <v>47</v>
      </c>
      <c r="B11" s="15" t="s">
        <v>48</v>
      </c>
      <c r="C11" s="16">
        <f t="shared" si="4"/>
        <v>20</v>
      </c>
      <c r="D11" s="17">
        <v>5</v>
      </c>
      <c r="E11" s="17">
        <v>0</v>
      </c>
      <c r="F11" s="30">
        <v>100</v>
      </c>
      <c r="G11" s="30">
        <v>0</v>
      </c>
      <c r="H11" s="19">
        <f t="shared" si="1"/>
        <v>0</v>
      </c>
      <c r="I11" s="19">
        <f t="shared" si="2"/>
        <v>0.20401801795392668</v>
      </c>
      <c r="J11" s="18">
        <f t="shared" si="5"/>
        <v>20.401801795392668</v>
      </c>
      <c r="K11" s="18">
        <f t="shared" si="3"/>
        <v>4.0803603590785338</v>
      </c>
      <c r="L11" s="17">
        <v>24</v>
      </c>
      <c r="M11" s="20">
        <f t="shared" si="6"/>
        <v>0.20833333333333334</v>
      </c>
      <c r="N11" s="17">
        <v>49</v>
      </c>
      <c r="O11" s="21">
        <f t="shared" ref="O11:P11" si="19">D11/7</f>
        <v>0.7142857142857143</v>
      </c>
      <c r="P11" s="21">
        <f t="shared" si="19"/>
        <v>0</v>
      </c>
      <c r="Q11" s="17">
        <f t="shared" si="8"/>
        <v>68</v>
      </c>
      <c r="R11" s="17"/>
      <c r="S11" s="22">
        <v>1.4281650071123699</v>
      </c>
      <c r="T11" s="15">
        <v>110</v>
      </c>
      <c r="U11" s="23" t="s">
        <v>33</v>
      </c>
      <c r="V11" s="24" t="s">
        <v>33</v>
      </c>
      <c r="W11" s="15">
        <v>0</v>
      </c>
      <c r="X11" s="25">
        <f t="shared" si="9"/>
        <v>0</v>
      </c>
      <c r="Y11" s="26">
        <f t="shared" si="10"/>
        <v>0</v>
      </c>
      <c r="Z11" s="15">
        <v>0</v>
      </c>
      <c r="AA11" s="15" t="s">
        <v>73</v>
      </c>
      <c r="AB11" s="28">
        <f t="shared" si="11"/>
        <v>-0.69</v>
      </c>
      <c r="AC11" s="29">
        <v>5.1990821180555563E-2</v>
      </c>
      <c r="AD11" s="26">
        <f t="shared" si="12"/>
        <v>-0.35873666614583333</v>
      </c>
      <c r="AE11" s="26">
        <v>-4.9000000000000004</v>
      </c>
      <c r="AF11" s="26">
        <v>-7.9478923076922996</v>
      </c>
      <c r="AG11" s="26">
        <v>0</v>
      </c>
    </row>
    <row r="12" spans="1:33" ht="15.75" customHeight="1" x14ac:dyDescent="0.2">
      <c r="A12" s="15" t="s">
        <v>49</v>
      </c>
      <c r="B12" s="15" t="s">
        <v>336</v>
      </c>
      <c r="C12" s="16">
        <f t="shared" si="4"/>
        <v>20</v>
      </c>
      <c r="D12" s="17">
        <v>2</v>
      </c>
      <c r="E12" s="17">
        <v>0</v>
      </c>
      <c r="F12" s="30">
        <v>40</v>
      </c>
      <c r="G12" s="30">
        <v>0</v>
      </c>
      <c r="H12" s="19">
        <f t="shared" si="1"/>
        <v>0</v>
      </c>
      <c r="I12" s="19">
        <f t="shared" si="2"/>
        <v>0.20401801795392668</v>
      </c>
      <c r="J12" s="18">
        <f t="shared" si="5"/>
        <v>8.1607207181570676</v>
      </c>
      <c r="K12" s="18">
        <f t="shared" si="3"/>
        <v>4.0803603590785338</v>
      </c>
      <c r="L12" s="17">
        <v>20</v>
      </c>
      <c r="M12" s="20">
        <f t="shared" si="6"/>
        <v>0.1</v>
      </c>
      <c r="N12" s="17">
        <v>46</v>
      </c>
      <c r="O12" s="21">
        <f t="shared" ref="O12:P12" si="20">D12/7</f>
        <v>0.2857142857142857</v>
      </c>
      <c r="P12" s="21">
        <f t="shared" si="20"/>
        <v>0</v>
      </c>
      <c r="Q12" s="17">
        <f t="shared" si="8"/>
        <v>161</v>
      </c>
      <c r="R12" s="17"/>
      <c r="S12" s="22">
        <v>1.4976599063962499</v>
      </c>
      <c r="T12" s="15">
        <v>110</v>
      </c>
      <c r="U12" s="23" t="s">
        <v>33</v>
      </c>
      <c r="V12" s="24" t="s">
        <v>33</v>
      </c>
      <c r="W12" s="15">
        <v>0</v>
      </c>
      <c r="X12" s="25">
        <f t="shared" si="9"/>
        <v>0</v>
      </c>
      <c r="Y12" s="26">
        <f t="shared" si="10"/>
        <v>0</v>
      </c>
      <c r="Z12" s="15">
        <v>0</v>
      </c>
      <c r="AA12" s="15" t="s">
        <v>73</v>
      </c>
      <c r="AB12" s="28">
        <f t="shared" si="11"/>
        <v>-0.69</v>
      </c>
      <c r="AC12" s="29">
        <v>5.1990821180555563E-2</v>
      </c>
      <c r="AD12" s="26">
        <f t="shared" si="12"/>
        <v>-0.14349466645833334</v>
      </c>
      <c r="AE12" s="26">
        <v>-4.9000000000000004</v>
      </c>
      <c r="AF12" s="26">
        <v>-7.9478923076922996</v>
      </c>
      <c r="AG12" s="26">
        <v>0</v>
      </c>
    </row>
    <row r="13" spans="1:33" ht="15.75" customHeight="1" x14ac:dyDescent="0.2">
      <c r="A13" s="15" t="s">
        <v>50</v>
      </c>
      <c r="B13" s="15" t="s">
        <v>337</v>
      </c>
      <c r="C13" s="16">
        <f t="shared" si="4"/>
        <v>19.424999999999997</v>
      </c>
      <c r="D13" s="17">
        <v>8</v>
      </c>
      <c r="E13" s="17">
        <v>0</v>
      </c>
      <c r="F13" s="18">
        <v>155.39999999999998</v>
      </c>
      <c r="G13" s="30">
        <v>0</v>
      </c>
      <c r="H13" s="19">
        <f t="shared" si="1"/>
        <v>0</v>
      </c>
      <c r="I13" s="19">
        <f t="shared" si="2"/>
        <v>0.18302716431252658</v>
      </c>
      <c r="J13" s="18">
        <f t="shared" si="5"/>
        <v>28.442421334166628</v>
      </c>
      <c r="K13" s="18">
        <f t="shared" si="3"/>
        <v>3.5553026667708285</v>
      </c>
      <c r="L13" s="17">
        <v>14</v>
      </c>
      <c r="M13" s="20">
        <f t="shared" si="6"/>
        <v>0.5714285714285714</v>
      </c>
      <c r="N13" s="17">
        <v>38</v>
      </c>
      <c r="O13" s="21">
        <f t="shared" ref="O13:P13" si="21">D13/7</f>
        <v>1.1428571428571428</v>
      </c>
      <c r="P13" s="21">
        <f t="shared" si="21"/>
        <v>0</v>
      </c>
      <c r="Q13" s="17">
        <f t="shared" si="8"/>
        <v>33</v>
      </c>
      <c r="R13" s="17"/>
      <c r="S13" s="22">
        <v>1.53743760399334</v>
      </c>
      <c r="T13" s="15">
        <v>110</v>
      </c>
      <c r="U13" s="23" t="s">
        <v>33</v>
      </c>
      <c r="V13" s="24" t="s">
        <v>33</v>
      </c>
      <c r="W13" s="15">
        <v>0</v>
      </c>
      <c r="X13" s="25">
        <f t="shared" si="9"/>
        <v>0</v>
      </c>
      <c r="Y13" s="26">
        <f t="shared" si="10"/>
        <v>0</v>
      </c>
      <c r="Z13" s="15">
        <v>0</v>
      </c>
      <c r="AA13" s="15" t="s">
        <v>73</v>
      </c>
      <c r="AB13" s="28">
        <f t="shared" si="11"/>
        <v>-0.69</v>
      </c>
      <c r="AC13" s="29">
        <v>5.1990821180555563E-2</v>
      </c>
      <c r="AD13" s="26">
        <f t="shared" si="12"/>
        <v>-0.57397866583333335</v>
      </c>
      <c r="AE13" s="26">
        <v>-4.9000000000000004</v>
      </c>
      <c r="AF13" s="26">
        <v>-7.9842000000000004</v>
      </c>
      <c r="AG13" s="26">
        <v>0</v>
      </c>
    </row>
    <row r="14" spans="1:33" ht="15.75" customHeight="1" x14ac:dyDescent="0.2">
      <c r="A14" s="15" t="s">
        <v>52</v>
      </c>
      <c r="B14" s="15" t="s">
        <v>48</v>
      </c>
      <c r="C14" s="16">
        <f t="shared" si="4"/>
        <v>17.989999999999998</v>
      </c>
      <c r="D14" s="17">
        <v>5</v>
      </c>
      <c r="E14" s="17">
        <v>1</v>
      </c>
      <c r="F14" s="18">
        <v>89.949999999999989</v>
      </c>
      <c r="G14" s="30">
        <v>0</v>
      </c>
      <c r="H14" s="19">
        <f t="shared" si="1"/>
        <v>0</v>
      </c>
      <c r="I14" s="19">
        <f t="shared" si="2"/>
        <v>0.12982505096002389</v>
      </c>
      <c r="J14" s="18">
        <f t="shared" si="5"/>
        <v>11.677763333854148</v>
      </c>
      <c r="K14" s="18">
        <f t="shared" si="3"/>
        <v>2.3355526667708295</v>
      </c>
      <c r="L14" s="17">
        <v>0</v>
      </c>
      <c r="M14" s="20" t="str">
        <f t="shared" si="6"/>
        <v>-</v>
      </c>
      <c r="N14" s="17">
        <v>36</v>
      </c>
      <c r="O14" s="21">
        <f t="shared" ref="O14:P14" si="22">D14/7</f>
        <v>0.7142857142857143</v>
      </c>
      <c r="P14" s="21">
        <f t="shared" si="22"/>
        <v>0.14285714285714285</v>
      </c>
      <c r="Q14" s="17">
        <f t="shared" si="8"/>
        <v>42</v>
      </c>
      <c r="R14" s="17"/>
      <c r="S14" s="22">
        <v>1.64897959183673</v>
      </c>
      <c r="T14" s="15">
        <v>110</v>
      </c>
      <c r="U14" s="23" t="s">
        <v>33</v>
      </c>
      <c r="V14" s="24" t="s">
        <v>33</v>
      </c>
      <c r="W14" s="15">
        <v>0</v>
      </c>
      <c r="X14" s="25">
        <f t="shared" si="9"/>
        <v>0</v>
      </c>
      <c r="Y14" s="26">
        <f t="shared" si="10"/>
        <v>0</v>
      </c>
      <c r="Z14" s="15">
        <v>0</v>
      </c>
      <c r="AA14" s="15" t="s">
        <v>73</v>
      </c>
      <c r="AB14" s="28">
        <f t="shared" si="11"/>
        <v>-0.69</v>
      </c>
      <c r="AC14" s="29">
        <v>5.1990821180555563E-2</v>
      </c>
      <c r="AD14" s="26">
        <f t="shared" si="12"/>
        <v>-0.35873666614583333</v>
      </c>
      <c r="AE14" s="26">
        <v>-4.9000000000000004</v>
      </c>
      <c r="AF14" s="26">
        <v>-7.9842000000000004</v>
      </c>
      <c r="AG14" s="26">
        <v>0</v>
      </c>
    </row>
    <row r="15" spans="1:33" ht="15.75" customHeight="1" x14ac:dyDescent="0.2">
      <c r="A15" s="15" t="s">
        <v>54</v>
      </c>
      <c r="B15" s="15" t="s">
        <v>48</v>
      </c>
      <c r="C15" s="16">
        <f t="shared" si="4"/>
        <v>17.989999999999998</v>
      </c>
      <c r="D15" s="17">
        <v>12</v>
      </c>
      <c r="E15" s="17">
        <v>1</v>
      </c>
      <c r="F15" s="18">
        <v>215.88</v>
      </c>
      <c r="G15" s="30">
        <v>-0.1</v>
      </c>
      <c r="H15" s="19">
        <f t="shared" si="1"/>
        <v>4.6322030757828427E-4</v>
      </c>
      <c r="I15" s="19">
        <f t="shared" si="2"/>
        <v>0.12936183065244578</v>
      </c>
      <c r="J15" s="18">
        <f t="shared" si="5"/>
        <v>27.926632001249992</v>
      </c>
      <c r="K15" s="18">
        <f t="shared" si="3"/>
        <v>2.3272193334374993</v>
      </c>
      <c r="L15" s="17">
        <v>17</v>
      </c>
      <c r="M15" s="20">
        <f t="shared" si="6"/>
        <v>0.70588235294117652</v>
      </c>
      <c r="N15" s="17">
        <v>21</v>
      </c>
      <c r="O15" s="21">
        <f t="shared" ref="O15:P15" si="23">D15/7</f>
        <v>1.7142857142857142</v>
      </c>
      <c r="P15" s="21">
        <f t="shared" si="23"/>
        <v>0.14285714285714285</v>
      </c>
      <c r="Q15" s="17">
        <f t="shared" si="8"/>
        <v>11</v>
      </c>
      <c r="R15" s="17"/>
      <c r="S15" s="22">
        <v>1.7737556561085901</v>
      </c>
      <c r="T15" s="15">
        <v>110</v>
      </c>
      <c r="U15" s="23" t="s">
        <v>33</v>
      </c>
      <c r="V15" s="24" t="s">
        <v>33</v>
      </c>
      <c r="W15" s="15">
        <v>0</v>
      </c>
      <c r="X15" s="25">
        <f t="shared" si="9"/>
        <v>0</v>
      </c>
      <c r="Y15" s="26">
        <f t="shared" si="10"/>
        <v>0</v>
      </c>
      <c r="Z15" s="15">
        <v>0</v>
      </c>
      <c r="AA15" s="15" t="s">
        <v>73</v>
      </c>
      <c r="AB15" s="28">
        <f t="shared" si="11"/>
        <v>-0.69</v>
      </c>
      <c r="AC15" s="29">
        <v>5.1990821180555563E-2</v>
      </c>
      <c r="AD15" s="26">
        <f t="shared" si="12"/>
        <v>-0.86096799875000007</v>
      </c>
      <c r="AE15" s="26">
        <v>-4.9000000000000004</v>
      </c>
      <c r="AF15" s="26">
        <v>-7.9842000000000004</v>
      </c>
      <c r="AG15" s="26">
        <v>0</v>
      </c>
    </row>
    <row r="16" spans="1:33" ht="15.75" customHeight="1" x14ac:dyDescent="0.2">
      <c r="A16" s="15" t="s">
        <v>55</v>
      </c>
      <c r="B16" s="15" t="s">
        <v>227</v>
      </c>
      <c r="C16" s="16">
        <f t="shared" si="4"/>
        <v>17.989999999999998</v>
      </c>
      <c r="D16" s="17">
        <v>9</v>
      </c>
      <c r="E16" s="17">
        <v>1</v>
      </c>
      <c r="F16" s="18">
        <v>161.91</v>
      </c>
      <c r="G16" s="30">
        <v>0</v>
      </c>
      <c r="H16" s="19">
        <f t="shared" si="1"/>
        <v>0</v>
      </c>
      <c r="I16" s="19">
        <f t="shared" si="2"/>
        <v>0.12982505096002414</v>
      </c>
      <c r="J16" s="18">
        <f t="shared" si="5"/>
        <v>21.019974000937509</v>
      </c>
      <c r="K16" s="18">
        <f t="shared" si="3"/>
        <v>2.3355526667708344</v>
      </c>
      <c r="L16" s="17">
        <v>23</v>
      </c>
      <c r="M16" s="20">
        <f t="shared" si="6"/>
        <v>0.39130434782608697</v>
      </c>
      <c r="N16" s="17">
        <v>13</v>
      </c>
      <c r="O16" s="21">
        <f t="shared" ref="O16:P16" si="24">D16/7</f>
        <v>1.2857142857142858</v>
      </c>
      <c r="P16" s="21">
        <f t="shared" si="24"/>
        <v>0.14285714285714285</v>
      </c>
      <c r="Q16" s="17">
        <f t="shared" si="8"/>
        <v>9</v>
      </c>
      <c r="R16" s="17"/>
      <c r="S16" s="22">
        <v>1.93846153846153</v>
      </c>
      <c r="T16" s="15">
        <v>110</v>
      </c>
      <c r="U16" s="23" t="s">
        <v>33</v>
      </c>
      <c r="V16" s="24" t="s">
        <v>33</v>
      </c>
      <c r="W16" s="15">
        <v>0</v>
      </c>
      <c r="X16" s="25">
        <f t="shared" si="9"/>
        <v>0</v>
      </c>
      <c r="Y16" s="26">
        <f t="shared" si="10"/>
        <v>0</v>
      </c>
      <c r="Z16" s="15">
        <v>0</v>
      </c>
      <c r="AA16" s="15" t="s">
        <v>73</v>
      </c>
      <c r="AB16" s="28">
        <f t="shared" si="11"/>
        <v>-0.69</v>
      </c>
      <c r="AC16" s="29">
        <v>5.1990821180555563E-2</v>
      </c>
      <c r="AD16" s="26">
        <f t="shared" si="12"/>
        <v>-0.64572599906250006</v>
      </c>
      <c r="AE16" s="26">
        <v>-4.9000000000000004</v>
      </c>
      <c r="AF16" s="26">
        <v>-7.9842000000000004</v>
      </c>
      <c r="AG16" s="26">
        <v>0</v>
      </c>
    </row>
    <row r="17" spans="1:33" ht="15.75" customHeight="1" x14ac:dyDescent="0.2">
      <c r="A17" s="15" t="s">
        <v>56</v>
      </c>
      <c r="B17" s="15" t="s">
        <v>53</v>
      </c>
      <c r="C17" s="16">
        <f t="shared" si="4"/>
        <v>17.989999999999998</v>
      </c>
      <c r="D17" s="17">
        <v>6</v>
      </c>
      <c r="E17" s="17">
        <v>3</v>
      </c>
      <c r="F17" s="18">
        <v>107.93999999999998</v>
      </c>
      <c r="G17" s="30">
        <v>0</v>
      </c>
      <c r="H17" s="19">
        <f t="shared" si="1"/>
        <v>0</v>
      </c>
      <c r="I17" s="19">
        <f t="shared" si="2"/>
        <v>0.13983060960371491</v>
      </c>
      <c r="J17" s="18">
        <f t="shared" si="5"/>
        <v>15.093316000624984</v>
      </c>
      <c r="K17" s="18">
        <f t="shared" si="3"/>
        <v>2.5155526667708306</v>
      </c>
      <c r="L17" s="17">
        <v>12</v>
      </c>
      <c r="M17" s="20">
        <f t="shared" si="6"/>
        <v>0.5</v>
      </c>
      <c r="N17" s="17">
        <v>0</v>
      </c>
      <c r="O17" s="21">
        <f t="shared" ref="O17:P17" si="25">D17/7</f>
        <v>0.8571428571428571</v>
      </c>
      <c r="P17" s="21">
        <f t="shared" si="25"/>
        <v>0.42857142857142855</v>
      </c>
      <c r="Q17" s="17">
        <f t="shared" si="8"/>
        <v>0</v>
      </c>
      <c r="R17" s="17"/>
      <c r="S17" s="22">
        <v>2.3386581469648502</v>
      </c>
      <c r="T17" s="15">
        <v>110</v>
      </c>
      <c r="U17" s="23" t="s">
        <v>33</v>
      </c>
      <c r="V17" s="24" t="s">
        <v>33</v>
      </c>
      <c r="W17" s="15">
        <v>0</v>
      </c>
      <c r="X17" s="25">
        <f t="shared" si="9"/>
        <v>0</v>
      </c>
      <c r="Y17" s="26">
        <f t="shared" si="10"/>
        <v>0</v>
      </c>
      <c r="Z17" s="15">
        <v>0</v>
      </c>
      <c r="AA17" s="15" t="s">
        <v>73</v>
      </c>
      <c r="AB17" s="28">
        <f t="shared" si="11"/>
        <v>-0.69</v>
      </c>
      <c r="AC17" s="29">
        <v>5.1990821180555563E-2</v>
      </c>
      <c r="AD17" s="26">
        <f t="shared" si="12"/>
        <v>-0.43048399937500004</v>
      </c>
      <c r="AE17" s="26">
        <v>-4.9000000000000004</v>
      </c>
      <c r="AF17" s="26">
        <v>-7.8041999999999998</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v>2.4367816091954002</v>
      </c>
      <c r="T18" s="15">
        <v>110</v>
      </c>
      <c r="U18" s="23" t="s">
        <v>33</v>
      </c>
      <c r="V18" s="24" t="s">
        <v>33</v>
      </c>
      <c r="W18" s="15">
        <v>0</v>
      </c>
      <c r="X18" s="25">
        <f t="shared" si="9"/>
        <v>0</v>
      </c>
      <c r="Y18" s="26">
        <f t="shared" si="10"/>
        <v>0</v>
      </c>
      <c r="Z18" s="15">
        <v>0</v>
      </c>
      <c r="AA18" s="15" t="s">
        <v>73</v>
      </c>
      <c r="AB18" s="28">
        <f t="shared" si="11"/>
        <v>-0.69</v>
      </c>
      <c r="AC18" s="29">
        <v>5.1990821180555563E-2</v>
      </c>
      <c r="AD18" s="26">
        <f t="shared" si="12"/>
        <v>0</v>
      </c>
      <c r="AE18" s="26">
        <v>-4.9000000000000004</v>
      </c>
      <c r="AF18" s="26">
        <v>-7.8041999999999998</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v>2.50205761316872</v>
      </c>
      <c r="T19" s="15">
        <v>110</v>
      </c>
      <c r="U19" s="23" t="s">
        <v>33</v>
      </c>
      <c r="V19" s="24" t="s">
        <v>33</v>
      </c>
      <c r="W19" s="15">
        <v>0</v>
      </c>
      <c r="X19" s="25">
        <f t="shared" si="9"/>
        <v>0</v>
      </c>
      <c r="Y19" s="26">
        <f t="shared" si="10"/>
        <v>0</v>
      </c>
      <c r="Z19" s="15">
        <v>0</v>
      </c>
      <c r="AA19" s="15" t="s">
        <v>73</v>
      </c>
      <c r="AB19" s="28">
        <f t="shared" si="11"/>
        <v>-0.69</v>
      </c>
      <c r="AC19" s="29">
        <v>5.1990821180555563E-2</v>
      </c>
      <c r="AD19" s="26">
        <f t="shared" si="12"/>
        <v>0</v>
      </c>
      <c r="AE19" s="26">
        <v>-4.9000000000000004</v>
      </c>
      <c r="AF19" s="26">
        <v>-7.8042000000000007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110</v>
      </c>
      <c r="U20" s="23" t="s">
        <v>33</v>
      </c>
      <c r="V20" s="24" t="s">
        <v>33</v>
      </c>
      <c r="W20" s="15">
        <v>0</v>
      </c>
      <c r="X20" s="25">
        <f t="shared" si="9"/>
        <v>0</v>
      </c>
      <c r="Y20" s="26">
        <f t="shared" si="10"/>
        <v>0</v>
      </c>
      <c r="Z20" s="15">
        <v>0</v>
      </c>
      <c r="AA20" s="15" t="s">
        <v>73</v>
      </c>
      <c r="AB20" s="28">
        <f t="shared" si="11"/>
        <v>-0.69</v>
      </c>
      <c r="AC20" s="29">
        <v>5.1990821180555563E-2</v>
      </c>
      <c r="AD20" s="26">
        <f t="shared" si="12"/>
        <v>0</v>
      </c>
      <c r="AE20" s="26">
        <v>-4.9000000000000004</v>
      </c>
      <c r="AF20" s="26">
        <v>-7.8042000000000007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110</v>
      </c>
      <c r="U21" s="23" t="s">
        <v>33</v>
      </c>
      <c r="V21" s="24" t="s">
        <v>33</v>
      </c>
      <c r="W21" s="15">
        <v>0</v>
      </c>
      <c r="X21" s="25">
        <f t="shared" si="9"/>
        <v>0</v>
      </c>
      <c r="Y21" s="26">
        <f t="shared" si="10"/>
        <v>0</v>
      </c>
      <c r="Z21" s="15">
        <v>0</v>
      </c>
      <c r="AA21" s="15" t="s">
        <v>73</v>
      </c>
      <c r="AB21" s="28">
        <f t="shared" si="11"/>
        <v>-0.69</v>
      </c>
      <c r="AC21" s="29">
        <v>5.1990821180555563E-2</v>
      </c>
      <c r="AD21" s="26">
        <f t="shared" si="12"/>
        <v>0</v>
      </c>
      <c r="AE21" s="26">
        <v>-4.9000000000000004</v>
      </c>
      <c r="AF21" s="26">
        <v>-7.8042000000000007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110</v>
      </c>
      <c r="U22" s="23" t="s">
        <v>33</v>
      </c>
      <c r="V22" s="24" t="s">
        <v>33</v>
      </c>
      <c r="W22" s="15">
        <v>0</v>
      </c>
      <c r="X22" s="25">
        <f t="shared" si="9"/>
        <v>0</v>
      </c>
      <c r="Y22" s="26">
        <f t="shared" si="10"/>
        <v>0</v>
      </c>
      <c r="Z22" s="15">
        <v>0</v>
      </c>
      <c r="AA22" s="15" t="s">
        <v>73</v>
      </c>
      <c r="AB22" s="28">
        <f t="shared" si="11"/>
        <v>-0.69</v>
      </c>
      <c r="AC22" s="29">
        <v>5.1990821180555563E-2</v>
      </c>
      <c r="AD22" s="26">
        <f t="shared" si="12"/>
        <v>0</v>
      </c>
      <c r="AE22" s="26">
        <v>-4.9000000000000004</v>
      </c>
      <c r="AF22" s="26">
        <v>-7.8042000000000007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110</v>
      </c>
      <c r="U23" s="23" t="s">
        <v>33</v>
      </c>
      <c r="V23" s="24" t="s">
        <v>33</v>
      </c>
      <c r="W23" s="15">
        <v>0</v>
      </c>
      <c r="X23" s="25">
        <f t="shared" si="9"/>
        <v>0</v>
      </c>
      <c r="Y23" s="26">
        <f t="shared" si="10"/>
        <v>0</v>
      </c>
      <c r="Z23" s="15">
        <v>0</v>
      </c>
      <c r="AA23" s="15" t="s">
        <v>73</v>
      </c>
      <c r="AB23" s="28">
        <f t="shared" si="11"/>
        <v>-0.69</v>
      </c>
      <c r="AC23" s="29">
        <v>5.1990821180555563E-2</v>
      </c>
      <c r="AD23" s="26">
        <f t="shared" si="12"/>
        <v>0</v>
      </c>
      <c r="AE23" s="26">
        <v>-4.9000000000000004</v>
      </c>
      <c r="AF23" s="26">
        <v>-7.8042000000000007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110</v>
      </c>
      <c r="U24" s="23" t="s">
        <v>33</v>
      </c>
      <c r="V24" s="24" t="s">
        <v>33</v>
      </c>
      <c r="W24" s="15">
        <v>0</v>
      </c>
      <c r="X24" s="25">
        <f t="shared" si="9"/>
        <v>0</v>
      </c>
      <c r="Y24" s="26">
        <f t="shared" si="10"/>
        <v>0</v>
      </c>
      <c r="Z24" s="15">
        <v>0</v>
      </c>
      <c r="AA24" s="15" t="s">
        <v>73</v>
      </c>
      <c r="AB24" s="28">
        <f t="shared" si="11"/>
        <v>-0.69</v>
      </c>
      <c r="AC24" s="29">
        <v>5.1990821180555563E-2</v>
      </c>
      <c r="AD24" s="26">
        <f t="shared" si="12"/>
        <v>0</v>
      </c>
      <c r="AE24" s="26">
        <v>-4.9000000000000004</v>
      </c>
      <c r="AF24" s="26">
        <v>-7.8042000000000007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110</v>
      </c>
      <c r="U25" s="23" t="s">
        <v>33</v>
      </c>
      <c r="V25" s="24" t="s">
        <v>33</v>
      </c>
      <c r="W25" s="37">
        <v>0</v>
      </c>
      <c r="X25" s="25">
        <f t="shared" si="9"/>
        <v>0</v>
      </c>
      <c r="Y25" s="26">
        <f t="shared" si="10"/>
        <v>0</v>
      </c>
      <c r="Z25" s="37">
        <v>0</v>
      </c>
      <c r="AA25" s="15" t="s">
        <v>73</v>
      </c>
      <c r="AB25" s="28">
        <f t="shared" si="11"/>
        <v>-0.69</v>
      </c>
      <c r="AC25" s="29">
        <v>5.1990821180555563E-2</v>
      </c>
      <c r="AD25" s="26">
        <f t="shared" si="12"/>
        <v>0</v>
      </c>
      <c r="AE25" s="26">
        <v>-4.9000000000000004</v>
      </c>
      <c r="AF25" s="26">
        <v>-7.8</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110</v>
      </c>
      <c r="U26" s="23" t="s">
        <v>33</v>
      </c>
      <c r="V26" s="24" t="s">
        <v>33</v>
      </c>
      <c r="W26" s="37">
        <v>0</v>
      </c>
      <c r="X26" s="25">
        <f t="shared" si="9"/>
        <v>0</v>
      </c>
      <c r="Y26" s="26">
        <f t="shared" si="10"/>
        <v>0</v>
      </c>
      <c r="Z26" s="37">
        <v>0</v>
      </c>
      <c r="AA26" s="15" t="s">
        <v>73</v>
      </c>
      <c r="AB26" s="28">
        <f t="shared" si="11"/>
        <v>-0.69</v>
      </c>
      <c r="AC26" s="29">
        <v>5.1990821180555563E-2</v>
      </c>
      <c r="AD26" s="26">
        <f t="shared" si="12"/>
        <v>0</v>
      </c>
      <c r="AE26" s="26">
        <v>-4.9000000000000004</v>
      </c>
      <c r="AF26" s="26">
        <v>-7.8041999999999998</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110</v>
      </c>
      <c r="U27" s="23" t="s">
        <v>33</v>
      </c>
      <c r="V27" s="24" t="s">
        <v>33</v>
      </c>
      <c r="W27" s="37">
        <v>0</v>
      </c>
      <c r="X27" s="25">
        <f t="shared" si="9"/>
        <v>0</v>
      </c>
      <c r="Y27" s="26">
        <f t="shared" si="10"/>
        <v>0</v>
      </c>
      <c r="Z27" s="37">
        <v>0</v>
      </c>
      <c r="AA27" s="15" t="s">
        <v>73</v>
      </c>
      <c r="AB27" s="28">
        <f t="shared" si="11"/>
        <v>-0.69</v>
      </c>
      <c r="AC27" s="29">
        <v>5.1990821180555563E-2</v>
      </c>
      <c r="AD27" s="26">
        <f t="shared" si="12"/>
        <v>0</v>
      </c>
      <c r="AE27" s="26">
        <v>-4.9000000000000004</v>
      </c>
      <c r="AF27" s="26">
        <v>-7.8041999999999998</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110</v>
      </c>
      <c r="U28" s="23" t="s">
        <v>33</v>
      </c>
      <c r="V28" s="24" t="s">
        <v>33</v>
      </c>
      <c r="W28" s="37">
        <v>0</v>
      </c>
      <c r="X28" s="25">
        <f t="shared" si="9"/>
        <v>0</v>
      </c>
      <c r="Y28" s="26">
        <f t="shared" si="10"/>
        <v>0</v>
      </c>
      <c r="Z28" s="37">
        <v>0</v>
      </c>
      <c r="AA28" s="15" t="s">
        <v>73</v>
      </c>
      <c r="AB28" s="28">
        <f t="shared" si="11"/>
        <v>-0.69</v>
      </c>
      <c r="AC28" s="29">
        <v>5.1990821180555563E-2</v>
      </c>
      <c r="AD28" s="26">
        <f t="shared" si="12"/>
        <v>0</v>
      </c>
      <c r="AE28" s="26">
        <v>-4.9000000000000004</v>
      </c>
      <c r="AF28" s="26">
        <v>-7.8041999999999998</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110</v>
      </c>
      <c r="U29" s="23" t="s">
        <v>33</v>
      </c>
      <c r="V29" s="24" t="s">
        <v>33</v>
      </c>
      <c r="W29" s="39">
        <v>0</v>
      </c>
      <c r="X29" s="25">
        <f t="shared" si="9"/>
        <v>0</v>
      </c>
      <c r="Y29" s="26">
        <f t="shared" si="10"/>
        <v>0</v>
      </c>
      <c r="Z29" s="39">
        <v>0</v>
      </c>
      <c r="AA29" s="2" t="s">
        <v>73</v>
      </c>
      <c r="AB29" s="28">
        <f t="shared" si="11"/>
        <v>-0.69</v>
      </c>
      <c r="AC29" s="29">
        <v>5.1990821180555563E-2</v>
      </c>
      <c r="AD29" s="26">
        <f t="shared" si="12"/>
        <v>0</v>
      </c>
      <c r="AE29" s="26">
        <v>-4.9000000000000004</v>
      </c>
      <c r="AF29" s="26">
        <v>-7.8041999999999998</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220</v>
      </c>
      <c r="U30" s="23" t="s">
        <v>33</v>
      </c>
      <c r="V30" s="24" t="s">
        <v>338</v>
      </c>
      <c r="W30" s="39">
        <v>0</v>
      </c>
      <c r="X30" s="25">
        <f t="shared" si="9"/>
        <v>0</v>
      </c>
      <c r="Y30" s="26">
        <f t="shared" si="10"/>
        <v>0</v>
      </c>
      <c r="Z30" s="39">
        <v>0</v>
      </c>
      <c r="AA30" s="2" t="s">
        <v>73</v>
      </c>
      <c r="AB30" s="28">
        <f t="shared" si="11"/>
        <v>-0.69</v>
      </c>
      <c r="AC30" s="29">
        <v>5.1990821180555563E-2</v>
      </c>
      <c r="AD30" s="26">
        <f t="shared" si="12"/>
        <v>0</v>
      </c>
      <c r="AE30" s="26">
        <v>-4.9000000000000004</v>
      </c>
      <c r="AF30" s="26">
        <v>-7.7070398400000002</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110</v>
      </c>
      <c r="U31" s="23" t="s">
        <v>33</v>
      </c>
      <c r="V31" s="24" t="s">
        <v>734</v>
      </c>
      <c r="W31" s="39">
        <v>0</v>
      </c>
      <c r="X31" s="25">
        <f t="shared" si="9"/>
        <v>0</v>
      </c>
      <c r="Y31" s="26">
        <f t="shared" si="10"/>
        <v>0</v>
      </c>
      <c r="Z31" s="39">
        <v>0</v>
      </c>
      <c r="AA31" s="2" t="s">
        <v>73</v>
      </c>
      <c r="AB31" s="28">
        <f t="shared" si="11"/>
        <v>-0.69</v>
      </c>
      <c r="AC31" s="29">
        <v>5.1990821180555563E-2</v>
      </c>
      <c r="AD31" s="26">
        <f t="shared" si="12"/>
        <v>0</v>
      </c>
      <c r="AE31" s="26">
        <v>-4.9000000000000004</v>
      </c>
      <c r="AF31" s="26">
        <v>-7.7070398400000002</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5.1990821180555563E-2</v>
      </c>
      <c r="AD32" s="26">
        <f t="shared" si="12"/>
        <v>0</v>
      </c>
      <c r="AE32" s="26">
        <v>-4.9000000000000004</v>
      </c>
      <c r="AF32" s="26">
        <v>-7.7070398400000002</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Info!B1:BJ5000""),3,FALSE),"""")"),"Rocker Light Switch with Wall Plate, 10 Pack, White - 3 Way Decorator Paddle Switch, Three Wire, Residential Grade, 15 Amp, 120/277V, UL Listed")</f>
        <v>Rocker Light Switch with Wall Plate, 10 Pack, White - 3 Way Decorator Paddle Switch, Three Wire,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Info!B1:BJ5000""),2,FALSE),"""")"),"B082T1DMZF")</f>
        <v>B082T1DMZF</v>
      </c>
      <c r="B2" s="38" t="s">
        <v>339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8.25" customHeight="1" x14ac:dyDescent="0.15">
      <c r="A3" s="62" t="s">
        <v>30</v>
      </c>
      <c r="B3" s="63"/>
      <c r="C3" s="4">
        <f>((AE32+AF32)/0.85)*-1</f>
        <v>17.458633835294115</v>
      </c>
      <c r="D3" s="5">
        <f>SUM(D4:D99765)</f>
        <v>224</v>
      </c>
      <c r="E3" s="5"/>
      <c r="F3" s="6">
        <f t="shared" ref="F3:G3" si="0">SUM(F4:F99765)</f>
        <v>3809.7800000000007</v>
      </c>
      <c r="G3" s="6">
        <f t="shared" si="0"/>
        <v>-345.95</v>
      </c>
      <c r="H3" s="7">
        <f t="shared" ref="H3:H32" si="1">G3/F3*-1</f>
        <v>9.0805768312080995E-2</v>
      </c>
      <c r="I3" s="8">
        <f t="shared" ref="I3:I32" si="2">J3/F3</f>
        <v>-0.13370382959053678</v>
      </c>
      <c r="J3" s="6">
        <f>SUM(J4:J99765)</f>
        <v>-509.38217589743527</v>
      </c>
      <c r="K3" s="6">
        <f t="shared" ref="K3:K32" si="3">J3/D3</f>
        <v>-2.2740275709706932</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72</v>
      </c>
      <c r="X3" s="7">
        <f>W3/D3</f>
        <v>0.32142857142857145</v>
      </c>
      <c r="Y3" s="6"/>
      <c r="Z3" s="5"/>
      <c r="AA3" s="5"/>
      <c r="AB3" s="5"/>
      <c r="AC3" s="5"/>
      <c r="AD3" s="6">
        <f>SUM(AD4:AD99765)</f>
        <v>-28.428306666666668</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Info!B2:BZ7000""),37,FALSE)),"""")*-1"),-9.41983876)</f>
        <v>-9.4198387599999993</v>
      </c>
      <c r="AG3" s="6">
        <f>SUM(AG4:AG99765)</f>
        <v>0</v>
      </c>
    </row>
    <row r="4" spans="1:33" ht="15.75" customHeight="1" x14ac:dyDescent="0.2">
      <c r="A4" s="15" t="s">
        <v>31</v>
      </c>
      <c r="B4" s="15" t="s">
        <v>297</v>
      </c>
      <c r="C4" s="16">
        <f t="shared" ref="C4:C32" si="4">IFERROR(F4/D4," - ")</f>
        <v>19.101111111111109</v>
      </c>
      <c r="D4" s="17">
        <v>9</v>
      </c>
      <c r="E4" s="17">
        <v>0</v>
      </c>
      <c r="F4" s="18">
        <v>171.91</v>
      </c>
      <c r="G4" s="18">
        <v>0</v>
      </c>
      <c r="H4" s="19">
        <f t="shared" si="1"/>
        <v>0</v>
      </c>
      <c r="I4" s="19">
        <f t="shared" si="2"/>
        <v>5.7370554471704749E-2</v>
      </c>
      <c r="J4" s="18">
        <f t="shared" ref="J4:J32" si="5">F4*0.85+G4+AF4*D4+D4*AE4+AG4+AD4</f>
        <v>9.8625720192307629</v>
      </c>
      <c r="K4" s="18">
        <f t="shared" si="3"/>
        <v>1.0958413354700847</v>
      </c>
      <c r="L4" s="17">
        <v>11</v>
      </c>
      <c r="M4" s="20">
        <f t="shared" ref="M4:M32" si="6">IFERROR(D4/L4,"-")</f>
        <v>0.81818181818181823</v>
      </c>
      <c r="N4" s="17">
        <v>367</v>
      </c>
      <c r="O4" s="21">
        <f t="shared" ref="O4:P4" si="7">D4/7</f>
        <v>1.2857142857142858</v>
      </c>
      <c r="P4" s="21">
        <f t="shared" si="7"/>
        <v>0</v>
      </c>
      <c r="Q4" s="17">
        <f t="shared" ref="Q4:Q32" si="8">ROUNDDOWN(N4/(O4+P4),0)</f>
        <v>285</v>
      </c>
      <c r="R4" s="17"/>
      <c r="S4" s="22">
        <v>0.33615341229554402</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9.1965277777777771E-2</v>
      </c>
      <c r="AD4" s="26">
        <f t="shared" ref="AD4:AD32" si="12">IFERROR(AB4*AC4*D4*2,0)</f>
        <v>-1.1422087499999998</v>
      </c>
      <c r="AE4" s="26">
        <v>-5.42</v>
      </c>
      <c r="AF4" s="26">
        <v>-9.5931910256410262</v>
      </c>
      <c r="AG4" s="26">
        <v>0</v>
      </c>
    </row>
    <row r="5" spans="1:33" ht="15.75" customHeight="1" x14ac:dyDescent="0.2">
      <c r="A5" s="15" t="s">
        <v>35</v>
      </c>
      <c r="B5" s="15" t="s">
        <v>340</v>
      </c>
      <c r="C5" s="16">
        <f t="shared" si="4"/>
        <v>19</v>
      </c>
      <c r="D5" s="17">
        <v>1</v>
      </c>
      <c r="E5" s="17">
        <v>0</v>
      </c>
      <c r="F5" s="30">
        <v>19</v>
      </c>
      <c r="G5" s="30">
        <v>0</v>
      </c>
      <c r="H5" s="19">
        <f t="shared" si="1"/>
        <v>0</v>
      </c>
      <c r="I5" s="19">
        <f t="shared" si="2"/>
        <v>5.3152467948717849E-2</v>
      </c>
      <c r="J5" s="18">
        <f t="shared" si="5"/>
        <v>1.0098968910256392</v>
      </c>
      <c r="K5" s="18">
        <f t="shared" si="3"/>
        <v>1.0098968910256392</v>
      </c>
      <c r="L5" s="17">
        <v>3</v>
      </c>
      <c r="M5" s="20">
        <f t="shared" si="6"/>
        <v>0.33333333333333331</v>
      </c>
      <c r="N5" s="17">
        <v>363</v>
      </c>
      <c r="O5" s="21">
        <f t="shared" ref="O5:P5" si="13">D5/7</f>
        <v>0.14285714285714285</v>
      </c>
      <c r="P5" s="21">
        <f t="shared" si="13"/>
        <v>0</v>
      </c>
      <c r="Q5" s="17">
        <f t="shared" si="8"/>
        <v>2541</v>
      </c>
      <c r="R5" s="17"/>
      <c r="S5" s="22">
        <v>0.33101851851851799</v>
      </c>
      <c r="T5" s="15">
        <v>0</v>
      </c>
      <c r="U5" s="23" t="s">
        <v>33</v>
      </c>
      <c r="V5" s="24" t="s">
        <v>33</v>
      </c>
      <c r="W5" s="15">
        <v>0</v>
      </c>
      <c r="X5" s="25">
        <f t="shared" si="9"/>
        <v>0</v>
      </c>
      <c r="Y5" s="26">
        <f t="shared" si="10"/>
        <v>0</v>
      </c>
      <c r="Z5" s="15">
        <v>0</v>
      </c>
      <c r="AA5" s="27" t="s">
        <v>73</v>
      </c>
      <c r="AB5" s="28">
        <f t="shared" si="11"/>
        <v>-0.69</v>
      </c>
      <c r="AC5" s="29">
        <v>9.1965277777777771E-2</v>
      </c>
      <c r="AD5" s="26">
        <f t="shared" si="12"/>
        <v>-0.12691208333333331</v>
      </c>
      <c r="AE5" s="26">
        <v>-5.42</v>
      </c>
      <c r="AF5" s="26">
        <v>-9.5931910256410262</v>
      </c>
      <c r="AG5" s="26">
        <v>0</v>
      </c>
    </row>
    <row r="6" spans="1:33" ht="15.75" customHeight="1" x14ac:dyDescent="0.2">
      <c r="A6" s="15" t="s">
        <v>37</v>
      </c>
      <c r="B6" s="15" t="s">
        <v>341</v>
      </c>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363</v>
      </c>
      <c r="O6" s="21">
        <f t="shared" ref="O6:P6" si="14">D6/7</f>
        <v>0</v>
      </c>
      <c r="P6" s="21">
        <f t="shared" si="14"/>
        <v>0</v>
      </c>
      <c r="Q6" s="17" t="e">
        <f t="shared" si="8"/>
        <v>#DIV/0!</v>
      </c>
      <c r="R6" s="17"/>
      <c r="S6" s="22">
        <v>0.31168831168831101</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-9.5931910256410262</v>
      </c>
      <c r="AG6" s="26">
        <v>0</v>
      </c>
    </row>
    <row r="7" spans="1:33" ht="15.75" customHeight="1" x14ac:dyDescent="0.2">
      <c r="A7" s="15" t="s">
        <v>40</v>
      </c>
      <c r="B7" s="15" t="s">
        <v>301</v>
      </c>
      <c r="C7" s="16">
        <f t="shared" si="4"/>
        <v>16.990000000000002</v>
      </c>
      <c r="D7" s="17">
        <v>21</v>
      </c>
      <c r="E7" s="17">
        <v>0</v>
      </c>
      <c r="F7" s="30">
        <v>356.79000000000008</v>
      </c>
      <c r="G7" s="30">
        <v>-55.87</v>
      </c>
      <c r="H7" s="19">
        <f t="shared" si="1"/>
        <v>0.15659071162308358</v>
      </c>
      <c r="I7" s="19">
        <f t="shared" si="2"/>
        <v>-0.197709199496795</v>
      </c>
      <c r="J7" s="18">
        <f t="shared" si="5"/>
        <v>-70.540665288461497</v>
      </c>
      <c r="K7" s="18">
        <f t="shared" si="3"/>
        <v>-3.3590792994505474</v>
      </c>
      <c r="L7" s="17">
        <v>25</v>
      </c>
      <c r="M7" s="20">
        <f t="shared" si="6"/>
        <v>0.84</v>
      </c>
      <c r="N7" s="17">
        <v>344</v>
      </c>
      <c r="O7" s="21">
        <f t="shared" ref="O7:P7" si="15">D7/7</f>
        <v>3</v>
      </c>
      <c r="P7" s="21">
        <f t="shared" si="15"/>
        <v>0</v>
      </c>
      <c r="Q7" s="17">
        <f t="shared" si="8"/>
        <v>114</v>
      </c>
      <c r="R7" s="17"/>
      <c r="S7" s="22">
        <v>0.33474833232261902</v>
      </c>
      <c r="T7" s="15">
        <v>0</v>
      </c>
      <c r="U7" s="23" t="s">
        <v>33</v>
      </c>
      <c r="V7" s="24" t="s">
        <v>39</v>
      </c>
      <c r="W7" s="15">
        <v>9</v>
      </c>
      <c r="X7" s="25">
        <f t="shared" si="9"/>
        <v>0.42857142857142855</v>
      </c>
      <c r="Y7" s="26">
        <f t="shared" si="10"/>
        <v>5.0790909090909091</v>
      </c>
      <c r="Z7" s="15">
        <v>2</v>
      </c>
      <c r="AA7" s="15" t="s">
        <v>73</v>
      </c>
      <c r="AB7" s="28">
        <f t="shared" si="11"/>
        <v>-0.69</v>
      </c>
      <c r="AC7" s="29">
        <v>9.1965277777777771E-2</v>
      </c>
      <c r="AD7" s="26">
        <f t="shared" si="12"/>
        <v>-2.6651537499999995</v>
      </c>
      <c r="AE7" s="26">
        <v>-5.42</v>
      </c>
      <c r="AF7" s="26">
        <v>-9.5931910256410262</v>
      </c>
      <c r="AG7" s="26">
        <v>0</v>
      </c>
    </row>
    <row r="8" spans="1:33" ht="15.75" customHeight="1" x14ac:dyDescent="0.2">
      <c r="A8" s="15" t="s">
        <v>42</v>
      </c>
      <c r="B8" s="15" t="s">
        <v>342</v>
      </c>
      <c r="C8" s="16">
        <f t="shared" si="4"/>
        <v>16.990000000000006</v>
      </c>
      <c r="D8" s="17">
        <v>22</v>
      </c>
      <c r="E8" s="17">
        <v>3</v>
      </c>
      <c r="F8" s="30">
        <v>373.78000000000009</v>
      </c>
      <c r="G8" s="30">
        <v>-7.48</v>
      </c>
      <c r="H8" s="19">
        <f t="shared" si="1"/>
        <v>2.0011771630370802E-2</v>
      </c>
      <c r="I8" s="19">
        <f t="shared" si="2"/>
        <v>-6.0942441632332527E-2</v>
      </c>
      <c r="J8" s="18">
        <f t="shared" si="5"/>
        <v>-22.779065833333256</v>
      </c>
      <c r="K8" s="18">
        <f t="shared" si="3"/>
        <v>-1.0354120833333298</v>
      </c>
      <c r="L8" s="17">
        <v>48</v>
      </c>
      <c r="M8" s="20">
        <f t="shared" si="6"/>
        <v>0.45833333333333331</v>
      </c>
      <c r="N8" s="17">
        <v>318</v>
      </c>
      <c r="O8" s="21">
        <f t="shared" ref="O8:P8" si="16">D8/7</f>
        <v>3.1428571428571428</v>
      </c>
      <c r="P8" s="21">
        <f t="shared" si="16"/>
        <v>0.42857142857142855</v>
      </c>
      <c r="Q8" s="17">
        <f t="shared" si="8"/>
        <v>89</v>
      </c>
      <c r="R8" s="17"/>
      <c r="S8" s="22">
        <v>0.37759597230962799</v>
      </c>
      <c r="T8" s="15">
        <v>0</v>
      </c>
      <c r="U8" s="23" t="s">
        <v>33</v>
      </c>
      <c r="V8" s="24" t="s">
        <v>33</v>
      </c>
      <c r="W8" s="15">
        <v>0</v>
      </c>
      <c r="X8" s="25">
        <f t="shared" si="9"/>
        <v>0</v>
      </c>
      <c r="Y8" s="26">
        <f t="shared" si="10"/>
        <v>0</v>
      </c>
      <c r="Z8" s="15">
        <v>0</v>
      </c>
      <c r="AA8" s="15" t="s">
        <v>73</v>
      </c>
      <c r="AB8" s="28">
        <f t="shared" si="11"/>
        <v>-0.69</v>
      </c>
      <c r="AC8" s="29">
        <v>9.1965277777777771E-2</v>
      </c>
      <c r="AD8" s="26">
        <f t="shared" si="12"/>
        <v>-2.792065833333333</v>
      </c>
      <c r="AE8" s="26">
        <v>-5.42</v>
      </c>
      <c r="AF8" s="26">
        <v>-9.59</v>
      </c>
      <c r="AG8" s="26">
        <v>0</v>
      </c>
    </row>
    <row r="9" spans="1:33" ht="15.75" customHeight="1" x14ac:dyDescent="0.2">
      <c r="A9" s="15" t="s">
        <v>44</v>
      </c>
      <c r="B9" s="15" t="s">
        <v>343</v>
      </c>
      <c r="C9" s="16">
        <f t="shared" si="4"/>
        <v>16.989999999999998</v>
      </c>
      <c r="D9" s="17">
        <v>24</v>
      </c>
      <c r="E9" s="17">
        <v>0</v>
      </c>
      <c r="F9" s="30">
        <v>407.76</v>
      </c>
      <c r="G9" s="30">
        <v>-0.1</v>
      </c>
      <c r="H9" s="19">
        <f t="shared" si="1"/>
        <v>2.4524229939179912E-4</v>
      </c>
      <c r="I9" s="19">
        <f t="shared" si="2"/>
        <v>-4.6467788367214234E-2</v>
      </c>
      <c r="J9" s="18">
        <f t="shared" si="5"/>
        <v>-18.947705384615276</v>
      </c>
      <c r="K9" s="18">
        <f t="shared" si="3"/>
        <v>-0.78948772435896986</v>
      </c>
      <c r="L9" s="17">
        <v>42</v>
      </c>
      <c r="M9" s="20">
        <f t="shared" si="6"/>
        <v>0.5714285714285714</v>
      </c>
      <c r="N9" s="17">
        <v>292</v>
      </c>
      <c r="O9" s="21">
        <f t="shared" ref="O9:P9" si="17">D9/7</f>
        <v>3.4285714285714284</v>
      </c>
      <c r="P9" s="21">
        <f t="shared" si="17"/>
        <v>0</v>
      </c>
      <c r="Q9" s="17">
        <f t="shared" si="8"/>
        <v>85</v>
      </c>
      <c r="R9" s="17"/>
      <c r="S9" s="22">
        <v>0.45085190039318401</v>
      </c>
      <c r="T9" s="15">
        <v>0</v>
      </c>
      <c r="U9" s="23" t="s">
        <v>33</v>
      </c>
      <c r="V9" s="24" t="s">
        <v>33</v>
      </c>
      <c r="W9" s="15">
        <v>1</v>
      </c>
      <c r="X9" s="25">
        <f t="shared" si="9"/>
        <v>4.1666666666666664E-2</v>
      </c>
      <c r="Y9" s="26">
        <f t="shared" si="10"/>
        <v>0.1</v>
      </c>
      <c r="Z9" s="15">
        <v>0</v>
      </c>
      <c r="AA9" s="15" t="s">
        <v>73</v>
      </c>
      <c r="AB9" s="28">
        <f t="shared" si="11"/>
        <v>-0.69</v>
      </c>
      <c r="AC9" s="29">
        <v>9.1965277777777771E-2</v>
      </c>
      <c r="AD9" s="26">
        <f t="shared" si="12"/>
        <v>-3.0458899999999995</v>
      </c>
      <c r="AE9" s="26">
        <v>-5.42</v>
      </c>
      <c r="AF9" s="26">
        <v>-9.6799089743589697</v>
      </c>
      <c r="AG9" s="26">
        <v>0</v>
      </c>
    </row>
    <row r="10" spans="1:33" ht="15.75" customHeight="1" x14ac:dyDescent="0.2">
      <c r="A10" s="15" t="s">
        <v>45</v>
      </c>
      <c r="B10" s="15" t="s">
        <v>99</v>
      </c>
      <c r="C10" s="16">
        <f t="shared" si="4"/>
        <v>16.990000000000002</v>
      </c>
      <c r="D10" s="17">
        <v>37</v>
      </c>
      <c r="E10" s="17">
        <v>4</v>
      </c>
      <c r="F10" s="30">
        <v>628.63000000000011</v>
      </c>
      <c r="G10" s="30">
        <v>-37.56</v>
      </c>
      <c r="H10" s="19">
        <f t="shared" si="1"/>
        <v>5.9748977936146849E-2</v>
      </c>
      <c r="I10" s="19">
        <f t="shared" si="2"/>
        <v>-0.10597152400396918</v>
      </c>
      <c r="J10" s="18">
        <f t="shared" si="5"/>
        <v>-66.616879134615161</v>
      </c>
      <c r="K10" s="18">
        <f t="shared" si="3"/>
        <v>-1.8004561928274367</v>
      </c>
      <c r="L10" s="17">
        <v>77</v>
      </c>
      <c r="M10" s="20">
        <f t="shared" si="6"/>
        <v>0.48051948051948051</v>
      </c>
      <c r="N10" s="17">
        <v>253</v>
      </c>
      <c r="O10" s="21">
        <f t="shared" ref="O10:P10" si="18">D10/7</f>
        <v>5.2857142857142856</v>
      </c>
      <c r="P10" s="21">
        <f t="shared" si="18"/>
        <v>0.5714285714285714</v>
      </c>
      <c r="Q10" s="17">
        <f t="shared" si="8"/>
        <v>43</v>
      </c>
      <c r="R10" s="17"/>
      <c r="S10" s="22">
        <v>0.53551912568306004</v>
      </c>
      <c r="T10" s="15">
        <v>0</v>
      </c>
      <c r="U10" s="23" t="s">
        <v>33</v>
      </c>
      <c r="V10" s="24" t="s">
        <v>33</v>
      </c>
      <c r="W10" s="15">
        <v>20</v>
      </c>
      <c r="X10" s="25">
        <f t="shared" si="9"/>
        <v>0.54054054054054057</v>
      </c>
      <c r="Y10" s="26">
        <f t="shared" si="10"/>
        <v>1.7072727272727273</v>
      </c>
      <c r="Z10" s="15">
        <v>2</v>
      </c>
      <c r="AA10" s="15" t="s">
        <v>73</v>
      </c>
      <c r="AB10" s="28">
        <f t="shared" si="11"/>
        <v>-0.69</v>
      </c>
      <c r="AC10" s="29">
        <v>9.1965277777777771E-2</v>
      </c>
      <c r="AD10" s="26">
        <f t="shared" si="12"/>
        <v>-4.695747083333333</v>
      </c>
      <c r="AE10" s="26">
        <v>-5.42</v>
      </c>
      <c r="AF10" s="26">
        <v>-9.6799089743589697</v>
      </c>
      <c r="AG10" s="26">
        <v>0</v>
      </c>
    </row>
    <row r="11" spans="1:33" ht="15.75" customHeight="1" x14ac:dyDescent="0.2">
      <c r="A11" s="15" t="s">
        <v>47</v>
      </c>
      <c r="B11" s="15" t="s">
        <v>344</v>
      </c>
      <c r="C11" s="16" t="str">
        <f t="shared" si="4"/>
        <v xml:space="preserve"> - </v>
      </c>
      <c r="D11" s="17">
        <v>0</v>
      </c>
      <c r="E11" s="17">
        <v>8</v>
      </c>
      <c r="F11" s="30">
        <v>0</v>
      </c>
      <c r="G11" s="30">
        <v>0</v>
      </c>
      <c r="H11" s="19" t="e">
        <f t="shared" si="1"/>
        <v>#DIV/0!</v>
      </c>
      <c r="I11" s="19" t="e">
        <f t="shared" si="2"/>
        <v>#DIV/0!</v>
      </c>
      <c r="J11" s="18">
        <f t="shared" si="5"/>
        <v>0</v>
      </c>
      <c r="K11" s="18" t="e">
        <f t="shared" si="3"/>
        <v>#DIV/0!</v>
      </c>
      <c r="L11" s="17">
        <v>0</v>
      </c>
      <c r="M11" s="20" t="str">
        <f t="shared" si="6"/>
        <v>-</v>
      </c>
      <c r="N11" s="17">
        <v>241</v>
      </c>
      <c r="O11" s="21">
        <f t="shared" ref="O11:P11" si="19">D11/7</f>
        <v>0</v>
      </c>
      <c r="P11" s="21">
        <f t="shared" si="19"/>
        <v>1.1428571428571428</v>
      </c>
      <c r="Q11" s="17">
        <f t="shared" si="8"/>
        <v>210</v>
      </c>
      <c r="R11" s="17"/>
      <c r="S11" s="22">
        <v>0.52223006351446699</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-5.42</v>
      </c>
      <c r="AF11" s="26">
        <v>-9.6799089743589697</v>
      </c>
      <c r="AG11" s="26">
        <v>0</v>
      </c>
    </row>
    <row r="12" spans="1:33" ht="15.75" customHeight="1" x14ac:dyDescent="0.2">
      <c r="A12" s="15" t="s">
        <v>49</v>
      </c>
      <c r="B12" s="15" t="s">
        <v>345</v>
      </c>
      <c r="C12" s="16" t="str">
        <f t="shared" si="4"/>
        <v xml:space="preserve"> - </v>
      </c>
      <c r="D12" s="17">
        <v>0</v>
      </c>
      <c r="E12" s="17">
        <v>2</v>
      </c>
      <c r="F12" s="30">
        <v>0</v>
      </c>
      <c r="G12" s="30">
        <v>0</v>
      </c>
      <c r="H12" s="19" t="e">
        <f t="shared" si="1"/>
        <v>#DIV/0!</v>
      </c>
      <c r="I12" s="19" t="e">
        <f t="shared" si="2"/>
        <v>#DIV/0!</v>
      </c>
      <c r="J12" s="18">
        <f t="shared" si="5"/>
        <v>0</v>
      </c>
      <c r="K12" s="18" t="e">
        <f t="shared" si="3"/>
        <v>#DIV/0!</v>
      </c>
      <c r="L12" s="17">
        <v>0</v>
      </c>
      <c r="M12" s="20" t="str">
        <f t="shared" si="6"/>
        <v>-</v>
      </c>
      <c r="N12" s="17">
        <v>233</v>
      </c>
      <c r="O12" s="21">
        <f t="shared" ref="O12:P12" si="20">D12/7</f>
        <v>0</v>
      </c>
      <c r="P12" s="21">
        <f t="shared" si="20"/>
        <v>0.2857142857142857</v>
      </c>
      <c r="Q12" s="17">
        <f t="shared" si="8"/>
        <v>815</v>
      </c>
      <c r="R12" s="17"/>
      <c r="S12" s="22">
        <v>0.51895043731778401</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-9.6799089743589697</v>
      </c>
      <c r="AG12" s="26">
        <v>0</v>
      </c>
    </row>
    <row r="13" spans="1:33" ht="15.75" customHeight="1" x14ac:dyDescent="0.2">
      <c r="A13" s="15" t="s">
        <v>50</v>
      </c>
      <c r="B13" s="15" t="s">
        <v>346</v>
      </c>
      <c r="C13" s="16">
        <f t="shared" si="4"/>
        <v>16.989999999999998</v>
      </c>
      <c r="D13" s="17">
        <v>12</v>
      </c>
      <c r="E13" s="17">
        <v>1</v>
      </c>
      <c r="F13" s="18">
        <v>203.88</v>
      </c>
      <c r="G13" s="30">
        <v>-29.42</v>
      </c>
      <c r="H13" s="19">
        <f t="shared" si="1"/>
        <v>0.14430056896213461</v>
      </c>
      <c r="I13" s="19">
        <f t="shared" si="2"/>
        <v>-0.19320946144791062</v>
      </c>
      <c r="J13" s="18">
        <f t="shared" si="5"/>
        <v>-39.391545000000015</v>
      </c>
      <c r="K13" s="18">
        <f t="shared" si="3"/>
        <v>-3.2826287500000011</v>
      </c>
      <c r="L13" s="17">
        <v>3</v>
      </c>
      <c r="M13" s="20">
        <f t="shared" si="6"/>
        <v>4</v>
      </c>
      <c r="N13" s="17">
        <v>205</v>
      </c>
      <c r="O13" s="21">
        <f t="shared" ref="O13:P13" si="21">D13/7</f>
        <v>1.7142857142857142</v>
      </c>
      <c r="P13" s="21">
        <f t="shared" si="21"/>
        <v>0.14285714285714285</v>
      </c>
      <c r="Q13" s="17">
        <f t="shared" si="8"/>
        <v>110</v>
      </c>
      <c r="R13" s="17"/>
      <c r="S13" s="22">
        <v>0.500745156482861</v>
      </c>
      <c r="T13" s="15">
        <v>0</v>
      </c>
      <c r="U13" s="23" t="s">
        <v>33</v>
      </c>
      <c r="V13" s="24" t="s">
        <v>33</v>
      </c>
      <c r="W13" s="15">
        <v>6</v>
      </c>
      <c r="X13" s="25">
        <f t="shared" si="9"/>
        <v>0.5</v>
      </c>
      <c r="Y13" s="26">
        <f t="shared" si="10"/>
        <v>4.2028571428571428</v>
      </c>
      <c r="Z13" s="15">
        <v>1</v>
      </c>
      <c r="AA13" s="15" t="s">
        <v>73</v>
      </c>
      <c r="AB13" s="28">
        <f t="shared" si="11"/>
        <v>-0.69</v>
      </c>
      <c r="AC13" s="29">
        <v>9.1965277777777771E-2</v>
      </c>
      <c r="AD13" s="26">
        <f t="shared" si="12"/>
        <v>-1.5229449999999998</v>
      </c>
      <c r="AE13" s="26">
        <v>-5.42</v>
      </c>
      <c r="AF13" s="26">
        <v>-9.7255500000000001</v>
      </c>
      <c r="AG13" s="26">
        <v>0</v>
      </c>
    </row>
    <row r="14" spans="1:33" ht="15.75" customHeight="1" x14ac:dyDescent="0.2">
      <c r="A14" s="15" t="s">
        <v>52</v>
      </c>
      <c r="B14" s="15" t="s">
        <v>170</v>
      </c>
      <c r="C14" s="16">
        <f t="shared" si="4"/>
        <v>16.990000000000002</v>
      </c>
      <c r="D14" s="17">
        <v>11</v>
      </c>
      <c r="E14" s="17">
        <v>0</v>
      </c>
      <c r="F14" s="18">
        <v>186.89000000000001</v>
      </c>
      <c r="G14" s="30">
        <v>-37.97</v>
      </c>
      <c r="H14" s="19">
        <f t="shared" si="1"/>
        <v>0.20316763871796242</v>
      </c>
      <c r="I14" s="19">
        <f t="shared" si="2"/>
        <v>-0.2520765312037383</v>
      </c>
      <c r="J14" s="18">
        <f t="shared" si="5"/>
        <v>-47.110582916666651</v>
      </c>
      <c r="K14" s="18">
        <f t="shared" si="3"/>
        <v>-4.2827802651515139</v>
      </c>
      <c r="L14" s="17">
        <v>25</v>
      </c>
      <c r="M14" s="20">
        <f t="shared" si="6"/>
        <v>0.44</v>
      </c>
      <c r="N14" s="17">
        <v>140</v>
      </c>
      <c r="O14" s="21">
        <f t="shared" ref="O14:P14" si="22">D14/7</f>
        <v>1.5714285714285714</v>
      </c>
      <c r="P14" s="21">
        <f t="shared" si="22"/>
        <v>0</v>
      </c>
      <c r="Q14" s="17">
        <f t="shared" si="8"/>
        <v>89</v>
      </c>
      <c r="R14" s="17"/>
      <c r="S14" s="22">
        <v>0.57045840407470205</v>
      </c>
      <c r="T14" s="15">
        <v>0</v>
      </c>
      <c r="U14" s="23" t="s">
        <v>33</v>
      </c>
      <c r="V14" s="24" t="s">
        <v>33</v>
      </c>
      <c r="W14" s="15">
        <v>9</v>
      </c>
      <c r="X14" s="25">
        <f t="shared" si="9"/>
        <v>0.81818181818181823</v>
      </c>
      <c r="Y14" s="26">
        <f t="shared" si="10"/>
        <v>4.2188888888888885</v>
      </c>
      <c r="Z14" s="15">
        <v>0</v>
      </c>
      <c r="AA14" s="15" t="s">
        <v>73</v>
      </c>
      <c r="AB14" s="28">
        <f t="shared" si="11"/>
        <v>-0.69</v>
      </c>
      <c r="AC14" s="29">
        <v>9.1965277777777771E-2</v>
      </c>
      <c r="AD14" s="26">
        <f t="shared" si="12"/>
        <v>-1.3960329166666665</v>
      </c>
      <c r="AE14" s="26">
        <v>-5.42</v>
      </c>
      <c r="AF14" s="26">
        <v>-9.7255500000000001</v>
      </c>
      <c r="AG14" s="26">
        <v>0</v>
      </c>
    </row>
    <row r="15" spans="1:33" ht="15.75" customHeight="1" x14ac:dyDescent="0.2">
      <c r="A15" s="15" t="s">
        <v>54</v>
      </c>
      <c r="B15" s="15" t="s">
        <v>48</v>
      </c>
      <c r="C15" s="16">
        <f t="shared" si="4"/>
        <v>16.990000000000002</v>
      </c>
      <c r="D15" s="17">
        <v>26</v>
      </c>
      <c r="E15" s="17">
        <v>7</v>
      </c>
      <c r="F15" s="18">
        <v>441.74000000000007</v>
      </c>
      <c r="G15" s="30">
        <v>-29.939999999999998</v>
      </c>
      <c r="H15" s="19">
        <f t="shared" si="1"/>
        <v>6.7777425634988897E-2</v>
      </c>
      <c r="I15" s="19">
        <f t="shared" si="2"/>
        <v>-0.11668631812076474</v>
      </c>
      <c r="J15" s="18">
        <f t="shared" si="5"/>
        <v>-51.545014166666625</v>
      </c>
      <c r="K15" s="18">
        <f t="shared" si="3"/>
        <v>-1.9825005448717934</v>
      </c>
      <c r="L15" s="17">
        <v>36</v>
      </c>
      <c r="M15" s="20">
        <f t="shared" si="6"/>
        <v>0.72222222222222221</v>
      </c>
      <c r="N15" s="17">
        <v>99</v>
      </c>
      <c r="O15" s="21">
        <f t="shared" ref="O15:P15" si="23">D15/7</f>
        <v>3.7142857142857144</v>
      </c>
      <c r="P15" s="21">
        <f t="shared" si="23"/>
        <v>1</v>
      </c>
      <c r="Q15" s="17">
        <f t="shared" si="8"/>
        <v>21</v>
      </c>
      <c r="R15" s="17"/>
      <c r="S15" s="22">
        <v>0.66248880931065302</v>
      </c>
      <c r="T15" s="15">
        <v>0</v>
      </c>
      <c r="U15" s="23" t="s">
        <v>33</v>
      </c>
      <c r="V15" s="24" t="s">
        <v>33</v>
      </c>
      <c r="W15" s="15">
        <v>4</v>
      </c>
      <c r="X15" s="25">
        <f t="shared" si="9"/>
        <v>0.15384615384615385</v>
      </c>
      <c r="Y15" s="26">
        <f t="shared" si="10"/>
        <v>4.2771428571428567</v>
      </c>
      <c r="Z15" s="15">
        <v>3</v>
      </c>
      <c r="AA15" s="15" t="s">
        <v>73</v>
      </c>
      <c r="AB15" s="28">
        <f t="shared" si="11"/>
        <v>-0.69</v>
      </c>
      <c r="AC15" s="29">
        <v>9.1965277777777771E-2</v>
      </c>
      <c r="AD15" s="26">
        <f t="shared" si="12"/>
        <v>-3.2997141666666661</v>
      </c>
      <c r="AE15" s="26">
        <v>-5.42</v>
      </c>
      <c r="AF15" s="26">
        <v>-9.7255500000000001</v>
      </c>
      <c r="AG15" s="26">
        <v>0</v>
      </c>
    </row>
    <row r="16" spans="1:33" ht="15.75" customHeight="1" x14ac:dyDescent="0.2">
      <c r="A16" s="15" t="s">
        <v>55</v>
      </c>
      <c r="B16" s="15" t="s">
        <v>170</v>
      </c>
      <c r="C16" s="16">
        <f t="shared" si="4"/>
        <v>16.990000000000002</v>
      </c>
      <c r="D16" s="17">
        <v>18</v>
      </c>
      <c r="E16" s="17">
        <v>4</v>
      </c>
      <c r="F16" s="18">
        <v>305.82000000000005</v>
      </c>
      <c r="G16" s="30">
        <v>-27.979999999999997</v>
      </c>
      <c r="H16" s="19">
        <f t="shared" si="1"/>
        <v>9.1491727159767153E-2</v>
      </c>
      <c r="I16" s="19">
        <f t="shared" si="2"/>
        <v>-0.14040061964554287</v>
      </c>
      <c r="J16" s="18">
        <f t="shared" si="5"/>
        <v>-42.937317499999928</v>
      </c>
      <c r="K16" s="18">
        <f t="shared" si="3"/>
        <v>-2.3854065277777736</v>
      </c>
      <c r="L16" s="17">
        <v>46</v>
      </c>
      <c r="M16" s="20">
        <f t="shared" si="6"/>
        <v>0.39130434782608697</v>
      </c>
      <c r="N16" s="17">
        <v>68</v>
      </c>
      <c r="O16" s="21">
        <f t="shared" ref="O16:P16" si="24">D16/7</f>
        <v>2.5714285714285716</v>
      </c>
      <c r="P16" s="21">
        <f t="shared" si="24"/>
        <v>0.5714285714285714</v>
      </c>
      <c r="Q16" s="17">
        <f t="shared" si="8"/>
        <v>21</v>
      </c>
      <c r="R16" s="17"/>
      <c r="S16" s="22">
        <v>0.77788369876072405</v>
      </c>
      <c r="T16" s="15">
        <v>0</v>
      </c>
      <c r="U16" s="23" t="s">
        <v>33</v>
      </c>
      <c r="V16" s="24" t="s">
        <v>33</v>
      </c>
      <c r="W16" s="15">
        <v>8</v>
      </c>
      <c r="X16" s="25">
        <f t="shared" si="9"/>
        <v>0.44444444444444442</v>
      </c>
      <c r="Y16" s="26">
        <f t="shared" si="10"/>
        <v>3.1088888888888886</v>
      </c>
      <c r="Z16" s="15">
        <v>1</v>
      </c>
      <c r="AA16" s="15" t="s">
        <v>73</v>
      </c>
      <c r="AB16" s="28">
        <f t="shared" si="11"/>
        <v>-0.69</v>
      </c>
      <c r="AC16" s="29">
        <v>9.1965277777777771E-2</v>
      </c>
      <c r="AD16" s="26">
        <f t="shared" si="12"/>
        <v>-2.2844174999999995</v>
      </c>
      <c r="AE16" s="26">
        <v>-5.42</v>
      </c>
      <c r="AF16" s="26">
        <v>-9.7255500000000001</v>
      </c>
      <c r="AG16" s="26">
        <v>0</v>
      </c>
    </row>
    <row r="17" spans="1:33" ht="15.75" customHeight="1" x14ac:dyDescent="0.2">
      <c r="A17" s="15" t="s">
        <v>56</v>
      </c>
      <c r="B17" s="15" t="s">
        <v>53</v>
      </c>
      <c r="C17" s="16">
        <f t="shared" si="4"/>
        <v>16.504571428571435</v>
      </c>
      <c r="D17" s="17">
        <v>35</v>
      </c>
      <c r="E17" s="17">
        <v>2</v>
      </c>
      <c r="F17" s="18">
        <v>577.6600000000002</v>
      </c>
      <c r="G17" s="30">
        <v>-99.31</v>
      </c>
      <c r="H17" s="19">
        <f t="shared" si="1"/>
        <v>0.17191773707717337</v>
      </c>
      <c r="I17" s="19">
        <f t="shared" si="2"/>
        <v>-0.23399607540190859</v>
      </c>
      <c r="J17" s="18">
        <f t="shared" si="5"/>
        <v>-135.17017291666656</v>
      </c>
      <c r="K17" s="18">
        <f t="shared" si="3"/>
        <v>-3.8620049404761874</v>
      </c>
      <c r="L17" s="17">
        <v>50</v>
      </c>
      <c r="M17" s="20">
        <f t="shared" si="6"/>
        <v>0.7</v>
      </c>
      <c r="N17" s="17">
        <v>24</v>
      </c>
      <c r="O17" s="21">
        <f t="shared" ref="O17:P17" si="25">D17/7</f>
        <v>5</v>
      </c>
      <c r="P17" s="21">
        <f t="shared" si="25"/>
        <v>0.2857142857142857</v>
      </c>
      <c r="Q17" s="17">
        <f t="shared" si="8"/>
        <v>4</v>
      </c>
      <c r="R17" s="17"/>
      <c r="S17" s="22">
        <v>0.92148760330578505</v>
      </c>
      <c r="T17" s="15">
        <v>0</v>
      </c>
      <c r="U17" s="23" t="s">
        <v>33</v>
      </c>
      <c r="V17" s="24" t="s">
        <v>33</v>
      </c>
      <c r="W17" s="15">
        <v>12</v>
      </c>
      <c r="X17" s="25">
        <f t="shared" si="9"/>
        <v>0.34285714285714286</v>
      </c>
      <c r="Y17" s="26">
        <f t="shared" si="10"/>
        <v>7.6392307692307693</v>
      </c>
      <c r="Z17" s="15">
        <v>1</v>
      </c>
      <c r="AA17" s="15" t="s">
        <v>73</v>
      </c>
      <c r="AB17" s="28">
        <f t="shared" si="11"/>
        <v>-0.69</v>
      </c>
      <c r="AC17" s="29">
        <v>9.1965277777777771E-2</v>
      </c>
      <c r="AD17" s="26">
        <f t="shared" si="12"/>
        <v>-4.4419229166666661</v>
      </c>
      <c r="AE17" s="26">
        <v>-5.42</v>
      </c>
      <c r="AF17" s="26">
        <v>-9.5065500000000007</v>
      </c>
      <c r="AG17" s="26">
        <v>0</v>
      </c>
    </row>
    <row r="18" spans="1:33" ht="15.75" customHeight="1" x14ac:dyDescent="0.2">
      <c r="A18" s="15" t="s">
        <v>57</v>
      </c>
      <c r="B18" s="15" t="s">
        <v>347</v>
      </c>
      <c r="C18" s="16">
        <f t="shared" si="4"/>
        <v>16.989999999999998</v>
      </c>
      <c r="D18" s="17">
        <v>5</v>
      </c>
      <c r="E18" s="17">
        <v>1</v>
      </c>
      <c r="F18" s="18">
        <v>84.949999999999989</v>
      </c>
      <c r="G18" s="30">
        <v>-20.32</v>
      </c>
      <c r="H18" s="19">
        <f t="shared" si="1"/>
        <v>0.2391995291347852</v>
      </c>
      <c r="I18" s="19">
        <f t="shared" si="2"/>
        <v>-0.2752184863645285</v>
      </c>
      <c r="J18" s="18">
        <f t="shared" si="5"/>
        <v>-23.379810416666693</v>
      </c>
      <c r="K18" s="18">
        <f t="shared" si="3"/>
        <v>-4.6759620833333386</v>
      </c>
      <c r="L18" s="17">
        <v>11</v>
      </c>
      <c r="M18" s="20">
        <f t="shared" si="6"/>
        <v>0.45454545454545453</v>
      </c>
      <c r="N18" s="17">
        <v>9</v>
      </c>
      <c r="O18" s="21">
        <f t="shared" ref="O18:P18" si="26">D18/7</f>
        <v>0.7142857142857143</v>
      </c>
      <c r="P18" s="21">
        <f t="shared" si="26"/>
        <v>0.14285714285714285</v>
      </c>
      <c r="Q18" s="17">
        <f t="shared" si="8"/>
        <v>10</v>
      </c>
      <c r="R18" s="17"/>
      <c r="S18" s="22">
        <v>1.1482799525504099</v>
      </c>
      <c r="T18" s="15">
        <v>0</v>
      </c>
      <c r="U18" s="23" t="s">
        <v>33</v>
      </c>
      <c r="V18" s="24" t="s">
        <v>33</v>
      </c>
      <c r="W18" s="15">
        <v>3</v>
      </c>
      <c r="X18" s="25">
        <f t="shared" si="9"/>
        <v>0.6</v>
      </c>
      <c r="Y18" s="26">
        <f t="shared" si="10"/>
        <v>6.7733333333333334</v>
      </c>
      <c r="Z18" s="15">
        <v>0</v>
      </c>
      <c r="AA18" s="15" t="s">
        <v>73</v>
      </c>
      <c r="AB18" s="28">
        <f t="shared" si="11"/>
        <v>-0.69</v>
      </c>
      <c r="AC18" s="29">
        <v>9.1965277777777771E-2</v>
      </c>
      <c r="AD18" s="26">
        <f t="shared" si="12"/>
        <v>-0.63456041666666652</v>
      </c>
      <c r="AE18" s="26">
        <v>-5.42</v>
      </c>
      <c r="AF18" s="26">
        <v>-9.5065500000000007</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8</v>
      </c>
      <c r="O19" s="21">
        <f t="shared" ref="O19:P19" si="27">D19/7</f>
        <v>0</v>
      </c>
      <c r="P19" s="21">
        <f t="shared" si="27"/>
        <v>0</v>
      </c>
      <c r="Q19" s="17" t="e">
        <f t="shared" si="8"/>
        <v>#DIV/0!</v>
      </c>
      <c r="R19" s="17"/>
      <c r="S19" s="22">
        <v>1.2458172458172401</v>
      </c>
      <c r="T19" s="15">
        <v>0</v>
      </c>
      <c r="U19" s="23" t="s">
        <v>33</v>
      </c>
      <c r="V19" s="24" t="s">
        <v>33</v>
      </c>
      <c r="W19" s="15">
        <v>0</v>
      </c>
      <c r="X19" s="25">
        <f t="shared" si="9"/>
        <v>0</v>
      </c>
      <c r="Y19" s="26">
        <f t="shared" si="10"/>
        <v>0</v>
      </c>
      <c r="Z19" s="15">
        <v>0</v>
      </c>
      <c r="AA19" s="15" t="s">
        <v>73</v>
      </c>
      <c r="AB19" s="28">
        <f t="shared" si="11"/>
        <v>-0.69</v>
      </c>
      <c r="AC19" s="29">
        <v>9.1965277777777771E-2</v>
      </c>
      <c r="AD19" s="26">
        <f t="shared" si="12"/>
        <v>0</v>
      </c>
      <c r="AE19" s="26">
        <v>-5.42</v>
      </c>
      <c r="AF19" s="26">
        <v>-9.5065500000000007</v>
      </c>
      <c r="AG19" s="26">
        <v>0</v>
      </c>
    </row>
    <row r="20" spans="1:33" ht="15.75" customHeight="1" x14ac:dyDescent="0.2">
      <c r="A20" s="15" t="s">
        <v>59</v>
      </c>
      <c r="B20" s="15" t="s">
        <v>227</v>
      </c>
      <c r="C20" s="16">
        <f t="shared" si="4"/>
        <v>16.989999999999998</v>
      </c>
      <c r="D20" s="17">
        <v>2</v>
      </c>
      <c r="E20" s="17">
        <v>0</v>
      </c>
      <c r="F20" s="18">
        <v>33.979999999999997</v>
      </c>
      <c r="G20" s="30">
        <v>0</v>
      </c>
      <c r="H20" s="19">
        <f t="shared" si="1"/>
        <v>0</v>
      </c>
      <c r="I20" s="19">
        <f t="shared" si="2"/>
        <v>-3.6018957229743152E-2</v>
      </c>
      <c r="J20" s="18">
        <f t="shared" si="5"/>
        <v>-1.2239241666666723</v>
      </c>
      <c r="K20" s="18">
        <f t="shared" si="3"/>
        <v>-0.61196208333333613</v>
      </c>
      <c r="L20" s="17">
        <v>4</v>
      </c>
      <c r="M20" s="20">
        <f t="shared" si="6"/>
        <v>0.5</v>
      </c>
      <c r="N20" s="17">
        <v>2</v>
      </c>
      <c r="O20" s="21">
        <f t="shared" ref="O20:P20" si="28">D20/7</f>
        <v>0.2857142857142857</v>
      </c>
      <c r="P20" s="21">
        <f t="shared" si="28"/>
        <v>0</v>
      </c>
      <c r="Q20" s="17">
        <f t="shared" si="8"/>
        <v>7</v>
      </c>
      <c r="R20" s="17"/>
      <c r="S20" s="22">
        <v>1.2903225806451599</v>
      </c>
      <c r="T20" s="15">
        <v>0</v>
      </c>
      <c r="U20" s="23" t="s">
        <v>33</v>
      </c>
      <c r="V20" s="24" t="s">
        <v>33</v>
      </c>
      <c r="W20" s="15">
        <v>0</v>
      </c>
      <c r="X20" s="25">
        <f t="shared" si="9"/>
        <v>0</v>
      </c>
      <c r="Y20" s="26">
        <f t="shared" si="10"/>
        <v>0</v>
      </c>
      <c r="Z20" s="15">
        <v>0</v>
      </c>
      <c r="AA20" s="15" t="s">
        <v>73</v>
      </c>
      <c r="AB20" s="28">
        <f t="shared" si="11"/>
        <v>-0.69</v>
      </c>
      <c r="AC20" s="29">
        <v>9.1965277777777771E-2</v>
      </c>
      <c r="AD20" s="26">
        <f t="shared" si="12"/>
        <v>-0.25382416666666663</v>
      </c>
      <c r="AE20" s="26">
        <v>-5.42</v>
      </c>
      <c r="AF20" s="26">
        <v>-9.5065500000000007</v>
      </c>
      <c r="AG20" s="26">
        <v>0</v>
      </c>
    </row>
    <row r="21" spans="1:33" ht="15.75" customHeight="1" x14ac:dyDescent="0.2">
      <c r="A21" s="15" t="s">
        <v>60</v>
      </c>
      <c r="B21" s="15" t="s">
        <v>53</v>
      </c>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v>1.290113452188</v>
      </c>
      <c r="T21" s="15">
        <v>0</v>
      </c>
      <c r="U21" s="23" t="s">
        <v>33</v>
      </c>
      <c r="V21" s="24" t="s">
        <v>33</v>
      </c>
      <c r="W21" s="15">
        <v>0</v>
      </c>
      <c r="X21" s="25">
        <f t="shared" si="9"/>
        <v>0</v>
      </c>
      <c r="Y21" s="26">
        <f t="shared" si="10"/>
        <v>0</v>
      </c>
      <c r="Z21" s="15">
        <v>0</v>
      </c>
      <c r="AA21" s="15" t="s">
        <v>73</v>
      </c>
      <c r="AB21" s="28">
        <f t="shared" si="11"/>
        <v>-0.69</v>
      </c>
      <c r="AC21" s="29">
        <v>9.1965277777777771E-2</v>
      </c>
      <c r="AD21" s="26">
        <f t="shared" si="12"/>
        <v>0</v>
      </c>
      <c r="AE21" s="26">
        <v>-5.42</v>
      </c>
      <c r="AF21" s="26">
        <v>-9.5065500000000007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v>1.3011152416356799</v>
      </c>
      <c r="T22" s="15">
        <v>0</v>
      </c>
      <c r="U22" s="23" t="s">
        <v>33</v>
      </c>
      <c r="V22" s="24" t="s">
        <v>33</v>
      </c>
      <c r="W22" s="15">
        <v>0</v>
      </c>
      <c r="X22" s="25">
        <f t="shared" si="9"/>
        <v>0</v>
      </c>
      <c r="Y22" s="26">
        <f t="shared" si="10"/>
        <v>0</v>
      </c>
      <c r="Z22" s="15">
        <v>0</v>
      </c>
      <c r="AA22" s="15" t="s">
        <v>73</v>
      </c>
      <c r="AB22" s="28">
        <f t="shared" si="11"/>
        <v>-0.69</v>
      </c>
      <c r="AC22" s="29">
        <v>9.1965277777777771E-2</v>
      </c>
      <c r="AD22" s="26">
        <f t="shared" si="12"/>
        <v>0</v>
      </c>
      <c r="AE22" s="26">
        <v>-5.42</v>
      </c>
      <c r="AF22" s="26">
        <v>-9.5065500000000007</v>
      </c>
      <c r="AG22" s="26">
        <v>0</v>
      </c>
    </row>
    <row r="23" spans="1:33" ht="15.75" customHeight="1" x14ac:dyDescent="0.2">
      <c r="A23" s="15" t="s">
        <v>62</v>
      </c>
      <c r="B23" s="15"/>
      <c r="C23" s="16">
        <f t="shared" si="4"/>
        <v>16.989999999999998</v>
      </c>
      <c r="D23" s="17">
        <v>1</v>
      </c>
      <c r="E23" s="17">
        <v>0</v>
      </c>
      <c r="F23" s="18">
        <v>16.989999999999998</v>
      </c>
      <c r="G23" s="30">
        <v>0</v>
      </c>
      <c r="H23" s="19">
        <f t="shared" si="1"/>
        <v>0</v>
      </c>
      <c r="I23" s="19">
        <f t="shared" si="2"/>
        <v>-3.6018957229743152E-2</v>
      </c>
      <c r="J23" s="18">
        <f t="shared" si="5"/>
        <v>-0.61196208333333613</v>
      </c>
      <c r="K23" s="18">
        <f t="shared" si="3"/>
        <v>-0.61196208333333613</v>
      </c>
      <c r="L23" s="17">
        <v>2</v>
      </c>
      <c r="M23" s="20">
        <f t="shared" si="6"/>
        <v>0.5</v>
      </c>
      <c r="N23" s="17">
        <v>1</v>
      </c>
      <c r="O23" s="21">
        <f t="shared" ref="O23:P23" si="31">D23/7</f>
        <v>0.14285714285714285</v>
      </c>
      <c r="P23" s="21">
        <f t="shared" si="31"/>
        <v>0</v>
      </c>
      <c r="Q23" s="17">
        <f t="shared" si="8"/>
        <v>7</v>
      </c>
      <c r="R23" s="17"/>
      <c r="S23" s="22">
        <v>1.3087557603686599</v>
      </c>
      <c r="T23" s="15">
        <v>0</v>
      </c>
      <c r="U23" s="23" t="s">
        <v>33</v>
      </c>
      <c r="V23" s="24" t="s">
        <v>33</v>
      </c>
      <c r="W23" s="15">
        <v>0</v>
      </c>
      <c r="X23" s="25">
        <f t="shared" si="9"/>
        <v>0</v>
      </c>
      <c r="Y23" s="26">
        <f t="shared" si="10"/>
        <v>0</v>
      </c>
      <c r="Z23" s="15">
        <v>0</v>
      </c>
      <c r="AA23" s="15" t="s">
        <v>73</v>
      </c>
      <c r="AB23" s="28">
        <f t="shared" si="11"/>
        <v>-0.69</v>
      </c>
      <c r="AC23" s="29">
        <v>9.1965277777777771E-2</v>
      </c>
      <c r="AD23" s="26">
        <f t="shared" si="12"/>
        <v>-0.12691208333333331</v>
      </c>
      <c r="AE23" s="26">
        <v>-5.42</v>
      </c>
      <c r="AF23" s="26">
        <v>-9.5065500000000007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9.1965277777777771E-2</v>
      </c>
      <c r="AD24" s="26">
        <f t="shared" si="12"/>
        <v>0</v>
      </c>
      <c r="AE24" s="26">
        <v>-5.42</v>
      </c>
      <c r="AF24" s="26">
        <v>-9.5065500000000007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9.1965277777777771E-2</v>
      </c>
      <c r="AD25" s="26">
        <f t="shared" si="12"/>
        <v>0</v>
      </c>
      <c r="AE25" s="26">
        <v>-5.42</v>
      </c>
      <c r="AF25" s="26">
        <v>-9.51</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9.1965277777777771E-2</v>
      </c>
      <c r="AD26" s="26">
        <f t="shared" si="12"/>
        <v>0</v>
      </c>
      <c r="AE26" s="26">
        <v>-5.42</v>
      </c>
      <c r="AF26" s="26">
        <v>-9.5065500000000007</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9.1965277777777771E-2</v>
      </c>
      <c r="AD27" s="26">
        <f t="shared" si="12"/>
        <v>0</v>
      </c>
      <c r="AE27" s="26">
        <v>-5.42</v>
      </c>
      <c r="AF27" s="26">
        <v>-9.5065500000000007</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9.1965277777777771E-2</v>
      </c>
      <c r="AD28" s="26">
        <f t="shared" si="12"/>
        <v>0</v>
      </c>
      <c r="AE28" s="26">
        <v>-5.42</v>
      </c>
      <c r="AF28" s="26">
        <v>-9.5065500000000007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9.1965277777777771E-2</v>
      </c>
      <c r="AD29" s="26">
        <f t="shared" si="12"/>
        <v>0</v>
      </c>
      <c r="AE29" s="26">
        <v>-5.42</v>
      </c>
      <c r="AF29" s="26">
        <v>-9.5065500000000007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9.1965277777777771E-2</v>
      </c>
      <c r="AD30" s="26">
        <f t="shared" si="12"/>
        <v>0</v>
      </c>
      <c r="AE30" s="26">
        <v>-5.42</v>
      </c>
      <c r="AF30" s="26">
        <v>-9.4198387599999993</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9.1965277777777771E-2</v>
      </c>
      <c r="AD31" s="26">
        <f t="shared" si="12"/>
        <v>0</v>
      </c>
      <c r="AE31" s="26">
        <v>-5.42</v>
      </c>
      <c r="AF31" s="26">
        <v>-9.4198387600000011</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9.1965277777777771E-2</v>
      </c>
      <c r="AD32" s="26">
        <f t="shared" si="12"/>
        <v>0</v>
      </c>
      <c r="AE32" s="26">
        <v>-5.42</v>
      </c>
      <c r="AF32" s="26">
        <v>-9.4198387599999993</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Info!B1:BJ5000""),3,FALSE),"""")"),"Toggle Light Switch, 10 Pack - Single Pole, Residential Grade, 15 Amp, 120/277V, UL Listed")</f>
        <v>Toggle Light Switch, 10 Pack - Single Pole,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Info!B1:BJ5000""),2,FALSE),"""")"),"B082T1Q93Q")</f>
        <v>B082T1Q93Q</v>
      </c>
      <c r="B2" s="38" t="s">
        <v>348</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11.889941458823531</v>
      </c>
      <c r="D3" s="5">
        <f>SUM(D4:D99765)</f>
        <v>84</v>
      </c>
      <c r="E3" s="5"/>
      <c r="F3" s="6">
        <f t="shared" ref="F3:G3" si="0">SUM(F4:F99765)</f>
        <v>1729.0500000000002</v>
      </c>
      <c r="G3" s="6">
        <f t="shared" si="0"/>
        <v>-43.37</v>
      </c>
      <c r="H3" s="7">
        <f t="shared" ref="H3:H32" si="1">G3/F3*-1</f>
        <v>2.5083138139440728E-2</v>
      </c>
      <c r="I3" s="8">
        <f t="shared" ref="I3:I32" si="2">J3/F3</f>
        <v>0.28504616141116845</v>
      </c>
      <c r="J3" s="6">
        <f>SUM(J4:J99765)</f>
        <v>492.85906538798088</v>
      </c>
      <c r="K3" s="6">
        <f t="shared" ref="K3:K32" si="3">J3/D3</f>
        <v>5.8673698260473914</v>
      </c>
      <c r="L3" s="5"/>
      <c r="M3" s="9"/>
      <c r="N3" s="10"/>
      <c r="O3" s="5" t="str">
        <f ca="1">IFERROR(__xludf.DUMMYFUNCTION("IFERROR(VLOOKUP(B2,IMPORTRANGE(""https://docs.google.com/spreadsheets/d/1N8jvpEHDVkurDv7NrPxwI3eH6hQsvtb1QltGNCalRjU/edit#gid=865736387"",""Compiled Sheet!a1:g5000""),2,FALSE),"""")"),"6 - March
6 - April
6 - May
6 - June
6 - July
6 - Aug
6 - Sept
6 - Oct
6 - Nov
6 - Dec
6 - Jan
6 - Feb")</f>
        <v>6 - March
6 - April
6 - May
6 - June
6 - July
6 - Aug
6 - Sept
6 - Oct
6 - Nov
6 - Dec
6 - Jan
6 -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11</v>
      </c>
      <c r="X3" s="7">
        <f>W3/D3</f>
        <v>0.13095238095238096</v>
      </c>
      <c r="Y3" s="6"/>
      <c r="Z3" s="5"/>
      <c r="AA3" s="5"/>
      <c r="AB3" s="5"/>
      <c r="AC3" s="5"/>
      <c r="AD3" s="6">
        <f>SUM(AD4:AD99765)</f>
        <v>-6.1766653812499994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Info!B2:BZ7000""),37,FALSE)),"""")*-1"),-5.20645024)</f>
        <v>-5.2064502399999997</v>
      </c>
      <c r="AG3" s="6">
        <f>SUM(AG4:AG99765)</f>
        <v>0</v>
      </c>
    </row>
    <row r="4" spans="1:33" ht="15.75" customHeight="1" x14ac:dyDescent="0.2">
      <c r="A4" s="15" t="s">
        <v>31</v>
      </c>
      <c r="B4" s="15" t="s">
        <v>349</v>
      </c>
      <c r="C4" s="16">
        <f t="shared" ref="C4:C32" si="4">IFERROR(F4/D4," - ")</f>
        <v>20.752888888888897</v>
      </c>
      <c r="D4" s="17">
        <v>45</v>
      </c>
      <c r="E4" s="17">
        <v>0</v>
      </c>
      <c r="F4" s="18">
        <v>933.88000000000034</v>
      </c>
      <c r="G4" s="18">
        <v>-19.45</v>
      </c>
      <c r="H4" s="19">
        <f t="shared" si="1"/>
        <v>2.0827086991904734E-2</v>
      </c>
      <c r="I4" s="19">
        <f t="shared" si="2"/>
        <v>0.29369758736284995</v>
      </c>
      <c r="J4" s="18">
        <f t="shared" ref="J4:J32" si="5">F4*0.85+G4+AF4*D4+D4*AE4+AG4+AD4</f>
        <v>274.27830288641843</v>
      </c>
      <c r="K4" s="18">
        <f t="shared" si="3"/>
        <v>6.0950733974759652</v>
      </c>
      <c r="L4" s="17">
        <v>47</v>
      </c>
      <c r="M4" s="20">
        <f t="shared" ref="M4:M32" si="6">IFERROR(D4/L4,"-")</f>
        <v>0.95744680851063835</v>
      </c>
      <c r="N4" s="17">
        <v>50</v>
      </c>
      <c r="O4" s="21">
        <f t="shared" ref="O4:P4" si="7">D4/7</f>
        <v>6.4285714285714288</v>
      </c>
      <c r="P4" s="21">
        <f t="shared" si="7"/>
        <v>0</v>
      </c>
      <c r="Q4" s="17">
        <f t="shared" ref="Q4:Q32" si="8">ROUNDDOWN(N4/(O4+P4),0)</f>
        <v>7</v>
      </c>
      <c r="R4" s="17"/>
      <c r="S4" s="22">
        <v>1.37917860553963</v>
      </c>
      <c r="T4" s="15">
        <v>370</v>
      </c>
      <c r="U4" s="23" t="s">
        <v>33</v>
      </c>
      <c r="V4" s="24" t="s">
        <v>33</v>
      </c>
      <c r="W4" s="15">
        <v>6</v>
      </c>
      <c r="X4" s="25">
        <f t="shared" ref="X4:X32" si="9">IFERROR(W4/D4,0)</f>
        <v>0.13333333333333333</v>
      </c>
      <c r="Y4" s="26">
        <f t="shared" ref="Y4:Y32" si="10">IFERROR(G4/(W4+Z4)*-1,0)</f>
        <v>2.4312499999999999</v>
      </c>
      <c r="Z4" s="15">
        <v>2</v>
      </c>
      <c r="AA4" s="27" t="s">
        <v>73</v>
      </c>
      <c r="AB4" s="28">
        <f t="shared" ref="AB4:AB32" si="11">IF(OR(AA4="UsLargeStandardSize",AA4="UsSmallStandardSize"),-0.69,-0.48)</f>
        <v>-0.69</v>
      </c>
      <c r="AC4" s="29">
        <v>5.3283862847222224E-2</v>
      </c>
      <c r="AD4" s="26">
        <f t="shared" ref="AD4:AD32" si="12">IFERROR(AB4*AC4*D4*2,0)</f>
        <v>-3.3089278828124997</v>
      </c>
      <c r="AE4" s="26">
        <v>-4.9000000000000004</v>
      </c>
      <c r="AF4" s="26">
        <v>-6.1391282051282055</v>
      </c>
      <c r="AG4" s="26">
        <v>0</v>
      </c>
    </row>
    <row r="5" spans="1:33" ht="15.75" customHeight="1" x14ac:dyDescent="0.2">
      <c r="A5" s="15" t="s">
        <v>35</v>
      </c>
      <c r="B5" s="15" t="s">
        <v>279</v>
      </c>
      <c r="C5" s="16">
        <f t="shared" si="4"/>
        <v>20.388974358974359</v>
      </c>
      <c r="D5" s="17">
        <v>39</v>
      </c>
      <c r="E5" s="17">
        <v>0</v>
      </c>
      <c r="F5" s="30">
        <v>795.17</v>
      </c>
      <c r="G5" s="30">
        <v>-23.919999999999998</v>
      </c>
      <c r="H5" s="19">
        <f t="shared" si="1"/>
        <v>3.0081617767269891E-2</v>
      </c>
      <c r="I5" s="19">
        <f t="shared" si="2"/>
        <v>0.27488557478471581</v>
      </c>
      <c r="J5" s="18">
        <f t="shared" si="5"/>
        <v>218.58076250156248</v>
      </c>
      <c r="K5" s="18">
        <f t="shared" si="3"/>
        <v>5.604634935937499</v>
      </c>
      <c r="L5" s="17">
        <v>55</v>
      </c>
      <c r="M5" s="20">
        <f t="shared" si="6"/>
        <v>0.70909090909090911</v>
      </c>
      <c r="N5" s="17">
        <v>5</v>
      </c>
      <c r="O5" s="21">
        <f t="shared" ref="O5:P5" si="13">D5/7</f>
        <v>5.5714285714285712</v>
      </c>
      <c r="P5" s="21">
        <f t="shared" si="13"/>
        <v>0</v>
      </c>
      <c r="Q5" s="17">
        <f t="shared" si="8"/>
        <v>0</v>
      </c>
      <c r="R5" s="17"/>
      <c r="S5" s="22">
        <v>1.78571428571428</v>
      </c>
      <c r="T5" s="15">
        <v>370</v>
      </c>
      <c r="U5" s="23" t="s">
        <v>33</v>
      </c>
      <c r="V5" s="24" t="s">
        <v>33</v>
      </c>
      <c r="W5" s="15">
        <v>5</v>
      </c>
      <c r="X5" s="25">
        <f t="shared" si="9"/>
        <v>0.12820512820512819</v>
      </c>
      <c r="Y5" s="26">
        <f t="shared" si="10"/>
        <v>4.7839999999999998</v>
      </c>
      <c r="Z5" s="15">
        <v>0</v>
      </c>
      <c r="AA5" s="27" t="s">
        <v>73</v>
      </c>
      <c r="AB5" s="28">
        <f t="shared" si="11"/>
        <v>-0.69</v>
      </c>
      <c r="AC5" s="29">
        <v>5.3283862847222224E-2</v>
      </c>
      <c r="AD5" s="26">
        <f t="shared" si="12"/>
        <v>-2.8677374984374997</v>
      </c>
      <c r="AE5" s="26">
        <v>-4.9000000000000004</v>
      </c>
      <c r="AF5" s="26">
        <v>-6.1391282051282055</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370</v>
      </c>
      <c r="U6" s="23" t="s">
        <v>33</v>
      </c>
      <c r="V6" s="24" t="s">
        <v>39</v>
      </c>
      <c r="W6" s="15">
        <v>0</v>
      </c>
      <c r="X6" s="25">
        <f t="shared" si="9"/>
        <v>0</v>
      </c>
      <c r="Y6" s="26">
        <f t="shared" si="10"/>
        <v>0</v>
      </c>
      <c r="Z6" s="15">
        <v>0</v>
      </c>
      <c r="AA6" s="27" t="s">
        <v>73</v>
      </c>
      <c r="AB6" s="28">
        <f t="shared" si="11"/>
        <v>-0.69</v>
      </c>
      <c r="AC6" s="29">
        <v>5.3283862847222224E-2</v>
      </c>
      <c r="AD6" s="26">
        <f t="shared" si="12"/>
        <v>0</v>
      </c>
      <c r="AE6" s="26">
        <v>-4.9000000000000004</v>
      </c>
      <c r="AF6" s="26">
        <v>-6.1391282051282055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370</v>
      </c>
      <c r="U7" s="23" t="s">
        <v>33</v>
      </c>
      <c r="V7" s="24" t="s">
        <v>39</v>
      </c>
      <c r="W7" s="15">
        <v>0</v>
      </c>
      <c r="X7" s="25">
        <f t="shared" si="9"/>
        <v>0</v>
      </c>
      <c r="Y7" s="26">
        <f t="shared" si="10"/>
        <v>0</v>
      </c>
      <c r="Z7" s="15">
        <v>0</v>
      </c>
      <c r="AA7" s="27" t="s">
        <v>73</v>
      </c>
      <c r="AB7" s="28">
        <f t="shared" si="11"/>
        <v>-0.69</v>
      </c>
      <c r="AC7" s="29">
        <v>5.3283862847222224E-2</v>
      </c>
      <c r="AD7" s="26">
        <f t="shared" si="12"/>
        <v>0</v>
      </c>
      <c r="AE7" s="26">
        <v>-4.9000000000000004</v>
      </c>
      <c r="AF7" s="26">
        <v>-6.1391282051282055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370</v>
      </c>
      <c r="U8" s="23" t="s">
        <v>33</v>
      </c>
      <c r="V8" s="24" t="s">
        <v>33</v>
      </c>
      <c r="W8" s="15">
        <v>0</v>
      </c>
      <c r="X8" s="25">
        <f t="shared" si="9"/>
        <v>0</v>
      </c>
      <c r="Y8" s="26">
        <f t="shared" si="10"/>
        <v>0</v>
      </c>
      <c r="Z8" s="15">
        <v>0</v>
      </c>
      <c r="AA8" s="27" t="s">
        <v>73</v>
      </c>
      <c r="AB8" s="28">
        <f t="shared" si="11"/>
        <v>-0.69</v>
      </c>
      <c r="AC8" s="29">
        <v>5.3283862847222224E-2</v>
      </c>
      <c r="AD8" s="26">
        <f t="shared" si="12"/>
        <v>0</v>
      </c>
      <c r="AE8" s="26">
        <v>-4.9000000000000004</v>
      </c>
      <c r="AF8" s="26">
        <v>-6.14</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370</v>
      </c>
      <c r="U9" s="23" t="s">
        <v>33</v>
      </c>
      <c r="V9" s="24" t="s">
        <v>33</v>
      </c>
      <c r="W9" s="15">
        <v>0</v>
      </c>
      <c r="X9" s="25">
        <f t="shared" si="9"/>
        <v>0</v>
      </c>
      <c r="Y9" s="26">
        <f t="shared" si="10"/>
        <v>0</v>
      </c>
      <c r="Z9" s="15">
        <v>0</v>
      </c>
      <c r="AA9" s="27" t="s">
        <v>73</v>
      </c>
      <c r="AB9" s="28">
        <f t="shared" si="11"/>
        <v>-0.69</v>
      </c>
      <c r="AC9" s="29">
        <v>5.3283862847222224E-2</v>
      </c>
      <c r="AD9" s="26">
        <f t="shared" si="12"/>
        <v>0</v>
      </c>
      <c r="AE9" s="26">
        <v>-4.9000000000000004</v>
      </c>
      <c r="AF9" s="26">
        <v>-6.5288717948717903</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370</v>
      </c>
      <c r="U10" s="23" t="s">
        <v>33</v>
      </c>
      <c r="V10" s="24" t="s">
        <v>33</v>
      </c>
      <c r="W10" s="15">
        <v>0</v>
      </c>
      <c r="X10" s="25">
        <f t="shared" si="9"/>
        <v>0</v>
      </c>
      <c r="Y10" s="26">
        <f t="shared" si="10"/>
        <v>0</v>
      </c>
      <c r="Z10" s="15">
        <v>0</v>
      </c>
      <c r="AA10" s="27" t="s">
        <v>73</v>
      </c>
      <c r="AB10" s="28">
        <f t="shared" si="11"/>
        <v>-0.69</v>
      </c>
      <c r="AC10" s="29">
        <v>5.3283862847222224E-2</v>
      </c>
      <c r="AD10" s="26">
        <f t="shared" si="12"/>
        <v>0</v>
      </c>
      <c r="AE10" s="26">
        <v>-4.9000000000000004</v>
      </c>
      <c r="AF10" s="26">
        <v>-6.5288717948717903</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370</v>
      </c>
      <c r="U11" s="23" t="s">
        <v>33</v>
      </c>
      <c r="V11" s="24" t="s">
        <v>33</v>
      </c>
      <c r="W11" s="15">
        <v>0</v>
      </c>
      <c r="X11" s="25">
        <f t="shared" si="9"/>
        <v>0</v>
      </c>
      <c r="Y11" s="26">
        <f t="shared" si="10"/>
        <v>0</v>
      </c>
      <c r="Z11" s="15">
        <v>0</v>
      </c>
      <c r="AA11" s="27" t="s">
        <v>73</v>
      </c>
      <c r="AB11" s="28">
        <f t="shared" si="11"/>
        <v>-0.69</v>
      </c>
      <c r="AC11" s="29">
        <v>5.3283862847222224E-2</v>
      </c>
      <c r="AD11" s="26">
        <f t="shared" si="12"/>
        <v>0</v>
      </c>
      <c r="AE11" s="26">
        <v>-4.9000000000000004</v>
      </c>
      <c r="AF11" s="26">
        <v>-6.5288717948717903</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370</v>
      </c>
      <c r="U12" s="23" t="s">
        <v>33</v>
      </c>
      <c r="V12" s="24" t="s">
        <v>33</v>
      </c>
      <c r="W12" s="15">
        <v>0</v>
      </c>
      <c r="X12" s="25">
        <f t="shared" si="9"/>
        <v>0</v>
      </c>
      <c r="Y12" s="26">
        <f t="shared" si="10"/>
        <v>0</v>
      </c>
      <c r="Z12" s="15">
        <v>0</v>
      </c>
      <c r="AA12" s="27" t="s">
        <v>73</v>
      </c>
      <c r="AB12" s="28">
        <f t="shared" si="11"/>
        <v>-0.69</v>
      </c>
      <c r="AC12" s="29">
        <v>5.3283862847222224E-2</v>
      </c>
      <c r="AD12" s="26">
        <f t="shared" si="12"/>
        <v>0</v>
      </c>
      <c r="AE12" s="26">
        <v>-4.9000000000000004</v>
      </c>
      <c r="AF12" s="26">
        <v>-6.5288717948717903</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370</v>
      </c>
      <c r="U13" s="23" t="s">
        <v>33</v>
      </c>
      <c r="V13" s="24" t="s">
        <v>33</v>
      </c>
      <c r="W13" s="15">
        <v>0</v>
      </c>
      <c r="X13" s="25">
        <f t="shared" si="9"/>
        <v>0</v>
      </c>
      <c r="Y13" s="26">
        <f t="shared" si="10"/>
        <v>0</v>
      </c>
      <c r="Z13" s="15">
        <v>0</v>
      </c>
      <c r="AA13" s="27" t="s">
        <v>73</v>
      </c>
      <c r="AB13" s="28">
        <f t="shared" si="11"/>
        <v>-0.69</v>
      </c>
      <c r="AC13" s="29">
        <v>5.3283862847222224E-2</v>
      </c>
      <c r="AD13" s="26">
        <f t="shared" si="12"/>
        <v>0</v>
      </c>
      <c r="AE13" s="26">
        <v>-4.9000000000000004</v>
      </c>
      <c r="AF13" s="26">
        <v>-6.734</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370</v>
      </c>
      <c r="U14" s="23" t="s">
        <v>33</v>
      </c>
      <c r="V14" s="24" t="s">
        <v>33</v>
      </c>
      <c r="W14" s="15">
        <v>0</v>
      </c>
      <c r="X14" s="25">
        <f t="shared" si="9"/>
        <v>0</v>
      </c>
      <c r="Y14" s="26">
        <f t="shared" si="10"/>
        <v>0</v>
      </c>
      <c r="Z14" s="15">
        <v>0</v>
      </c>
      <c r="AA14" s="27" t="s">
        <v>73</v>
      </c>
      <c r="AB14" s="28">
        <f t="shared" si="11"/>
        <v>-0.69</v>
      </c>
      <c r="AC14" s="29">
        <v>5.3283862847222224E-2</v>
      </c>
      <c r="AD14" s="26">
        <f t="shared" si="12"/>
        <v>0</v>
      </c>
      <c r="AE14" s="26">
        <v>-4.9000000000000004</v>
      </c>
      <c r="AF14" s="26">
        <v>-6.734</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370</v>
      </c>
      <c r="U15" s="23" t="s">
        <v>33</v>
      </c>
      <c r="V15" s="24" t="s">
        <v>33</v>
      </c>
      <c r="W15" s="15">
        <v>0</v>
      </c>
      <c r="X15" s="25">
        <f t="shared" si="9"/>
        <v>0</v>
      </c>
      <c r="Y15" s="26">
        <f t="shared" si="10"/>
        <v>0</v>
      </c>
      <c r="Z15" s="15">
        <v>0</v>
      </c>
      <c r="AA15" s="27" t="s">
        <v>73</v>
      </c>
      <c r="AB15" s="28">
        <f t="shared" si="11"/>
        <v>-0.69</v>
      </c>
      <c r="AC15" s="29">
        <v>5.3283862847222224E-2</v>
      </c>
      <c r="AD15" s="26">
        <f t="shared" si="12"/>
        <v>0</v>
      </c>
      <c r="AE15" s="26">
        <v>-4.9000000000000004</v>
      </c>
      <c r="AF15" s="26">
        <v>-6.734</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370</v>
      </c>
      <c r="U16" s="23" t="s">
        <v>33</v>
      </c>
      <c r="V16" s="24" t="s">
        <v>33</v>
      </c>
      <c r="W16" s="15">
        <v>0</v>
      </c>
      <c r="X16" s="25">
        <f t="shared" si="9"/>
        <v>0</v>
      </c>
      <c r="Y16" s="26">
        <f t="shared" si="10"/>
        <v>0</v>
      </c>
      <c r="Z16" s="15">
        <v>0</v>
      </c>
      <c r="AA16" s="27" t="s">
        <v>73</v>
      </c>
      <c r="AB16" s="28">
        <f t="shared" si="11"/>
        <v>-0.69</v>
      </c>
      <c r="AC16" s="29">
        <v>5.3283862847222224E-2</v>
      </c>
      <c r="AD16" s="26">
        <f t="shared" si="12"/>
        <v>0</v>
      </c>
      <c r="AE16" s="26">
        <v>-4.9000000000000004</v>
      </c>
      <c r="AF16" s="26">
        <v>-6.734</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370</v>
      </c>
      <c r="U17" s="23" t="s">
        <v>33</v>
      </c>
      <c r="V17" s="24" t="s">
        <v>33</v>
      </c>
      <c r="W17" s="15">
        <v>0</v>
      </c>
      <c r="X17" s="25">
        <f t="shared" si="9"/>
        <v>0</v>
      </c>
      <c r="Y17" s="26">
        <f t="shared" si="10"/>
        <v>0</v>
      </c>
      <c r="Z17" s="15">
        <v>0</v>
      </c>
      <c r="AA17" s="27" t="s">
        <v>73</v>
      </c>
      <c r="AB17" s="28">
        <f t="shared" si="11"/>
        <v>-0.69</v>
      </c>
      <c r="AC17" s="29">
        <v>5.3283862847222224E-2</v>
      </c>
      <c r="AD17" s="26">
        <f t="shared" si="12"/>
        <v>0</v>
      </c>
      <c r="AE17" s="26">
        <v>-4.9000000000000004</v>
      </c>
      <c r="AF17" s="26">
        <v>-6.6139999999999999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370</v>
      </c>
      <c r="U18" s="23" t="s">
        <v>33</v>
      </c>
      <c r="V18" s="24" t="s">
        <v>33</v>
      </c>
      <c r="W18" s="15">
        <v>0</v>
      </c>
      <c r="X18" s="25">
        <f t="shared" si="9"/>
        <v>0</v>
      </c>
      <c r="Y18" s="26">
        <f t="shared" si="10"/>
        <v>0</v>
      </c>
      <c r="Z18" s="15">
        <v>0</v>
      </c>
      <c r="AA18" s="27" t="s">
        <v>73</v>
      </c>
      <c r="AB18" s="28">
        <f t="shared" si="11"/>
        <v>-0.69</v>
      </c>
      <c r="AC18" s="29">
        <v>5.3283862847222224E-2</v>
      </c>
      <c r="AD18" s="26">
        <f t="shared" si="12"/>
        <v>0</v>
      </c>
      <c r="AE18" s="26">
        <v>-4.9000000000000004</v>
      </c>
      <c r="AF18" s="26">
        <v>-6.6139999999999999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370</v>
      </c>
      <c r="U19" s="23" t="s">
        <v>33</v>
      </c>
      <c r="V19" s="24" t="s">
        <v>33</v>
      </c>
      <c r="W19" s="15">
        <v>0</v>
      </c>
      <c r="X19" s="25">
        <f t="shared" si="9"/>
        <v>0</v>
      </c>
      <c r="Y19" s="26">
        <f t="shared" si="10"/>
        <v>0</v>
      </c>
      <c r="Z19" s="15">
        <v>0</v>
      </c>
      <c r="AA19" s="27" t="s">
        <v>73</v>
      </c>
      <c r="AB19" s="28">
        <f t="shared" si="11"/>
        <v>-0.69</v>
      </c>
      <c r="AC19" s="29">
        <v>5.3283862847222224E-2</v>
      </c>
      <c r="AD19" s="26">
        <f t="shared" si="12"/>
        <v>0</v>
      </c>
      <c r="AE19" s="26">
        <v>-4.9000000000000004</v>
      </c>
      <c r="AF19" s="26">
        <v>-6.6139999999999999</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370</v>
      </c>
      <c r="U20" s="23" t="s">
        <v>33</v>
      </c>
      <c r="V20" s="24" t="s">
        <v>33</v>
      </c>
      <c r="W20" s="15">
        <v>0</v>
      </c>
      <c r="X20" s="25">
        <f t="shared" si="9"/>
        <v>0</v>
      </c>
      <c r="Y20" s="26">
        <f t="shared" si="10"/>
        <v>0</v>
      </c>
      <c r="Z20" s="15">
        <v>0</v>
      </c>
      <c r="AA20" s="27" t="s">
        <v>73</v>
      </c>
      <c r="AB20" s="28">
        <f t="shared" si="11"/>
        <v>-0.69</v>
      </c>
      <c r="AC20" s="29">
        <v>5.3283862847222224E-2</v>
      </c>
      <c r="AD20" s="26">
        <f t="shared" si="12"/>
        <v>0</v>
      </c>
      <c r="AE20" s="26">
        <v>-4.9000000000000004</v>
      </c>
      <c r="AF20" s="26">
        <v>-6.6139999999999999</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370</v>
      </c>
      <c r="U21" s="23" t="s">
        <v>33</v>
      </c>
      <c r="V21" s="24" t="s">
        <v>33</v>
      </c>
      <c r="W21" s="15">
        <v>0</v>
      </c>
      <c r="X21" s="25">
        <f t="shared" si="9"/>
        <v>0</v>
      </c>
      <c r="Y21" s="26">
        <f t="shared" si="10"/>
        <v>0</v>
      </c>
      <c r="Z21" s="15">
        <v>0</v>
      </c>
      <c r="AA21" s="27" t="s">
        <v>73</v>
      </c>
      <c r="AB21" s="28">
        <f t="shared" si="11"/>
        <v>-0.69</v>
      </c>
      <c r="AC21" s="29">
        <v>5.3283862847222224E-2</v>
      </c>
      <c r="AD21" s="26">
        <f t="shared" si="12"/>
        <v>0</v>
      </c>
      <c r="AE21" s="26">
        <v>-4.9000000000000004</v>
      </c>
      <c r="AF21" s="26">
        <v>-6.6139999999999999</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370</v>
      </c>
      <c r="U22" s="23" t="s">
        <v>33</v>
      </c>
      <c r="V22" s="24" t="s">
        <v>33</v>
      </c>
      <c r="W22" s="15">
        <v>0</v>
      </c>
      <c r="X22" s="25">
        <f t="shared" si="9"/>
        <v>0</v>
      </c>
      <c r="Y22" s="26">
        <f t="shared" si="10"/>
        <v>0</v>
      </c>
      <c r="Z22" s="15">
        <v>0</v>
      </c>
      <c r="AA22" s="27" t="s">
        <v>73</v>
      </c>
      <c r="AB22" s="28">
        <f t="shared" si="11"/>
        <v>-0.69</v>
      </c>
      <c r="AC22" s="29">
        <v>5.3283862847222224E-2</v>
      </c>
      <c r="AD22" s="26">
        <f t="shared" si="12"/>
        <v>0</v>
      </c>
      <c r="AE22" s="26">
        <v>-4.9000000000000004</v>
      </c>
      <c r="AF22" s="26">
        <v>-6.6139999999999999</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370</v>
      </c>
      <c r="U23" s="23" t="s">
        <v>33</v>
      </c>
      <c r="V23" s="24" t="s">
        <v>33</v>
      </c>
      <c r="W23" s="15">
        <v>0</v>
      </c>
      <c r="X23" s="25">
        <f t="shared" si="9"/>
        <v>0</v>
      </c>
      <c r="Y23" s="26">
        <f t="shared" si="10"/>
        <v>0</v>
      </c>
      <c r="Z23" s="15">
        <v>0</v>
      </c>
      <c r="AA23" s="27" t="s">
        <v>73</v>
      </c>
      <c r="AB23" s="28">
        <f t="shared" si="11"/>
        <v>-0.69</v>
      </c>
      <c r="AC23" s="29">
        <v>5.3283862847222224E-2</v>
      </c>
      <c r="AD23" s="26">
        <f t="shared" si="12"/>
        <v>0</v>
      </c>
      <c r="AE23" s="26">
        <v>-4.9000000000000004</v>
      </c>
      <c r="AF23" s="26">
        <v>-6.6139999999999999</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370</v>
      </c>
      <c r="U24" s="23" t="s">
        <v>33</v>
      </c>
      <c r="V24" s="24" t="s">
        <v>33</v>
      </c>
      <c r="W24" s="15">
        <v>0</v>
      </c>
      <c r="X24" s="25">
        <f t="shared" si="9"/>
        <v>0</v>
      </c>
      <c r="Y24" s="26">
        <f t="shared" si="10"/>
        <v>0</v>
      </c>
      <c r="Z24" s="15">
        <v>0</v>
      </c>
      <c r="AA24" s="27" t="s">
        <v>73</v>
      </c>
      <c r="AB24" s="28">
        <f t="shared" si="11"/>
        <v>-0.69</v>
      </c>
      <c r="AC24" s="29">
        <v>5.3283862847222224E-2</v>
      </c>
      <c r="AD24" s="26">
        <f t="shared" si="12"/>
        <v>0</v>
      </c>
      <c r="AE24" s="26">
        <v>-4.9000000000000004</v>
      </c>
      <c r="AF24" s="26">
        <v>-6.6139999999999999</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370</v>
      </c>
      <c r="U25" s="23" t="s">
        <v>33</v>
      </c>
      <c r="V25" s="24" t="s">
        <v>33</v>
      </c>
      <c r="W25" s="37">
        <v>0</v>
      </c>
      <c r="X25" s="25">
        <f t="shared" si="9"/>
        <v>0</v>
      </c>
      <c r="Y25" s="26">
        <f t="shared" si="10"/>
        <v>0</v>
      </c>
      <c r="Z25" s="37">
        <v>0</v>
      </c>
      <c r="AA25" s="27" t="s">
        <v>73</v>
      </c>
      <c r="AB25" s="28">
        <f t="shared" si="11"/>
        <v>-0.69</v>
      </c>
      <c r="AC25" s="29">
        <v>5.3283862847222224E-2</v>
      </c>
      <c r="AD25" s="26">
        <f t="shared" si="12"/>
        <v>0</v>
      </c>
      <c r="AE25" s="26">
        <v>-4.9000000000000004</v>
      </c>
      <c r="AF25" s="26">
        <v>-6.61</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370</v>
      </c>
      <c r="U26" s="23" t="s">
        <v>33</v>
      </c>
      <c r="V26" s="24" t="s">
        <v>33</v>
      </c>
      <c r="W26" s="37">
        <v>0</v>
      </c>
      <c r="X26" s="25">
        <f t="shared" si="9"/>
        <v>0</v>
      </c>
      <c r="Y26" s="26">
        <f t="shared" si="10"/>
        <v>0</v>
      </c>
      <c r="Z26" s="37">
        <v>0</v>
      </c>
      <c r="AA26" s="15" t="s">
        <v>73</v>
      </c>
      <c r="AB26" s="28">
        <f t="shared" si="11"/>
        <v>-0.69</v>
      </c>
      <c r="AC26" s="29">
        <v>5.3283862847222224E-2</v>
      </c>
      <c r="AD26" s="26">
        <f t="shared" si="12"/>
        <v>0</v>
      </c>
      <c r="AE26" s="26">
        <v>-4.9000000000000004</v>
      </c>
      <c r="AF26" s="26">
        <v>-6.6139999999999999</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370</v>
      </c>
      <c r="U27" s="23" t="s">
        <v>33</v>
      </c>
      <c r="V27" s="24" t="s">
        <v>33</v>
      </c>
      <c r="W27" s="37">
        <v>0</v>
      </c>
      <c r="X27" s="25">
        <f t="shared" si="9"/>
        <v>0</v>
      </c>
      <c r="Y27" s="26">
        <f t="shared" si="10"/>
        <v>0</v>
      </c>
      <c r="Z27" s="37">
        <v>0</v>
      </c>
      <c r="AA27" s="15" t="s">
        <v>73</v>
      </c>
      <c r="AB27" s="28">
        <f t="shared" si="11"/>
        <v>-0.69</v>
      </c>
      <c r="AC27" s="29">
        <v>5.3283862847222224E-2</v>
      </c>
      <c r="AD27" s="26">
        <f t="shared" si="12"/>
        <v>0</v>
      </c>
      <c r="AE27" s="26">
        <v>-4.9000000000000004</v>
      </c>
      <c r="AF27" s="26">
        <v>-6.6139999999999999</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370</v>
      </c>
      <c r="U28" s="23" t="s">
        <v>33</v>
      </c>
      <c r="V28" s="24" t="s">
        <v>33</v>
      </c>
      <c r="W28" s="37">
        <v>0</v>
      </c>
      <c r="X28" s="25">
        <f t="shared" si="9"/>
        <v>0</v>
      </c>
      <c r="Y28" s="26">
        <f t="shared" si="10"/>
        <v>0</v>
      </c>
      <c r="Z28" s="37">
        <v>0</v>
      </c>
      <c r="AA28" s="15" t="s">
        <v>73</v>
      </c>
      <c r="AB28" s="28">
        <f t="shared" si="11"/>
        <v>-0.69</v>
      </c>
      <c r="AC28" s="29">
        <v>5.3283862847222224E-2</v>
      </c>
      <c r="AD28" s="26">
        <f t="shared" si="12"/>
        <v>0</v>
      </c>
      <c r="AE28" s="26">
        <v>-4.9000000000000004</v>
      </c>
      <c r="AF28" s="26">
        <v>-6.6139999999999999</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370</v>
      </c>
      <c r="U29" s="23" t="s">
        <v>33</v>
      </c>
      <c r="V29" s="24" t="s">
        <v>33</v>
      </c>
      <c r="W29" s="39">
        <v>0</v>
      </c>
      <c r="X29" s="25">
        <f t="shared" si="9"/>
        <v>0</v>
      </c>
      <c r="Y29" s="26">
        <f t="shared" si="10"/>
        <v>0</v>
      </c>
      <c r="Z29" s="39">
        <v>0</v>
      </c>
      <c r="AA29" s="2" t="s">
        <v>73</v>
      </c>
      <c r="AB29" s="28">
        <f t="shared" si="11"/>
        <v>-0.69</v>
      </c>
      <c r="AC29" s="29">
        <v>5.3283862847222224E-2</v>
      </c>
      <c r="AD29" s="26">
        <f t="shared" si="12"/>
        <v>0</v>
      </c>
      <c r="AE29" s="26">
        <v>-4.9000000000000004</v>
      </c>
      <c r="AF29" s="26">
        <v>-6.6139999999999999</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740</v>
      </c>
      <c r="U30" s="23" t="s">
        <v>33</v>
      </c>
      <c r="V30" s="24" t="s">
        <v>350</v>
      </c>
      <c r="W30" s="39">
        <v>0</v>
      </c>
      <c r="X30" s="25">
        <f t="shared" si="9"/>
        <v>0</v>
      </c>
      <c r="Y30" s="26">
        <f t="shared" si="10"/>
        <v>0</v>
      </c>
      <c r="Z30" s="39">
        <v>0</v>
      </c>
      <c r="AA30" s="2" t="s">
        <v>73</v>
      </c>
      <c r="AB30" s="28">
        <f t="shared" si="11"/>
        <v>-0.69</v>
      </c>
      <c r="AC30" s="29">
        <v>5.3283862847222224E-2</v>
      </c>
      <c r="AD30" s="26">
        <f t="shared" si="12"/>
        <v>0</v>
      </c>
      <c r="AE30" s="26">
        <v>-4.9000000000000004</v>
      </c>
      <c r="AF30" s="26">
        <v>-5.2064502399999997</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v>170</v>
      </c>
      <c r="U31" s="23">
        <v>200</v>
      </c>
      <c r="V31" s="24" t="s">
        <v>733</v>
      </c>
      <c r="W31" s="39">
        <v>0</v>
      </c>
      <c r="X31" s="25">
        <f t="shared" si="9"/>
        <v>0</v>
      </c>
      <c r="Y31" s="26">
        <f t="shared" si="10"/>
        <v>0</v>
      </c>
      <c r="Z31" s="39">
        <v>0</v>
      </c>
      <c r="AA31" s="2" t="s">
        <v>73</v>
      </c>
      <c r="AB31" s="28">
        <f t="shared" si="11"/>
        <v>-0.69</v>
      </c>
      <c r="AC31" s="29">
        <v>5.3283862847222224E-2</v>
      </c>
      <c r="AD31" s="26">
        <f t="shared" si="12"/>
        <v>0</v>
      </c>
      <c r="AE31" s="26">
        <v>-4.9000000000000004</v>
      </c>
      <c r="AF31" s="26">
        <v>-5.2064502400000006</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5.3283862847222224E-2</v>
      </c>
      <c r="AD32" s="26">
        <f t="shared" si="12"/>
        <v>0</v>
      </c>
      <c r="AE32" s="26">
        <v>-4.9000000000000004</v>
      </c>
      <c r="AF32" s="26">
        <v>-5.2064502399999997</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Info!B1:BJ5000""),3,FALSE),"""")"),"Toggle Light Switch with Wall Plate, 10 Pack, White - Single Pole, Residential Grade, 15 Amp, 120/277V, UL Listed")</f>
        <v>Toggle Light Switch with Wall Plate, 10 Pack, White - Single Pole,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Info!B1:BJ5000""),2,FALSE),"""")"),"B082T218CT")</f>
        <v>B082T218CT</v>
      </c>
      <c r="B2" s="38" t="s">
        <v>351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14.773815369411754</v>
      </c>
      <c r="D3" s="5">
        <f>SUM(D4:D99765)</f>
        <v>169</v>
      </c>
      <c r="E3" s="5"/>
      <c r="F3" s="6">
        <f t="shared" ref="F3:G3" si="0">SUM(F4:F99765)</f>
        <v>2985.2599999999998</v>
      </c>
      <c r="G3" s="6">
        <f t="shared" si="0"/>
        <v>-146.29000000000002</v>
      </c>
      <c r="H3" s="7">
        <f t="shared" ref="H3:H32" si="1">G3/F3*-1</f>
        <v>4.9004106844964937E-2</v>
      </c>
      <c r="I3" s="8">
        <f t="shared" ref="I3:I32" si="2">J3/F3</f>
        <v>-2.253948385980024E-2</v>
      </c>
      <c r="J3" s="6">
        <f>SUM(J4:J99765)</f>
        <v>-67.286219587307258</v>
      </c>
      <c r="K3" s="6">
        <f t="shared" ref="K3:K32" si="3">J3/D3</f>
        <v>-0.39814331116749857</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12</v>
      </c>
      <c r="X3" s="7">
        <f>W3/D3</f>
        <v>7.1005917159763315E-2</v>
      </c>
      <c r="Y3" s="6"/>
      <c r="Z3" s="5"/>
      <c r="AA3" s="5"/>
      <c r="AB3" s="5"/>
      <c r="AC3" s="5"/>
      <c r="AD3" s="6">
        <f>SUM(AD4:AD99765)</f>
        <v>-48.873588818076477</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Info!B2:BZ7000""),37,FALSE)),"""")*-1"),-7.13774306399999)</f>
        <v>-7.1377430639999897</v>
      </c>
      <c r="AG3" s="6">
        <f>SUM(AG4:AG99765)</f>
        <v>-4</v>
      </c>
    </row>
    <row r="4" spans="1:33" ht="15.75" customHeight="1" x14ac:dyDescent="0.2">
      <c r="A4" s="15" t="s">
        <v>31</v>
      </c>
      <c r="B4" s="15" t="s">
        <v>297</v>
      </c>
      <c r="C4" s="16">
        <f t="shared" ref="C4:C32" si="4">IFERROR(F4/D4," - ")</f>
        <v>17.917333333333332</v>
      </c>
      <c r="D4" s="17">
        <v>15</v>
      </c>
      <c r="E4" s="17">
        <v>0</v>
      </c>
      <c r="F4" s="18">
        <v>268.76</v>
      </c>
      <c r="G4" s="18">
        <v>-9.23</v>
      </c>
      <c r="H4" s="19">
        <f t="shared" si="1"/>
        <v>3.4342908170858763E-2</v>
      </c>
      <c r="I4" s="19">
        <f t="shared" si="2"/>
        <v>2.5742035597482931E-2</v>
      </c>
      <c r="J4" s="18">
        <f t="shared" ref="J4:J32" si="5">F4*0.85+G4+AF4*D4+D4*AE4+AG4+AD4</f>
        <v>6.9184294871795124</v>
      </c>
      <c r="K4" s="18">
        <f t="shared" si="3"/>
        <v>0.46122863247863416</v>
      </c>
      <c r="L4" s="17">
        <v>14</v>
      </c>
      <c r="M4" s="20">
        <f t="shared" ref="M4:M32" si="6">IFERROR(D4/L4,"-")</f>
        <v>1.0714285714285714</v>
      </c>
      <c r="N4" s="17">
        <v>298</v>
      </c>
      <c r="O4" s="21">
        <f t="shared" ref="O4:P4" si="7">D4/7</f>
        <v>2.1428571428571428</v>
      </c>
      <c r="P4" s="21">
        <f t="shared" si="7"/>
        <v>0</v>
      </c>
      <c r="Q4" s="17">
        <f t="shared" ref="Q4:Q32" si="8">ROUNDDOWN(N4/(O4+P4),0)</f>
        <v>139</v>
      </c>
      <c r="R4" s="17"/>
      <c r="S4" s="22">
        <v>0.32555036691127398</v>
      </c>
      <c r="T4" s="15">
        <v>0</v>
      </c>
      <c r="U4" s="23" t="s">
        <v>33</v>
      </c>
      <c r="V4" s="24" t="s">
        <v>33</v>
      </c>
      <c r="W4" s="15">
        <v>3</v>
      </c>
      <c r="X4" s="25">
        <f t="shared" ref="X4:X32" si="9">IFERROR(W4/D4,0)</f>
        <v>0.2</v>
      </c>
      <c r="Y4" s="26">
        <f t="shared" ref="Y4:Y32" si="10">IFERROR(G4/(W4+Z4)*-1,0)</f>
        <v>3.0766666666666667</v>
      </c>
      <c r="Z4" s="15">
        <v>0</v>
      </c>
      <c r="AA4" s="27" t="s">
        <v>73</v>
      </c>
      <c r="AB4" s="28">
        <f t="shared" ref="AB4:AB32" si="11">IF(OR(AA4="UsLargeStandardSize",AA4="UsSmallStandardSize"),-0.69,-0.48)</f>
        <v>-0.69</v>
      </c>
      <c r="AC4" s="29">
        <v>0.20953703703703702</v>
      </c>
      <c r="AD4" s="26">
        <f t="shared" ref="AD4:AD32" si="12">IFERROR(AB4*AC4*D4*2,0)</f>
        <v>-4.337416666666666</v>
      </c>
      <c r="AE4" s="26">
        <v>-5.42</v>
      </c>
      <c r="AF4" s="26">
        <v>-8.4440102564102553</v>
      </c>
      <c r="AG4" s="26">
        <v>0</v>
      </c>
    </row>
    <row r="5" spans="1:33" ht="15.75" customHeight="1" x14ac:dyDescent="0.2">
      <c r="A5" s="15" t="s">
        <v>35</v>
      </c>
      <c r="B5" s="15" t="s">
        <v>36</v>
      </c>
      <c r="C5" s="16">
        <f t="shared" si="4"/>
        <v>18.565625000000001</v>
      </c>
      <c r="D5" s="17">
        <v>16</v>
      </c>
      <c r="E5" s="17">
        <v>0</v>
      </c>
      <c r="F5" s="30">
        <v>297.05</v>
      </c>
      <c r="G5" s="30">
        <v>0</v>
      </c>
      <c r="H5" s="19">
        <f t="shared" si="1"/>
        <v>0</v>
      </c>
      <c r="I5" s="19">
        <f t="shared" si="2"/>
        <v>8.7649880758658288E-2</v>
      </c>
      <c r="J5" s="18">
        <f t="shared" si="5"/>
        <v>26.036397079359446</v>
      </c>
      <c r="K5" s="18">
        <f t="shared" si="3"/>
        <v>1.6272748174599654</v>
      </c>
      <c r="L5" s="17">
        <v>24</v>
      </c>
      <c r="M5" s="20">
        <f t="shared" si="6"/>
        <v>0.66666666666666663</v>
      </c>
      <c r="N5" s="17">
        <v>283</v>
      </c>
      <c r="O5" s="21">
        <f t="shared" ref="O5:P5" si="13">D5/7</f>
        <v>2.2857142857142856</v>
      </c>
      <c r="P5" s="21">
        <f t="shared" si="13"/>
        <v>0</v>
      </c>
      <c r="Q5" s="17">
        <f t="shared" si="8"/>
        <v>123</v>
      </c>
      <c r="R5" s="17"/>
      <c r="S5" s="22">
        <v>0.33541233541233501</v>
      </c>
      <c r="T5" s="15">
        <v>0</v>
      </c>
      <c r="U5" s="23" t="s">
        <v>33</v>
      </c>
      <c r="V5" s="24" t="s">
        <v>33</v>
      </c>
      <c r="W5" s="15">
        <v>0</v>
      </c>
      <c r="X5" s="25">
        <f t="shared" si="9"/>
        <v>0</v>
      </c>
      <c r="Y5" s="26">
        <f t="shared" si="10"/>
        <v>0</v>
      </c>
      <c r="Z5" s="15">
        <v>0</v>
      </c>
      <c r="AA5" s="15" t="s">
        <v>73</v>
      </c>
      <c r="AB5" s="28">
        <f t="shared" si="11"/>
        <v>-0.69</v>
      </c>
      <c r="AC5" s="29">
        <v>0.20977983777520276</v>
      </c>
      <c r="AD5" s="26">
        <f t="shared" si="12"/>
        <v>-4.6319388180764767</v>
      </c>
      <c r="AE5" s="26">
        <v>-5.42</v>
      </c>
      <c r="AF5" s="26">
        <v>-8.4440102564102553</v>
      </c>
      <c r="AG5" s="26">
        <v>0</v>
      </c>
    </row>
    <row r="6" spans="1:33" ht="15.75" customHeight="1" x14ac:dyDescent="0.2">
      <c r="A6" s="15" t="s">
        <v>37</v>
      </c>
      <c r="B6" s="15" t="s">
        <v>36</v>
      </c>
      <c r="C6" s="16">
        <f t="shared" si="4"/>
        <v>18.575833333333332</v>
      </c>
      <c r="D6" s="17">
        <v>12</v>
      </c>
      <c r="E6" s="17">
        <v>0</v>
      </c>
      <c r="F6" s="30">
        <v>222.90999999999997</v>
      </c>
      <c r="G6" s="30">
        <v>-0.1</v>
      </c>
      <c r="H6" s="19">
        <f t="shared" si="1"/>
        <v>4.4861154726122659E-4</v>
      </c>
      <c r="I6" s="19">
        <f t="shared" si="2"/>
        <v>8.7638255752292823E-2</v>
      </c>
      <c r="J6" s="18">
        <f t="shared" si="5"/>
        <v>19.53544358974359</v>
      </c>
      <c r="K6" s="18">
        <f t="shared" si="3"/>
        <v>1.6279536324786326</v>
      </c>
      <c r="L6" s="17">
        <v>29</v>
      </c>
      <c r="M6" s="20">
        <f t="shared" si="6"/>
        <v>0.41379310344827586</v>
      </c>
      <c r="N6" s="17">
        <v>268</v>
      </c>
      <c r="O6" s="21">
        <f t="shared" ref="O6:P6" si="14">D6/7</f>
        <v>1.7142857142857142</v>
      </c>
      <c r="P6" s="21">
        <f t="shared" si="14"/>
        <v>0</v>
      </c>
      <c r="Q6" s="17">
        <f t="shared" si="8"/>
        <v>156</v>
      </c>
      <c r="R6" s="17"/>
      <c r="S6" s="22">
        <v>0.36597569692637599</v>
      </c>
      <c r="T6" s="15">
        <v>0</v>
      </c>
      <c r="U6" s="23" t="s">
        <v>33</v>
      </c>
      <c r="V6" s="24" t="s">
        <v>39</v>
      </c>
      <c r="W6" s="15">
        <v>0</v>
      </c>
      <c r="X6" s="25">
        <f t="shared" si="9"/>
        <v>0</v>
      </c>
      <c r="Y6" s="26">
        <f t="shared" si="10"/>
        <v>0</v>
      </c>
      <c r="Z6" s="15">
        <v>0</v>
      </c>
      <c r="AA6" s="15" t="s">
        <v>73</v>
      </c>
      <c r="AB6" s="28">
        <f t="shared" si="11"/>
        <v>-0.69</v>
      </c>
      <c r="AC6" s="29">
        <v>0.20953703703703702</v>
      </c>
      <c r="AD6" s="26">
        <f t="shared" si="12"/>
        <v>-3.4699333333333331</v>
      </c>
      <c r="AE6" s="26">
        <v>-5.42</v>
      </c>
      <c r="AF6" s="26">
        <v>-8.4440102564102553</v>
      </c>
      <c r="AG6" s="26">
        <v>0</v>
      </c>
    </row>
    <row r="7" spans="1:33" ht="15.75" customHeight="1" x14ac:dyDescent="0.2">
      <c r="A7" s="15" t="s">
        <v>40</v>
      </c>
      <c r="B7" s="15" t="s">
        <v>352</v>
      </c>
      <c r="C7" s="16">
        <f t="shared" si="4"/>
        <v>18.544285714285714</v>
      </c>
      <c r="D7" s="17">
        <v>7</v>
      </c>
      <c r="E7" s="17">
        <v>0</v>
      </c>
      <c r="F7" s="30">
        <v>129.81</v>
      </c>
      <c r="G7" s="30">
        <v>0</v>
      </c>
      <c r="H7" s="19">
        <f t="shared" si="1"/>
        <v>0</v>
      </c>
      <c r="I7" s="19">
        <f t="shared" si="2"/>
        <v>8.6790697383486867E-2</v>
      </c>
      <c r="J7" s="18">
        <f t="shared" si="5"/>
        <v>11.26630042735043</v>
      </c>
      <c r="K7" s="18">
        <f t="shared" si="3"/>
        <v>1.6094714896214899</v>
      </c>
      <c r="L7" s="17">
        <v>20</v>
      </c>
      <c r="M7" s="20">
        <f t="shared" si="6"/>
        <v>0.35</v>
      </c>
      <c r="N7" s="17">
        <v>260</v>
      </c>
      <c r="O7" s="21">
        <f t="shared" ref="O7:P7" si="15">D7/7</f>
        <v>1</v>
      </c>
      <c r="P7" s="21">
        <f t="shared" si="15"/>
        <v>0</v>
      </c>
      <c r="Q7" s="17">
        <f t="shared" si="8"/>
        <v>260</v>
      </c>
      <c r="R7" s="17"/>
      <c r="S7" s="22">
        <v>0.38248175182481697</v>
      </c>
      <c r="T7" s="15">
        <v>0</v>
      </c>
      <c r="U7" s="23" t="s">
        <v>33</v>
      </c>
      <c r="V7" s="24" t="s">
        <v>39</v>
      </c>
      <c r="W7" s="15">
        <v>0</v>
      </c>
      <c r="X7" s="25">
        <f t="shared" si="9"/>
        <v>0</v>
      </c>
      <c r="Y7" s="26">
        <f t="shared" si="10"/>
        <v>0</v>
      </c>
      <c r="Z7" s="15">
        <v>0</v>
      </c>
      <c r="AA7" s="15" t="s">
        <v>73</v>
      </c>
      <c r="AB7" s="28">
        <f t="shared" si="11"/>
        <v>-0.69</v>
      </c>
      <c r="AC7" s="29">
        <v>0.20953703703703702</v>
      </c>
      <c r="AD7" s="26">
        <f t="shared" si="12"/>
        <v>-2.0241277777777777</v>
      </c>
      <c r="AE7" s="26">
        <v>-5.42</v>
      </c>
      <c r="AF7" s="26">
        <v>-8.4440102564102553</v>
      </c>
      <c r="AG7" s="26">
        <v>0</v>
      </c>
    </row>
    <row r="8" spans="1:33" ht="15.75" customHeight="1" x14ac:dyDescent="0.2">
      <c r="A8" s="15" t="s">
        <v>42</v>
      </c>
      <c r="B8" s="15" t="s">
        <v>353</v>
      </c>
      <c r="C8" s="16">
        <f t="shared" si="4"/>
        <v>18.344999999999999</v>
      </c>
      <c r="D8" s="17">
        <v>10</v>
      </c>
      <c r="E8" s="17">
        <v>1</v>
      </c>
      <c r="F8" s="30">
        <v>183.45</v>
      </c>
      <c r="G8" s="30">
        <v>-0.1</v>
      </c>
      <c r="H8" s="19">
        <f t="shared" si="1"/>
        <v>5.4510765876260563E-4</v>
      </c>
      <c r="I8" s="19">
        <f t="shared" si="2"/>
        <v>7.8173283667968801E-2</v>
      </c>
      <c r="J8" s="18">
        <f t="shared" si="5"/>
        <v>14.340888888888877</v>
      </c>
      <c r="K8" s="18">
        <f t="shared" si="3"/>
        <v>1.4340888888888876</v>
      </c>
      <c r="L8" s="17">
        <v>20</v>
      </c>
      <c r="M8" s="20">
        <f t="shared" si="6"/>
        <v>0.5</v>
      </c>
      <c r="N8" s="17">
        <v>249</v>
      </c>
      <c r="O8" s="21">
        <f t="shared" ref="O8:P8" si="16">D8/7</f>
        <v>1.4285714285714286</v>
      </c>
      <c r="P8" s="21">
        <f t="shared" si="16"/>
        <v>0.14285714285714285</v>
      </c>
      <c r="Q8" s="17">
        <f t="shared" si="8"/>
        <v>158</v>
      </c>
      <c r="R8" s="17"/>
      <c r="S8" s="22">
        <v>0.39173680183626602</v>
      </c>
      <c r="T8" s="15">
        <v>0</v>
      </c>
      <c r="U8" s="23" t="s">
        <v>33</v>
      </c>
      <c r="V8" s="24" t="s">
        <v>33</v>
      </c>
      <c r="W8" s="15">
        <v>0</v>
      </c>
      <c r="X8" s="25">
        <f t="shared" si="9"/>
        <v>0</v>
      </c>
      <c r="Y8" s="26">
        <f t="shared" si="10"/>
        <v>0</v>
      </c>
      <c r="Z8" s="15">
        <v>0</v>
      </c>
      <c r="AA8" s="15" t="s">
        <v>73</v>
      </c>
      <c r="AB8" s="28">
        <f t="shared" si="11"/>
        <v>-0.69</v>
      </c>
      <c r="AC8" s="29">
        <v>0.20953703703703702</v>
      </c>
      <c r="AD8" s="26">
        <f t="shared" si="12"/>
        <v>-2.8916111111111107</v>
      </c>
      <c r="AE8" s="26">
        <v>-5.42</v>
      </c>
      <c r="AF8" s="26">
        <v>-8.44</v>
      </c>
      <c r="AG8" s="26">
        <v>0</v>
      </c>
    </row>
    <row r="9" spans="1:33" ht="15.75" customHeight="1" x14ac:dyDescent="0.2">
      <c r="A9" s="15" t="s">
        <v>44</v>
      </c>
      <c r="B9" s="15" t="s">
        <v>36</v>
      </c>
      <c r="C9" s="16">
        <f t="shared" si="4"/>
        <v>16.747499999999999</v>
      </c>
      <c r="D9" s="17">
        <v>16</v>
      </c>
      <c r="E9" s="17">
        <v>1</v>
      </c>
      <c r="F9" s="30">
        <v>267.95999999999998</v>
      </c>
      <c r="G9" s="30">
        <v>0</v>
      </c>
      <c r="H9" s="19">
        <f t="shared" si="1"/>
        <v>0</v>
      </c>
      <c r="I9" s="19">
        <f t="shared" si="2"/>
        <v>-2.418127211230656E-2</v>
      </c>
      <c r="J9" s="18">
        <f t="shared" si="5"/>
        <v>-6.479613675213665</v>
      </c>
      <c r="K9" s="18">
        <f t="shared" si="3"/>
        <v>-0.40497585470085407</v>
      </c>
      <c r="L9" s="17">
        <v>23</v>
      </c>
      <c r="M9" s="20">
        <f t="shared" si="6"/>
        <v>0.69565217391304346</v>
      </c>
      <c r="N9" s="17">
        <v>230</v>
      </c>
      <c r="O9" s="21">
        <f t="shared" ref="O9:P9" si="17">D9/7</f>
        <v>2.2857142857142856</v>
      </c>
      <c r="P9" s="21">
        <f t="shared" si="17"/>
        <v>0.14285714285714285</v>
      </c>
      <c r="Q9" s="17">
        <f t="shared" si="8"/>
        <v>94</v>
      </c>
      <c r="R9" s="17"/>
      <c r="S9" s="22">
        <v>0.425396825396825</v>
      </c>
      <c r="T9" s="15">
        <v>0</v>
      </c>
      <c r="U9" s="23" t="s">
        <v>33</v>
      </c>
      <c r="V9" s="24" t="s">
        <v>33</v>
      </c>
      <c r="W9" s="15">
        <v>0</v>
      </c>
      <c r="X9" s="25">
        <f t="shared" si="9"/>
        <v>0</v>
      </c>
      <c r="Y9" s="26">
        <f t="shared" si="10"/>
        <v>0</v>
      </c>
      <c r="Z9" s="15">
        <v>0</v>
      </c>
      <c r="AA9" s="15" t="s">
        <v>73</v>
      </c>
      <c r="AB9" s="28">
        <f t="shared" si="11"/>
        <v>-0.69</v>
      </c>
      <c r="AC9" s="29">
        <v>0.20953703703703702</v>
      </c>
      <c r="AD9" s="26">
        <f t="shared" si="12"/>
        <v>-4.6265777777777775</v>
      </c>
      <c r="AE9" s="26">
        <v>-5.42</v>
      </c>
      <c r="AF9" s="26">
        <v>-8.9311897435897407</v>
      </c>
      <c r="AG9" s="26">
        <v>0</v>
      </c>
    </row>
    <row r="10" spans="1:33" ht="15.75" customHeight="1" x14ac:dyDescent="0.2">
      <c r="A10" s="15" t="s">
        <v>45</v>
      </c>
      <c r="B10" s="15" t="s">
        <v>354</v>
      </c>
      <c r="C10" s="16">
        <f t="shared" si="4"/>
        <v>17.186666666666664</v>
      </c>
      <c r="D10" s="17">
        <v>12</v>
      </c>
      <c r="E10" s="17">
        <v>0</v>
      </c>
      <c r="F10" s="30">
        <v>206.23999999999998</v>
      </c>
      <c r="G10" s="30">
        <v>0</v>
      </c>
      <c r="H10" s="19">
        <f t="shared" si="1"/>
        <v>0</v>
      </c>
      <c r="I10" s="19">
        <f t="shared" si="2"/>
        <v>-1.8435330508642365E-3</v>
      </c>
      <c r="J10" s="18">
        <f t="shared" si="5"/>
        <v>-0.38021025641024009</v>
      </c>
      <c r="K10" s="18">
        <f t="shared" si="3"/>
        <v>-3.1684188034186676E-2</v>
      </c>
      <c r="L10" s="17">
        <v>19</v>
      </c>
      <c r="M10" s="20">
        <f t="shared" si="6"/>
        <v>0.63157894736842102</v>
      </c>
      <c r="N10" s="17">
        <v>218</v>
      </c>
      <c r="O10" s="21">
        <f t="shared" ref="O10:P10" si="18">D10/7</f>
        <v>1.7142857142857142</v>
      </c>
      <c r="P10" s="21">
        <f t="shared" si="18"/>
        <v>0</v>
      </c>
      <c r="Q10" s="17">
        <f t="shared" si="8"/>
        <v>127</v>
      </c>
      <c r="R10" s="17"/>
      <c r="S10" s="22">
        <v>0.46942148760330499</v>
      </c>
      <c r="T10" s="15">
        <v>0</v>
      </c>
      <c r="U10" s="23" t="s">
        <v>33</v>
      </c>
      <c r="V10" s="24" t="s">
        <v>33</v>
      </c>
      <c r="W10" s="15">
        <v>0</v>
      </c>
      <c r="X10" s="25">
        <f t="shared" si="9"/>
        <v>0</v>
      </c>
      <c r="Y10" s="26">
        <f t="shared" si="10"/>
        <v>0</v>
      </c>
      <c r="Z10" s="15">
        <v>0</v>
      </c>
      <c r="AA10" s="15" t="s">
        <v>73</v>
      </c>
      <c r="AB10" s="28">
        <f t="shared" si="11"/>
        <v>-0.69</v>
      </c>
      <c r="AC10" s="29">
        <v>0.20953703703703702</v>
      </c>
      <c r="AD10" s="26">
        <f t="shared" si="12"/>
        <v>-3.4699333333333331</v>
      </c>
      <c r="AE10" s="26">
        <v>-5.42</v>
      </c>
      <c r="AF10" s="26">
        <v>-8.9311897435897407</v>
      </c>
      <c r="AG10" s="26">
        <v>0</v>
      </c>
    </row>
    <row r="11" spans="1:33" ht="15.75" customHeight="1" x14ac:dyDescent="0.2">
      <c r="A11" s="15" t="s">
        <v>47</v>
      </c>
      <c r="B11" s="15" t="s">
        <v>48</v>
      </c>
      <c r="C11" s="16">
        <f t="shared" si="4"/>
        <v>21.852307692307686</v>
      </c>
      <c r="D11" s="17">
        <v>13</v>
      </c>
      <c r="E11" s="17">
        <v>0</v>
      </c>
      <c r="F11" s="30">
        <v>284.07999999999993</v>
      </c>
      <c r="G11" s="30">
        <v>0</v>
      </c>
      <c r="H11" s="19">
        <f t="shared" si="1"/>
        <v>0</v>
      </c>
      <c r="I11" s="19">
        <f t="shared" si="2"/>
        <v>0.18003181811070432</v>
      </c>
      <c r="J11" s="18">
        <f t="shared" si="5"/>
        <v>51.143438888888866</v>
      </c>
      <c r="K11" s="18">
        <f t="shared" si="3"/>
        <v>3.9341106837606818</v>
      </c>
      <c r="L11" s="17">
        <v>21</v>
      </c>
      <c r="M11" s="20">
        <f t="shared" si="6"/>
        <v>0.61904761904761907</v>
      </c>
      <c r="N11" s="17">
        <v>206</v>
      </c>
      <c r="O11" s="21">
        <f t="shared" ref="O11:P11" si="19">D11/7</f>
        <v>1.8571428571428572</v>
      </c>
      <c r="P11" s="21">
        <f t="shared" si="19"/>
        <v>0</v>
      </c>
      <c r="Q11" s="17">
        <f t="shared" si="8"/>
        <v>110</v>
      </c>
      <c r="R11" s="17"/>
      <c r="S11" s="22">
        <v>0.48135593220338901</v>
      </c>
      <c r="T11" s="15">
        <v>0</v>
      </c>
      <c r="U11" s="23" t="s">
        <v>33</v>
      </c>
      <c r="V11" s="24" t="s">
        <v>33</v>
      </c>
      <c r="W11" s="15">
        <v>0</v>
      </c>
      <c r="X11" s="25">
        <f t="shared" si="9"/>
        <v>0</v>
      </c>
      <c r="Y11" s="26">
        <f t="shared" si="10"/>
        <v>0</v>
      </c>
      <c r="Z11" s="15">
        <v>0</v>
      </c>
      <c r="AA11" s="15" t="s">
        <v>73</v>
      </c>
      <c r="AB11" s="28">
        <f t="shared" si="11"/>
        <v>-0.69</v>
      </c>
      <c r="AC11" s="29">
        <v>0.20953703703703702</v>
      </c>
      <c r="AD11" s="26">
        <f t="shared" si="12"/>
        <v>-3.7590944444444441</v>
      </c>
      <c r="AE11" s="26">
        <v>-5.42</v>
      </c>
      <c r="AF11" s="26">
        <v>-8.9311897435897407</v>
      </c>
      <c r="AG11" s="26">
        <v>0</v>
      </c>
    </row>
    <row r="12" spans="1:33" ht="15.75" customHeight="1" x14ac:dyDescent="0.2">
      <c r="A12" s="15" t="s">
        <v>49</v>
      </c>
      <c r="B12" s="15" t="s">
        <v>355</v>
      </c>
      <c r="C12" s="16">
        <f t="shared" si="4"/>
        <v>22.36</v>
      </c>
      <c r="D12" s="17">
        <v>6</v>
      </c>
      <c r="E12" s="17">
        <v>0</v>
      </c>
      <c r="F12" s="30">
        <v>134.16</v>
      </c>
      <c r="G12" s="30">
        <v>-0.1</v>
      </c>
      <c r="H12" s="19">
        <f t="shared" si="1"/>
        <v>7.4537865235539658E-4</v>
      </c>
      <c r="I12" s="19">
        <f t="shared" si="2"/>
        <v>0.19449832194241867</v>
      </c>
      <c r="J12" s="18">
        <f t="shared" si="5"/>
        <v>26.093894871794888</v>
      </c>
      <c r="K12" s="18">
        <f t="shared" si="3"/>
        <v>4.3489824786324816</v>
      </c>
      <c r="L12" s="17">
        <v>10</v>
      </c>
      <c r="M12" s="20">
        <f t="shared" si="6"/>
        <v>0.6</v>
      </c>
      <c r="N12" s="17">
        <v>200</v>
      </c>
      <c r="O12" s="21">
        <f t="shared" ref="O12:P12" si="20">D12/7</f>
        <v>0.8571428571428571</v>
      </c>
      <c r="P12" s="21">
        <f t="shared" si="20"/>
        <v>0</v>
      </c>
      <c r="Q12" s="17">
        <f t="shared" si="8"/>
        <v>233</v>
      </c>
      <c r="R12" s="17"/>
      <c r="S12" s="22">
        <v>0.51011433597185496</v>
      </c>
      <c r="T12" s="15">
        <v>0</v>
      </c>
      <c r="U12" s="23" t="s">
        <v>33</v>
      </c>
      <c r="V12" s="24" t="s">
        <v>33</v>
      </c>
      <c r="W12" s="15">
        <v>0</v>
      </c>
      <c r="X12" s="25">
        <f t="shared" si="9"/>
        <v>0</v>
      </c>
      <c r="Y12" s="26">
        <f t="shared" si="10"/>
        <v>0</v>
      </c>
      <c r="Z12" s="15">
        <v>0</v>
      </c>
      <c r="AA12" s="15" t="s">
        <v>73</v>
      </c>
      <c r="AB12" s="28">
        <f t="shared" si="11"/>
        <v>-0.69</v>
      </c>
      <c r="AC12" s="29">
        <v>0.20953703703703702</v>
      </c>
      <c r="AD12" s="26">
        <f t="shared" si="12"/>
        <v>-1.7349666666666665</v>
      </c>
      <c r="AE12" s="26">
        <v>-5.42</v>
      </c>
      <c r="AF12" s="26">
        <v>-8.9311897435897407</v>
      </c>
      <c r="AG12" s="26">
        <v>0</v>
      </c>
    </row>
    <row r="13" spans="1:33" ht="15.75" customHeight="1" x14ac:dyDescent="0.2">
      <c r="A13" s="15" t="s">
        <v>50</v>
      </c>
      <c r="B13" s="15" t="s">
        <v>356</v>
      </c>
      <c r="C13" s="16">
        <f t="shared" si="4"/>
        <v>16</v>
      </c>
      <c r="D13" s="17">
        <v>10</v>
      </c>
      <c r="E13" s="17">
        <v>150</v>
      </c>
      <c r="F13" s="18">
        <v>160</v>
      </c>
      <c r="G13" s="30">
        <v>-0.1</v>
      </c>
      <c r="H13" s="19">
        <f t="shared" si="1"/>
        <v>6.2500000000000001E-4</v>
      </c>
      <c r="I13" s="19">
        <f t="shared" si="2"/>
        <v>-8.1672569444444454E-2</v>
      </c>
      <c r="J13" s="18">
        <f t="shared" si="5"/>
        <v>-13.067611111111113</v>
      </c>
      <c r="K13" s="18">
        <f t="shared" si="3"/>
        <v>-1.3067611111111113</v>
      </c>
      <c r="L13" s="17">
        <v>11</v>
      </c>
      <c r="M13" s="20">
        <f t="shared" si="6"/>
        <v>0.90909090909090906</v>
      </c>
      <c r="N13" s="17">
        <v>176</v>
      </c>
      <c r="O13" s="21">
        <f t="shared" ref="O13:P13" si="21">D13/7</f>
        <v>1.4285714285714286</v>
      </c>
      <c r="P13" s="21">
        <f t="shared" si="21"/>
        <v>21.428571428571427</v>
      </c>
      <c r="Q13" s="17">
        <f t="shared" si="8"/>
        <v>7</v>
      </c>
      <c r="R13" s="17"/>
      <c r="S13" s="22">
        <v>0.52688172043010695</v>
      </c>
      <c r="T13" s="15">
        <v>0</v>
      </c>
      <c r="U13" s="23" t="s">
        <v>33</v>
      </c>
      <c r="V13" s="24" t="s">
        <v>33</v>
      </c>
      <c r="W13" s="15">
        <v>2</v>
      </c>
      <c r="X13" s="25">
        <f t="shared" si="9"/>
        <v>0.2</v>
      </c>
      <c r="Y13" s="26">
        <f t="shared" si="10"/>
        <v>0.05</v>
      </c>
      <c r="Z13" s="15">
        <v>0</v>
      </c>
      <c r="AA13" s="15" t="s">
        <v>73</v>
      </c>
      <c r="AB13" s="28">
        <f t="shared" si="11"/>
        <v>-0.69</v>
      </c>
      <c r="AC13" s="29">
        <v>0.20953703703703702</v>
      </c>
      <c r="AD13" s="26">
        <f t="shared" si="12"/>
        <v>-2.8916111111111107</v>
      </c>
      <c r="AE13" s="26">
        <v>-5.42</v>
      </c>
      <c r="AF13" s="26">
        <v>-9.1875999999999998</v>
      </c>
      <c r="AG13" s="26">
        <v>0</v>
      </c>
    </row>
    <row r="14" spans="1:33" ht="15.75" customHeight="1" x14ac:dyDescent="0.2">
      <c r="A14" s="15" t="s">
        <v>52</v>
      </c>
      <c r="B14" s="15" t="s">
        <v>48</v>
      </c>
      <c r="C14" s="16">
        <f t="shared" si="4"/>
        <v>16</v>
      </c>
      <c r="D14" s="17">
        <v>6</v>
      </c>
      <c r="E14" s="17">
        <v>2</v>
      </c>
      <c r="F14" s="18">
        <v>96</v>
      </c>
      <c r="G14" s="30">
        <v>0</v>
      </c>
      <c r="H14" s="19">
        <f t="shared" si="1"/>
        <v>0</v>
      </c>
      <c r="I14" s="19">
        <f t="shared" si="2"/>
        <v>-0.12271423611111111</v>
      </c>
      <c r="J14" s="18">
        <f t="shared" si="5"/>
        <v>-11.780566666666667</v>
      </c>
      <c r="K14" s="18">
        <f t="shared" si="3"/>
        <v>-1.9634277777777778</v>
      </c>
      <c r="L14" s="17">
        <v>16</v>
      </c>
      <c r="M14" s="20">
        <f t="shared" si="6"/>
        <v>0.375</v>
      </c>
      <c r="N14" s="17">
        <v>105</v>
      </c>
      <c r="O14" s="21">
        <f t="shared" ref="O14:P14" si="22">D14/7</f>
        <v>0.8571428571428571</v>
      </c>
      <c r="P14" s="21">
        <f t="shared" si="22"/>
        <v>0.2857142857142857</v>
      </c>
      <c r="Q14" s="17">
        <f t="shared" si="8"/>
        <v>91</v>
      </c>
      <c r="R14" s="17"/>
      <c r="S14" s="22">
        <v>0.57322175732217495</v>
      </c>
      <c r="T14" s="15">
        <v>0</v>
      </c>
      <c r="U14" s="23" t="s">
        <v>33</v>
      </c>
      <c r="V14" s="24" t="s">
        <v>33</v>
      </c>
      <c r="W14" s="15">
        <v>0</v>
      </c>
      <c r="X14" s="25">
        <f t="shared" si="9"/>
        <v>0</v>
      </c>
      <c r="Y14" s="26">
        <f t="shared" si="10"/>
        <v>0</v>
      </c>
      <c r="Z14" s="15">
        <v>0</v>
      </c>
      <c r="AA14" s="15" t="s">
        <v>73</v>
      </c>
      <c r="AB14" s="28">
        <f t="shared" si="11"/>
        <v>-0.69</v>
      </c>
      <c r="AC14" s="29">
        <v>0.20953703703703702</v>
      </c>
      <c r="AD14" s="26">
        <f t="shared" si="12"/>
        <v>-1.7349666666666665</v>
      </c>
      <c r="AE14" s="26">
        <v>-5.42</v>
      </c>
      <c r="AF14" s="26">
        <v>-9.1875999999999998</v>
      </c>
      <c r="AG14" s="26">
        <v>-4</v>
      </c>
    </row>
    <row r="15" spans="1:33" ht="15.75" customHeight="1" x14ac:dyDescent="0.2">
      <c r="A15" s="15" t="s">
        <v>54</v>
      </c>
      <c r="B15" s="15" t="s">
        <v>48</v>
      </c>
      <c r="C15" s="16">
        <f t="shared" si="4"/>
        <v>16</v>
      </c>
      <c r="D15" s="17">
        <v>3</v>
      </c>
      <c r="E15" s="17">
        <v>2</v>
      </c>
      <c r="F15" s="18">
        <v>48</v>
      </c>
      <c r="G15" s="30">
        <v>0</v>
      </c>
      <c r="H15" s="19">
        <f t="shared" si="1"/>
        <v>0</v>
      </c>
      <c r="I15" s="19">
        <f t="shared" si="2"/>
        <v>-8.1047569444444453E-2</v>
      </c>
      <c r="J15" s="18">
        <f t="shared" si="5"/>
        <v>-3.8902833333333335</v>
      </c>
      <c r="K15" s="18">
        <f t="shared" si="3"/>
        <v>-1.2967611111111113</v>
      </c>
      <c r="L15" s="17">
        <v>6</v>
      </c>
      <c r="M15" s="20">
        <f t="shared" si="6"/>
        <v>0.5</v>
      </c>
      <c r="N15" s="17">
        <v>87</v>
      </c>
      <c r="O15" s="21">
        <f t="shared" ref="O15:P15" si="23">D15/7</f>
        <v>0.42857142857142855</v>
      </c>
      <c r="P15" s="21">
        <f t="shared" si="23"/>
        <v>0.2857142857142857</v>
      </c>
      <c r="Q15" s="17">
        <f t="shared" si="8"/>
        <v>121</v>
      </c>
      <c r="R15" s="17"/>
      <c r="S15" s="22">
        <v>0.60592755214050498</v>
      </c>
      <c r="T15" s="15">
        <v>0</v>
      </c>
      <c r="U15" s="23" t="s">
        <v>33</v>
      </c>
      <c r="V15" s="24" t="s">
        <v>33</v>
      </c>
      <c r="W15" s="15">
        <v>0</v>
      </c>
      <c r="X15" s="25">
        <f t="shared" si="9"/>
        <v>0</v>
      </c>
      <c r="Y15" s="26">
        <f t="shared" si="10"/>
        <v>0</v>
      </c>
      <c r="Z15" s="15">
        <v>0</v>
      </c>
      <c r="AA15" s="15" t="s">
        <v>73</v>
      </c>
      <c r="AB15" s="28">
        <f t="shared" si="11"/>
        <v>-0.69</v>
      </c>
      <c r="AC15" s="29">
        <v>0.20953703703703702</v>
      </c>
      <c r="AD15" s="26">
        <f t="shared" si="12"/>
        <v>-0.86748333333333327</v>
      </c>
      <c r="AE15" s="26">
        <v>-5.42</v>
      </c>
      <c r="AF15" s="26">
        <v>-9.1875999999999998</v>
      </c>
      <c r="AG15" s="26">
        <v>0</v>
      </c>
    </row>
    <row r="16" spans="1:33" ht="15.75" customHeight="1" x14ac:dyDescent="0.2">
      <c r="A16" s="15" t="s">
        <v>55</v>
      </c>
      <c r="B16" s="15" t="s">
        <v>357</v>
      </c>
      <c r="C16" s="16">
        <f t="shared" si="4"/>
        <v>15.6</v>
      </c>
      <c r="D16" s="17">
        <v>5</v>
      </c>
      <c r="E16" s="17">
        <v>1</v>
      </c>
      <c r="F16" s="18">
        <v>78</v>
      </c>
      <c r="G16" s="30">
        <v>0</v>
      </c>
      <c r="H16" s="19">
        <f t="shared" si="1"/>
        <v>0</v>
      </c>
      <c r="I16" s="19">
        <f t="shared" si="2"/>
        <v>-0.10492058404558413</v>
      </c>
      <c r="J16" s="18">
        <f t="shared" si="5"/>
        <v>-8.183805555555562</v>
      </c>
      <c r="K16" s="18">
        <f t="shared" si="3"/>
        <v>-1.6367611111111124</v>
      </c>
      <c r="L16" s="17">
        <v>9</v>
      </c>
      <c r="M16" s="20">
        <f t="shared" si="6"/>
        <v>0.55555555555555558</v>
      </c>
      <c r="N16" s="17">
        <v>81</v>
      </c>
      <c r="O16" s="21">
        <f t="shared" ref="O16:P16" si="24">D16/7</f>
        <v>0.7142857142857143</v>
      </c>
      <c r="P16" s="21">
        <f t="shared" si="24"/>
        <v>0.14285714285714285</v>
      </c>
      <c r="Q16" s="17">
        <f t="shared" si="8"/>
        <v>94</v>
      </c>
      <c r="R16" s="17"/>
      <c r="S16" s="22">
        <v>0.63781321184510198</v>
      </c>
      <c r="T16" s="15">
        <v>0</v>
      </c>
      <c r="U16" s="23" t="s">
        <v>33</v>
      </c>
      <c r="V16" s="24" t="s">
        <v>33</v>
      </c>
      <c r="W16" s="15">
        <v>0</v>
      </c>
      <c r="X16" s="25">
        <f t="shared" si="9"/>
        <v>0</v>
      </c>
      <c r="Y16" s="26">
        <f t="shared" si="10"/>
        <v>0</v>
      </c>
      <c r="Z16" s="15">
        <v>0</v>
      </c>
      <c r="AA16" s="15" t="s">
        <v>73</v>
      </c>
      <c r="AB16" s="28">
        <f t="shared" si="11"/>
        <v>-0.69</v>
      </c>
      <c r="AC16" s="29">
        <v>0.20953703703703702</v>
      </c>
      <c r="AD16" s="26">
        <f t="shared" si="12"/>
        <v>-1.4458055555555553</v>
      </c>
      <c r="AE16" s="26">
        <v>-5.42</v>
      </c>
      <c r="AF16" s="26">
        <v>-9.1875999999999998</v>
      </c>
      <c r="AG16" s="26">
        <v>0</v>
      </c>
    </row>
    <row r="17" spans="1:33" ht="15.75" customHeight="1" x14ac:dyDescent="0.2">
      <c r="A17" s="15" t="s">
        <v>56</v>
      </c>
      <c r="B17" s="15" t="s">
        <v>358</v>
      </c>
      <c r="C17" s="16">
        <f t="shared" si="4"/>
        <v>16</v>
      </c>
      <c r="D17" s="17">
        <v>4</v>
      </c>
      <c r="E17" s="17">
        <v>0</v>
      </c>
      <c r="F17" s="18">
        <v>64</v>
      </c>
      <c r="G17" s="30">
        <v>-46.039999999999992</v>
      </c>
      <c r="H17" s="19">
        <f t="shared" si="1"/>
        <v>0.71937499999999988</v>
      </c>
      <c r="I17" s="19">
        <f t="shared" si="2"/>
        <v>-0.78992256944444439</v>
      </c>
      <c r="J17" s="18">
        <f t="shared" si="5"/>
        <v>-50.555044444444441</v>
      </c>
      <c r="K17" s="18">
        <f t="shared" si="3"/>
        <v>-12.63876111111111</v>
      </c>
      <c r="L17" s="17">
        <v>23</v>
      </c>
      <c r="M17" s="20">
        <f t="shared" si="6"/>
        <v>0.17391304347826086</v>
      </c>
      <c r="N17" s="17">
        <v>65</v>
      </c>
      <c r="O17" s="21">
        <f t="shared" ref="O17:P17" si="25">D17/7</f>
        <v>0.5714285714285714</v>
      </c>
      <c r="P17" s="21">
        <f t="shared" si="25"/>
        <v>0</v>
      </c>
      <c r="Q17" s="17">
        <f t="shared" si="8"/>
        <v>113</v>
      </c>
      <c r="R17" s="17"/>
      <c r="S17" s="22">
        <v>0.63592233009708699</v>
      </c>
      <c r="T17" s="15">
        <v>0</v>
      </c>
      <c r="U17" s="23" t="s">
        <v>33</v>
      </c>
      <c r="V17" s="24" t="s">
        <v>33</v>
      </c>
      <c r="W17" s="15">
        <v>2</v>
      </c>
      <c r="X17" s="25">
        <f t="shared" si="9"/>
        <v>0.5</v>
      </c>
      <c r="Y17" s="26">
        <f t="shared" si="10"/>
        <v>15.346666666666664</v>
      </c>
      <c r="Z17" s="15">
        <v>1</v>
      </c>
      <c r="AA17" s="15" t="s">
        <v>73</v>
      </c>
      <c r="AB17" s="28">
        <f t="shared" si="11"/>
        <v>-0.69</v>
      </c>
      <c r="AC17" s="29">
        <v>0.20953703703703702</v>
      </c>
      <c r="AD17" s="26">
        <f t="shared" si="12"/>
        <v>-1.1566444444444444</v>
      </c>
      <c r="AE17" s="26">
        <v>-5.42</v>
      </c>
      <c r="AF17" s="26">
        <v>-9.0196000000000005</v>
      </c>
      <c r="AG17" s="26">
        <v>0</v>
      </c>
    </row>
    <row r="18" spans="1:33" ht="15.75" customHeight="1" x14ac:dyDescent="0.2">
      <c r="A18" s="15" t="s">
        <v>57</v>
      </c>
      <c r="B18" s="15" t="s">
        <v>81</v>
      </c>
      <c r="C18" s="16">
        <f t="shared" si="4"/>
        <v>16</v>
      </c>
      <c r="D18" s="17">
        <v>6</v>
      </c>
      <c r="E18" s="17">
        <v>0</v>
      </c>
      <c r="F18" s="18">
        <v>96</v>
      </c>
      <c r="G18" s="30">
        <v>-78.570000000000007</v>
      </c>
      <c r="H18" s="19">
        <f t="shared" si="1"/>
        <v>0.81843750000000004</v>
      </c>
      <c r="I18" s="19">
        <f t="shared" si="2"/>
        <v>-0.88898506944444466</v>
      </c>
      <c r="J18" s="18">
        <f t="shared" si="5"/>
        <v>-85.342566666666684</v>
      </c>
      <c r="K18" s="18">
        <f t="shared" si="3"/>
        <v>-14.223761111111115</v>
      </c>
      <c r="L18" s="17">
        <v>20</v>
      </c>
      <c r="M18" s="20">
        <f t="shared" si="6"/>
        <v>0.3</v>
      </c>
      <c r="N18" s="17">
        <v>37</v>
      </c>
      <c r="O18" s="21">
        <f t="shared" ref="O18:P18" si="26">D18/7</f>
        <v>0.8571428571428571</v>
      </c>
      <c r="P18" s="21">
        <f t="shared" si="26"/>
        <v>0</v>
      </c>
      <c r="Q18" s="17">
        <f t="shared" si="8"/>
        <v>43</v>
      </c>
      <c r="R18" s="17"/>
      <c r="S18" s="22">
        <v>0.68306801736613598</v>
      </c>
      <c r="T18" s="15">
        <v>0</v>
      </c>
      <c r="U18" s="23" t="s">
        <v>33</v>
      </c>
      <c r="V18" s="24" t="s">
        <v>33</v>
      </c>
      <c r="W18" s="15">
        <v>2</v>
      </c>
      <c r="X18" s="25">
        <f t="shared" si="9"/>
        <v>0.33333333333333331</v>
      </c>
      <c r="Y18" s="26">
        <f t="shared" si="10"/>
        <v>39.285000000000004</v>
      </c>
      <c r="Z18" s="15">
        <v>0</v>
      </c>
      <c r="AA18" s="15" t="s">
        <v>73</v>
      </c>
      <c r="AB18" s="28">
        <f t="shared" si="11"/>
        <v>-0.69</v>
      </c>
      <c r="AC18" s="29">
        <v>0.20953703703703702</v>
      </c>
      <c r="AD18" s="26">
        <f t="shared" si="12"/>
        <v>-1.7349666666666665</v>
      </c>
      <c r="AE18" s="26">
        <v>-5.42</v>
      </c>
      <c r="AF18" s="26">
        <v>-9.0196000000000005</v>
      </c>
      <c r="AG18" s="26">
        <v>0</v>
      </c>
    </row>
    <row r="19" spans="1:33" ht="15.75" customHeight="1" x14ac:dyDescent="0.2">
      <c r="A19" s="15" t="s">
        <v>58</v>
      </c>
      <c r="B19" s="15" t="s">
        <v>48</v>
      </c>
      <c r="C19" s="16">
        <f t="shared" si="4"/>
        <v>16</v>
      </c>
      <c r="D19" s="17">
        <v>3</v>
      </c>
      <c r="E19" s="17">
        <v>0</v>
      </c>
      <c r="F19" s="18">
        <v>48</v>
      </c>
      <c r="G19" s="30">
        <v>-12.05</v>
      </c>
      <c r="H19" s="19">
        <f t="shared" si="1"/>
        <v>0.25104166666666666</v>
      </c>
      <c r="I19" s="19">
        <f t="shared" si="2"/>
        <v>-0.32158923611111118</v>
      </c>
      <c r="J19" s="18">
        <f t="shared" si="5"/>
        <v>-15.436283333333336</v>
      </c>
      <c r="K19" s="18">
        <f t="shared" si="3"/>
        <v>-5.1454277777777788</v>
      </c>
      <c r="L19" s="17">
        <v>9</v>
      </c>
      <c r="M19" s="20">
        <f t="shared" si="6"/>
        <v>0.33333333333333331</v>
      </c>
      <c r="N19" s="17">
        <v>34</v>
      </c>
      <c r="O19" s="21">
        <f t="shared" ref="O19:P19" si="27">D19/7</f>
        <v>0.42857142857142855</v>
      </c>
      <c r="P19" s="21">
        <f t="shared" si="27"/>
        <v>0</v>
      </c>
      <c r="Q19" s="17">
        <f t="shared" si="8"/>
        <v>79</v>
      </c>
      <c r="R19" s="17"/>
      <c r="S19" s="22">
        <v>0.69753086419752997</v>
      </c>
      <c r="T19" s="15">
        <v>0</v>
      </c>
      <c r="U19" s="23" t="s">
        <v>33</v>
      </c>
      <c r="V19" s="24" t="s">
        <v>33</v>
      </c>
      <c r="W19" s="15">
        <v>3</v>
      </c>
      <c r="X19" s="25">
        <f t="shared" si="9"/>
        <v>1</v>
      </c>
      <c r="Y19" s="26">
        <f t="shared" si="10"/>
        <v>4.0166666666666666</v>
      </c>
      <c r="Z19" s="15">
        <v>0</v>
      </c>
      <c r="AA19" s="15" t="s">
        <v>73</v>
      </c>
      <c r="AB19" s="28">
        <f t="shared" si="11"/>
        <v>-0.69</v>
      </c>
      <c r="AC19" s="29">
        <v>0.20953703703703702</v>
      </c>
      <c r="AD19" s="26">
        <f t="shared" si="12"/>
        <v>-0.86748333333333327</v>
      </c>
      <c r="AE19" s="26">
        <v>-5.42</v>
      </c>
      <c r="AF19" s="26">
        <v>-9.0196000000000005</v>
      </c>
      <c r="AG19" s="26">
        <v>0</v>
      </c>
    </row>
    <row r="20" spans="1:33" ht="15.75" customHeight="1" x14ac:dyDescent="0.2">
      <c r="A20" s="15" t="s">
        <v>59</v>
      </c>
      <c r="B20" s="15" t="s">
        <v>48</v>
      </c>
      <c r="C20" s="16">
        <f t="shared" si="4"/>
        <v>15.333333333333334</v>
      </c>
      <c r="D20" s="17">
        <v>6</v>
      </c>
      <c r="E20" s="17">
        <v>0</v>
      </c>
      <c r="F20" s="18">
        <v>92</v>
      </c>
      <c r="G20" s="30">
        <v>0</v>
      </c>
      <c r="H20" s="19">
        <f t="shared" si="1"/>
        <v>0</v>
      </c>
      <c r="I20" s="19">
        <f t="shared" si="2"/>
        <v>-0.11057137681159417</v>
      </c>
      <c r="J20" s="18">
        <f t="shared" si="5"/>
        <v>-10.172566666666663</v>
      </c>
      <c r="K20" s="18">
        <f t="shared" si="3"/>
        <v>-1.6954277777777771</v>
      </c>
      <c r="L20" s="17">
        <v>7</v>
      </c>
      <c r="M20" s="20">
        <f t="shared" si="6"/>
        <v>0.8571428571428571</v>
      </c>
      <c r="N20" s="17">
        <v>28</v>
      </c>
      <c r="O20" s="21">
        <f t="shared" ref="O20:P20" si="28">D20/7</f>
        <v>0.8571428571428571</v>
      </c>
      <c r="P20" s="21">
        <f t="shared" si="28"/>
        <v>0</v>
      </c>
      <c r="Q20" s="17">
        <f t="shared" si="8"/>
        <v>32</v>
      </c>
      <c r="R20" s="17"/>
      <c r="S20" s="22">
        <v>0.70978441127694802</v>
      </c>
      <c r="T20" s="15">
        <v>0</v>
      </c>
      <c r="U20" s="23" t="s">
        <v>33</v>
      </c>
      <c r="V20" s="24" t="s">
        <v>33</v>
      </c>
      <c r="W20" s="15">
        <v>0</v>
      </c>
      <c r="X20" s="25">
        <f t="shared" si="9"/>
        <v>0</v>
      </c>
      <c r="Y20" s="26">
        <f t="shared" si="10"/>
        <v>0</v>
      </c>
      <c r="Z20" s="15">
        <v>0</v>
      </c>
      <c r="AA20" s="15" t="s">
        <v>73</v>
      </c>
      <c r="AB20" s="28">
        <f t="shared" si="11"/>
        <v>-0.69</v>
      </c>
      <c r="AC20" s="29">
        <v>0.20953703703703702</v>
      </c>
      <c r="AD20" s="26">
        <f t="shared" si="12"/>
        <v>-1.7349666666666665</v>
      </c>
      <c r="AE20" s="26">
        <v>-5.42</v>
      </c>
      <c r="AF20" s="26">
        <v>-9.0196000000000005</v>
      </c>
      <c r="AG20" s="26">
        <v>0</v>
      </c>
    </row>
    <row r="21" spans="1:33" ht="15.75" customHeight="1" x14ac:dyDescent="0.2">
      <c r="A21" s="15" t="s">
        <v>60</v>
      </c>
      <c r="B21" s="15" t="s">
        <v>359</v>
      </c>
      <c r="C21" s="16">
        <f t="shared" si="4"/>
        <v>16</v>
      </c>
      <c r="D21" s="17">
        <v>3</v>
      </c>
      <c r="E21" s="17">
        <v>0</v>
      </c>
      <c r="F21" s="18">
        <v>48</v>
      </c>
      <c r="G21" s="30">
        <v>0</v>
      </c>
      <c r="H21" s="19">
        <f t="shared" si="1"/>
        <v>0</v>
      </c>
      <c r="I21" s="19">
        <f t="shared" si="2"/>
        <v>-7.05475694444445E-2</v>
      </c>
      <c r="J21" s="18">
        <f t="shared" si="5"/>
        <v>-3.3862833333333358</v>
      </c>
      <c r="K21" s="18">
        <f t="shared" si="3"/>
        <v>-1.128761111111112</v>
      </c>
      <c r="L21" s="17">
        <v>6</v>
      </c>
      <c r="M21" s="20">
        <f t="shared" si="6"/>
        <v>0.5</v>
      </c>
      <c r="N21" s="17">
        <v>21</v>
      </c>
      <c r="O21" s="21">
        <f t="shared" ref="O21:P21" si="29">D21/7</f>
        <v>0.42857142857142855</v>
      </c>
      <c r="P21" s="21">
        <f t="shared" si="29"/>
        <v>0</v>
      </c>
      <c r="Q21" s="17">
        <f t="shared" si="8"/>
        <v>49</v>
      </c>
      <c r="R21" s="17"/>
      <c r="S21" s="22">
        <v>0.71223021582733803</v>
      </c>
      <c r="T21" s="15">
        <v>0</v>
      </c>
      <c r="U21" s="23" t="s">
        <v>33</v>
      </c>
      <c r="V21" s="24" t="s">
        <v>33</v>
      </c>
      <c r="W21" s="15">
        <v>0</v>
      </c>
      <c r="X21" s="25">
        <f t="shared" si="9"/>
        <v>0</v>
      </c>
      <c r="Y21" s="26">
        <f t="shared" si="10"/>
        <v>0</v>
      </c>
      <c r="Z21" s="15">
        <v>0</v>
      </c>
      <c r="AA21" s="15" t="s">
        <v>73</v>
      </c>
      <c r="AB21" s="28">
        <f t="shared" si="11"/>
        <v>-0.69</v>
      </c>
      <c r="AC21" s="29">
        <v>0.20953703703703702</v>
      </c>
      <c r="AD21" s="26">
        <f t="shared" si="12"/>
        <v>-0.86748333333333327</v>
      </c>
      <c r="AE21" s="26">
        <v>-5.42</v>
      </c>
      <c r="AF21" s="26">
        <v>-9.0196000000000005</v>
      </c>
      <c r="AG21" s="26">
        <v>0</v>
      </c>
    </row>
    <row r="22" spans="1:33" ht="15.75" customHeight="1" x14ac:dyDescent="0.2">
      <c r="A22" s="15" t="s">
        <v>61</v>
      </c>
      <c r="B22" s="15" t="s">
        <v>48</v>
      </c>
      <c r="C22" s="16">
        <f t="shared" si="4"/>
        <v>16.990000000000002</v>
      </c>
      <c r="D22" s="17">
        <v>5</v>
      </c>
      <c r="E22" s="17">
        <v>0</v>
      </c>
      <c r="F22" s="30">
        <v>84.95</v>
      </c>
      <c r="G22" s="30">
        <v>0</v>
      </c>
      <c r="H22" s="19">
        <f t="shared" si="1"/>
        <v>0</v>
      </c>
      <c r="I22" s="19">
        <f t="shared" si="2"/>
        <v>-1.6907658099535722E-2</v>
      </c>
      <c r="J22" s="18">
        <f t="shared" si="5"/>
        <v>-1.4363055555555597</v>
      </c>
      <c r="K22" s="18">
        <f t="shared" si="3"/>
        <v>-0.28726111111111197</v>
      </c>
      <c r="L22" s="17">
        <v>7</v>
      </c>
      <c r="M22" s="20">
        <f t="shared" si="6"/>
        <v>0.7142857142857143</v>
      </c>
      <c r="N22" s="17">
        <v>17</v>
      </c>
      <c r="O22" s="21">
        <f t="shared" ref="O22:P22" si="30">D22/7</f>
        <v>0.7142857142857143</v>
      </c>
      <c r="P22" s="21">
        <f t="shared" si="30"/>
        <v>0</v>
      </c>
      <c r="Q22" s="17">
        <f t="shared" si="8"/>
        <v>23</v>
      </c>
      <c r="R22" s="17"/>
      <c r="S22" s="22">
        <v>0.69456066945606698</v>
      </c>
      <c r="T22" s="15">
        <v>0</v>
      </c>
      <c r="U22" s="23" t="s">
        <v>33</v>
      </c>
      <c r="V22" s="24" t="s">
        <v>33</v>
      </c>
      <c r="W22" s="15">
        <v>0</v>
      </c>
      <c r="X22" s="25">
        <f t="shared" si="9"/>
        <v>0</v>
      </c>
      <c r="Y22" s="26">
        <f t="shared" si="10"/>
        <v>0</v>
      </c>
      <c r="Z22" s="15">
        <v>0</v>
      </c>
      <c r="AA22" s="15" t="s">
        <v>73</v>
      </c>
      <c r="AB22" s="28">
        <f t="shared" si="11"/>
        <v>-0.69</v>
      </c>
      <c r="AC22" s="29">
        <v>0.20953703703703702</v>
      </c>
      <c r="AD22" s="26">
        <f t="shared" si="12"/>
        <v>-1.4458055555555553</v>
      </c>
      <c r="AE22" s="26">
        <v>-5.42</v>
      </c>
      <c r="AF22" s="26">
        <v>-9.0196000000000005</v>
      </c>
      <c r="AG22" s="26">
        <v>0</v>
      </c>
    </row>
    <row r="23" spans="1:33" ht="15.75" customHeight="1" x14ac:dyDescent="0.2">
      <c r="A23" s="15" t="s">
        <v>62</v>
      </c>
      <c r="B23" s="15" t="s">
        <v>227</v>
      </c>
      <c r="C23" s="16">
        <f t="shared" si="4"/>
        <v>15.99</v>
      </c>
      <c r="D23" s="17">
        <v>4</v>
      </c>
      <c r="E23" s="17">
        <v>0</v>
      </c>
      <c r="F23" s="18">
        <v>63.96</v>
      </c>
      <c r="G23" s="30">
        <v>0</v>
      </c>
      <c r="H23" s="19">
        <f t="shared" si="1"/>
        <v>0</v>
      </c>
      <c r="I23" s="19">
        <f t="shared" si="2"/>
        <v>-7.1123271489125173E-2</v>
      </c>
      <c r="J23" s="18">
        <f t="shared" si="5"/>
        <v>-4.549044444444446</v>
      </c>
      <c r="K23" s="18">
        <f t="shared" si="3"/>
        <v>-1.1372611111111115</v>
      </c>
      <c r="L23" s="17">
        <v>11</v>
      </c>
      <c r="M23" s="20">
        <f t="shared" si="6"/>
        <v>0.36363636363636365</v>
      </c>
      <c r="N23" s="17">
        <v>9</v>
      </c>
      <c r="O23" s="21">
        <f t="shared" ref="O23:P23" si="31">D23/7</f>
        <v>0.5714285714285714</v>
      </c>
      <c r="P23" s="21">
        <f t="shared" si="31"/>
        <v>0</v>
      </c>
      <c r="Q23" s="17">
        <f t="shared" si="8"/>
        <v>15</v>
      </c>
      <c r="R23" s="17"/>
      <c r="S23" s="22">
        <v>0.81</v>
      </c>
      <c r="T23" s="15">
        <v>0</v>
      </c>
      <c r="U23" s="23" t="s">
        <v>33</v>
      </c>
      <c r="V23" s="24" t="s">
        <v>33</v>
      </c>
      <c r="W23" s="15">
        <v>0</v>
      </c>
      <c r="X23" s="25">
        <f t="shared" si="9"/>
        <v>0</v>
      </c>
      <c r="Y23" s="26">
        <f t="shared" si="10"/>
        <v>0</v>
      </c>
      <c r="Z23" s="15">
        <v>0</v>
      </c>
      <c r="AA23" s="15" t="s">
        <v>73</v>
      </c>
      <c r="AB23" s="28">
        <f t="shared" si="11"/>
        <v>-0.69</v>
      </c>
      <c r="AC23" s="29">
        <v>0.20953703703703702</v>
      </c>
      <c r="AD23" s="26">
        <f t="shared" si="12"/>
        <v>-1.1566444444444444</v>
      </c>
      <c r="AE23" s="26">
        <v>-5.42</v>
      </c>
      <c r="AF23" s="26">
        <v>-9.0196000000000005</v>
      </c>
      <c r="AG23" s="26">
        <v>0</v>
      </c>
    </row>
    <row r="24" spans="1:33" ht="15.75" customHeight="1" x14ac:dyDescent="0.2">
      <c r="A24" s="15" t="s">
        <v>63</v>
      </c>
      <c r="B24" s="15" t="s">
        <v>290</v>
      </c>
      <c r="C24" s="16">
        <f t="shared" si="4"/>
        <v>15.989999999999998</v>
      </c>
      <c r="D24" s="17">
        <v>7</v>
      </c>
      <c r="E24" s="17">
        <v>0</v>
      </c>
      <c r="F24" s="18">
        <v>111.92999999999999</v>
      </c>
      <c r="G24" s="18">
        <v>0</v>
      </c>
      <c r="H24" s="19">
        <f t="shared" si="1"/>
        <v>0</v>
      </c>
      <c r="I24" s="19">
        <f t="shared" si="2"/>
        <v>-7.1123271489125298E-2</v>
      </c>
      <c r="J24" s="18">
        <f t="shared" si="5"/>
        <v>-7.9608277777777943</v>
      </c>
      <c r="K24" s="18">
        <f t="shared" si="3"/>
        <v>-1.1372611111111135</v>
      </c>
      <c r="L24" s="17">
        <v>8</v>
      </c>
      <c r="M24" s="20">
        <f t="shared" si="6"/>
        <v>0.875</v>
      </c>
      <c r="N24" s="17">
        <v>2</v>
      </c>
      <c r="O24" s="21">
        <f t="shared" ref="O24:P24" si="32">D24/7</f>
        <v>1</v>
      </c>
      <c r="P24" s="21">
        <f t="shared" si="32"/>
        <v>0</v>
      </c>
      <c r="Q24" s="17">
        <f t="shared" si="8"/>
        <v>2</v>
      </c>
      <c r="R24" s="17"/>
      <c r="S24" s="22">
        <v>0.87431693989071002</v>
      </c>
      <c r="T24" s="15">
        <v>0</v>
      </c>
      <c r="U24" s="23" t="s">
        <v>33</v>
      </c>
      <c r="V24" s="24" t="s">
        <v>33</v>
      </c>
      <c r="W24" s="15">
        <v>0</v>
      </c>
      <c r="X24" s="25">
        <f t="shared" si="9"/>
        <v>0</v>
      </c>
      <c r="Y24" s="26">
        <f t="shared" si="10"/>
        <v>0</v>
      </c>
      <c r="Z24" s="15">
        <v>0</v>
      </c>
      <c r="AA24" s="15" t="s">
        <v>73</v>
      </c>
      <c r="AB24" s="28">
        <f t="shared" si="11"/>
        <v>-0.69</v>
      </c>
      <c r="AC24" s="29">
        <v>0.20953703703703702</v>
      </c>
      <c r="AD24" s="26">
        <f t="shared" si="12"/>
        <v>-2.0241277777777777</v>
      </c>
      <c r="AE24" s="26">
        <v>-5.42</v>
      </c>
      <c r="AF24" s="26">
        <v>-9.0196000000000005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1</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0.20953703703703702</v>
      </c>
      <c r="AD25" s="26">
        <f t="shared" si="12"/>
        <v>0</v>
      </c>
      <c r="AE25" s="26">
        <v>-5.42</v>
      </c>
      <c r="AF25" s="26">
        <v>-9.02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1</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0.20953703703703702</v>
      </c>
      <c r="AD26" s="26">
        <f t="shared" si="12"/>
        <v>0</v>
      </c>
      <c r="AE26" s="26">
        <v>-5.42</v>
      </c>
      <c r="AF26" s="26">
        <v>-9.0196000000000005</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0.20953703703703702</v>
      </c>
      <c r="AD27" s="26">
        <f t="shared" si="12"/>
        <v>0</v>
      </c>
      <c r="AE27" s="26">
        <v>-5.42</v>
      </c>
      <c r="AF27" s="26">
        <v>-9.0196000000000005</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0.20953703703703702</v>
      </c>
      <c r="AD28" s="26">
        <f t="shared" si="12"/>
        <v>0</v>
      </c>
      <c r="AE28" s="26">
        <v>-5.42</v>
      </c>
      <c r="AF28" s="26">
        <v>-9.0196000000000005</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0.20953703703703702</v>
      </c>
      <c r="AD29" s="26">
        <f t="shared" si="12"/>
        <v>0</v>
      </c>
      <c r="AE29" s="26">
        <v>-5.42</v>
      </c>
      <c r="AF29" s="26">
        <v>-9.0196000000000005</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0.20953703703703702</v>
      </c>
      <c r="AD30" s="26">
        <f t="shared" si="12"/>
        <v>0</v>
      </c>
      <c r="AE30" s="26">
        <v>-5.42</v>
      </c>
      <c r="AF30" s="26">
        <v>-7.1377430639999897</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0.20953703703703702</v>
      </c>
      <c r="AD31" s="26">
        <f t="shared" si="12"/>
        <v>0</v>
      </c>
      <c r="AE31" s="26">
        <v>-5.42</v>
      </c>
      <c r="AF31" s="26">
        <v>-7.1377430639999986</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0.20953703703703702</v>
      </c>
      <c r="AD32" s="26">
        <f t="shared" si="12"/>
        <v>0</v>
      </c>
      <c r="AE32" s="26">
        <v>-5.42</v>
      </c>
      <c r="AF32" s="26">
        <v>-7.1377430639999897</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Info!B1:BJ5000""),3,FALSE),"""")"),"Toggle Light Switch, 10 Pack - 3 Way, Residential Grade, 15 Amp, 120/277V, UL Listed")</f>
        <v>Toggle Light Switch, 10 Pack - 3 Way,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Info!B1:BJ5000""),2,FALSE),"""")"),"B082T19355")</f>
        <v>B082T19355</v>
      </c>
      <c r="B2" s="38" t="s">
        <v>360</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28.5" customHeight="1" x14ac:dyDescent="0.15">
      <c r="A3" s="62" t="s">
        <v>30</v>
      </c>
      <c r="B3" s="63"/>
      <c r="C3" s="4">
        <f>((AE32+AF32)/0.85)*-1</f>
        <v>14.703974950588236</v>
      </c>
      <c r="D3" s="5">
        <f>SUM(D4:D99765)</f>
        <v>250</v>
      </c>
      <c r="E3" s="5"/>
      <c r="F3" s="6">
        <f t="shared" ref="F3:G3" si="0">SUM(F4:F99765)</f>
        <v>3904.4800000000005</v>
      </c>
      <c r="G3" s="6">
        <f t="shared" si="0"/>
        <v>-587.24000000000012</v>
      </c>
      <c r="H3" s="7">
        <f t="shared" ref="H3:H32" si="1">G3/F3*-1</f>
        <v>0.15040158996844652</v>
      </c>
      <c r="I3" s="8">
        <f t="shared" ref="I3:I32" si="2">J3/F3</f>
        <v>-0.11596690805035877</v>
      </c>
      <c r="J3" s="6">
        <f>SUM(J4:J99765)</f>
        <v>-452.79047314446484</v>
      </c>
      <c r="K3" s="6">
        <f t="shared" ref="K3:K32" si="3">J3/D3</f>
        <v>-1.8111618925778594</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157</v>
      </c>
      <c r="X3" s="7">
        <f>W3/D3</f>
        <v>0.628</v>
      </c>
      <c r="Y3" s="6"/>
      <c r="Z3" s="5"/>
      <c r="AA3" s="5"/>
      <c r="AB3" s="5"/>
      <c r="AC3" s="5"/>
      <c r="AD3" s="6">
        <f>SUM(AD4:AD99765)</f>
        <v>-20.444806477798746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Info!B2:BZ7000""),37,FALSE)),"""")*-1"),-7.598378708)</f>
        <v>-7.5983787080000003</v>
      </c>
      <c r="AG3" s="6">
        <f>SUM(AG4:AG99765)</f>
        <v>-1</v>
      </c>
    </row>
    <row r="4" spans="1:33" ht="15.75" customHeight="1" x14ac:dyDescent="0.2">
      <c r="A4" s="15" t="s">
        <v>31</v>
      </c>
      <c r="B4" s="15" t="s">
        <v>361</v>
      </c>
      <c r="C4" s="16">
        <f t="shared" ref="C4:C32" si="4">IFERROR(F4/D4," - ")</f>
        <v>18.561666666666664</v>
      </c>
      <c r="D4" s="17">
        <v>6</v>
      </c>
      <c r="E4" s="17">
        <v>0</v>
      </c>
      <c r="F4" s="18">
        <v>111.36999999999999</v>
      </c>
      <c r="G4" s="18">
        <v>-24.82</v>
      </c>
      <c r="H4" s="19">
        <f t="shared" si="1"/>
        <v>0.22286073448864149</v>
      </c>
      <c r="I4" s="19">
        <f t="shared" si="2"/>
        <v>-5.8023340540914924E-2</v>
      </c>
      <c r="J4" s="18">
        <f t="shared" ref="J4:J32" si="5">F4*0.85+G4+AF4*D4+D4*AE4+AG4+AD4</f>
        <v>-6.4620594360416943</v>
      </c>
      <c r="K4" s="18">
        <f t="shared" si="3"/>
        <v>-1.0770099060069491</v>
      </c>
      <c r="L4" s="17">
        <v>14</v>
      </c>
      <c r="M4" s="20">
        <f t="shared" ref="M4:M32" si="6">IFERROR(D4/L4,"-")</f>
        <v>0.42857142857142855</v>
      </c>
      <c r="N4" s="17">
        <v>480</v>
      </c>
      <c r="O4" s="21">
        <f t="shared" ref="O4:P4" si="7">D4/7</f>
        <v>0.8571428571428571</v>
      </c>
      <c r="P4" s="21">
        <f t="shared" si="7"/>
        <v>0</v>
      </c>
      <c r="Q4" s="17">
        <f t="shared" ref="Q4:Q32" si="8">ROUNDDOWN(N4/(O4+P4),0)</f>
        <v>560</v>
      </c>
      <c r="R4" s="17"/>
      <c r="S4" s="22">
        <v>8.2799408575653002E-2</v>
      </c>
      <c r="T4" s="15">
        <v>0</v>
      </c>
      <c r="U4" s="23" t="s">
        <v>33</v>
      </c>
      <c r="V4" s="24" t="s">
        <v>33</v>
      </c>
      <c r="W4" s="15">
        <v>5</v>
      </c>
      <c r="X4" s="25">
        <f t="shared" ref="X4:X32" si="9">IFERROR(W4/D4,0)</f>
        <v>0.83333333333333337</v>
      </c>
      <c r="Y4" s="26">
        <f t="shared" ref="Y4:Y32" si="10">IFERROR(G4/(W4+Z4)*-1,0)</f>
        <v>4.9640000000000004</v>
      </c>
      <c r="Z4" s="15">
        <v>0</v>
      </c>
      <c r="AA4" s="27" t="s">
        <v>73</v>
      </c>
      <c r="AB4" s="28">
        <f t="shared" ref="AB4:AB32" si="11">IF(OR(AA4="UsLargeStandardSize",AA4="UsSmallStandardSize"),-0.69,-0.48)</f>
        <v>-0.69</v>
      </c>
      <c r="AC4" s="29">
        <v>5.9258385995370373E-2</v>
      </c>
      <c r="AD4" s="26">
        <f t="shared" ref="AD4:AD32" si="12">IFERROR(AB4*AC4*D4*2,0)</f>
        <v>-0.49065943604166662</v>
      </c>
      <c r="AE4" s="26">
        <v>-4.9000000000000004</v>
      </c>
      <c r="AF4" s="26">
        <v>-7.7359833333333343</v>
      </c>
      <c r="AG4" s="26">
        <v>0</v>
      </c>
    </row>
    <row r="5" spans="1:33" ht="15.75" customHeight="1" x14ac:dyDescent="0.2">
      <c r="A5" s="15" t="s">
        <v>35</v>
      </c>
      <c r="B5" s="15" t="s">
        <v>362</v>
      </c>
      <c r="C5" s="16">
        <f t="shared" si="4"/>
        <v>15.851428571428571</v>
      </c>
      <c r="D5" s="17">
        <v>7</v>
      </c>
      <c r="E5" s="17">
        <v>0</v>
      </c>
      <c r="F5" s="30">
        <v>110.96</v>
      </c>
      <c r="G5" s="30">
        <v>-32.07</v>
      </c>
      <c r="H5" s="19">
        <f t="shared" si="1"/>
        <v>0.28902307137707284</v>
      </c>
      <c r="I5" s="19">
        <f t="shared" si="2"/>
        <v>-0.24133906499138966</v>
      </c>
      <c r="J5" s="18">
        <f t="shared" si="5"/>
        <v>-26.778982651444593</v>
      </c>
      <c r="K5" s="18">
        <f t="shared" si="3"/>
        <v>-3.8255689502063706</v>
      </c>
      <c r="L5" s="17">
        <v>41</v>
      </c>
      <c r="M5" s="20">
        <f t="shared" si="6"/>
        <v>0.17073170731707318</v>
      </c>
      <c r="N5" s="17">
        <v>473</v>
      </c>
      <c r="O5" s="21">
        <f t="shared" ref="O5:P5" si="13">D5/7</f>
        <v>1</v>
      </c>
      <c r="P5" s="21">
        <f t="shared" si="13"/>
        <v>0</v>
      </c>
      <c r="Q5" s="17">
        <f t="shared" si="8"/>
        <v>473</v>
      </c>
      <c r="R5" s="17"/>
      <c r="S5" s="22">
        <v>8.5742771684945096E-2</v>
      </c>
      <c r="T5" s="15">
        <v>0</v>
      </c>
      <c r="U5" s="23" t="s">
        <v>33</v>
      </c>
      <c r="V5" s="24" t="s">
        <v>33</v>
      </c>
      <c r="W5" s="15">
        <v>5</v>
      </c>
      <c r="X5" s="25">
        <f t="shared" si="9"/>
        <v>0.7142857142857143</v>
      </c>
      <c r="Y5" s="26">
        <f t="shared" si="10"/>
        <v>6.4139999999999997</v>
      </c>
      <c r="Z5" s="15">
        <v>0</v>
      </c>
      <c r="AA5" s="15" t="s">
        <v>73</v>
      </c>
      <c r="AB5" s="28">
        <f t="shared" si="11"/>
        <v>-0.69</v>
      </c>
      <c r="AC5" s="29">
        <v>5.9327051564310548E-2</v>
      </c>
      <c r="AD5" s="26">
        <f t="shared" si="12"/>
        <v>-0.57309931811123982</v>
      </c>
      <c r="AE5" s="26">
        <v>-4.9000000000000004</v>
      </c>
      <c r="AF5" s="26">
        <v>-7.7359833333333343</v>
      </c>
      <c r="AG5" s="26">
        <v>0</v>
      </c>
    </row>
    <row r="6" spans="1:33" ht="15.75" customHeight="1" x14ac:dyDescent="0.2">
      <c r="A6" s="15" t="s">
        <v>37</v>
      </c>
      <c r="B6" s="15" t="s">
        <v>363</v>
      </c>
      <c r="C6" s="16">
        <f t="shared" si="4"/>
        <v>15.194285714285714</v>
      </c>
      <c r="D6" s="17">
        <v>14</v>
      </c>
      <c r="E6" s="17">
        <v>0</v>
      </c>
      <c r="F6" s="30">
        <v>212.72</v>
      </c>
      <c r="G6" s="30">
        <v>-48.76</v>
      </c>
      <c r="H6" s="19">
        <f t="shared" si="1"/>
        <v>0.22922151184655884</v>
      </c>
      <c r="I6" s="19">
        <f t="shared" si="2"/>
        <v>-0.22093192311064896</v>
      </c>
      <c r="J6" s="18">
        <f t="shared" si="5"/>
        <v>-46.996638684097249</v>
      </c>
      <c r="K6" s="18">
        <f t="shared" si="3"/>
        <v>-3.3569027631498036</v>
      </c>
      <c r="L6" s="17">
        <v>33</v>
      </c>
      <c r="M6" s="20">
        <f t="shared" si="6"/>
        <v>0.42424242424242425</v>
      </c>
      <c r="N6" s="17">
        <v>460</v>
      </c>
      <c r="O6" s="21">
        <f t="shared" ref="O6:P6" si="14">D6/7</f>
        <v>2</v>
      </c>
      <c r="P6" s="21">
        <f t="shared" si="14"/>
        <v>0</v>
      </c>
      <c r="Q6" s="17">
        <f t="shared" si="8"/>
        <v>230</v>
      </c>
      <c r="R6" s="17"/>
      <c r="S6" s="22">
        <v>0.106693507800704</v>
      </c>
      <c r="T6" s="15">
        <v>0</v>
      </c>
      <c r="U6" s="23" t="s">
        <v>33</v>
      </c>
      <c r="V6" s="24" t="s">
        <v>39</v>
      </c>
      <c r="W6" s="15">
        <v>11</v>
      </c>
      <c r="X6" s="25">
        <f t="shared" si="9"/>
        <v>0.7857142857142857</v>
      </c>
      <c r="Y6" s="26">
        <f t="shared" si="10"/>
        <v>4.4327272727272726</v>
      </c>
      <c r="Z6" s="15">
        <v>0</v>
      </c>
      <c r="AA6" s="15" t="s">
        <v>73</v>
      </c>
      <c r="AB6" s="28">
        <f t="shared" si="11"/>
        <v>-0.69</v>
      </c>
      <c r="AC6" s="29">
        <v>5.9258385995370373E-2</v>
      </c>
      <c r="AD6" s="26">
        <f t="shared" si="12"/>
        <v>-1.1448720174305556</v>
      </c>
      <c r="AE6" s="26">
        <v>-4.9000000000000004</v>
      </c>
      <c r="AF6" s="26">
        <v>-7.7359833333333343</v>
      </c>
      <c r="AG6" s="26">
        <v>-1</v>
      </c>
    </row>
    <row r="7" spans="1:33" ht="15.75" customHeight="1" x14ac:dyDescent="0.2">
      <c r="A7" s="15" t="s">
        <v>40</v>
      </c>
      <c r="B7" s="15" t="s">
        <v>364</v>
      </c>
      <c r="C7" s="16">
        <f t="shared" si="4"/>
        <v>15.503750000000002</v>
      </c>
      <c r="D7" s="17">
        <v>16</v>
      </c>
      <c r="E7" s="17">
        <v>0</v>
      </c>
      <c r="F7" s="30">
        <v>248.06000000000003</v>
      </c>
      <c r="G7" s="30">
        <v>-44.47</v>
      </c>
      <c r="H7" s="19">
        <f t="shared" si="1"/>
        <v>0.17927114407804562</v>
      </c>
      <c r="I7" s="19">
        <f t="shared" si="2"/>
        <v>-0.149573322970697</v>
      </c>
      <c r="J7" s="18">
        <f t="shared" si="5"/>
        <v>-37.103158496111107</v>
      </c>
      <c r="K7" s="18">
        <f t="shared" si="3"/>
        <v>-2.3189474060069442</v>
      </c>
      <c r="L7" s="17">
        <v>36</v>
      </c>
      <c r="M7" s="20">
        <f t="shared" si="6"/>
        <v>0.44444444444444442</v>
      </c>
      <c r="N7" s="17">
        <v>442</v>
      </c>
      <c r="O7" s="21">
        <f t="shared" ref="O7:P7" si="15">D7/7</f>
        <v>2.2857142857142856</v>
      </c>
      <c r="P7" s="21">
        <f t="shared" si="15"/>
        <v>0</v>
      </c>
      <c r="Q7" s="17">
        <f t="shared" si="8"/>
        <v>193</v>
      </c>
      <c r="R7" s="17"/>
      <c r="S7" s="22">
        <v>0.134146341463414</v>
      </c>
      <c r="T7" s="15">
        <v>0</v>
      </c>
      <c r="U7" s="23" t="s">
        <v>33</v>
      </c>
      <c r="V7" s="24" t="s">
        <v>39</v>
      </c>
      <c r="W7" s="15">
        <v>12</v>
      </c>
      <c r="X7" s="25">
        <f t="shared" si="9"/>
        <v>0.75</v>
      </c>
      <c r="Y7" s="26">
        <f t="shared" si="10"/>
        <v>3.4207692307692308</v>
      </c>
      <c r="Z7" s="15">
        <v>1</v>
      </c>
      <c r="AA7" s="15" t="s">
        <v>73</v>
      </c>
      <c r="AB7" s="28">
        <f t="shared" si="11"/>
        <v>-0.69</v>
      </c>
      <c r="AC7" s="29">
        <v>5.9258385995370373E-2</v>
      </c>
      <c r="AD7" s="26">
        <f t="shared" si="12"/>
        <v>-1.3084251627777777</v>
      </c>
      <c r="AE7" s="26">
        <v>-4.9000000000000004</v>
      </c>
      <c r="AF7" s="26">
        <v>-7.7359833333333343</v>
      </c>
      <c r="AG7" s="26">
        <v>0</v>
      </c>
    </row>
    <row r="8" spans="1:33" ht="15.75" customHeight="1" x14ac:dyDescent="0.2">
      <c r="A8" s="15" t="s">
        <v>42</v>
      </c>
      <c r="B8" s="15" t="s">
        <v>363</v>
      </c>
      <c r="C8" s="16">
        <f t="shared" si="4"/>
        <v>15.804583333333335</v>
      </c>
      <c r="D8" s="17">
        <v>24</v>
      </c>
      <c r="E8" s="17">
        <v>0</v>
      </c>
      <c r="F8" s="30">
        <v>379.31000000000006</v>
      </c>
      <c r="G8" s="30">
        <v>-37.059999999999995</v>
      </c>
      <c r="H8" s="19">
        <f t="shared" si="1"/>
        <v>9.770372518520469E-2</v>
      </c>
      <c r="I8" s="19">
        <f t="shared" si="2"/>
        <v>-5.2645956458217839E-2</v>
      </c>
      <c r="J8" s="18">
        <f t="shared" si="5"/>
        <v>-19.969137744166613</v>
      </c>
      <c r="K8" s="18">
        <f t="shared" si="3"/>
        <v>-0.83204740600694216</v>
      </c>
      <c r="L8" s="17">
        <v>37</v>
      </c>
      <c r="M8" s="20">
        <f t="shared" si="6"/>
        <v>0.64864864864864868</v>
      </c>
      <c r="N8" s="17">
        <v>418</v>
      </c>
      <c r="O8" s="21">
        <f t="shared" ref="O8:P8" si="16">D8/7</f>
        <v>3.4285714285714284</v>
      </c>
      <c r="P8" s="21">
        <f t="shared" si="16"/>
        <v>0</v>
      </c>
      <c r="Q8" s="17">
        <f t="shared" si="8"/>
        <v>121</v>
      </c>
      <c r="R8" s="17"/>
      <c r="S8" s="22">
        <v>0.18821096173733101</v>
      </c>
      <c r="T8" s="15">
        <v>0</v>
      </c>
      <c r="U8" s="23" t="s">
        <v>33</v>
      </c>
      <c r="V8" s="24" t="s">
        <v>33</v>
      </c>
      <c r="W8" s="15">
        <v>14</v>
      </c>
      <c r="X8" s="25">
        <f t="shared" si="9"/>
        <v>0.58333333333333337</v>
      </c>
      <c r="Y8" s="26">
        <f t="shared" si="10"/>
        <v>2.4706666666666663</v>
      </c>
      <c r="Z8" s="15">
        <v>1</v>
      </c>
      <c r="AA8" s="15" t="s">
        <v>73</v>
      </c>
      <c r="AB8" s="28">
        <f t="shared" si="11"/>
        <v>-0.69</v>
      </c>
      <c r="AC8" s="29">
        <v>5.9258385995370373E-2</v>
      </c>
      <c r="AD8" s="26">
        <f t="shared" si="12"/>
        <v>-1.9626377441666665</v>
      </c>
      <c r="AE8" s="26">
        <v>-4.9000000000000004</v>
      </c>
      <c r="AF8" s="26">
        <v>-7.74</v>
      </c>
      <c r="AG8" s="26">
        <v>0</v>
      </c>
    </row>
    <row r="9" spans="1:33" ht="15.75" customHeight="1" x14ac:dyDescent="0.2">
      <c r="A9" s="15" t="s">
        <v>44</v>
      </c>
      <c r="B9" s="39" t="s">
        <v>365</v>
      </c>
      <c r="C9" s="16">
        <f t="shared" si="4"/>
        <v>15.639310344827589</v>
      </c>
      <c r="D9" s="17">
        <v>29</v>
      </c>
      <c r="E9" s="17">
        <v>0</v>
      </c>
      <c r="F9" s="30">
        <v>453.54000000000008</v>
      </c>
      <c r="G9" s="30">
        <v>-37</v>
      </c>
      <c r="H9" s="19">
        <f t="shared" si="1"/>
        <v>8.1580455968602542E-2</v>
      </c>
      <c r="I9" s="19">
        <f t="shared" si="2"/>
        <v>-4.8821942807399134E-2</v>
      </c>
      <c r="J9" s="18">
        <f t="shared" si="5"/>
        <v>-22.142703940867808</v>
      </c>
      <c r="K9" s="18">
        <f t="shared" si="3"/>
        <v>-0.76354151520233815</v>
      </c>
      <c r="L9" s="17">
        <v>65</v>
      </c>
      <c r="M9" s="20">
        <f t="shared" si="6"/>
        <v>0.44615384615384618</v>
      </c>
      <c r="N9" s="17">
        <v>390</v>
      </c>
      <c r="O9" s="21">
        <f t="shared" ref="O9:P9" si="17">D9/7</f>
        <v>4.1428571428571432</v>
      </c>
      <c r="P9" s="21">
        <f t="shared" si="17"/>
        <v>0</v>
      </c>
      <c r="Q9" s="17">
        <f t="shared" si="8"/>
        <v>94</v>
      </c>
      <c r="R9" s="17"/>
      <c r="S9" s="22">
        <v>0.24947145877378399</v>
      </c>
      <c r="T9" s="15">
        <v>0</v>
      </c>
      <c r="U9" s="23" t="s">
        <v>33</v>
      </c>
      <c r="V9" s="24" t="s">
        <v>33</v>
      </c>
      <c r="W9" s="15">
        <v>18</v>
      </c>
      <c r="X9" s="25">
        <f t="shared" si="9"/>
        <v>0.62068965517241381</v>
      </c>
      <c r="Y9" s="26">
        <f t="shared" si="10"/>
        <v>2.0555555555555554</v>
      </c>
      <c r="Z9" s="15">
        <v>0</v>
      </c>
      <c r="AA9" s="15" t="s">
        <v>73</v>
      </c>
      <c r="AB9" s="28">
        <f t="shared" si="11"/>
        <v>-0.69</v>
      </c>
      <c r="AC9" s="29">
        <v>5.9258385995370373E-2</v>
      </c>
      <c r="AD9" s="26">
        <f t="shared" si="12"/>
        <v>-2.3715206075347219</v>
      </c>
      <c r="AE9" s="26">
        <v>-4.9000000000000004</v>
      </c>
      <c r="AF9" s="26">
        <v>-7.7993166666666598</v>
      </c>
      <c r="AG9" s="26">
        <v>0</v>
      </c>
    </row>
    <row r="10" spans="1:33" ht="15.75" customHeight="1" x14ac:dyDescent="0.2">
      <c r="A10" s="15" t="s">
        <v>45</v>
      </c>
      <c r="B10" s="15" t="s">
        <v>180</v>
      </c>
      <c r="C10" s="16">
        <f t="shared" si="4"/>
        <v>16.398076923076921</v>
      </c>
      <c r="D10" s="17">
        <v>26</v>
      </c>
      <c r="E10" s="17">
        <v>0</v>
      </c>
      <c r="F10" s="30">
        <v>426.34999999999997</v>
      </c>
      <c r="G10" s="30">
        <v>-35.890000000000008</v>
      </c>
      <c r="H10" s="19">
        <f t="shared" si="1"/>
        <v>8.4179664594816489E-2</v>
      </c>
      <c r="I10" s="19">
        <f t="shared" si="2"/>
        <v>-1.3606014361081399E-2</v>
      </c>
      <c r="J10" s="18">
        <f t="shared" si="5"/>
        <v>-5.8009242228470539</v>
      </c>
      <c r="K10" s="18">
        <f t="shared" si="3"/>
        <v>-0.22311247010950208</v>
      </c>
      <c r="L10" s="17">
        <v>44</v>
      </c>
      <c r="M10" s="20">
        <f t="shared" si="6"/>
        <v>0.59090909090909094</v>
      </c>
      <c r="N10" s="17">
        <v>368</v>
      </c>
      <c r="O10" s="21">
        <f t="shared" ref="O10:P10" si="18">D10/7</f>
        <v>3.7142857142857144</v>
      </c>
      <c r="P10" s="21">
        <f t="shared" si="18"/>
        <v>0</v>
      </c>
      <c r="Q10" s="17">
        <f t="shared" si="8"/>
        <v>99</v>
      </c>
      <c r="R10" s="17"/>
      <c r="S10" s="22">
        <v>0.29637641968631601</v>
      </c>
      <c r="T10" s="15">
        <v>0</v>
      </c>
      <c r="U10" s="23" t="s">
        <v>33</v>
      </c>
      <c r="V10" s="24" t="s">
        <v>33</v>
      </c>
      <c r="W10" s="15">
        <v>16</v>
      </c>
      <c r="X10" s="25">
        <f t="shared" si="9"/>
        <v>0.61538461538461542</v>
      </c>
      <c r="Y10" s="26">
        <f t="shared" si="10"/>
        <v>2.1111764705882359</v>
      </c>
      <c r="Z10" s="15">
        <v>1</v>
      </c>
      <c r="AA10" s="15" t="s">
        <v>73</v>
      </c>
      <c r="AB10" s="28">
        <f t="shared" si="11"/>
        <v>-0.69</v>
      </c>
      <c r="AC10" s="29">
        <v>5.9258385995370373E-2</v>
      </c>
      <c r="AD10" s="26">
        <f t="shared" si="12"/>
        <v>-2.1261908895138886</v>
      </c>
      <c r="AE10" s="26">
        <v>-4.9000000000000004</v>
      </c>
      <c r="AF10" s="26">
        <v>-7.7993166666666598</v>
      </c>
      <c r="AG10" s="26">
        <v>0</v>
      </c>
    </row>
    <row r="11" spans="1:33" ht="15.75" customHeight="1" x14ac:dyDescent="0.2">
      <c r="A11" s="15" t="s">
        <v>47</v>
      </c>
      <c r="B11" s="15" t="s">
        <v>214</v>
      </c>
      <c r="C11" s="16">
        <f t="shared" si="4"/>
        <v>15.461818181818186</v>
      </c>
      <c r="D11" s="17">
        <v>11</v>
      </c>
      <c r="E11" s="17">
        <v>0</v>
      </c>
      <c r="F11" s="30">
        <v>170.08000000000004</v>
      </c>
      <c r="G11" s="30">
        <v>-24.79</v>
      </c>
      <c r="H11" s="19">
        <f t="shared" si="1"/>
        <v>0.14575493885230476</v>
      </c>
      <c r="I11" s="19">
        <f t="shared" si="2"/>
        <v>-0.12237785531951392</v>
      </c>
      <c r="J11" s="18">
        <f t="shared" si="5"/>
        <v>-20.814025632742933</v>
      </c>
      <c r="K11" s="18">
        <f t="shared" si="3"/>
        <v>-1.8921841484311757</v>
      </c>
      <c r="L11" s="17">
        <v>17</v>
      </c>
      <c r="M11" s="20">
        <f t="shared" si="6"/>
        <v>0.6470588235294118</v>
      </c>
      <c r="N11" s="17">
        <v>351</v>
      </c>
      <c r="O11" s="21">
        <f t="shared" ref="O11:P11" si="19">D11/7</f>
        <v>1.5714285714285714</v>
      </c>
      <c r="P11" s="21">
        <f t="shared" si="19"/>
        <v>0</v>
      </c>
      <c r="Q11" s="17">
        <f t="shared" si="8"/>
        <v>223</v>
      </c>
      <c r="R11" s="17"/>
      <c r="S11" s="22">
        <v>0.32378854625550602</v>
      </c>
      <c r="T11" s="15">
        <v>0</v>
      </c>
      <c r="U11" s="23" t="s">
        <v>33</v>
      </c>
      <c r="V11" s="24" t="s">
        <v>33</v>
      </c>
      <c r="W11" s="15">
        <v>9</v>
      </c>
      <c r="X11" s="25">
        <f t="shared" si="9"/>
        <v>0.81818181818181823</v>
      </c>
      <c r="Y11" s="26">
        <f t="shared" si="10"/>
        <v>2.7544444444444443</v>
      </c>
      <c r="Z11" s="15">
        <v>0</v>
      </c>
      <c r="AA11" s="15" t="s">
        <v>73</v>
      </c>
      <c r="AB11" s="28">
        <f t="shared" si="11"/>
        <v>-0.69</v>
      </c>
      <c r="AC11" s="29">
        <v>5.9258385995370373E-2</v>
      </c>
      <c r="AD11" s="26">
        <f t="shared" si="12"/>
        <v>-0.89954229940972219</v>
      </c>
      <c r="AE11" s="26">
        <v>-4.9000000000000004</v>
      </c>
      <c r="AF11" s="26">
        <v>-7.7993166666666598</v>
      </c>
      <c r="AG11" s="26">
        <v>0</v>
      </c>
    </row>
    <row r="12" spans="1:33" ht="15.75" customHeight="1" x14ac:dyDescent="0.2">
      <c r="A12" s="15" t="s">
        <v>49</v>
      </c>
      <c r="B12" s="15" t="s">
        <v>366</v>
      </c>
      <c r="C12" s="16">
        <f t="shared" si="4"/>
        <v>14.69363636363636</v>
      </c>
      <c r="D12" s="17">
        <v>11</v>
      </c>
      <c r="E12" s="17">
        <v>0</v>
      </c>
      <c r="F12" s="30">
        <v>161.62999999999997</v>
      </c>
      <c r="G12" s="30">
        <v>-21.57</v>
      </c>
      <c r="H12" s="19">
        <f t="shared" si="1"/>
        <v>0.13345294809131972</v>
      </c>
      <c r="I12" s="19">
        <f t="shared" si="2"/>
        <v>-0.15329162675705624</v>
      </c>
      <c r="J12" s="18">
        <f t="shared" si="5"/>
        <v>-24.776525632742995</v>
      </c>
      <c r="K12" s="18">
        <f t="shared" si="3"/>
        <v>-2.2524114211584543</v>
      </c>
      <c r="L12" s="17">
        <v>25</v>
      </c>
      <c r="M12" s="20">
        <f t="shared" si="6"/>
        <v>0.44</v>
      </c>
      <c r="N12" s="17">
        <v>340</v>
      </c>
      <c r="O12" s="21">
        <f t="shared" ref="O12:P12" si="20">D12/7</f>
        <v>1.5714285714285714</v>
      </c>
      <c r="P12" s="21">
        <f t="shared" si="20"/>
        <v>0</v>
      </c>
      <c r="Q12" s="17">
        <f t="shared" si="8"/>
        <v>216</v>
      </c>
      <c r="R12" s="17"/>
      <c r="S12" s="22">
        <v>0.352343308865048</v>
      </c>
      <c r="T12" s="15">
        <v>0</v>
      </c>
      <c r="U12" s="23" t="s">
        <v>33</v>
      </c>
      <c r="V12" s="24" t="s">
        <v>33</v>
      </c>
      <c r="W12" s="15">
        <v>4</v>
      </c>
      <c r="X12" s="25">
        <f t="shared" si="9"/>
        <v>0.36363636363636365</v>
      </c>
      <c r="Y12" s="26">
        <f t="shared" si="10"/>
        <v>5.3925000000000001</v>
      </c>
      <c r="Z12" s="15">
        <v>0</v>
      </c>
      <c r="AA12" s="15" t="s">
        <v>73</v>
      </c>
      <c r="AB12" s="28">
        <f t="shared" si="11"/>
        <v>-0.69</v>
      </c>
      <c r="AC12" s="29">
        <v>5.9258385995370373E-2</v>
      </c>
      <c r="AD12" s="26">
        <f t="shared" si="12"/>
        <v>-0.89954229940972219</v>
      </c>
      <c r="AE12" s="26">
        <v>-4.9000000000000004</v>
      </c>
      <c r="AF12" s="26">
        <v>-7.7993166666666598</v>
      </c>
      <c r="AG12" s="26">
        <v>0</v>
      </c>
    </row>
    <row r="13" spans="1:33" ht="15.75" customHeight="1" x14ac:dyDescent="0.2">
      <c r="A13" s="15" t="s">
        <v>50</v>
      </c>
      <c r="B13" s="15" t="s">
        <v>367</v>
      </c>
      <c r="C13" s="16">
        <f t="shared" si="4"/>
        <v>19.034615384615389</v>
      </c>
      <c r="D13" s="17">
        <v>13</v>
      </c>
      <c r="E13" s="17">
        <v>0</v>
      </c>
      <c r="F13" s="18">
        <v>247.45000000000005</v>
      </c>
      <c r="G13" s="30">
        <v>-33.480000000000004</v>
      </c>
      <c r="H13" s="19">
        <f t="shared" si="1"/>
        <v>0.13530006061830671</v>
      </c>
      <c r="I13" s="19">
        <f t="shared" si="2"/>
        <v>4.1482944252346221E-2</v>
      </c>
      <c r="J13" s="18">
        <f t="shared" si="5"/>
        <v>10.264954555243074</v>
      </c>
      <c r="K13" s="18">
        <f t="shared" si="3"/>
        <v>0.7896118888648519</v>
      </c>
      <c r="L13" s="17">
        <v>26</v>
      </c>
      <c r="M13" s="20">
        <f t="shared" si="6"/>
        <v>0.5</v>
      </c>
      <c r="N13" s="17">
        <v>278</v>
      </c>
      <c r="O13" s="21">
        <f t="shared" ref="O13:P13" si="21">D13/7</f>
        <v>1.8571428571428572</v>
      </c>
      <c r="P13" s="21">
        <f t="shared" si="21"/>
        <v>0</v>
      </c>
      <c r="Q13" s="17">
        <f t="shared" si="8"/>
        <v>149</v>
      </c>
      <c r="R13" s="17"/>
      <c r="S13" s="22">
        <v>0.36301369863013699</v>
      </c>
      <c r="T13" s="15">
        <v>0</v>
      </c>
      <c r="U13" s="23" t="s">
        <v>33</v>
      </c>
      <c r="V13" s="24" t="s">
        <v>33</v>
      </c>
      <c r="W13" s="15">
        <v>10</v>
      </c>
      <c r="X13" s="25">
        <f t="shared" si="9"/>
        <v>0.76923076923076927</v>
      </c>
      <c r="Y13" s="26">
        <f t="shared" si="10"/>
        <v>3.3480000000000003</v>
      </c>
      <c r="Z13" s="15">
        <v>0</v>
      </c>
      <c r="AA13" s="15" t="s">
        <v>73</v>
      </c>
      <c r="AB13" s="28">
        <f t="shared" si="11"/>
        <v>-0.69</v>
      </c>
      <c r="AC13" s="29">
        <v>5.9258385995370373E-2</v>
      </c>
      <c r="AD13" s="26">
        <f t="shared" si="12"/>
        <v>-1.0630954447569443</v>
      </c>
      <c r="AE13" s="26">
        <v>-4.9000000000000004</v>
      </c>
      <c r="AF13" s="26">
        <v>-7.8326500000000001</v>
      </c>
      <c r="AG13" s="26">
        <v>0</v>
      </c>
    </row>
    <row r="14" spans="1:33" ht="15.75" customHeight="1" x14ac:dyDescent="0.2">
      <c r="A14" s="15" t="s">
        <v>52</v>
      </c>
      <c r="B14" s="15" t="s">
        <v>368</v>
      </c>
      <c r="C14" s="16">
        <f t="shared" si="4"/>
        <v>19.052857142857142</v>
      </c>
      <c r="D14" s="17">
        <v>7</v>
      </c>
      <c r="E14" s="17">
        <v>0</v>
      </c>
      <c r="F14" s="18">
        <v>133.37</v>
      </c>
      <c r="G14" s="30">
        <v>-34.92</v>
      </c>
      <c r="H14" s="19">
        <f t="shared" si="1"/>
        <v>0.2618279973007423</v>
      </c>
      <c r="I14" s="19">
        <f t="shared" si="2"/>
        <v>-8.4400434945754485E-2</v>
      </c>
      <c r="J14" s="18">
        <f t="shared" si="5"/>
        <v>-11.256486008715276</v>
      </c>
      <c r="K14" s="18">
        <f t="shared" si="3"/>
        <v>-1.6080694298164679</v>
      </c>
      <c r="L14" s="17">
        <v>29</v>
      </c>
      <c r="M14" s="20">
        <f t="shared" si="6"/>
        <v>0.2413793103448276</v>
      </c>
      <c r="N14" s="17">
        <v>191</v>
      </c>
      <c r="O14" s="21">
        <f t="shared" ref="O14:P14" si="22">D14/7</f>
        <v>1</v>
      </c>
      <c r="P14" s="21">
        <f t="shared" si="22"/>
        <v>0</v>
      </c>
      <c r="Q14" s="17">
        <f t="shared" si="8"/>
        <v>191</v>
      </c>
      <c r="R14" s="17"/>
      <c r="S14" s="22">
        <v>0.41736876215165197</v>
      </c>
      <c r="T14" s="15">
        <v>0</v>
      </c>
      <c r="U14" s="23" t="s">
        <v>33</v>
      </c>
      <c r="V14" s="24" t="s">
        <v>33</v>
      </c>
      <c r="W14" s="15">
        <v>5</v>
      </c>
      <c r="X14" s="25">
        <f t="shared" si="9"/>
        <v>0.7142857142857143</v>
      </c>
      <c r="Y14" s="26">
        <f t="shared" si="10"/>
        <v>6.984</v>
      </c>
      <c r="Z14" s="15">
        <v>0</v>
      </c>
      <c r="AA14" s="15" t="s">
        <v>73</v>
      </c>
      <c r="AB14" s="28">
        <f t="shared" si="11"/>
        <v>-0.69</v>
      </c>
      <c r="AC14" s="29">
        <v>5.9258385995370373E-2</v>
      </c>
      <c r="AD14" s="26">
        <f t="shared" si="12"/>
        <v>-0.57243600871527778</v>
      </c>
      <c r="AE14" s="26">
        <v>-4.9000000000000004</v>
      </c>
      <c r="AF14" s="26">
        <v>-7.8326500000000001</v>
      </c>
      <c r="AG14" s="26">
        <v>0</v>
      </c>
    </row>
    <row r="15" spans="1:33" ht="15.75" customHeight="1" x14ac:dyDescent="0.2">
      <c r="A15" s="15" t="s">
        <v>54</v>
      </c>
      <c r="B15" s="15" t="s">
        <v>48</v>
      </c>
      <c r="C15" s="16">
        <f t="shared" si="4"/>
        <v>16.665833333333332</v>
      </c>
      <c r="D15" s="17">
        <v>12</v>
      </c>
      <c r="E15" s="17">
        <v>0</v>
      </c>
      <c r="F15" s="18">
        <v>199.98999999999998</v>
      </c>
      <c r="G15" s="30">
        <v>-30.499999999999996</v>
      </c>
      <c r="H15" s="19">
        <f t="shared" si="1"/>
        <v>0.15250762538126905</v>
      </c>
      <c r="I15" s="19">
        <f t="shared" si="2"/>
        <v>-7.1411664943663994E-2</v>
      </c>
      <c r="J15" s="18">
        <f t="shared" si="5"/>
        <v>-14.281618872083362</v>
      </c>
      <c r="K15" s="18">
        <f t="shared" si="3"/>
        <v>-1.1901349060069468</v>
      </c>
      <c r="L15" s="17">
        <v>23</v>
      </c>
      <c r="M15" s="20">
        <f t="shared" si="6"/>
        <v>0.52173913043478259</v>
      </c>
      <c r="N15" s="17">
        <v>166</v>
      </c>
      <c r="O15" s="21">
        <f t="shared" ref="O15:P15" si="23">D15/7</f>
        <v>1.7142857142857142</v>
      </c>
      <c r="P15" s="21">
        <f t="shared" si="23"/>
        <v>0</v>
      </c>
      <c r="Q15" s="17">
        <f t="shared" si="8"/>
        <v>96</v>
      </c>
      <c r="R15" s="17"/>
      <c r="S15" s="22">
        <v>0.45844504021447702</v>
      </c>
      <c r="T15" s="15">
        <v>0</v>
      </c>
      <c r="U15" s="23" t="s">
        <v>33</v>
      </c>
      <c r="V15" s="24" t="s">
        <v>33</v>
      </c>
      <c r="W15" s="15">
        <v>8</v>
      </c>
      <c r="X15" s="25">
        <f t="shared" si="9"/>
        <v>0.66666666666666663</v>
      </c>
      <c r="Y15" s="26">
        <f t="shared" si="10"/>
        <v>3.05</v>
      </c>
      <c r="Z15" s="15">
        <v>2</v>
      </c>
      <c r="AA15" s="15" t="s">
        <v>73</v>
      </c>
      <c r="AB15" s="28">
        <f t="shared" si="11"/>
        <v>-0.69</v>
      </c>
      <c r="AC15" s="29">
        <v>5.9258385995370373E-2</v>
      </c>
      <c r="AD15" s="26">
        <f t="shared" si="12"/>
        <v>-0.98131887208333324</v>
      </c>
      <c r="AE15" s="26">
        <v>-4.9000000000000004</v>
      </c>
      <c r="AF15" s="26">
        <v>-7.8326500000000001</v>
      </c>
      <c r="AG15" s="26">
        <v>0</v>
      </c>
    </row>
    <row r="16" spans="1:33" ht="15.75" customHeight="1" x14ac:dyDescent="0.2">
      <c r="A16" s="15" t="s">
        <v>55</v>
      </c>
      <c r="B16" s="15"/>
      <c r="C16" s="16">
        <f t="shared" si="4"/>
        <v>15.062000000000001</v>
      </c>
      <c r="D16" s="17">
        <v>10</v>
      </c>
      <c r="E16" s="17">
        <v>0</v>
      </c>
      <c r="F16" s="18">
        <v>150.62</v>
      </c>
      <c r="G16" s="30">
        <v>-27.77</v>
      </c>
      <c r="H16" s="19">
        <f t="shared" si="1"/>
        <v>0.18437126543619706</v>
      </c>
      <c r="I16" s="19">
        <f t="shared" si="2"/>
        <v>-0.18514981892667717</v>
      </c>
      <c r="J16" s="18">
        <f t="shared" si="5"/>
        <v>-27.887265726736118</v>
      </c>
      <c r="K16" s="18">
        <f t="shared" si="3"/>
        <v>-2.7887265726736117</v>
      </c>
      <c r="L16" s="17">
        <v>27</v>
      </c>
      <c r="M16" s="20">
        <f t="shared" si="6"/>
        <v>0.37037037037037035</v>
      </c>
      <c r="N16" s="17">
        <v>145</v>
      </c>
      <c r="O16" s="21">
        <f t="shared" ref="O16:P16" si="24">D16/7</f>
        <v>1.4285714285714286</v>
      </c>
      <c r="P16" s="21">
        <f t="shared" si="24"/>
        <v>0</v>
      </c>
      <c r="Q16" s="17">
        <f t="shared" si="8"/>
        <v>101</v>
      </c>
      <c r="R16" s="17"/>
      <c r="S16" s="22">
        <v>0.50798056904927102</v>
      </c>
      <c r="T16" s="15">
        <v>0</v>
      </c>
      <c r="U16" s="23" t="s">
        <v>33</v>
      </c>
      <c r="V16" s="24" t="s">
        <v>33</v>
      </c>
      <c r="W16" s="15">
        <v>5</v>
      </c>
      <c r="X16" s="25">
        <f t="shared" si="9"/>
        <v>0.5</v>
      </c>
      <c r="Y16" s="26">
        <f t="shared" si="10"/>
        <v>5.5540000000000003</v>
      </c>
      <c r="Z16" s="15">
        <v>0</v>
      </c>
      <c r="AA16" s="15" t="s">
        <v>73</v>
      </c>
      <c r="AB16" s="28">
        <f t="shared" si="11"/>
        <v>-0.69</v>
      </c>
      <c r="AC16" s="29">
        <v>5.9258385995370373E-2</v>
      </c>
      <c r="AD16" s="26">
        <f t="shared" si="12"/>
        <v>-0.81776572673611103</v>
      </c>
      <c r="AE16" s="26">
        <v>-4.9000000000000004</v>
      </c>
      <c r="AF16" s="26">
        <v>-7.8326500000000001</v>
      </c>
      <c r="AG16" s="26">
        <v>0</v>
      </c>
    </row>
    <row r="17" spans="1:33" ht="15.75" customHeight="1" x14ac:dyDescent="0.2">
      <c r="A17" s="15" t="s">
        <v>56</v>
      </c>
      <c r="B17" s="15" t="s">
        <v>369</v>
      </c>
      <c r="C17" s="16">
        <f t="shared" si="4"/>
        <v>14.9</v>
      </c>
      <c r="D17" s="17">
        <v>6</v>
      </c>
      <c r="E17" s="17">
        <v>0</v>
      </c>
      <c r="F17" s="18">
        <v>89.4</v>
      </c>
      <c r="G17" s="30">
        <v>-28.610000000000003</v>
      </c>
      <c r="H17" s="19">
        <f t="shared" si="1"/>
        <v>0.32002237136465328</v>
      </c>
      <c r="I17" s="19">
        <f t="shared" si="2"/>
        <v>-0.31817180577227799</v>
      </c>
      <c r="J17" s="18">
        <f t="shared" si="5"/>
        <v>-28.444559436041654</v>
      </c>
      <c r="K17" s="18">
        <f t="shared" si="3"/>
        <v>-4.7407599060069421</v>
      </c>
      <c r="L17" s="17">
        <v>28</v>
      </c>
      <c r="M17" s="20">
        <f t="shared" si="6"/>
        <v>0.21428571428571427</v>
      </c>
      <c r="N17" s="17">
        <v>98</v>
      </c>
      <c r="O17" s="21">
        <f t="shared" ref="O17:P17" si="25">D17/7</f>
        <v>0.8571428571428571</v>
      </c>
      <c r="P17" s="21">
        <f t="shared" si="25"/>
        <v>0</v>
      </c>
      <c r="Q17" s="17">
        <f t="shared" si="8"/>
        <v>114</v>
      </c>
      <c r="R17" s="17"/>
      <c r="S17" s="22">
        <v>0.53255303584491498</v>
      </c>
      <c r="T17" s="15">
        <v>0</v>
      </c>
      <c r="U17" s="23" t="s">
        <v>33</v>
      </c>
      <c r="V17" s="24" t="s">
        <v>33</v>
      </c>
      <c r="W17" s="15">
        <v>2</v>
      </c>
      <c r="X17" s="25">
        <f t="shared" si="9"/>
        <v>0.33333333333333331</v>
      </c>
      <c r="Y17" s="26">
        <f t="shared" si="10"/>
        <v>14.305000000000001</v>
      </c>
      <c r="Z17" s="15">
        <v>0</v>
      </c>
      <c r="AA17" s="15" t="s">
        <v>73</v>
      </c>
      <c r="AB17" s="28">
        <f t="shared" si="11"/>
        <v>-0.69</v>
      </c>
      <c r="AC17" s="29">
        <v>5.9258385995370373E-2</v>
      </c>
      <c r="AD17" s="26">
        <f t="shared" si="12"/>
        <v>-0.49065943604166662</v>
      </c>
      <c r="AE17" s="26">
        <v>-4.9000000000000004</v>
      </c>
      <c r="AF17" s="26">
        <v>-7.6556499999999996</v>
      </c>
      <c r="AG17" s="26">
        <v>0</v>
      </c>
    </row>
    <row r="18" spans="1:33" ht="15.75" customHeight="1" x14ac:dyDescent="0.2">
      <c r="A18" s="15" t="s">
        <v>57</v>
      </c>
      <c r="B18" s="15" t="s">
        <v>48</v>
      </c>
      <c r="C18" s="16">
        <f t="shared" si="4"/>
        <v>14.9</v>
      </c>
      <c r="D18" s="17">
        <v>7</v>
      </c>
      <c r="E18" s="17">
        <v>0</v>
      </c>
      <c r="F18" s="18">
        <v>104.3</v>
      </c>
      <c r="G18" s="30">
        <v>-5.13</v>
      </c>
      <c r="H18" s="19">
        <f t="shared" si="1"/>
        <v>4.918504314477469E-2</v>
      </c>
      <c r="I18" s="19">
        <f t="shared" si="2"/>
        <v>-4.7334477552399543E-2</v>
      </c>
      <c r="J18" s="18">
        <f t="shared" si="5"/>
        <v>-4.9369860087152722</v>
      </c>
      <c r="K18" s="18">
        <f t="shared" si="3"/>
        <v>-0.7052837155307532</v>
      </c>
      <c r="L18" s="17">
        <v>7</v>
      </c>
      <c r="M18" s="20">
        <f t="shared" si="6"/>
        <v>1</v>
      </c>
      <c r="N18" s="17">
        <v>80</v>
      </c>
      <c r="O18" s="21">
        <f t="shared" ref="O18:P18" si="26">D18/7</f>
        <v>1</v>
      </c>
      <c r="P18" s="21">
        <f t="shared" si="26"/>
        <v>0</v>
      </c>
      <c r="Q18" s="17">
        <f t="shared" si="8"/>
        <v>80</v>
      </c>
      <c r="R18" s="17"/>
      <c r="S18" s="22">
        <v>0.63301967493584199</v>
      </c>
      <c r="T18" s="15">
        <v>0</v>
      </c>
      <c r="U18" s="23" t="s">
        <v>33</v>
      </c>
      <c r="V18" s="24" t="s">
        <v>33</v>
      </c>
      <c r="W18" s="15">
        <v>0</v>
      </c>
      <c r="X18" s="25">
        <f t="shared" si="9"/>
        <v>0</v>
      </c>
      <c r="Y18" s="26">
        <f t="shared" si="10"/>
        <v>5.13</v>
      </c>
      <c r="Z18" s="15">
        <v>1</v>
      </c>
      <c r="AA18" s="15" t="s">
        <v>73</v>
      </c>
      <c r="AB18" s="28">
        <f t="shared" si="11"/>
        <v>-0.69</v>
      </c>
      <c r="AC18" s="29">
        <v>5.9258385995370373E-2</v>
      </c>
      <c r="AD18" s="26">
        <f t="shared" si="12"/>
        <v>-0.57243600871527778</v>
      </c>
      <c r="AE18" s="26">
        <v>-4.9000000000000004</v>
      </c>
      <c r="AF18" s="26">
        <v>-7.6556499999999996</v>
      </c>
      <c r="AG18" s="26">
        <v>0</v>
      </c>
    </row>
    <row r="19" spans="1:33" ht="15.75" customHeight="1" x14ac:dyDescent="0.2">
      <c r="A19" s="15" t="s">
        <v>58</v>
      </c>
      <c r="B19" s="15" t="s">
        <v>370</v>
      </c>
      <c r="C19" s="16">
        <f t="shared" si="4"/>
        <v>14.9</v>
      </c>
      <c r="D19" s="17">
        <v>1</v>
      </c>
      <c r="E19" s="17">
        <v>0</v>
      </c>
      <c r="F19" s="18">
        <v>14.9</v>
      </c>
      <c r="G19" s="30">
        <v>0</v>
      </c>
      <c r="H19" s="19">
        <f t="shared" si="1"/>
        <v>0</v>
      </c>
      <c r="I19" s="19">
        <f t="shared" si="2"/>
        <v>1.8505655923749785E-3</v>
      </c>
      <c r="J19" s="18">
        <f t="shared" si="5"/>
        <v>2.7573427326387179E-2</v>
      </c>
      <c r="K19" s="18">
        <f t="shared" si="3"/>
        <v>2.7573427326387179E-2</v>
      </c>
      <c r="L19" s="17">
        <v>8</v>
      </c>
      <c r="M19" s="20">
        <f t="shared" si="6"/>
        <v>0.125</v>
      </c>
      <c r="N19" s="17">
        <v>73</v>
      </c>
      <c r="O19" s="21">
        <f t="shared" ref="O19:P19" si="27">D19/7</f>
        <v>0.14285714285714285</v>
      </c>
      <c r="P19" s="21">
        <f t="shared" si="27"/>
        <v>0</v>
      </c>
      <c r="Q19" s="17">
        <f t="shared" si="8"/>
        <v>511</v>
      </c>
      <c r="R19" s="17"/>
      <c r="S19" s="22">
        <v>0.646098003629764</v>
      </c>
      <c r="T19" s="15">
        <v>0</v>
      </c>
      <c r="U19" s="23" t="s">
        <v>33</v>
      </c>
      <c r="V19" s="24" t="s">
        <v>33</v>
      </c>
      <c r="W19" s="15">
        <v>0</v>
      </c>
      <c r="X19" s="25">
        <f t="shared" si="9"/>
        <v>0</v>
      </c>
      <c r="Y19" s="26">
        <f t="shared" si="10"/>
        <v>0</v>
      </c>
      <c r="Z19" s="15">
        <v>0</v>
      </c>
      <c r="AA19" s="15" t="s">
        <v>73</v>
      </c>
      <c r="AB19" s="28">
        <f t="shared" si="11"/>
        <v>-0.69</v>
      </c>
      <c r="AC19" s="29">
        <v>5.9258385995370373E-2</v>
      </c>
      <c r="AD19" s="26">
        <f t="shared" si="12"/>
        <v>-8.1776572673611103E-2</v>
      </c>
      <c r="AE19" s="26">
        <v>-4.9000000000000004</v>
      </c>
      <c r="AF19" s="26">
        <v>-7.6556500000000005</v>
      </c>
      <c r="AG19" s="26">
        <v>0</v>
      </c>
    </row>
    <row r="20" spans="1:33" ht="15.75" customHeight="1" x14ac:dyDescent="0.2">
      <c r="A20" s="15" t="s">
        <v>59</v>
      </c>
      <c r="B20" s="15" t="s">
        <v>371</v>
      </c>
      <c r="C20" s="16">
        <f t="shared" si="4"/>
        <v>15.881000000000004</v>
      </c>
      <c r="D20" s="17">
        <v>10</v>
      </c>
      <c r="E20" s="17">
        <v>0</v>
      </c>
      <c r="F20" s="18">
        <v>158.81000000000003</v>
      </c>
      <c r="G20" s="30">
        <v>-26.72</v>
      </c>
      <c r="H20" s="19">
        <f t="shared" si="1"/>
        <v>0.16825136956111073</v>
      </c>
      <c r="I20" s="19">
        <f t="shared" si="2"/>
        <v>-0.11400897756272332</v>
      </c>
      <c r="J20" s="18">
        <f t="shared" si="5"/>
        <v>-18.105765726736095</v>
      </c>
      <c r="K20" s="18">
        <f t="shared" si="3"/>
        <v>-1.8105765726736096</v>
      </c>
      <c r="L20" s="17">
        <v>14</v>
      </c>
      <c r="M20" s="20">
        <f t="shared" si="6"/>
        <v>0.7142857142857143</v>
      </c>
      <c r="N20" s="17">
        <v>65</v>
      </c>
      <c r="O20" s="21">
        <f t="shared" ref="O20:P20" si="28">D20/7</f>
        <v>1.4285714285714286</v>
      </c>
      <c r="P20" s="21">
        <f t="shared" si="28"/>
        <v>0</v>
      </c>
      <c r="Q20" s="17">
        <f t="shared" si="8"/>
        <v>45</v>
      </c>
      <c r="R20" s="17"/>
      <c r="S20" s="22">
        <v>0.62655205348615095</v>
      </c>
      <c r="T20" s="15">
        <v>0</v>
      </c>
      <c r="U20" s="23" t="s">
        <v>33</v>
      </c>
      <c r="V20" s="24" t="s">
        <v>33</v>
      </c>
      <c r="W20" s="15">
        <v>4</v>
      </c>
      <c r="X20" s="25">
        <f t="shared" si="9"/>
        <v>0.4</v>
      </c>
      <c r="Y20" s="26">
        <f t="shared" si="10"/>
        <v>6.68</v>
      </c>
      <c r="Z20" s="15">
        <v>0</v>
      </c>
      <c r="AA20" s="15" t="s">
        <v>73</v>
      </c>
      <c r="AB20" s="28">
        <f t="shared" si="11"/>
        <v>-0.69</v>
      </c>
      <c r="AC20" s="29">
        <v>5.9258385995370373E-2</v>
      </c>
      <c r="AD20" s="26">
        <f t="shared" si="12"/>
        <v>-0.81776572673611103</v>
      </c>
      <c r="AE20" s="26">
        <v>-4.9000000000000004</v>
      </c>
      <c r="AF20" s="26">
        <v>-7.6556500000000005</v>
      </c>
      <c r="AG20" s="26">
        <v>0</v>
      </c>
    </row>
    <row r="21" spans="1:33" ht="15.75" customHeight="1" x14ac:dyDescent="0.2">
      <c r="A21" s="15" t="s">
        <v>60</v>
      </c>
      <c r="B21" s="15" t="s">
        <v>372</v>
      </c>
      <c r="C21" s="16">
        <f t="shared" si="4"/>
        <v>11.159999999999998</v>
      </c>
      <c r="D21" s="17">
        <v>6</v>
      </c>
      <c r="E21" s="17">
        <v>0</v>
      </c>
      <c r="F21" s="18">
        <v>66.959999999999994</v>
      </c>
      <c r="G21" s="30">
        <v>-12.94</v>
      </c>
      <c r="H21" s="19">
        <f t="shared" si="1"/>
        <v>0.19324970131421745</v>
      </c>
      <c r="I21" s="19">
        <f t="shared" si="2"/>
        <v>-0.4756355949229642</v>
      </c>
      <c r="J21" s="18">
        <f t="shared" si="5"/>
        <v>-31.848559436041679</v>
      </c>
      <c r="K21" s="18">
        <f t="shared" si="3"/>
        <v>-5.3080932393402795</v>
      </c>
      <c r="L21" s="17">
        <v>4</v>
      </c>
      <c r="M21" s="20">
        <f t="shared" si="6"/>
        <v>1.5</v>
      </c>
      <c r="N21" s="17">
        <v>50</v>
      </c>
      <c r="O21" s="21">
        <f t="shared" ref="O21:P21" si="29">D21/7</f>
        <v>0.8571428571428571</v>
      </c>
      <c r="P21" s="21">
        <f t="shared" si="29"/>
        <v>0</v>
      </c>
      <c r="Q21" s="17">
        <f t="shared" si="8"/>
        <v>58</v>
      </c>
      <c r="R21" s="17"/>
      <c r="S21" s="22">
        <v>0.63865546218487301</v>
      </c>
      <c r="T21" s="15">
        <v>0</v>
      </c>
      <c r="U21" s="23" t="s">
        <v>33</v>
      </c>
      <c r="V21" s="24" t="s">
        <v>33</v>
      </c>
      <c r="W21" s="15">
        <v>3</v>
      </c>
      <c r="X21" s="25">
        <f t="shared" si="9"/>
        <v>0.5</v>
      </c>
      <c r="Y21" s="26">
        <f t="shared" si="10"/>
        <v>4.3133333333333335</v>
      </c>
      <c r="Z21" s="15">
        <v>0</v>
      </c>
      <c r="AA21" s="15" t="s">
        <v>73</v>
      </c>
      <c r="AB21" s="28">
        <f t="shared" si="11"/>
        <v>-0.69</v>
      </c>
      <c r="AC21" s="29">
        <v>5.9258385995370373E-2</v>
      </c>
      <c r="AD21" s="26">
        <f t="shared" si="12"/>
        <v>-0.49065943604166662</v>
      </c>
      <c r="AE21" s="26">
        <v>-4.9000000000000004</v>
      </c>
      <c r="AF21" s="26">
        <v>-7.6556500000000005</v>
      </c>
      <c r="AG21" s="26">
        <v>0</v>
      </c>
    </row>
    <row r="22" spans="1:33" ht="15.75" customHeight="1" x14ac:dyDescent="0.2">
      <c r="A22" s="15" t="s">
        <v>61</v>
      </c>
      <c r="B22" s="15" t="s">
        <v>373</v>
      </c>
      <c r="C22" s="16">
        <f t="shared" si="4"/>
        <v>12.99</v>
      </c>
      <c r="D22" s="17">
        <v>10</v>
      </c>
      <c r="E22" s="17">
        <v>0</v>
      </c>
      <c r="F22" s="30">
        <v>129.9</v>
      </c>
      <c r="G22" s="30">
        <v>-16.64</v>
      </c>
      <c r="H22" s="19">
        <f t="shared" si="1"/>
        <v>0.12809853733641263</v>
      </c>
      <c r="I22" s="19">
        <f t="shared" si="2"/>
        <v>-0.25095662607187147</v>
      </c>
      <c r="J22" s="18">
        <f t="shared" si="5"/>
        <v>-32.599265726736107</v>
      </c>
      <c r="K22" s="18">
        <f t="shared" si="3"/>
        <v>-3.2599265726736109</v>
      </c>
      <c r="L22" s="17">
        <v>14</v>
      </c>
      <c r="M22" s="20">
        <f t="shared" si="6"/>
        <v>0.7142857142857143</v>
      </c>
      <c r="N22" s="17">
        <v>32</v>
      </c>
      <c r="O22" s="21">
        <f t="shared" ref="O22:P22" si="30">D22/7</f>
        <v>1.4285714285714286</v>
      </c>
      <c r="P22" s="21">
        <f t="shared" si="30"/>
        <v>0</v>
      </c>
      <c r="Q22" s="17">
        <f t="shared" si="8"/>
        <v>22</v>
      </c>
      <c r="R22" s="17"/>
      <c r="S22" s="22">
        <v>0.61346633416458796</v>
      </c>
      <c r="T22" s="15">
        <v>0</v>
      </c>
      <c r="U22" s="23" t="s">
        <v>33</v>
      </c>
      <c r="V22" s="24" t="s">
        <v>33</v>
      </c>
      <c r="W22" s="15">
        <v>8</v>
      </c>
      <c r="X22" s="25">
        <f t="shared" si="9"/>
        <v>0.8</v>
      </c>
      <c r="Y22" s="26">
        <f t="shared" si="10"/>
        <v>2.08</v>
      </c>
      <c r="Z22" s="15">
        <v>0</v>
      </c>
      <c r="AA22" s="15" t="s">
        <v>73</v>
      </c>
      <c r="AB22" s="28">
        <f t="shared" si="11"/>
        <v>-0.69</v>
      </c>
      <c r="AC22" s="29">
        <v>5.9258385995370373E-2</v>
      </c>
      <c r="AD22" s="26">
        <f t="shared" si="12"/>
        <v>-0.81776572673611103</v>
      </c>
      <c r="AE22" s="26">
        <v>-4.9000000000000004</v>
      </c>
      <c r="AF22" s="26">
        <v>-7.6556500000000005</v>
      </c>
      <c r="AG22" s="26">
        <v>0</v>
      </c>
    </row>
    <row r="23" spans="1:33" ht="15.75" customHeight="1" x14ac:dyDescent="0.2">
      <c r="A23" s="15" t="s">
        <v>62</v>
      </c>
      <c r="B23" s="15" t="s">
        <v>374</v>
      </c>
      <c r="C23" s="16">
        <f t="shared" si="4"/>
        <v>13.864999999999998</v>
      </c>
      <c r="D23" s="17">
        <v>8</v>
      </c>
      <c r="E23" s="17">
        <v>0</v>
      </c>
      <c r="F23" s="18">
        <v>110.91999999999999</v>
      </c>
      <c r="G23" s="30">
        <v>-23.44</v>
      </c>
      <c r="H23" s="19">
        <f t="shared" si="1"/>
        <v>0.21132347637937254</v>
      </c>
      <c r="I23" s="19">
        <f t="shared" si="2"/>
        <v>-0.27278590498908145</v>
      </c>
      <c r="J23" s="18">
        <f t="shared" si="5"/>
        <v>-30.257412581388913</v>
      </c>
      <c r="K23" s="18">
        <f t="shared" si="3"/>
        <v>-3.7821765726736141</v>
      </c>
      <c r="L23" s="17">
        <v>18</v>
      </c>
      <c r="M23" s="20">
        <f t="shared" si="6"/>
        <v>0.44444444444444442</v>
      </c>
      <c r="N23" s="17">
        <v>21</v>
      </c>
      <c r="O23" s="21">
        <f t="shared" ref="O23:P23" si="31">D23/7</f>
        <v>1.1428571428571428</v>
      </c>
      <c r="P23" s="21">
        <f t="shared" si="31"/>
        <v>0</v>
      </c>
      <c r="Q23" s="17">
        <f t="shared" si="8"/>
        <v>18</v>
      </c>
      <c r="R23" s="17"/>
      <c r="S23" s="22">
        <v>0.66666666666666596</v>
      </c>
      <c r="T23" s="15">
        <v>0</v>
      </c>
      <c r="U23" s="23" t="s">
        <v>33</v>
      </c>
      <c r="V23" s="24" t="s">
        <v>33</v>
      </c>
      <c r="W23" s="15">
        <v>9</v>
      </c>
      <c r="X23" s="25">
        <f t="shared" si="9"/>
        <v>1.125</v>
      </c>
      <c r="Y23" s="26">
        <f t="shared" si="10"/>
        <v>2.6044444444444448</v>
      </c>
      <c r="Z23" s="15">
        <v>0</v>
      </c>
      <c r="AA23" s="15" t="s">
        <v>73</v>
      </c>
      <c r="AB23" s="28">
        <f t="shared" si="11"/>
        <v>-0.69</v>
      </c>
      <c r="AC23" s="29">
        <v>5.9258385995370373E-2</v>
      </c>
      <c r="AD23" s="26">
        <f t="shared" si="12"/>
        <v>-0.65421258138888883</v>
      </c>
      <c r="AE23" s="26">
        <v>-4.9000000000000004</v>
      </c>
      <c r="AF23" s="26">
        <v>-7.6556500000000005</v>
      </c>
      <c r="AG23" s="26">
        <v>0</v>
      </c>
    </row>
    <row r="24" spans="1:33" ht="15.75" customHeight="1" x14ac:dyDescent="0.2">
      <c r="A24" s="15" t="s">
        <v>63</v>
      </c>
      <c r="B24" s="15" t="s">
        <v>227</v>
      </c>
      <c r="C24" s="16">
        <f t="shared" si="4"/>
        <v>13.99</v>
      </c>
      <c r="D24" s="17">
        <v>10</v>
      </c>
      <c r="E24" s="17">
        <v>0</v>
      </c>
      <c r="F24" s="18">
        <v>139.9</v>
      </c>
      <c r="G24" s="18">
        <v>-24.740000000000002</v>
      </c>
      <c r="H24" s="19">
        <f t="shared" si="1"/>
        <v>0.17684060042887778</v>
      </c>
      <c r="I24" s="19">
        <f t="shared" si="2"/>
        <v>-0.23015915458710579</v>
      </c>
      <c r="J24" s="18">
        <f t="shared" si="5"/>
        <v>-32.199265726736101</v>
      </c>
      <c r="K24" s="18">
        <f t="shared" si="3"/>
        <v>-3.2199265726736099</v>
      </c>
      <c r="L24" s="17">
        <v>13</v>
      </c>
      <c r="M24" s="20">
        <f t="shared" si="6"/>
        <v>0.76923076923076927</v>
      </c>
      <c r="N24" s="17">
        <v>12</v>
      </c>
      <c r="O24" s="21">
        <f t="shared" ref="O24:P24" si="32">D24/7</f>
        <v>1.4285714285714286</v>
      </c>
      <c r="P24" s="21">
        <f t="shared" si="32"/>
        <v>0</v>
      </c>
      <c r="Q24" s="17">
        <f t="shared" si="8"/>
        <v>8</v>
      </c>
      <c r="R24" s="17"/>
      <c r="S24" s="22">
        <v>0.68246445497630304</v>
      </c>
      <c r="T24" s="15">
        <v>0</v>
      </c>
      <c r="U24" s="23" t="s">
        <v>33</v>
      </c>
      <c r="V24" s="24" t="s">
        <v>33</v>
      </c>
      <c r="W24" s="15">
        <v>6</v>
      </c>
      <c r="X24" s="25">
        <f t="shared" si="9"/>
        <v>0.6</v>
      </c>
      <c r="Y24" s="26">
        <f t="shared" si="10"/>
        <v>4.123333333333334</v>
      </c>
      <c r="Z24" s="15">
        <v>0</v>
      </c>
      <c r="AA24" s="15" t="s">
        <v>73</v>
      </c>
      <c r="AB24" s="28">
        <f t="shared" si="11"/>
        <v>-0.69</v>
      </c>
      <c r="AC24" s="29">
        <v>5.9258385995370373E-2</v>
      </c>
      <c r="AD24" s="26">
        <f t="shared" si="12"/>
        <v>-0.81776572673611103</v>
      </c>
      <c r="AE24" s="26">
        <v>-4.9000000000000004</v>
      </c>
      <c r="AF24" s="26">
        <v>-7.6556500000000005</v>
      </c>
      <c r="AG24" s="26">
        <v>0</v>
      </c>
    </row>
    <row r="25" spans="1:33" ht="15.75" customHeight="1" x14ac:dyDescent="0.2">
      <c r="A25" s="15" t="s">
        <v>64</v>
      </c>
      <c r="B25" s="15" t="s">
        <v>81</v>
      </c>
      <c r="C25" s="16">
        <f t="shared" si="4"/>
        <v>13.99</v>
      </c>
      <c r="D25" s="17">
        <v>6</v>
      </c>
      <c r="E25" s="17">
        <v>0</v>
      </c>
      <c r="F25" s="18">
        <v>83.94</v>
      </c>
      <c r="G25" s="18">
        <v>-15.92</v>
      </c>
      <c r="H25" s="19">
        <f t="shared" si="1"/>
        <v>0.18965928043840838</v>
      </c>
      <c r="I25" s="19">
        <f t="shared" si="2"/>
        <v>-0.2432887709797675</v>
      </c>
      <c r="J25" s="18">
        <f t="shared" si="5"/>
        <v>-20.421659436041683</v>
      </c>
      <c r="K25" s="18">
        <f t="shared" si="3"/>
        <v>-3.4036099060069471</v>
      </c>
      <c r="L25" s="17">
        <v>12</v>
      </c>
      <c r="M25" s="20">
        <f t="shared" si="6"/>
        <v>0.5</v>
      </c>
      <c r="N25" s="17">
        <v>2</v>
      </c>
      <c r="O25" s="21">
        <f t="shared" ref="O25:P25" si="33">D25/7</f>
        <v>0.8571428571428571</v>
      </c>
      <c r="P25" s="21">
        <f t="shared" si="33"/>
        <v>0</v>
      </c>
      <c r="Q25" s="17">
        <f t="shared" si="8"/>
        <v>2</v>
      </c>
      <c r="R25" s="17"/>
      <c r="S25" s="22">
        <v>0.75362318840579712</v>
      </c>
      <c r="T25" s="15">
        <v>0</v>
      </c>
      <c r="U25" s="23" t="s">
        <v>33</v>
      </c>
      <c r="V25" s="24" t="s">
        <v>33</v>
      </c>
      <c r="W25" s="15">
        <v>3</v>
      </c>
      <c r="X25" s="25">
        <f t="shared" si="9"/>
        <v>0.5</v>
      </c>
      <c r="Y25" s="26">
        <f t="shared" si="10"/>
        <v>3.1840000000000002</v>
      </c>
      <c r="Z25" s="15">
        <v>2</v>
      </c>
      <c r="AA25" s="15" t="s">
        <v>73</v>
      </c>
      <c r="AB25" s="28">
        <f t="shared" si="11"/>
        <v>-0.69</v>
      </c>
      <c r="AC25" s="29">
        <v>5.9258385995370373E-2</v>
      </c>
      <c r="AD25" s="26">
        <f t="shared" si="12"/>
        <v>-0.49065943604166662</v>
      </c>
      <c r="AE25" s="26">
        <v>-4.9000000000000004</v>
      </c>
      <c r="AF25" s="26">
        <v>-7.66</v>
      </c>
      <c r="AG25" s="26">
        <v>0</v>
      </c>
    </row>
    <row r="26" spans="1:33" ht="15.75" customHeight="1" x14ac:dyDescent="0.2">
      <c r="A26" s="15" t="s">
        <v>65</v>
      </c>
      <c r="B26" s="15" t="s">
        <v>375</v>
      </c>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2</v>
      </c>
      <c r="O26" s="21">
        <f t="shared" ref="O26:P26" si="34">D26/7</f>
        <v>0</v>
      </c>
      <c r="P26" s="21">
        <f t="shared" si="34"/>
        <v>0</v>
      </c>
      <c r="Q26" s="17" t="e">
        <f t="shared" si="8"/>
        <v>#DIV/0!</v>
      </c>
      <c r="R26" s="17"/>
      <c r="S26" s="22">
        <v>0.78674948240165632</v>
      </c>
      <c r="T26" s="15">
        <v>0</v>
      </c>
      <c r="U26" s="23" t="s">
        <v>33</v>
      </c>
      <c r="V26" s="24" t="s">
        <v>33</v>
      </c>
      <c r="W26" s="15">
        <v>0</v>
      </c>
      <c r="X26" s="25">
        <f t="shared" si="9"/>
        <v>0</v>
      </c>
      <c r="Y26" s="26">
        <f t="shared" si="10"/>
        <v>0</v>
      </c>
      <c r="Z26" s="37">
        <v>0</v>
      </c>
      <c r="AA26" s="15" t="s">
        <v>73</v>
      </c>
      <c r="AB26" s="28">
        <f t="shared" si="11"/>
        <v>-0.69</v>
      </c>
      <c r="AC26" s="29">
        <v>5.9258385995370373E-2</v>
      </c>
      <c r="AD26" s="26">
        <f t="shared" si="12"/>
        <v>0</v>
      </c>
      <c r="AE26" s="26">
        <v>-4.9000000000000004</v>
      </c>
      <c r="AF26" s="26">
        <v>-7.6556499999999996</v>
      </c>
      <c r="AG26" s="26">
        <v>0</v>
      </c>
    </row>
    <row r="27" spans="1:33" ht="15.75" customHeight="1" x14ac:dyDescent="0.2">
      <c r="A27" s="15" t="s">
        <v>66</v>
      </c>
      <c r="B27" s="15" t="s">
        <v>53</v>
      </c>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2</v>
      </c>
      <c r="O27" s="21">
        <f t="shared" ref="O27:P27" si="35">D27/7</f>
        <v>0</v>
      </c>
      <c r="P27" s="21">
        <f t="shared" si="35"/>
        <v>0</v>
      </c>
      <c r="Q27" s="17" t="e">
        <f t="shared" si="8"/>
        <v>#DIV/0!</v>
      </c>
      <c r="R27" s="17"/>
      <c r="S27" s="22">
        <v>1.106109324758842</v>
      </c>
      <c r="T27" s="15">
        <v>0</v>
      </c>
      <c r="U27" s="23" t="s">
        <v>33</v>
      </c>
      <c r="V27" s="24" t="s">
        <v>33</v>
      </c>
      <c r="W27" s="15">
        <v>0</v>
      </c>
      <c r="X27" s="25">
        <f t="shared" si="9"/>
        <v>0</v>
      </c>
      <c r="Y27" s="26">
        <f t="shared" si="10"/>
        <v>0</v>
      </c>
      <c r="Z27" s="37">
        <v>0</v>
      </c>
      <c r="AA27" s="15" t="s">
        <v>73</v>
      </c>
      <c r="AB27" s="28">
        <f t="shared" si="11"/>
        <v>-0.69</v>
      </c>
      <c r="AC27" s="29">
        <v>5.9258385995370373E-2</v>
      </c>
      <c r="AD27" s="26">
        <f t="shared" si="12"/>
        <v>0</v>
      </c>
      <c r="AE27" s="26">
        <v>-4.9000000000000004</v>
      </c>
      <c r="AF27" s="26">
        <v>-7.6556499999999996</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2</v>
      </c>
      <c r="O28" s="21">
        <f t="shared" ref="O28:P28" si="36">D28/7</f>
        <v>0</v>
      </c>
      <c r="P28" s="21">
        <f t="shared" si="36"/>
        <v>0</v>
      </c>
      <c r="Q28" s="17" t="e">
        <f t="shared" si="8"/>
        <v>#DIV/0!</v>
      </c>
      <c r="R28" s="17"/>
      <c r="S28" s="22">
        <v>0</v>
      </c>
      <c r="T28" s="15">
        <v>0</v>
      </c>
      <c r="U28" s="23" t="s">
        <v>33</v>
      </c>
      <c r="V28" s="24" t="s">
        <v>33</v>
      </c>
      <c r="W28" s="15">
        <v>0</v>
      </c>
      <c r="X28" s="25">
        <f t="shared" si="9"/>
        <v>0</v>
      </c>
      <c r="Y28" s="26">
        <f t="shared" si="10"/>
        <v>0</v>
      </c>
      <c r="Z28" s="37">
        <v>0</v>
      </c>
      <c r="AA28" s="15" t="s">
        <v>73</v>
      </c>
      <c r="AB28" s="28">
        <f t="shared" si="11"/>
        <v>-0.69</v>
      </c>
      <c r="AC28" s="29">
        <v>5.9258385995370373E-2</v>
      </c>
      <c r="AD28" s="26">
        <f t="shared" si="12"/>
        <v>0</v>
      </c>
      <c r="AE28" s="26">
        <v>-4.9000000000000004</v>
      </c>
      <c r="AF28" s="26">
        <v>-7.6556499999999996</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1</v>
      </c>
      <c r="O29" s="21">
        <f t="shared" ref="O29:P29" si="37">D29/7</f>
        <v>0</v>
      </c>
      <c r="P29" s="21">
        <f t="shared" si="37"/>
        <v>0</v>
      </c>
      <c r="Q29" s="17" t="e">
        <f t="shared" si="8"/>
        <v>#DIV/0!</v>
      </c>
      <c r="R29" s="17"/>
      <c r="S29" s="22">
        <v>1.1200000000000001</v>
      </c>
      <c r="T29" s="15">
        <v>0</v>
      </c>
      <c r="U29" s="23" t="s">
        <v>33</v>
      </c>
      <c r="V29" s="24" t="s">
        <v>33</v>
      </c>
      <c r="W29" s="39">
        <v>0</v>
      </c>
      <c r="X29" s="25">
        <f t="shared" si="9"/>
        <v>0</v>
      </c>
      <c r="Y29" s="26">
        <f t="shared" si="10"/>
        <v>0</v>
      </c>
      <c r="Z29" s="39">
        <v>0</v>
      </c>
      <c r="AA29" s="2" t="s">
        <v>73</v>
      </c>
      <c r="AB29" s="28">
        <f t="shared" si="11"/>
        <v>-0.69</v>
      </c>
      <c r="AC29" s="29">
        <v>5.9258385995370373E-2</v>
      </c>
      <c r="AD29" s="26">
        <f t="shared" si="12"/>
        <v>0</v>
      </c>
      <c r="AE29" s="26">
        <v>-4.9000000000000004</v>
      </c>
      <c r="AF29" s="26">
        <v>-7.6556499999999996</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1</v>
      </c>
      <c r="O30" s="21">
        <f t="shared" ref="O30:P30" si="38">D30/7</f>
        <v>0</v>
      </c>
      <c r="P30" s="21">
        <f t="shared" si="38"/>
        <v>0</v>
      </c>
      <c r="Q30" s="17" t="e">
        <f t="shared" si="8"/>
        <v>#DIV/0!</v>
      </c>
      <c r="R30" s="17"/>
      <c r="S30" s="22">
        <v>1.257731958762887</v>
      </c>
      <c r="T30" s="15">
        <v>0</v>
      </c>
      <c r="U30" s="23" t="s">
        <v>33</v>
      </c>
      <c r="V30" s="24" t="s">
        <v>33</v>
      </c>
      <c r="W30" s="39">
        <v>0</v>
      </c>
      <c r="X30" s="25">
        <f t="shared" si="9"/>
        <v>0</v>
      </c>
      <c r="Y30" s="26">
        <f t="shared" si="10"/>
        <v>0</v>
      </c>
      <c r="Z30" s="39">
        <v>0</v>
      </c>
      <c r="AA30" s="2" t="s">
        <v>73</v>
      </c>
      <c r="AB30" s="28">
        <f t="shared" si="11"/>
        <v>-0.69</v>
      </c>
      <c r="AC30" s="29">
        <v>5.9258385995370373E-2</v>
      </c>
      <c r="AD30" s="26">
        <f t="shared" si="12"/>
        <v>0</v>
      </c>
      <c r="AE30" s="26">
        <v>-4.9000000000000004</v>
      </c>
      <c r="AF30" s="26">
        <v>-7.5983787080000003</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1</v>
      </c>
      <c r="O31" s="21">
        <f t="shared" ref="O31:P32" si="39">D31/7</f>
        <v>0</v>
      </c>
      <c r="P31" s="21">
        <f t="shared" si="39"/>
        <v>0</v>
      </c>
      <c r="Q31" s="17" t="e">
        <f t="shared" si="8"/>
        <v>#DIV/0!</v>
      </c>
      <c r="R31" s="17"/>
      <c r="S31" s="22">
        <v>1.43065693430656</v>
      </c>
      <c r="T31" s="15" t="s">
        <v>33</v>
      </c>
      <c r="U31" s="23" t="s">
        <v>33</v>
      </c>
      <c r="V31" s="24" t="s">
        <v>719</v>
      </c>
      <c r="W31" s="39">
        <v>0</v>
      </c>
      <c r="X31" s="25">
        <f t="shared" si="9"/>
        <v>0</v>
      </c>
      <c r="Y31" s="26">
        <f t="shared" si="10"/>
        <v>0</v>
      </c>
      <c r="Z31" s="39">
        <v>0</v>
      </c>
      <c r="AA31" s="2" t="s">
        <v>73</v>
      </c>
      <c r="AB31" s="28">
        <f t="shared" si="11"/>
        <v>-0.69</v>
      </c>
      <c r="AC31" s="29">
        <v>5.9258385995370373E-2</v>
      </c>
      <c r="AD31" s="26">
        <f t="shared" si="12"/>
        <v>0</v>
      </c>
      <c r="AE31" s="26">
        <v>-4.9000000000000004</v>
      </c>
      <c r="AF31" s="26">
        <v>-7.5983787079999994</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1</v>
      </c>
      <c r="O32" s="21">
        <f t="shared" si="39"/>
        <v>0</v>
      </c>
      <c r="P32" s="21">
        <f t="shared" si="39"/>
        <v>0</v>
      </c>
      <c r="Q32" s="17" t="e">
        <f t="shared" si="8"/>
        <v>#DIV/0!</v>
      </c>
      <c r="R32" s="17" t="str">
        <f ca="1">IFERROR(VLOOKUP($B$2,IMPORTRANGE("https://docs.google.com/spreadsheets/d/1KiWZV1ko8G7lnRucBRBd29jj3Be6ltMfljMDqzOkQmI/edit#gid=1381463014","Lookup!A:F"),6,FALSE),"")</f>
        <v/>
      </c>
      <c r="S32" s="22">
        <v>1.811320754716981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5.9258385995370373E-2</v>
      </c>
      <c r="AD32" s="26">
        <f t="shared" si="12"/>
        <v>0</v>
      </c>
      <c r="AE32" s="26">
        <v>-4.9000000000000004</v>
      </c>
      <c r="AF32" s="26">
        <v>-7.5983787080000003</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2" width="18.8320312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Info!B1:BJ5000""),3,FALSE),"""")"),"Toggle Light Switch with Wall Plate, 10 Pack, White - 3 Way, Residential Grade, 15 Amp, 120/277V, UL Listed")</f>
        <v>Toggle Light Switch with Wall Plate, 10 Pack, White - 3 Way, Residential Grade, 15 Amp, 120/277V, UL Listed</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Info!B1:BJ5000""),2,FALSE),"""")"),"B082T1GRYW")</f>
        <v>B082T1GRYW</v>
      </c>
      <c r="B2" s="38" t="s">
        <v>376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2" customHeight="1" x14ac:dyDescent="0.15">
      <c r="A3" s="62" t="s">
        <v>30</v>
      </c>
      <c r="B3" s="63"/>
      <c r="C3" s="4">
        <f>((AE32+AF32)/0.85)*-1</f>
        <v>16.978457364705882</v>
      </c>
      <c r="D3" s="5">
        <f>SUM(D4:D99765)</f>
        <v>163</v>
      </c>
      <c r="E3" s="5"/>
      <c r="F3" s="6">
        <f t="shared" ref="F3:G3" si="0">SUM(F4:F99765)</f>
        <v>2564.9100000000008</v>
      </c>
      <c r="G3" s="6">
        <f t="shared" si="0"/>
        <v>-612.45999999999981</v>
      </c>
      <c r="H3" s="7">
        <f t="shared" ref="H3:H32" si="1">G3/F3*-1</f>
        <v>0.23878420685326177</v>
      </c>
      <c r="I3" s="8">
        <f t="shared" ref="I3:I32" si="2">J3/F3</f>
        <v>-0.35109286533430661</v>
      </c>
      <c r="J3" s="6">
        <f>SUM(J4:J99765)</f>
        <v>-900.52160122461669</v>
      </c>
      <c r="K3" s="6">
        <f t="shared" ref="K3:K32" si="3">J3/D3</f>
        <v>-5.5246724001510223</v>
      </c>
      <c r="L3" s="5"/>
      <c r="M3" s="9"/>
      <c r="N3" s="10"/>
      <c r="O3" s="5" t="str">
        <f ca="1">IFERROR(__xludf.DUMMYFUNCTION("IFERROR(VLOOKUP(B2,IMPORTRANGE(""https://docs.google.com/spreadsheets/d/1N8jvpEHDVkurDv7NrPxwI3eH6hQsvtb1QltGNCalRjU/edit#gid=865736387"",""Compiled Sheet!a1:g5000""),2,FALSE),"""")"),"Too Soon - March
Too Soon - April
Too Soon - May
Too Soon - June
Too Soon - July
Too Soon - Aug
Too Soon - Sept
Too Soon - Oct
Too Soon - Nov
Too Soon - Dec
Too Soon - Jan
Too Soon - Feb")</f>
        <v>Too Soon - March
Too Soon - April
Too Soon - May
Too Soon - June
Too Soon - July
Too Soon - Aug
Too Soon - Sept
Too Soon - Oct
Too Soon - Nov
Too Soon - Dec
Too Soon - Jan
Too Soon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99</v>
      </c>
      <c r="X3" s="7">
        <f>W3/D3</f>
        <v>0.6073619631901841</v>
      </c>
      <c r="Y3" s="6"/>
      <c r="Z3" s="5"/>
      <c r="AA3" s="5"/>
      <c r="AB3" s="5"/>
      <c r="AC3" s="5"/>
      <c r="AD3" s="6">
        <f>SUM(AD4:AD99765)</f>
        <v>-20.77708071179606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Info!B2:BZ7000""),37,FALSE)),"""")*-1"),-9.48168876)</f>
        <v>-9.4816887600000008</v>
      </c>
      <c r="AG3" s="6">
        <f>SUM(AG4:AG99765)</f>
        <v>-8</v>
      </c>
    </row>
    <row r="4" spans="1:33" ht="15.75" customHeight="1" x14ac:dyDescent="0.2">
      <c r="A4" s="15" t="s">
        <v>31</v>
      </c>
      <c r="B4" s="15" t="s">
        <v>377</v>
      </c>
      <c r="C4" s="16">
        <f t="shared" ref="C4:C32" si="4">IFERROR(F4/D4," - ")</f>
        <v>16.989999999999998</v>
      </c>
      <c r="D4" s="17">
        <v>1</v>
      </c>
      <c r="E4" s="17">
        <v>0</v>
      </c>
      <c r="F4" s="18">
        <v>16.989999999999998</v>
      </c>
      <c r="G4" s="18">
        <v>0</v>
      </c>
      <c r="H4" s="19">
        <f t="shared" si="1"/>
        <v>0</v>
      </c>
      <c r="I4" s="19">
        <f t="shared" si="2"/>
        <v>-4.446639700578036E-2</v>
      </c>
      <c r="J4" s="18">
        <f t="shared" ref="J4:J32" si="5">F4*0.85+G4+AF4*D4+D4*AE4+AG4+AD4</f>
        <v>-0.75548408512820819</v>
      </c>
      <c r="K4" s="18">
        <f t="shared" si="3"/>
        <v>-0.75548408512820819</v>
      </c>
      <c r="L4" s="17">
        <v>2</v>
      </c>
      <c r="M4" s="20">
        <f t="shared" ref="M4:M32" si="6">IFERROR(D4/L4,"-")</f>
        <v>0.5</v>
      </c>
      <c r="N4" s="17">
        <v>503</v>
      </c>
      <c r="O4" s="21">
        <f t="shared" ref="O4:P4" si="7">D4/7</f>
        <v>0.14285714285714285</v>
      </c>
      <c r="P4" s="21">
        <f t="shared" si="7"/>
        <v>0</v>
      </c>
      <c r="Q4" s="17">
        <f t="shared" ref="Q4:Q32" si="8">ROUNDDOWN(N4/(O4+P4),0)</f>
        <v>3521</v>
      </c>
      <c r="R4" s="17"/>
      <c r="S4" s="22">
        <v>5.2148720424915501E-2</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9.2359333333333335E-2</v>
      </c>
      <c r="AD4" s="26">
        <f t="shared" ref="AD4:AD32" si="12">IFERROR(AB4*AC4*D4*2,0)</f>
        <v>-0.12745587999999999</v>
      </c>
      <c r="AE4" s="26">
        <v>-5.42</v>
      </c>
      <c r="AF4" s="26">
        <v>-9.6495282051282061</v>
      </c>
      <c r="AG4" s="26">
        <v>0</v>
      </c>
    </row>
    <row r="5" spans="1:33" ht="15.75" customHeight="1" x14ac:dyDescent="0.2">
      <c r="A5" s="15" t="s">
        <v>35</v>
      </c>
      <c r="B5" s="15" t="s">
        <v>378</v>
      </c>
      <c r="C5" s="16">
        <f t="shared" si="4"/>
        <v>17.463333333333335</v>
      </c>
      <c r="D5" s="17">
        <v>12</v>
      </c>
      <c r="E5" s="17">
        <v>0</v>
      </c>
      <c r="F5" s="30">
        <v>209.56</v>
      </c>
      <c r="G5" s="30">
        <v>-45.849999999999994</v>
      </c>
      <c r="H5" s="19">
        <f t="shared" si="1"/>
        <v>0.21879175415155561</v>
      </c>
      <c r="I5" s="19">
        <f t="shared" si="2"/>
        <v>-0.25333833409684348</v>
      </c>
      <c r="J5" s="18">
        <f t="shared" si="5"/>
        <v>-53.089581293334518</v>
      </c>
      <c r="K5" s="18">
        <f t="shared" si="3"/>
        <v>-4.4241317744445432</v>
      </c>
      <c r="L5" s="17">
        <v>28</v>
      </c>
      <c r="M5" s="20">
        <f t="shared" si="6"/>
        <v>0.42857142857142855</v>
      </c>
      <c r="N5" s="17">
        <v>492</v>
      </c>
      <c r="O5" s="21">
        <f t="shared" ref="O5:P5" si="13">D5/7</f>
        <v>1.7142857142857142</v>
      </c>
      <c r="P5" s="21">
        <f t="shared" si="13"/>
        <v>0</v>
      </c>
      <c r="Q5" s="17">
        <f t="shared" si="8"/>
        <v>287</v>
      </c>
      <c r="R5" s="17"/>
      <c r="S5" s="22">
        <v>6.6276803118908295E-2</v>
      </c>
      <c r="T5" s="15">
        <v>0</v>
      </c>
      <c r="U5" s="23" t="s">
        <v>33</v>
      </c>
      <c r="V5" s="24" t="s">
        <v>33</v>
      </c>
      <c r="W5" s="15">
        <v>7</v>
      </c>
      <c r="X5" s="25">
        <f t="shared" si="9"/>
        <v>0.58333333333333337</v>
      </c>
      <c r="Y5" s="26">
        <f t="shared" si="10"/>
        <v>5.0944444444444441</v>
      </c>
      <c r="Z5" s="15">
        <v>2</v>
      </c>
      <c r="AA5" s="15" t="s">
        <v>73</v>
      </c>
      <c r="AB5" s="28">
        <f t="shared" si="11"/>
        <v>-0.69</v>
      </c>
      <c r="AC5" s="29">
        <v>9.2466354577056778E-2</v>
      </c>
      <c r="AD5" s="26">
        <f t="shared" si="12"/>
        <v>-1.5312428317960602</v>
      </c>
      <c r="AE5" s="26">
        <v>-5.42</v>
      </c>
      <c r="AF5" s="26">
        <v>-9.6495282051282061</v>
      </c>
      <c r="AG5" s="26">
        <v>-3</v>
      </c>
    </row>
    <row r="6" spans="1:33" ht="15.75" customHeight="1" x14ac:dyDescent="0.2">
      <c r="A6" s="15" t="s">
        <v>37</v>
      </c>
      <c r="B6" s="15" t="s">
        <v>379</v>
      </c>
      <c r="C6" s="16">
        <f t="shared" si="4"/>
        <v>16.395454545454548</v>
      </c>
      <c r="D6" s="17">
        <v>11</v>
      </c>
      <c r="E6" s="17">
        <v>0</v>
      </c>
      <c r="F6" s="30">
        <v>180.35000000000002</v>
      </c>
      <c r="G6" s="30">
        <v>-44.77</v>
      </c>
      <c r="H6" s="19">
        <f t="shared" si="1"/>
        <v>0.24823953423897974</v>
      </c>
      <c r="I6" s="19">
        <f t="shared" si="2"/>
        <v>-0.33623135534466458</v>
      </c>
      <c r="J6" s="18">
        <f t="shared" si="5"/>
        <v>-60.639324936410262</v>
      </c>
      <c r="K6" s="18">
        <f t="shared" si="3"/>
        <v>-5.5126659033100234</v>
      </c>
      <c r="L6" s="17">
        <v>21</v>
      </c>
      <c r="M6" s="20">
        <f t="shared" si="6"/>
        <v>0.52380952380952384</v>
      </c>
      <c r="N6" s="17">
        <v>480</v>
      </c>
      <c r="O6" s="21">
        <f t="shared" ref="O6:P6" si="14">D6/7</f>
        <v>1.5714285714285714</v>
      </c>
      <c r="P6" s="21">
        <f t="shared" si="14"/>
        <v>0</v>
      </c>
      <c r="Q6" s="17">
        <f t="shared" si="8"/>
        <v>305</v>
      </c>
      <c r="R6" s="17"/>
      <c r="S6" s="22">
        <v>8.8235294117646995E-2</v>
      </c>
      <c r="T6" s="15">
        <v>0</v>
      </c>
      <c r="U6" s="23" t="s">
        <v>33</v>
      </c>
      <c r="V6" s="24" t="s">
        <v>39</v>
      </c>
      <c r="W6" s="15">
        <v>9</v>
      </c>
      <c r="X6" s="25">
        <f t="shared" si="9"/>
        <v>0.81818181818181823</v>
      </c>
      <c r="Y6" s="26">
        <f t="shared" si="10"/>
        <v>4.9744444444444449</v>
      </c>
      <c r="Z6" s="15">
        <v>0</v>
      </c>
      <c r="AA6" s="15" t="s">
        <v>73</v>
      </c>
      <c r="AB6" s="28">
        <f t="shared" si="11"/>
        <v>-0.69</v>
      </c>
      <c r="AC6" s="29">
        <v>9.2359333333333335E-2</v>
      </c>
      <c r="AD6" s="26">
        <f t="shared" si="12"/>
        <v>-1.40201468</v>
      </c>
      <c r="AE6" s="26">
        <v>-5.42</v>
      </c>
      <c r="AF6" s="26">
        <v>-9.6495282051282061</v>
      </c>
      <c r="AG6" s="26">
        <v>-2</v>
      </c>
    </row>
    <row r="7" spans="1:33" ht="15.75" customHeight="1" x14ac:dyDescent="0.2">
      <c r="A7" s="15" t="s">
        <v>40</v>
      </c>
      <c r="B7" s="15" t="s">
        <v>380</v>
      </c>
      <c r="C7" s="16">
        <f t="shared" si="4"/>
        <v>16.520000000000003</v>
      </c>
      <c r="D7" s="17">
        <v>11</v>
      </c>
      <c r="E7" s="17">
        <v>0</v>
      </c>
      <c r="F7" s="30">
        <v>181.72000000000003</v>
      </c>
      <c r="G7" s="30">
        <v>-57.9</v>
      </c>
      <c r="H7" s="19">
        <f t="shared" si="1"/>
        <v>0.31862205591019144</v>
      </c>
      <c r="I7" s="19">
        <f t="shared" si="2"/>
        <v>-0.38853634677751619</v>
      </c>
      <c r="J7" s="18">
        <f t="shared" si="5"/>
        <v>-70.604824936410253</v>
      </c>
      <c r="K7" s="18">
        <f t="shared" si="3"/>
        <v>-6.4186204487645684</v>
      </c>
      <c r="L7" s="17">
        <v>29</v>
      </c>
      <c r="M7" s="20">
        <f t="shared" si="6"/>
        <v>0.37931034482758619</v>
      </c>
      <c r="N7" s="17">
        <v>468</v>
      </c>
      <c r="O7" s="21">
        <f t="shared" ref="O7:P7" si="15">D7/7</f>
        <v>1.5714285714285714</v>
      </c>
      <c r="P7" s="21">
        <f t="shared" si="15"/>
        <v>0</v>
      </c>
      <c r="Q7" s="17">
        <f t="shared" si="8"/>
        <v>297</v>
      </c>
      <c r="R7" s="17"/>
      <c r="S7" s="22">
        <v>0.106508875739644</v>
      </c>
      <c r="T7" s="15">
        <v>0</v>
      </c>
      <c r="U7" s="23" t="s">
        <v>33</v>
      </c>
      <c r="V7" s="24" t="s">
        <v>39</v>
      </c>
      <c r="W7" s="15">
        <v>9</v>
      </c>
      <c r="X7" s="25">
        <f t="shared" si="9"/>
        <v>0.81818181818181823</v>
      </c>
      <c r="Y7" s="26">
        <f t="shared" si="10"/>
        <v>5.79</v>
      </c>
      <c r="Z7" s="15">
        <v>1</v>
      </c>
      <c r="AA7" s="15" t="s">
        <v>73</v>
      </c>
      <c r="AB7" s="28">
        <f t="shared" si="11"/>
        <v>-0.69</v>
      </c>
      <c r="AC7" s="29">
        <v>9.2359333333333335E-2</v>
      </c>
      <c r="AD7" s="26">
        <f t="shared" si="12"/>
        <v>-1.40201468</v>
      </c>
      <c r="AE7" s="26">
        <v>-5.42</v>
      </c>
      <c r="AF7" s="26">
        <v>-9.6495282051282061</v>
      </c>
      <c r="AG7" s="26">
        <v>0</v>
      </c>
    </row>
    <row r="8" spans="1:33" ht="15.75" customHeight="1" x14ac:dyDescent="0.2">
      <c r="A8" s="15" t="s">
        <v>42</v>
      </c>
      <c r="B8" s="15" t="s">
        <v>381</v>
      </c>
      <c r="C8" s="16">
        <f t="shared" si="4"/>
        <v>16.445</v>
      </c>
      <c r="D8" s="17">
        <v>4</v>
      </c>
      <c r="E8" s="17">
        <v>1</v>
      </c>
      <c r="F8" s="30">
        <v>65.78</v>
      </c>
      <c r="G8" s="30">
        <v>-18.509999999999998</v>
      </c>
      <c r="H8" s="19">
        <f t="shared" si="1"/>
        <v>0.28139252052295527</v>
      </c>
      <c r="I8" s="19">
        <f t="shared" si="2"/>
        <v>-0.35553091395560965</v>
      </c>
      <c r="J8" s="18">
        <f t="shared" si="5"/>
        <v>-23.386823520000004</v>
      </c>
      <c r="K8" s="18">
        <f t="shared" si="3"/>
        <v>-5.8467058800000009</v>
      </c>
      <c r="L8" s="17">
        <v>16</v>
      </c>
      <c r="M8" s="20">
        <f t="shared" si="6"/>
        <v>0.25</v>
      </c>
      <c r="N8" s="17">
        <v>466</v>
      </c>
      <c r="O8" s="21">
        <f t="shared" ref="O8:P8" si="16">D8/7</f>
        <v>0.5714285714285714</v>
      </c>
      <c r="P8" s="21">
        <f t="shared" si="16"/>
        <v>0.14285714285714285</v>
      </c>
      <c r="Q8" s="17">
        <f t="shared" si="8"/>
        <v>652</v>
      </c>
      <c r="R8" s="17"/>
      <c r="S8" s="22">
        <v>0.123138033763654</v>
      </c>
      <c r="T8" s="15">
        <v>0</v>
      </c>
      <c r="U8" s="23" t="s">
        <v>33</v>
      </c>
      <c r="V8" s="24" t="s">
        <v>33</v>
      </c>
      <c r="W8" s="15">
        <v>3</v>
      </c>
      <c r="X8" s="25">
        <f t="shared" si="9"/>
        <v>0.75</v>
      </c>
      <c r="Y8" s="26">
        <f t="shared" si="10"/>
        <v>6.169999999999999</v>
      </c>
      <c r="Z8" s="15">
        <v>0</v>
      </c>
      <c r="AA8" s="15" t="s">
        <v>73</v>
      </c>
      <c r="AB8" s="28">
        <f t="shared" si="11"/>
        <v>-0.69</v>
      </c>
      <c r="AC8" s="29">
        <v>9.2359333333333335E-2</v>
      </c>
      <c r="AD8" s="26">
        <f t="shared" si="12"/>
        <v>-0.50982351999999997</v>
      </c>
      <c r="AE8" s="26">
        <v>-5.42</v>
      </c>
      <c r="AF8" s="26">
        <v>-9.65</v>
      </c>
      <c r="AG8" s="26">
        <v>0</v>
      </c>
    </row>
    <row r="9" spans="1:33" ht="15.75" customHeight="1" x14ac:dyDescent="0.2">
      <c r="A9" s="15" t="s">
        <v>44</v>
      </c>
      <c r="B9" s="15" t="s">
        <v>382</v>
      </c>
      <c r="C9" s="16">
        <f t="shared" si="4"/>
        <v>16.186666666666667</v>
      </c>
      <c r="D9" s="17">
        <v>3</v>
      </c>
      <c r="E9" s="17">
        <v>0</v>
      </c>
      <c r="F9" s="30">
        <v>48.56</v>
      </c>
      <c r="G9" s="30">
        <v>-14.65</v>
      </c>
      <c r="H9" s="19">
        <f t="shared" si="1"/>
        <v>0.30168863261943984</v>
      </c>
      <c r="I9" s="19">
        <f t="shared" si="2"/>
        <v>-0.3958439667342537</v>
      </c>
      <c r="J9" s="18">
        <f t="shared" si="5"/>
        <v>-19.222183024615362</v>
      </c>
      <c r="K9" s="18">
        <f t="shared" si="3"/>
        <v>-6.4073943415384536</v>
      </c>
      <c r="L9" s="17">
        <v>20</v>
      </c>
      <c r="M9" s="20">
        <f t="shared" si="6"/>
        <v>0.15</v>
      </c>
      <c r="N9" s="17">
        <v>461</v>
      </c>
      <c r="O9" s="21">
        <f t="shared" ref="O9:P9" si="17">D9/7</f>
        <v>0.42857142857142855</v>
      </c>
      <c r="P9" s="21">
        <f t="shared" si="17"/>
        <v>0</v>
      </c>
      <c r="Q9" s="17">
        <f t="shared" si="8"/>
        <v>1075</v>
      </c>
      <c r="R9" s="17"/>
      <c r="S9" s="22">
        <v>0.13032581453634001</v>
      </c>
      <c r="T9" s="15">
        <v>0</v>
      </c>
      <c r="U9" s="23" t="s">
        <v>33</v>
      </c>
      <c r="V9" s="24" t="s">
        <v>33</v>
      </c>
      <c r="W9" s="15">
        <v>2</v>
      </c>
      <c r="X9" s="25">
        <f t="shared" si="9"/>
        <v>0.66666666666666663</v>
      </c>
      <c r="Y9" s="26">
        <f t="shared" si="10"/>
        <v>7.3250000000000002</v>
      </c>
      <c r="Z9" s="15">
        <v>0</v>
      </c>
      <c r="AA9" s="15" t="s">
        <v>73</v>
      </c>
      <c r="AB9" s="28">
        <f t="shared" si="11"/>
        <v>-0.69</v>
      </c>
      <c r="AC9" s="29">
        <v>9.2359333333333335E-2</v>
      </c>
      <c r="AD9" s="26">
        <f t="shared" si="12"/>
        <v>-0.38236764000000001</v>
      </c>
      <c r="AE9" s="26">
        <v>-5.42</v>
      </c>
      <c r="AF9" s="26">
        <v>-9.7352717948717906</v>
      </c>
      <c r="AG9" s="26">
        <v>0</v>
      </c>
    </row>
    <row r="10" spans="1:33" ht="15.75" customHeight="1" x14ac:dyDescent="0.2">
      <c r="A10" s="15" t="s">
        <v>45</v>
      </c>
      <c r="B10" s="15" t="s">
        <v>383</v>
      </c>
      <c r="C10" s="16">
        <f t="shared" si="4"/>
        <v>16.466666666666665</v>
      </c>
      <c r="D10" s="17">
        <v>3</v>
      </c>
      <c r="E10" s="17">
        <v>0</v>
      </c>
      <c r="F10" s="30">
        <v>49.4</v>
      </c>
      <c r="G10" s="30">
        <v>-14.030000000000001</v>
      </c>
      <c r="H10" s="19">
        <f t="shared" si="1"/>
        <v>0.28400809716599196</v>
      </c>
      <c r="I10" s="19">
        <f t="shared" si="2"/>
        <v>-0.36210896810962295</v>
      </c>
      <c r="J10" s="18">
        <f t="shared" si="5"/>
        <v>-17.888183024615373</v>
      </c>
      <c r="K10" s="18">
        <f t="shared" si="3"/>
        <v>-5.9627276748717906</v>
      </c>
      <c r="L10" s="17">
        <v>14</v>
      </c>
      <c r="M10" s="20">
        <f t="shared" si="6"/>
        <v>0.21428571428571427</v>
      </c>
      <c r="N10" s="17">
        <v>458</v>
      </c>
      <c r="O10" s="21">
        <f t="shared" ref="O10:P10" si="18">D10/7</f>
        <v>0.42857142857142855</v>
      </c>
      <c r="P10" s="21">
        <f t="shared" si="18"/>
        <v>0</v>
      </c>
      <c r="Q10" s="17">
        <f t="shared" si="8"/>
        <v>1068</v>
      </c>
      <c r="R10" s="17"/>
      <c r="S10" s="22">
        <v>0.13737373737373701</v>
      </c>
      <c r="T10" s="15">
        <v>0</v>
      </c>
      <c r="U10" s="23" t="s">
        <v>33</v>
      </c>
      <c r="V10" s="24" t="s">
        <v>33</v>
      </c>
      <c r="W10" s="15">
        <v>0</v>
      </c>
      <c r="X10" s="25">
        <f t="shared" si="9"/>
        <v>0</v>
      </c>
      <c r="Y10" s="26">
        <f t="shared" si="10"/>
        <v>14.030000000000001</v>
      </c>
      <c r="Z10" s="15">
        <v>1</v>
      </c>
      <c r="AA10" s="15" t="s">
        <v>73</v>
      </c>
      <c r="AB10" s="28">
        <f t="shared" si="11"/>
        <v>-0.69</v>
      </c>
      <c r="AC10" s="29">
        <v>9.2359333333333335E-2</v>
      </c>
      <c r="AD10" s="26">
        <f t="shared" si="12"/>
        <v>-0.38236764000000001</v>
      </c>
      <c r="AE10" s="26">
        <v>-5.42</v>
      </c>
      <c r="AF10" s="26">
        <v>-9.7352717948717906</v>
      </c>
      <c r="AG10" s="26">
        <v>0</v>
      </c>
    </row>
    <row r="11" spans="1:33" ht="15.75" customHeight="1" x14ac:dyDescent="0.2">
      <c r="A11" s="15" t="s">
        <v>47</v>
      </c>
      <c r="B11" s="15" t="s">
        <v>48</v>
      </c>
      <c r="C11" s="16">
        <f t="shared" si="4"/>
        <v>20.813333333333333</v>
      </c>
      <c r="D11" s="17">
        <v>6</v>
      </c>
      <c r="E11" s="17">
        <v>0</v>
      </c>
      <c r="F11" s="30">
        <v>124.88</v>
      </c>
      <c r="G11" s="30">
        <v>-23.730000000000004</v>
      </c>
      <c r="H11" s="19">
        <f t="shared" si="1"/>
        <v>0.19002242152466373</v>
      </c>
      <c r="I11" s="19">
        <f t="shared" si="2"/>
        <v>-7.4298254718375589E-2</v>
      </c>
      <c r="J11" s="18">
        <f t="shared" si="5"/>
        <v>-9.278366049230744</v>
      </c>
      <c r="K11" s="18">
        <f t="shared" si="3"/>
        <v>-1.5463943415384573</v>
      </c>
      <c r="L11" s="17">
        <v>15</v>
      </c>
      <c r="M11" s="20">
        <f t="shared" si="6"/>
        <v>0.4</v>
      </c>
      <c r="N11" s="17">
        <v>454</v>
      </c>
      <c r="O11" s="21">
        <f t="shared" ref="O11:P11" si="19">D11/7</f>
        <v>0.8571428571428571</v>
      </c>
      <c r="P11" s="21">
        <f t="shared" si="19"/>
        <v>0</v>
      </c>
      <c r="Q11" s="17">
        <f t="shared" si="8"/>
        <v>529</v>
      </c>
      <c r="R11" s="17"/>
      <c r="S11" s="22">
        <v>0.130346232179226</v>
      </c>
      <c r="T11" s="15">
        <v>0</v>
      </c>
      <c r="U11" s="23" t="s">
        <v>33</v>
      </c>
      <c r="V11" s="24" t="s">
        <v>33</v>
      </c>
      <c r="W11" s="15">
        <v>2</v>
      </c>
      <c r="X11" s="25">
        <f t="shared" si="9"/>
        <v>0.33333333333333331</v>
      </c>
      <c r="Y11" s="26">
        <f t="shared" si="10"/>
        <v>5.932500000000001</v>
      </c>
      <c r="Z11" s="15">
        <v>2</v>
      </c>
      <c r="AA11" s="15" t="s">
        <v>73</v>
      </c>
      <c r="AB11" s="28">
        <f t="shared" si="11"/>
        <v>-0.69</v>
      </c>
      <c r="AC11" s="29">
        <v>9.2359333333333335E-2</v>
      </c>
      <c r="AD11" s="26">
        <f t="shared" si="12"/>
        <v>-0.76473528000000002</v>
      </c>
      <c r="AE11" s="26">
        <v>-5.42</v>
      </c>
      <c r="AF11" s="26">
        <v>-9.7352717948717906</v>
      </c>
      <c r="AG11" s="26">
        <v>0</v>
      </c>
    </row>
    <row r="12" spans="1:33" ht="15.75" customHeight="1" x14ac:dyDescent="0.2">
      <c r="A12" s="15" t="s">
        <v>49</v>
      </c>
      <c r="B12" s="15" t="s">
        <v>384</v>
      </c>
      <c r="C12" s="16">
        <f t="shared" si="4"/>
        <v>20.49</v>
      </c>
      <c r="D12" s="17">
        <v>1</v>
      </c>
      <c r="E12" s="17">
        <v>0</v>
      </c>
      <c r="F12" s="30">
        <v>20.49</v>
      </c>
      <c r="G12" s="30">
        <v>-19.23</v>
      </c>
      <c r="H12" s="19">
        <f t="shared" si="1"/>
        <v>0.93850658857979508</v>
      </c>
      <c r="I12" s="19">
        <f t="shared" si="2"/>
        <v>-0.83436933503522659</v>
      </c>
      <c r="J12" s="18">
        <f t="shared" si="5"/>
        <v>-17.096227674871791</v>
      </c>
      <c r="K12" s="18">
        <f t="shared" si="3"/>
        <v>-17.096227674871791</v>
      </c>
      <c r="L12" s="17">
        <v>9</v>
      </c>
      <c r="M12" s="20">
        <f t="shared" si="6"/>
        <v>0.1111111111111111</v>
      </c>
      <c r="N12" s="17">
        <v>453</v>
      </c>
      <c r="O12" s="21">
        <f t="shared" ref="O12:P12" si="20">D12/7</f>
        <v>0.14285714285714285</v>
      </c>
      <c r="P12" s="21">
        <f t="shared" si="20"/>
        <v>0</v>
      </c>
      <c r="Q12" s="17">
        <f t="shared" si="8"/>
        <v>3171</v>
      </c>
      <c r="R12" s="17"/>
      <c r="S12" s="22">
        <v>0.135315222962583</v>
      </c>
      <c r="T12" s="15">
        <v>0</v>
      </c>
      <c r="U12" s="23" t="s">
        <v>33</v>
      </c>
      <c r="V12" s="24" t="s">
        <v>33</v>
      </c>
      <c r="W12" s="15">
        <v>0</v>
      </c>
      <c r="X12" s="25">
        <f t="shared" si="9"/>
        <v>0</v>
      </c>
      <c r="Y12" s="26">
        <f t="shared" si="10"/>
        <v>0</v>
      </c>
      <c r="Z12" s="15">
        <v>0</v>
      </c>
      <c r="AA12" s="15" t="s">
        <v>73</v>
      </c>
      <c r="AB12" s="28">
        <f t="shared" si="11"/>
        <v>-0.69</v>
      </c>
      <c r="AC12" s="29">
        <v>9.2359333333333335E-2</v>
      </c>
      <c r="AD12" s="26">
        <f t="shared" si="12"/>
        <v>-0.12745587999999999</v>
      </c>
      <c r="AE12" s="26">
        <v>-5.42</v>
      </c>
      <c r="AF12" s="26">
        <v>-9.7352717948717906</v>
      </c>
      <c r="AG12" s="26">
        <v>0</v>
      </c>
    </row>
    <row r="13" spans="1:33" ht="15.75" customHeight="1" x14ac:dyDescent="0.2">
      <c r="A13" s="15" t="s">
        <v>50</v>
      </c>
      <c r="B13" s="15" t="s">
        <v>385</v>
      </c>
      <c r="C13" s="16">
        <f t="shared" si="4"/>
        <v>22.585000000000001</v>
      </c>
      <c r="D13" s="17">
        <v>2</v>
      </c>
      <c r="E13" s="17">
        <v>0</v>
      </c>
      <c r="F13" s="18">
        <v>45.17</v>
      </c>
      <c r="G13" s="30">
        <v>-17.28</v>
      </c>
      <c r="H13" s="19">
        <f t="shared" si="1"/>
        <v>0.38255479300420636</v>
      </c>
      <c r="I13" s="19">
        <f t="shared" si="2"/>
        <v>-0.21122895195926503</v>
      </c>
      <c r="J13" s="18">
        <f t="shared" si="5"/>
        <v>-9.5412117600000013</v>
      </c>
      <c r="K13" s="18">
        <f t="shared" si="3"/>
        <v>-4.7706058800000006</v>
      </c>
      <c r="L13" s="17">
        <v>16</v>
      </c>
      <c r="M13" s="20">
        <f t="shared" si="6"/>
        <v>0.125</v>
      </c>
      <c r="N13" s="17">
        <v>425</v>
      </c>
      <c r="O13" s="21">
        <f t="shared" ref="O13:P13" si="21">D13/7</f>
        <v>0.2857142857142857</v>
      </c>
      <c r="P13" s="21">
        <f t="shared" si="21"/>
        <v>0</v>
      </c>
      <c r="Q13" s="17">
        <f t="shared" si="8"/>
        <v>1487</v>
      </c>
      <c r="R13" s="17"/>
      <c r="S13" s="22">
        <v>0.13161953727506401</v>
      </c>
      <c r="T13" s="15">
        <v>0</v>
      </c>
      <c r="U13" s="23" t="s">
        <v>33</v>
      </c>
      <c r="V13" s="24" t="s">
        <v>33</v>
      </c>
      <c r="W13" s="15">
        <v>1</v>
      </c>
      <c r="X13" s="25">
        <f t="shared" si="9"/>
        <v>0.5</v>
      </c>
      <c r="Y13" s="26">
        <f t="shared" si="10"/>
        <v>4.32</v>
      </c>
      <c r="Z13" s="15">
        <v>3</v>
      </c>
      <c r="AA13" s="15" t="s">
        <v>73</v>
      </c>
      <c r="AB13" s="28">
        <f t="shared" si="11"/>
        <v>-0.69</v>
      </c>
      <c r="AC13" s="29">
        <v>9.2359333333333335E-2</v>
      </c>
      <c r="AD13" s="26">
        <f t="shared" si="12"/>
        <v>-0.25491175999999999</v>
      </c>
      <c r="AE13" s="26">
        <v>-5.42</v>
      </c>
      <c r="AF13" s="26">
        <v>-9.7804000000000002</v>
      </c>
      <c r="AG13" s="26">
        <v>0</v>
      </c>
    </row>
    <row r="14" spans="1:33" ht="15.75" customHeight="1" x14ac:dyDescent="0.2">
      <c r="A14" s="15" t="s">
        <v>52</v>
      </c>
      <c r="B14" s="15" t="s">
        <v>48</v>
      </c>
      <c r="C14" s="16">
        <f t="shared" si="4"/>
        <v>17.952500000000001</v>
      </c>
      <c r="D14" s="17">
        <v>4</v>
      </c>
      <c r="E14" s="17">
        <v>0</v>
      </c>
      <c r="F14" s="18">
        <v>71.81</v>
      </c>
      <c r="G14" s="30">
        <v>0</v>
      </c>
      <c r="H14" s="19">
        <f t="shared" si="1"/>
        <v>0</v>
      </c>
      <c r="I14" s="19">
        <f t="shared" si="2"/>
        <v>-3.8006338950007158E-3</v>
      </c>
      <c r="J14" s="18">
        <f t="shared" si="5"/>
        <v>-0.27292352000000142</v>
      </c>
      <c r="K14" s="18">
        <f t="shared" si="3"/>
        <v>-6.8230880000000355E-2</v>
      </c>
      <c r="L14" s="17">
        <v>10</v>
      </c>
      <c r="M14" s="20">
        <f t="shared" si="6"/>
        <v>0.4</v>
      </c>
      <c r="N14" s="17">
        <v>261</v>
      </c>
      <c r="O14" s="21">
        <f t="shared" ref="O14:P14" si="22">D14/7</f>
        <v>0.5714285714285714</v>
      </c>
      <c r="P14" s="21">
        <f t="shared" si="22"/>
        <v>0</v>
      </c>
      <c r="Q14" s="17">
        <f t="shared" si="8"/>
        <v>456</v>
      </c>
      <c r="R14" s="17"/>
      <c r="S14" s="22">
        <v>0.14318706697459499</v>
      </c>
      <c r="T14" s="15">
        <v>0</v>
      </c>
      <c r="U14" s="23" t="s">
        <v>33</v>
      </c>
      <c r="V14" s="24" t="s">
        <v>33</v>
      </c>
      <c r="W14" s="15">
        <v>0</v>
      </c>
      <c r="X14" s="25">
        <f t="shared" si="9"/>
        <v>0</v>
      </c>
      <c r="Y14" s="26">
        <f t="shared" si="10"/>
        <v>0</v>
      </c>
      <c r="Z14" s="15">
        <v>0</v>
      </c>
      <c r="AA14" s="15" t="s">
        <v>73</v>
      </c>
      <c r="AB14" s="28">
        <f t="shared" si="11"/>
        <v>-0.69</v>
      </c>
      <c r="AC14" s="29">
        <v>9.2359333333333335E-2</v>
      </c>
      <c r="AD14" s="26">
        <f t="shared" si="12"/>
        <v>-0.50982351999999997</v>
      </c>
      <c r="AE14" s="26">
        <v>-5.42</v>
      </c>
      <c r="AF14" s="26">
        <v>-9.7804000000000002</v>
      </c>
      <c r="AG14" s="26">
        <v>0</v>
      </c>
    </row>
    <row r="15" spans="1:33" ht="15.75" customHeight="1" x14ac:dyDescent="0.2">
      <c r="A15" s="15" t="s">
        <v>54</v>
      </c>
      <c r="B15" s="15" t="s">
        <v>48</v>
      </c>
      <c r="C15" s="16">
        <f t="shared" si="4"/>
        <v>15.038</v>
      </c>
      <c r="D15" s="17">
        <v>5</v>
      </c>
      <c r="E15" s="17">
        <v>0</v>
      </c>
      <c r="F15" s="18">
        <v>75.19</v>
      </c>
      <c r="G15" s="30">
        <v>0</v>
      </c>
      <c r="H15" s="19">
        <f t="shared" si="1"/>
        <v>0</v>
      </c>
      <c r="I15" s="19">
        <f t="shared" si="2"/>
        <v>-0.20917381832690526</v>
      </c>
      <c r="J15" s="18">
        <f t="shared" si="5"/>
        <v>-15.727779400000006</v>
      </c>
      <c r="K15" s="18">
        <f t="shared" si="3"/>
        <v>-3.1455558800000012</v>
      </c>
      <c r="L15" s="17">
        <v>0</v>
      </c>
      <c r="M15" s="20" t="str">
        <f t="shared" si="6"/>
        <v>-</v>
      </c>
      <c r="N15" s="17">
        <v>236</v>
      </c>
      <c r="O15" s="21">
        <f t="shared" ref="O15:P15" si="23">D15/7</f>
        <v>0.7142857142857143</v>
      </c>
      <c r="P15" s="21">
        <f t="shared" si="23"/>
        <v>0</v>
      </c>
      <c r="Q15" s="17">
        <f t="shared" si="8"/>
        <v>330</v>
      </c>
      <c r="R15" s="17"/>
      <c r="S15" s="22">
        <v>0.15121086828115701</v>
      </c>
      <c r="T15" s="15">
        <v>0</v>
      </c>
      <c r="U15" s="23" t="s">
        <v>33</v>
      </c>
      <c r="V15" s="24" t="s">
        <v>33</v>
      </c>
      <c r="W15" s="15">
        <v>0</v>
      </c>
      <c r="X15" s="25">
        <f t="shared" si="9"/>
        <v>0</v>
      </c>
      <c r="Y15" s="26">
        <f t="shared" si="10"/>
        <v>0</v>
      </c>
      <c r="Z15" s="15">
        <v>0</v>
      </c>
      <c r="AA15" s="15" t="s">
        <v>73</v>
      </c>
      <c r="AB15" s="28">
        <f t="shared" si="11"/>
        <v>-0.69</v>
      </c>
      <c r="AC15" s="29">
        <v>9.2359333333333335E-2</v>
      </c>
      <c r="AD15" s="26">
        <f t="shared" si="12"/>
        <v>-0.63727939999999994</v>
      </c>
      <c r="AE15" s="26">
        <v>-5.42</v>
      </c>
      <c r="AF15" s="26">
        <v>-9.7804000000000002</v>
      </c>
      <c r="AG15" s="26">
        <v>-3</v>
      </c>
    </row>
    <row r="16" spans="1:33" ht="15.75" customHeight="1" x14ac:dyDescent="0.2">
      <c r="A16" s="15" t="s">
        <v>55</v>
      </c>
      <c r="B16" s="15"/>
      <c r="C16" s="16">
        <f t="shared" si="4"/>
        <v>13.99</v>
      </c>
      <c r="D16" s="17">
        <v>2</v>
      </c>
      <c r="E16" s="17">
        <v>0</v>
      </c>
      <c r="F16" s="18">
        <v>27.98</v>
      </c>
      <c r="G16" s="30">
        <v>0</v>
      </c>
      <c r="H16" s="19">
        <f t="shared" si="1"/>
        <v>0</v>
      </c>
      <c r="I16" s="19">
        <f t="shared" si="2"/>
        <v>-0.24562944102930659</v>
      </c>
      <c r="J16" s="18">
        <f t="shared" si="5"/>
        <v>-6.8727117599999987</v>
      </c>
      <c r="K16" s="18">
        <f t="shared" si="3"/>
        <v>-3.4363558799999994</v>
      </c>
      <c r="L16" s="17">
        <v>4</v>
      </c>
      <c r="M16" s="20">
        <f t="shared" si="6"/>
        <v>0.5</v>
      </c>
      <c r="N16" s="17">
        <v>229</v>
      </c>
      <c r="O16" s="21">
        <f t="shared" ref="O16:P16" si="24">D16/7</f>
        <v>0.2857142857142857</v>
      </c>
      <c r="P16" s="21">
        <f t="shared" si="24"/>
        <v>0</v>
      </c>
      <c r="Q16" s="17">
        <f t="shared" si="8"/>
        <v>801</v>
      </c>
      <c r="R16" s="17"/>
      <c r="S16" s="22">
        <v>0.15587529976019099</v>
      </c>
      <c r="T16" s="15">
        <v>0</v>
      </c>
      <c r="U16" s="23" t="s">
        <v>33</v>
      </c>
      <c r="V16" s="24" t="s">
        <v>33</v>
      </c>
      <c r="W16" s="15">
        <v>0</v>
      </c>
      <c r="X16" s="25">
        <f t="shared" si="9"/>
        <v>0</v>
      </c>
      <c r="Y16" s="26">
        <f t="shared" si="10"/>
        <v>0</v>
      </c>
      <c r="Z16" s="15">
        <v>0</v>
      </c>
      <c r="AA16" s="15" t="s">
        <v>73</v>
      </c>
      <c r="AB16" s="28">
        <f t="shared" si="11"/>
        <v>-0.69</v>
      </c>
      <c r="AC16" s="29">
        <v>9.2359333333333335E-2</v>
      </c>
      <c r="AD16" s="26">
        <f t="shared" si="12"/>
        <v>-0.25491175999999999</v>
      </c>
      <c r="AE16" s="26">
        <v>-5.42</v>
      </c>
      <c r="AF16" s="26">
        <v>-9.7804000000000002</v>
      </c>
      <c r="AG16" s="26">
        <v>0</v>
      </c>
    </row>
    <row r="17" spans="1:33" ht="15.75" customHeight="1" x14ac:dyDescent="0.2">
      <c r="A17" s="15" t="s">
        <v>56</v>
      </c>
      <c r="B17" s="15" t="s">
        <v>386</v>
      </c>
      <c r="C17" s="16">
        <f t="shared" si="4"/>
        <v>13.99</v>
      </c>
      <c r="D17" s="17">
        <v>1</v>
      </c>
      <c r="E17" s="17">
        <v>0</v>
      </c>
      <c r="F17" s="18">
        <v>13.99</v>
      </c>
      <c r="G17" s="30">
        <v>0</v>
      </c>
      <c r="H17" s="19">
        <f t="shared" si="1"/>
        <v>0</v>
      </c>
      <c r="I17" s="19">
        <f t="shared" si="2"/>
        <v>-0.23018984131522505</v>
      </c>
      <c r="J17" s="18">
        <f t="shared" si="5"/>
        <v>-3.2203558799999983</v>
      </c>
      <c r="K17" s="18">
        <f t="shared" si="3"/>
        <v>-3.2203558799999983</v>
      </c>
      <c r="L17" s="17">
        <v>5</v>
      </c>
      <c r="M17" s="20">
        <f t="shared" si="6"/>
        <v>0.2</v>
      </c>
      <c r="N17" s="17">
        <v>203</v>
      </c>
      <c r="O17" s="21">
        <f t="shared" ref="O17:P17" si="25">D17/7</f>
        <v>0.14285714285714285</v>
      </c>
      <c r="P17" s="21">
        <f t="shared" si="25"/>
        <v>0</v>
      </c>
      <c r="Q17" s="17">
        <f t="shared" si="8"/>
        <v>1421</v>
      </c>
      <c r="R17" s="17"/>
      <c r="S17" s="22">
        <v>0.16156670746634</v>
      </c>
      <c r="T17" s="15">
        <v>0</v>
      </c>
      <c r="U17" s="23" t="s">
        <v>33</v>
      </c>
      <c r="V17" s="24" t="s">
        <v>33</v>
      </c>
      <c r="W17" s="15">
        <v>0</v>
      </c>
      <c r="X17" s="25">
        <f t="shared" si="9"/>
        <v>0</v>
      </c>
      <c r="Y17" s="26">
        <f t="shared" si="10"/>
        <v>0</v>
      </c>
      <c r="Z17" s="15">
        <v>0</v>
      </c>
      <c r="AA17" s="15" t="s">
        <v>73</v>
      </c>
      <c r="AB17" s="28">
        <f t="shared" si="11"/>
        <v>-0.69</v>
      </c>
      <c r="AC17" s="29">
        <v>9.2359333333333335E-2</v>
      </c>
      <c r="AD17" s="26">
        <f t="shared" si="12"/>
        <v>-0.12745587999999999</v>
      </c>
      <c r="AE17" s="26">
        <v>-5.42</v>
      </c>
      <c r="AF17" s="26">
        <v>-9.5643999999999991</v>
      </c>
      <c r="AG17" s="26">
        <v>0</v>
      </c>
    </row>
    <row r="18" spans="1:33" ht="15.75" customHeight="1" x14ac:dyDescent="0.2">
      <c r="A18" s="15" t="s">
        <v>57</v>
      </c>
      <c r="B18" s="15" t="s">
        <v>387</v>
      </c>
      <c r="C18" s="16">
        <f t="shared" si="4"/>
        <v>13.989999999999998</v>
      </c>
      <c r="D18" s="17">
        <v>7</v>
      </c>
      <c r="E18" s="17">
        <v>0</v>
      </c>
      <c r="F18" s="18">
        <v>97.929999999999993</v>
      </c>
      <c r="G18" s="30">
        <v>-56.47</v>
      </c>
      <c r="H18" s="19">
        <f t="shared" si="1"/>
        <v>0.57663637291943226</v>
      </c>
      <c r="I18" s="19">
        <f t="shared" si="2"/>
        <v>-0.80682621423465728</v>
      </c>
      <c r="J18" s="18">
        <f t="shared" si="5"/>
        <v>-79.012491159999982</v>
      </c>
      <c r="K18" s="18">
        <f t="shared" si="3"/>
        <v>-11.287498737142855</v>
      </c>
      <c r="L18" s="17">
        <v>17</v>
      </c>
      <c r="M18" s="20">
        <f t="shared" si="6"/>
        <v>0.41176470588235292</v>
      </c>
      <c r="N18" s="17">
        <v>141</v>
      </c>
      <c r="O18" s="21">
        <f t="shared" ref="O18:P18" si="26">D18/7</f>
        <v>1</v>
      </c>
      <c r="P18" s="21">
        <f t="shared" si="26"/>
        <v>0</v>
      </c>
      <c r="Q18" s="17">
        <f t="shared" si="8"/>
        <v>141</v>
      </c>
      <c r="R18" s="17"/>
      <c r="S18" s="22">
        <v>0.17183098591549201</v>
      </c>
      <c r="T18" s="15">
        <v>0</v>
      </c>
      <c r="U18" s="23" t="s">
        <v>33</v>
      </c>
      <c r="V18" s="24" t="s">
        <v>33</v>
      </c>
      <c r="W18" s="15">
        <v>6</v>
      </c>
      <c r="X18" s="25">
        <f t="shared" si="9"/>
        <v>0.8571428571428571</v>
      </c>
      <c r="Y18" s="26">
        <f t="shared" si="10"/>
        <v>8.0671428571428567</v>
      </c>
      <c r="Z18" s="15">
        <v>1</v>
      </c>
      <c r="AA18" s="15" t="s">
        <v>73</v>
      </c>
      <c r="AB18" s="28">
        <f t="shared" si="11"/>
        <v>-0.69</v>
      </c>
      <c r="AC18" s="29">
        <v>9.2359333333333335E-2</v>
      </c>
      <c r="AD18" s="26">
        <f t="shared" si="12"/>
        <v>-0.89219115999999998</v>
      </c>
      <c r="AE18" s="26">
        <v>-5.42</v>
      </c>
      <c r="AF18" s="26">
        <v>-9.5643999999999991</v>
      </c>
      <c r="AG18" s="26">
        <v>0</v>
      </c>
    </row>
    <row r="19" spans="1:33" ht="15.75" customHeight="1" x14ac:dyDescent="0.2">
      <c r="A19" s="15" t="s">
        <v>58</v>
      </c>
      <c r="B19" s="15" t="s">
        <v>388</v>
      </c>
      <c r="C19" s="16">
        <f t="shared" si="4"/>
        <v>13.990000000000002</v>
      </c>
      <c r="D19" s="17">
        <v>15</v>
      </c>
      <c r="E19" s="17">
        <v>0</v>
      </c>
      <c r="F19" s="18">
        <v>209.85000000000002</v>
      </c>
      <c r="G19" s="30">
        <v>-42.129999999999995</v>
      </c>
      <c r="H19" s="19">
        <f t="shared" si="1"/>
        <v>0.20076244936859658</v>
      </c>
      <c r="I19" s="19">
        <f t="shared" si="2"/>
        <v>-0.43095229068382174</v>
      </c>
      <c r="J19" s="18">
        <f t="shared" si="5"/>
        <v>-90.435338200000004</v>
      </c>
      <c r="K19" s="18">
        <f t="shared" si="3"/>
        <v>-6.0290225466666669</v>
      </c>
      <c r="L19" s="17">
        <v>21</v>
      </c>
      <c r="M19" s="20">
        <f t="shared" si="6"/>
        <v>0.7142857142857143</v>
      </c>
      <c r="N19" s="17">
        <v>117</v>
      </c>
      <c r="O19" s="21">
        <f t="shared" ref="O19:P19" si="27">D19/7</f>
        <v>2.1428571428571428</v>
      </c>
      <c r="P19" s="21">
        <f t="shared" si="27"/>
        <v>0</v>
      </c>
      <c r="Q19" s="17">
        <f t="shared" si="8"/>
        <v>54</v>
      </c>
      <c r="R19" s="17"/>
      <c r="S19" s="22">
        <v>0.174174174174174</v>
      </c>
      <c r="T19" s="15">
        <v>0</v>
      </c>
      <c r="U19" s="23" t="s">
        <v>33</v>
      </c>
      <c r="V19" s="24" t="s">
        <v>33</v>
      </c>
      <c r="W19" s="15">
        <v>10</v>
      </c>
      <c r="X19" s="25">
        <f t="shared" si="9"/>
        <v>0.66666666666666663</v>
      </c>
      <c r="Y19" s="26">
        <f t="shared" si="10"/>
        <v>4.2129999999999992</v>
      </c>
      <c r="Z19" s="15">
        <v>0</v>
      </c>
      <c r="AA19" s="15" t="s">
        <v>73</v>
      </c>
      <c r="AB19" s="28">
        <f t="shared" si="11"/>
        <v>-0.69</v>
      </c>
      <c r="AC19" s="29">
        <v>9.2359333333333335E-2</v>
      </c>
      <c r="AD19" s="26">
        <f t="shared" si="12"/>
        <v>-1.9118381999999998</v>
      </c>
      <c r="AE19" s="26">
        <v>-5.42</v>
      </c>
      <c r="AF19" s="26">
        <v>-9.5644000000000009</v>
      </c>
      <c r="AG19" s="26">
        <v>0</v>
      </c>
    </row>
    <row r="20" spans="1:33" ht="15.75" customHeight="1" x14ac:dyDescent="0.2">
      <c r="A20" s="15" t="s">
        <v>59</v>
      </c>
      <c r="B20" s="15" t="s">
        <v>48</v>
      </c>
      <c r="C20" s="16">
        <f t="shared" si="4"/>
        <v>16.656666666666666</v>
      </c>
      <c r="D20" s="17">
        <v>9</v>
      </c>
      <c r="E20" s="17">
        <v>0</v>
      </c>
      <c r="F20" s="18">
        <v>149.91</v>
      </c>
      <c r="G20" s="30">
        <v>-36.039999999999992</v>
      </c>
      <c r="H20" s="19">
        <f t="shared" si="1"/>
        <v>0.24041091321459537</v>
      </c>
      <c r="I20" s="19">
        <f t="shared" si="2"/>
        <v>-0.29766661943832978</v>
      </c>
      <c r="J20" s="18">
        <f t="shared" si="5"/>
        <v>-44.623202920000018</v>
      </c>
      <c r="K20" s="18">
        <f t="shared" si="3"/>
        <v>-4.9581336577777799</v>
      </c>
      <c r="L20" s="17">
        <v>16</v>
      </c>
      <c r="M20" s="20">
        <f t="shared" si="6"/>
        <v>0.5625</v>
      </c>
      <c r="N20" s="17">
        <v>108</v>
      </c>
      <c r="O20" s="21">
        <f t="shared" ref="O20:P20" si="28">D20/7</f>
        <v>1.2857142857142858</v>
      </c>
      <c r="P20" s="21">
        <f t="shared" si="28"/>
        <v>0</v>
      </c>
      <c r="Q20" s="17">
        <f t="shared" si="8"/>
        <v>84</v>
      </c>
      <c r="R20" s="17"/>
      <c r="S20" s="22">
        <v>0.193447737909516</v>
      </c>
      <c r="T20" s="15">
        <v>0</v>
      </c>
      <c r="U20" s="23" t="s">
        <v>33</v>
      </c>
      <c r="V20" s="24" t="s">
        <v>33</v>
      </c>
      <c r="W20" s="15">
        <v>4</v>
      </c>
      <c r="X20" s="25">
        <f t="shared" si="9"/>
        <v>0.44444444444444442</v>
      </c>
      <c r="Y20" s="26">
        <f t="shared" si="10"/>
        <v>6.006666666666665</v>
      </c>
      <c r="Z20" s="15">
        <v>2</v>
      </c>
      <c r="AA20" s="15" t="s">
        <v>73</v>
      </c>
      <c r="AB20" s="28">
        <f t="shared" si="11"/>
        <v>-0.69</v>
      </c>
      <c r="AC20" s="29">
        <v>9.2359333333333335E-2</v>
      </c>
      <c r="AD20" s="26">
        <f t="shared" si="12"/>
        <v>-1.14710292</v>
      </c>
      <c r="AE20" s="26">
        <v>-5.42</v>
      </c>
      <c r="AF20" s="26">
        <v>-9.5644000000000009</v>
      </c>
      <c r="AG20" s="26">
        <v>0</v>
      </c>
    </row>
    <row r="21" spans="1:33" ht="15.75" customHeight="1" x14ac:dyDescent="0.2">
      <c r="A21" s="15" t="s">
        <v>60</v>
      </c>
      <c r="B21" s="15" t="s">
        <v>81</v>
      </c>
      <c r="C21" s="16">
        <f t="shared" si="4"/>
        <v>17.989999999999998</v>
      </c>
      <c r="D21" s="17">
        <v>6</v>
      </c>
      <c r="E21" s="17">
        <v>0</v>
      </c>
      <c r="F21" s="18">
        <v>107.93999999999998</v>
      </c>
      <c r="G21" s="30">
        <v>-22.39</v>
      </c>
      <c r="H21" s="19">
        <f t="shared" si="1"/>
        <v>0.20743005373355572</v>
      </c>
      <c r="I21" s="19">
        <f t="shared" si="2"/>
        <v>-0.1974442771910323</v>
      </c>
      <c r="J21" s="18">
        <f t="shared" si="5"/>
        <v>-21.312135280000025</v>
      </c>
      <c r="K21" s="18">
        <f t="shared" si="3"/>
        <v>-3.5520225466666706</v>
      </c>
      <c r="L21" s="17">
        <v>9</v>
      </c>
      <c r="M21" s="20">
        <f t="shared" si="6"/>
        <v>0.66666666666666663</v>
      </c>
      <c r="N21" s="17">
        <v>88</v>
      </c>
      <c r="O21" s="21">
        <f t="shared" ref="O21:P21" si="29">D21/7</f>
        <v>0.8571428571428571</v>
      </c>
      <c r="P21" s="21">
        <f t="shared" si="29"/>
        <v>0</v>
      </c>
      <c r="Q21" s="17">
        <f t="shared" si="8"/>
        <v>102</v>
      </c>
      <c r="R21" s="17"/>
      <c r="S21" s="22">
        <v>0.21052631578947301</v>
      </c>
      <c r="T21" s="15">
        <v>0</v>
      </c>
      <c r="U21" s="23" t="s">
        <v>33</v>
      </c>
      <c r="V21" s="24" t="s">
        <v>33</v>
      </c>
      <c r="W21" s="15">
        <v>5</v>
      </c>
      <c r="X21" s="25">
        <f t="shared" si="9"/>
        <v>0.83333333333333337</v>
      </c>
      <c r="Y21" s="26">
        <f t="shared" si="10"/>
        <v>3.1985714285714288</v>
      </c>
      <c r="Z21" s="15">
        <v>2</v>
      </c>
      <c r="AA21" s="15" t="s">
        <v>73</v>
      </c>
      <c r="AB21" s="28">
        <f t="shared" si="11"/>
        <v>-0.69</v>
      </c>
      <c r="AC21" s="29">
        <v>9.2359333333333335E-2</v>
      </c>
      <c r="AD21" s="26">
        <f t="shared" si="12"/>
        <v>-0.76473528000000002</v>
      </c>
      <c r="AE21" s="26">
        <v>-5.42</v>
      </c>
      <c r="AF21" s="26">
        <v>-9.5644000000000009</v>
      </c>
      <c r="AG21" s="26">
        <v>0</v>
      </c>
    </row>
    <row r="22" spans="1:33" ht="15.75" customHeight="1" x14ac:dyDescent="0.2">
      <c r="A22" s="15" t="s">
        <v>61</v>
      </c>
      <c r="B22" s="15" t="s">
        <v>373</v>
      </c>
      <c r="C22" s="16">
        <f t="shared" si="4"/>
        <v>8.9949999999999992</v>
      </c>
      <c r="D22" s="17">
        <v>2</v>
      </c>
      <c r="E22" s="17">
        <v>2</v>
      </c>
      <c r="F22" s="30">
        <v>17.989999999999998</v>
      </c>
      <c r="G22" s="30">
        <v>-1.96</v>
      </c>
      <c r="H22" s="19">
        <f t="shared" si="1"/>
        <v>0.10894941634241245</v>
      </c>
      <c r="I22" s="19">
        <f t="shared" si="2"/>
        <v>-0.93897786325736543</v>
      </c>
      <c r="J22" s="18">
        <f t="shared" si="5"/>
        <v>-16.892211760000002</v>
      </c>
      <c r="K22" s="18">
        <f t="shared" si="3"/>
        <v>-8.4461058800000011</v>
      </c>
      <c r="L22" s="17">
        <v>12</v>
      </c>
      <c r="M22" s="20">
        <f t="shared" si="6"/>
        <v>0.16666666666666666</v>
      </c>
      <c r="N22" s="17">
        <v>69</v>
      </c>
      <c r="O22" s="21">
        <f t="shared" ref="O22:P22" si="30">D22/7</f>
        <v>0.2857142857142857</v>
      </c>
      <c r="P22" s="21">
        <f t="shared" si="30"/>
        <v>0.2857142857142857</v>
      </c>
      <c r="Q22" s="17">
        <f t="shared" si="8"/>
        <v>120</v>
      </c>
      <c r="R22" s="17"/>
      <c r="S22" s="22">
        <v>0.23443223443223399</v>
      </c>
      <c r="T22" s="15">
        <v>0</v>
      </c>
      <c r="U22" s="23" t="s">
        <v>33</v>
      </c>
      <c r="V22" s="24" t="s">
        <v>33</v>
      </c>
      <c r="W22" s="15">
        <v>0</v>
      </c>
      <c r="X22" s="25">
        <f t="shared" si="9"/>
        <v>0</v>
      </c>
      <c r="Y22" s="26">
        <f t="shared" si="10"/>
        <v>0</v>
      </c>
      <c r="Z22" s="15">
        <v>0</v>
      </c>
      <c r="AA22" s="15" t="s">
        <v>73</v>
      </c>
      <c r="AB22" s="28">
        <f t="shared" si="11"/>
        <v>-0.69</v>
      </c>
      <c r="AC22" s="29">
        <v>9.2359333333333335E-2</v>
      </c>
      <c r="AD22" s="26">
        <f t="shared" si="12"/>
        <v>-0.25491175999999999</v>
      </c>
      <c r="AE22" s="26">
        <v>-5.42</v>
      </c>
      <c r="AF22" s="26">
        <v>-9.5644000000000009</v>
      </c>
      <c r="AG22" s="26">
        <v>0</v>
      </c>
    </row>
    <row r="23" spans="1:33" ht="15.75" customHeight="1" x14ac:dyDescent="0.2">
      <c r="A23" s="15" t="s">
        <v>62</v>
      </c>
      <c r="B23" s="15" t="s">
        <v>389</v>
      </c>
      <c r="C23" s="16">
        <f t="shared" si="4"/>
        <v>13.99</v>
      </c>
      <c r="D23" s="17">
        <v>2</v>
      </c>
      <c r="E23" s="17">
        <v>0</v>
      </c>
      <c r="F23" s="18">
        <v>27.98</v>
      </c>
      <c r="G23" s="30">
        <v>-29.830000000000005</v>
      </c>
      <c r="H23" s="19">
        <f t="shared" si="1"/>
        <v>1.0661186561829881</v>
      </c>
      <c r="I23" s="19">
        <f t="shared" si="2"/>
        <v>-1.2963084974982131</v>
      </c>
      <c r="J23" s="18">
        <f t="shared" si="5"/>
        <v>-36.270711760000005</v>
      </c>
      <c r="K23" s="18">
        <f t="shared" si="3"/>
        <v>-18.135355880000002</v>
      </c>
      <c r="L23" s="17">
        <v>12</v>
      </c>
      <c r="M23" s="20">
        <f t="shared" si="6"/>
        <v>0.16666666666666666</v>
      </c>
      <c r="N23" s="17">
        <v>67</v>
      </c>
      <c r="O23" s="21">
        <f t="shared" ref="O23:P23" si="31">D23/7</f>
        <v>0.2857142857142857</v>
      </c>
      <c r="P23" s="21">
        <f t="shared" si="31"/>
        <v>0</v>
      </c>
      <c r="Q23" s="17">
        <f t="shared" si="8"/>
        <v>234</v>
      </c>
      <c r="R23" s="17"/>
      <c r="S23" s="22">
        <v>0.259850905218317</v>
      </c>
      <c r="T23" s="15">
        <v>0</v>
      </c>
      <c r="U23" s="23" t="s">
        <v>33</v>
      </c>
      <c r="V23" s="24" t="s">
        <v>33</v>
      </c>
      <c r="W23" s="15">
        <v>2</v>
      </c>
      <c r="X23" s="25">
        <f t="shared" si="9"/>
        <v>1</v>
      </c>
      <c r="Y23" s="26">
        <f t="shared" si="10"/>
        <v>9.9433333333333351</v>
      </c>
      <c r="Z23" s="15">
        <v>1</v>
      </c>
      <c r="AA23" s="15" t="s">
        <v>73</v>
      </c>
      <c r="AB23" s="28">
        <f t="shared" si="11"/>
        <v>-0.69</v>
      </c>
      <c r="AC23" s="29">
        <v>9.2359333333333335E-2</v>
      </c>
      <c r="AD23" s="26">
        <f t="shared" si="12"/>
        <v>-0.25491175999999999</v>
      </c>
      <c r="AE23" s="26">
        <v>-5.42</v>
      </c>
      <c r="AF23" s="26">
        <v>-9.5644000000000009</v>
      </c>
      <c r="AG23" s="26">
        <v>0</v>
      </c>
    </row>
    <row r="24" spans="1:33" ht="15.75" customHeight="1" x14ac:dyDescent="0.2">
      <c r="A24" s="15" t="s">
        <v>63</v>
      </c>
      <c r="B24" s="15" t="s">
        <v>390</v>
      </c>
      <c r="C24" s="16">
        <f t="shared" si="4"/>
        <v>13.990000000000004</v>
      </c>
      <c r="D24" s="17">
        <v>16</v>
      </c>
      <c r="E24" s="17">
        <v>0</v>
      </c>
      <c r="F24" s="18">
        <v>223.84000000000006</v>
      </c>
      <c r="G24" s="18">
        <v>-49.560000000000016</v>
      </c>
      <c r="H24" s="19">
        <f t="shared" si="1"/>
        <v>0.2214081486776269</v>
      </c>
      <c r="I24" s="19">
        <f t="shared" si="2"/>
        <v>-0.45159798999285194</v>
      </c>
      <c r="J24" s="18">
        <f t="shared" si="5"/>
        <v>-101.08569408000001</v>
      </c>
      <c r="K24" s="18">
        <f t="shared" si="3"/>
        <v>-6.3178558800000006</v>
      </c>
      <c r="L24" s="17">
        <v>19</v>
      </c>
      <c r="M24" s="20">
        <f t="shared" si="6"/>
        <v>0.84210526315789469</v>
      </c>
      <c r="N24" s="17">
        <v>51</v>
      </c>
      <c r="O24" s="21">
        <f t="shared" ref="O24:P24" si="32">D24/7</f>
        <v>2.2857142857142856</v>
      </c>
      <c r="P24" s="21">
        <f t="shared" si="32"/>
        <v>0</v>
      </c>
      <c r="Q24" s="17">
        <f t="shared" si="8"/>
        <v>22</v>
      </c>
      <c r="R24" s="17"/>
      <c r="S24" s="22">
        <v>0.32727272727272699</v>
      </c>
      <c r="T24" s="15">
        <v>0</v>
      </c>
      <c r="U24" s="23" t="s">
        <v>33</v>
      </c>
      <c r="V24" s="24" t="s">
        <v>33</v>
      </c>
      <c r="W24" s="15">
        <v>10</v>
      </c>
      <c r="X24" s="25">
        <f t="shared" si="9"/>
        <v>0.625</v>
      </c>
      <c r="Y24" s="26">
        <f t="shared" si="10"/>
        <v>3.5400000000000014</v>
      </c>
      <c r="Z24" s="15">
        <v>4</v>
      </c>
      <c r="AA24" s="15" t="s">
        <v>73</v>
      </c>
      <c r="AB24" s="28">
        <f t="shared" si="11"/>
        <v>-0.69</v>
      </c>
      <c r="AC24" s="29">
        <v>9.2359333333333335E-2</v>
      </c>
      <c r="AD24" s="26">
        <f t="shared" si="12"/>
        <v>-2.0392940799999999</v>
      </c>
      <c r="AE24" s="26">
        <v>-5.42</v>
      </c>
      <c r="AF24" s="26">
        <v>-9.5644000000000009</v>
      </c>
      <c r="AG24" s="26">
        <v>0</v>
      </c>
    </row>
    <row r="25" spans="1:33" ht="15.75" customHeight="1" x14ac:dyDescent="0.2">
      <c r="A25" s="15" t="s">
        <v>64</v>
      </c>
      <c r="B25" s="15" t="s">
        <v>81</v>
      </c>
      <c r="C25" s="16">
        <f t="shared" si="4"/>
        <v>14.865</v>
      </c>
      <c r="D25" s="17">
        <v>16</v>
      </c>
      <c r="E25" s="17">
        <v>0</v>
      </c>
      <c r="F25" s="18">
        <v>237.84</v>
      </c>
      <c r="G25" s="18">
        <v>-40.590000000000011</v>
      </c>
      <c r="H25" s="19">
        <f t="shared" si="1"/>
        <v>0.17066094853683153</v>
      </c>
      <c r="I25" s="19">
        <f t="shared" si="2"/>
        <v>-0.33697146855028604</v>
      </c>
      <c r="J25" s="18">
        <f t="shared" si="5"/>
        <v>-80.145294080000028</v>
      </c>
      <c r="K25" s="18">
        <f t="shared" si="3"/>
        <v>-5.0090808800000017</v>
      </c>
      <c r="L25" s="17">
        <v>21</v>
      </c>
      <c r="M25" s="20">
        <f t="shared" si="6"/>
        <v>0.76190476190476186</v>
      </c>
      <c r="N25" s="17">
        <v>33</v>
      </c>
      <c r="O25" s="21">
        <f t="shared" ref="O25:P25" si="33">D25/7</f>
        <v>2.2857142857142856</v>
      </c>
      <c r="P25" s="21">
        <f t="shared" si="33"/>
        <v>0</v>
      </c>
      <c r="Q25" s="17">
        <f t="shared" si="8"/>
        <v>14</v>
      </c>
      <c r="R25" s="17"/>
      <c r="S25" s="22">
        <v>0.40048250904704458</v>
      </c>
      <c r="T25" s="15">
        <v>0</v>
      </c>
      <c r="U25" s="23" t="s">
        <v>33</v>
      </c>
      <c r="V25" s="24" t="s">
        <v>33</v>
      </c>
      <c r="W25" s="37">
        <v>8</v>
      </c>
      <c r="X25" s="25">
        <f t="shared" si="9"/>
        <v>0.5</v>
      </c>
      <c r="Y25" s="26">
        <f t="shared" si="10"/>
        <v>5.0737500000000013</v>
      </c>
      <c r="Z25" s="37">
        <v>0</v>
      </c>
      <c r="AA25" s="15" t="s">
        <v>73</v>
      </c>
      <c r="AB25" s="28">
        <f t="shared" si="11"/>
        <v>-0.69</v>
      </c>
      <c r="AC25" s="29">
        <v>9.2359333333333335E-2</v>
      </c>
      <c r="AD25" s="26">
        <f t="shared" si="12"/>
        <v>-2.0392940799999999</v>
      </c>
      <c r="AE25" s="26">
        <v>-5.42</v>
      </c>
      <c r="AF25" s="26">
        <v>-9.56</v>
      </c>
      <c r="AG25" s="26">
        <v>0</v>
      </c>
    </row>
    <row r="26" spans="1:33" ht="15.75" customHeight="1" x14ac:dyDescent="0.2">
      <c r="A26" s="15" t="s">
        <v>65</v>
      </c>
      <c r="B26" s="15" t="s">
        <v>375</v>
      </c>
      <c r="C26" s="16" t="str">
        <f t="shared" si="4"/>
        <v xml:space="preserve"> - </v>
      </c>
      <c r="D26" s="17">
        <v>0</v>
      </c>
      <c r="E26" s="17">
        <v>1</v>
      </c>
      <c r="F26" s="18">
        <v>0</v>
      </c>
      <c r="G26" s="18">
        <v>-11.95</v>
      </c>
      <c r="H26" s="19" t="e">
        <f t="shared" si="1"/>
        <v>#DIV/0!</v>
      </c>
      <c r="I26" s="19" t="e">
        <f t="shared" si="2"/>
        <v>#DIV/0!</v>
      </c>
      <c r="J26" s="18">
        <f t="shared" si="5"/>
        <v>-11.95</v>
      </c>
      <c r="K26" s="18" t="e">
        <f t="shared" si="3"/>
        <v>#DIV/0!</v>
      </c>
      <c r="L26" s="17">
        <v>0</v>
      </c>
      <c r="M26" s="20" t="str">
        <f t="shared" si="6"/>
        <v>-</v>
      </c>
      <c r="N26" s="17">
        <v>28</v>
      </c>
      <c r="O26" s="21">
        <f t="shared" ref="O26:P26" si="34">D26/7</f>
        <v>0</v>
      </c>
      <c r="P26" s="21">
        <f t="shared" si="34"/>
        <v>0.14285714285714285</v>
      </c>
      <c r="Q26" s="17">
        <f t="shared" si="8"/>
        <v>196</v>
      </c>
      <c r="R26" s="17"/>
      <c r="S26" s="22">
        <v>0.46486486486486489</v>
      </c>
      <c r="T26" s="15">
        <v>0</v>
      </c>
      <c r="U26" s="23" t="s">
        <v>33</v>
      </c>
      <c r="V26" s="24" t="s">
        <v>33</v>
      </c>
      <c r="W26" s="37">
        <v>0</v>
      </c>
      <c r="X26" s="25">
        <f t="shared" si="9"/>
        <v>0</v>
      </c>
      <c r="Y26" s="26">
        <f t="shared" si="10"/>
        <v>0</v>
      </c>
      <c r="Z26" s="37">
        <v>0</v>
      </c>
      <c r="AA26" s="15" t="s">
        <v>73</v>
      </c>
      <c r="AB26" s="28">
        <f t="shared" si="11"/>
        <v>-0.69</v>
      </c>
      <c r="AC26" s="29">
        <v>9.2359333333333335E-2</v>
      </c>
      <c r="AD26" s="26">
        <f t="shared" si="12"/>
        <v>0</v>
      </c>
      <c r="AE26" s="26">
        <v>-4.95</v>
      </c>
      <c r="AF26" s="26">
        <v>-9.5643999999999991</v>
      </c>
      <c r="AG26" s="26">
        <v>0</v>
      </c>
    </row>
    <row r="27" spans="1:33" ht="15.75" customHeight="1" x14ac:dyDescent="0.2">
      <c r="A27" s="15" t="s">
        <v>66</v>
      </c>
      <c r="B27" s="15" t="s">
        <v>227</v>
      </c>
      <c r="C27" s="16">
        <f t="shared" si="4"/>
        <v>14.99</v>
      </c>
      <c r="D27" s="17">
        <v>10</v>
      </c>
      <c r="E27" s="17">
        <v>0</v>
      </c>
      <c r="F27" s="18">
        <v>149.9</v>
      </c>
      <c r="G27" s="18">
        <v>-35.679999999999993</v>
      </c>
      <c r="H27" s="19">
        <f t="shared" si="1"/>
        <v>0.23802535023348895</v>
      </c>
      <c r="I27" s="19">
        <f t="shared" si="2"/>
        <v>-0.36480025883922601</v>
      </c>
      <c r="J27" s="18">
        <f t="shared" si="5"/>
        <v>-54.683558799999979</v>
      </c>
      <c r="K27" s="18">
        <f t="shared" si="3"/>
        <v>-5.4683558799999981</v>
      </c>
      <c r="L27" s="17">
        <v>20</v>
      </c>
      <c r="M27" s="20">
        <f t="shared" si="6"/>
        <v>0.5</v>
      </c>
      <c r="N27" s="17">
        <v>19</v>
      </c>
      <c r="O27" s="21">
        <f t="shared" ref="O27:P27" si="35">D27/7</f>
        <v>1.4285714285714286</v>
      </c>
      <c r="P27" s="21">
        <f t="shared" si="35"/>
        <v>0</v>
      </c>
      <c r="Q27" s="17">
        <f t="shared" si="8"/>
        <v>13</v>
      </c>
      <c r="R27" s="17"/>
      <c r="S27" s="22">
        <v>0.72509960159362552</v>
      </c>
      <c r="T27" s="15">
        <v>0</v>
      </c>
      <c r="U27" s="23" t="s">
        <v>33</v>
      </c>
      <c r="V27" s="24" t="s">
        <v>33</v>
      </c>
      <c r="W27" s="37">
        <v>9</v>
      </c>
      <c r="X27" s="25">
        <f t="shared" si="9"/>
        <v>0.9</v>
      </c>
      <c r="Y27" s="26">
        <f t="shared" si="10"/>
        <v>3.9644444444444438</v>
      </c>
      <c r="Z27" s="37">
        <v>0</v>
      </c>
      <c r="AA27" s="15" t="s">
        <v>73</v>
      </c>
      <c r="AB27" s="28">
        <f t="shared" si="11"/>
        <v>-0.69</v>
      </c>
      <c r="AC27" s="29">
        <v>9.2359333333333335E-2</v>
      </c>
      <c r="AD27" s="26">
        <f t="shared" si="12"/>
        <v>-1.2745587999999999</v>
      </c>
      <c r="AE27" s="26">
        <v>-4.95</v>
      </c>
      <c r="AF27" s="26">
        <v>-9.5643999999999991</v>
      </c>
      <c r="AG27" s="26">
        <v>0</v>
      </c>
    </row>
    <row r="28" spans="1:33" ht="15.75" customHeight="1" x14ac:dyDescent="0.2">
      <c r="A28" s="15" t="s">
        <v>67</v>
      </c>
      <c r="B28" s="15" t="s">
        <v>53</v>
      </c>
      <c r="C28" s="16">
        <f t="shared" si="4"/>
        <v>14.99</v>
      </c>
      <c r="D28" s="17">
        <v>14</v>
      </c>
      <c r="E28" s="17">
        <v>0</v>
      </c>
      <c r="F28" s="18">
        <v>209.86</v>
      </c>
      <c r="G28" s="18">
        <v>-29.91</v>
      </c>
      <c r="H28" s="19">
        <f t="shared" si="1"/>
        <v>0.14252358715334032</v>
      </c>
      <c r="I28" s="19">
        <f t="shared" si="2"/>
        <v>-0.26929849575907733</v>
      </c>
      <c r="J28" s="18">
        <f t="shared" si="5"/>
        <v>-56.514982319999966</v>
      </c>
      <c r="K28" s="18">
        <f t="shared" si="3"/>
        <v>-4.0367844514285691</v>
      </c>
      <c r="L28" s="17">
        <v>17</v>
      </c>
      <c r="M28" s="20">
        <f t="shared" si="6"/>
        <v>0.82352941176470584</v>
      </c>
      <c r="N28" s="17">
        <v>5</v>
      </c>
      <c r="O28" s="21">
        <f t="shared" ref="O28:P28" si="36">D28/7</f>
        <v>2</v>
      </c>
      <c r="P28" s="21">
        <f t="shared" si="36"/>
        <v>0</v>
      </c>
      <c r="Q28" s="17">
        <f t="shared" si="8"/>
        <v>2</v>
      </c>
      <c r="R28" s="17"/>
      <c r="S28" s="22">
        <v>0.90205011389521639</v>
      </c>
      <c r="T28" s="15">
        <v>0</v>
      </c>
      <c r="U28" s="23" t="s">
        <v>33</v>
      </c>
      <c r="V28" s="24" t="s">
        <v>33</v>
      </c>
      <c r="W28" s="37">
        <v>12</v>
      </c>
      <c r="X28" s="25">
        <f t="shared" si="9"/>
        <v>0.8571428571428571</v>
      </c>
      <c r="Y28" s="26">
        <f t="shared" si="10"/>
        <v>2.3007692307692307</v>
      </c>
      <c r="Z28" s="37">
        <v>1</v>
      </c>
      <c r="AA28" s="15" t="s">
        <v>73</v>
      </c>
      <c r="AB28" s="28">
        <f t="shared" si="11"/>
        <v>-0.69</v>
      </c>
      <c r="AC28" s="29">
        <v>9.2359333333333335E-2</v>
      </c>
      <c r="AD28" s="26">
        <f t="shared" si="12"/>
        <v>-1.78438232</v>
      </c>
      <c r="AE28" s="26">
        <v>-4.95</v>
      </c>
      <c r="AF28" s="26">
        <v>-9.5643999999999991</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3</v>
      </c>
      <c r="O29" s="21">
        <f t="shared" ref="O29:P29" si="37">D29/7</f>
        <v>0</v>
      </c>
      <c r="P29" s="21">
        <f t="shared" si="37"/>
        <v>0</v>
      </c>
      <c r="Q29" s="17" t="e">
        <f t="shared" si="8"/>
        <v>#DIV/0!</v>
      </c>
      <c r="R29" s="17"/>
      <c r="S29" s="22">
        <v>1.0439276485788109</v>
      </c>
      <c r="T29" s="15">
        <v>0</v>
      </c>
      <c r="U29" s="23" t="s">
        <v>33</v>
      </c>
      <c r="V29" s="24" t="s">
        <v>33</v>
      </c>
      <c r="W29" s="39">
        <v>0</v>
      </c>
      <c r="X29" s="25">
        <f t="shared" si="9"/>
        <v>0</v>
      </c>
      <c r="Y29" s="26">
        <f t="shared" si="10"/>
        <v>0</v>
      </c>
      <c r="Z29" s="39">
        <v>0</v>
      </c>
      <c r="AA29" s="2" t="s">
        <v>73</v>
      </c>
      <c r="AB29" s="28">
        <f t="shared" si="11"/>
        <v>-0.69</v>
      </c>
      <c r="AC29" s="29">
        <v>9.2359333333333335E-2</v>
      </c>
      <c r="AD29" s="26">
        <f t="shared" si="12"/>
        <v>0</v>
      </c>
      <c r="AE29" s="26">
        <v>-4.95</v>
      </c>
      <c r="AF29" s="26">
        <v>-9.5643999999999991</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3</v>
      </c>
      <c r="O30" s="21">
        <f t="shared" ref="O30:P30" si="38">D30/7</f>
        <v>0</v>
      </c>
      <c r="P30" s="21">
        <f t="shared" si="38"/>
        <v>0</v>
      </c>
      <c r="Q30" s="17" t="e">
        <f t="shared" si="8"/>
        <v>#DIV/0!</v>
      </c>
      <c r="R30" s="17"/>
      <c r="S30" s="22">
        <v>1.129943502824859</v>
      </c>
      <c r="T30" s="15">
        <v>0</v>
      </c>
      <c r="U30" s="23" t="s">
        <v>33</v>
      </c>
      <c r="V30" s="24" t="s">
        <v>33</v>
      </c>
      <c r="W30" s="39">
        <v>0</v>
      </c>
      <c r="X30" s="25">
        <f t="shared" si="9"/>
        <v>0</v>
      </c>
      <c r="Y30" s="26">
        <f t="shared" si="10"/>
        <v>0</v>
      </c>
      <c r="Z30" s="39">
        <v>0</v>
      </c>
      <c r="AA30" s="2" t="s">
        <v>73</v>
      </c>
      <c r="AB30" s="28">
        <f t="shared" si="11"/>
        <v>-0.69</v>
      </c>
      <c r="AC30" s="29">
        <v>9.2359333333333335E-2</v>
      </c>
      <c r="AD30" s="26">
        <f t="shared" si="12"/>
        <v>0</v>
      </c>
      <c r="AE30" s="26">
        <v>-4.95</v>
      </c>
      <c r="AF30" s="26">
        <v>-9.4816887600000008</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3</v>
      </c>
      <c r="O31" s="21">
        <f t="shared" ref="O31:P32" si="39">D31/7</f>
        <v>0</v>
      </c>
      <c r="P31" s="21">
        <f t="shared" si="39"/>
        <v>0</v>
      </c>
      <c r="Q31" s="17" t="e">
        <f t="shared" si="8"/>
        <v>#DIV/0!</v>
      </c>
      <c r="R31" s="17"/>
      <c r="S31" s="22">
        <v>1.5118110236220399</v>
      </c>
      <c r="T31" s="15" t="s">
        <v>33</v>
      </c>
      <c r="U31" s="23" t="s">
        <v>33</v>
      </c>
      <c r="V31" s="24" t="s">
        <v>719</v>
      </c>
      <c r="W31" s="39">
        <v>0</v>
      </c>
      <c r="X31" s="25">
        <f t="shared" si="9"/>
        <v>0</v>
      </c>
      <c r="Y31" s="26">
        <f t="shared" si="10"/>
        <v>0</v>
      </c>
      <c r="Z31" s="39">
        <v>0</v>
      </c>
      <c r="AA31" s="2" t="s">
        <v>73</v>
      </c>
      <c r="AB31" s="28">
        <f t="shared" si="11"/>
        <v>-0.69</v>
      </c>
      <c r="AC31" s="29">
        <v>9.2359333333333335E-2</v>
      </c>
      <c r="AD31" s="26">
        <f t="shared" si="12"/>
        <v>0</v>
      </c>
      <c r="AE31" s="26">
        <v>-4.95</v>
      </c>
      <c r="AF31" s="26">
        <v>-9.4816887600000008</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3</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9.2359333333333335E-2</v>
      </c>
      <c r="AD32" s="26">
        <f t="shared" si="12"/>
        <v>0</v>
      </c>
      <c r="AE32" s="26">
        <v>-4.95</v>
      </c>
      <c r="AF32" s="26">
        <v>-9.4816887600000008</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4.33203125" customWidth="1"/>
    <col min="21" max="21" width="15.164062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Info!B1:BJ5000""),3,FALSE),"""")"),"Bamboo Cable Management Box, 2 Pack - Cord Organizer and Hider for Wires, Power Strips, Surge Protectors &amp; More - Includes Cable Sleeve, Hook and Loop Keepers, Zip Ties &amp; Clips")</f>
        <v>Bamboo Cable Management Box, 2 Pack - Cord Organizer and Hider for Wires, Power Strips, Surge Protectors &amp; More - Includes Cable Sleeve, Hook and Loop Keepers, Zip Ties &amp; Clips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Info!B1:BJ5000""),2,FALSE),"""")"),"B089DP39JL")</f>
        <v>B089DP39JL</v>
      </c>
      <c r="B2" s="38" t="s">
        <v>391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26.382951176470588</v>
      </c>
      <c r="D3" s="5">
        <f>SUM(D4:D99765)</f>
        <v>117</v>
      </c>
      <c r="E3" s="5"/>
      <c r="F3" s="6">
        <f t="shared" ref="F3:G3" si="0">SUM(F4:F99765)</f>
        <v>4214.3499999999995</v>
      </c>
      <c r="G3" s="6">
        <f t="shared" si="0"/>
        <v>-35.140000000000008</v>
      </c>
      <c r="H3" s="7">
        <f t="shared" ref="H3:H32" si="1">G3/F3*-1</f>
        <v>8.3381778922016481E-3</v>
      </c>
      <c r="I3" s="8">
        <f t="shared" ref="I3:I32" si="2">J3/F3</f>
        <v>0.21529369281426372</v>
      </c>
      <c r="J3" s="6">
        <f>SUM(J4:J99765)</f>
        <v>907.32297431179222</v>
      </c>
      <c r="K3" s="6">
        <f t="shared" ref="K3:K32" si="3">J3/D3</f>
        <v>7.7548972163401046</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5</v>
      </c>
      <c r="X3" s="7">
        <f>W3/D3</f>
        <v>4.2735042735042736E-2</v>
      </c>
      <c r="Y3" s="6"/>
      <c r="Z3" s="5"/>
      <c r="AA3" s="5"/>
      <c r="AB3" s="5"/>
      <c r="AC3" s="5"/>
      <c r="AD3" s="6">
        <f>SUM(AD4:AD99765)</f>
        <v>-64.160484415480894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Info!B2:BZ7000""),37,FALSE)),"""")*-1"),-15.8455085)</f>
        <v>-15.845508499999999</v>
      </c>
      <c r="AG3" s="6">
        <f>SUM(AG4:AG99765)</f>
        <v>0</v>
      </c>
    </row>
    <row r="4" spans="1:33" ht="15.75" customHeight="1" x14ac:dyDescent="0.2">
      <c r="A4" s="15" t="s">
        <v>31</v>
      </c>
      <c r="B4" s="15" t="s">
        <v>392</v>
      </c>
      <c r="C4" s="16">
        <f t="shared" ref="C4:C32" si="4">IFERROR(F4/D4," - ")</f>
        <v>33.989615384615391</v>
      </c>
      <c r="D4" s="17">
        <v>26</v>
      </c>
      <c r="E4" s="17">
        <v>0</v>
      </c>
      <c r="F4" s="18">
        <v>883.73000000000025</v>
      </c>
      <c r="G4" s="18">
        <v>0</v>
      </c>
      <c r="H4" s="19">
        <f t="shared" si="1"/>
        <v>0</v>
      </c>
      <c r="I4" s="19">
        <f t="shared" si="2"/>
        <v>0.18765924864477679</v>
      </c>
      <c r="J4" s="18">
        <f t="shared" ref="J4:J32" si="5">F4*0.85+G4+AF4*D4+D4*AE4+AG4+AD4</f>
        <v>165.84010780484863</v>
      </c>
      <c r="K4" s="18">
        <f t="shared" si="3"/>
        <v>6.3784656848018706</v>
      </c>
      <c r="L4" s="17">
        <v>67</v>
      </c>
      <c r="M4" s="20">
        <f t="shared" ref="M4:M32" si="6">IFERROR(D4/L4,"-")</f>
        <v>0.38805970149253732</v>
      </c>
      <c r="N4" s="17">
        <v>74</v>
      </c>
      <c r="O4" s="21">
        <f t="shared" ref="O4:P4" si="7">D4/7</f>
        <v>3.7142857142857144</v>
      </c>
      <c r="P4" s="21">
        <f t="shared" si="7"/>
        <v>0</v>
      </c>
      <c r="Q4" s="17">
        <f t="shared" ref="Q4:Q32" si="8">ROUNDDOWN(N4/(O4+P4),0)</f>
        <v>19</v>
      </c>
      <c r="R4" s="17"/>
      <c r="S4" s="22">
        <v>1.11392405063291</v>
      </c>
      <c r="T4" s="15">
        <v>306</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0.39729433333333336</v>
      </c>
      <c r="AD4" s="26">
        <f t="shared" ref="AD4:AD32" si="12">IFERROR(AB4*AC4*D4*2,0)</f>
        <v>-14.254920680000001</v>
      </c>
      <c r="AE4" s="26">
        <v>-6.56</v>
      </c>
      <c r="AF4" s="26">
        <v>-15.404441212121213</v>
      </c>
      <c r="AG4" s="26">
        <v>0</v>
      </c>
    </row>
    <row r="5" spans="1:33" ht="15.75" customHeight="1" x14ac:dyDescent="0.2">
      <c r="A5" s="15" t="s">
        <v>35</v>
      </c>
      <c r="B5" s="15" t="s">
        <v>393</v>
      </c>
      <c r="C5" s="16">
        <f t="shared" si="4"/>
        <v>36.392857142857146</v>
      </c>
      <c r="D5" s="17">
        <v>21</v>
      </c>
      <c r="E5" s="17">
        <v>0</v>
      </c>
      <c r="F5" s="30">
        <v>764.25</v>
      </c>
      <c r="G5" s="30">
        <v>0</v>
      </c>
      <c r="H5" s="19">
        <f t="shared" si="1"/>
        <v>0</v>
      </c>
      <c r="I5" s="19">
        <f t="shared" si="2"/>
        <v>0.23138018110562455</v>
      </c>
      <c r="J5" s="18">
        <f t="shared" si="5"/>
        <v>176.83230340997358</v>
      </c>
      <c r="K5" s="18">
        <f t="shared" si="3"/>
        <v>8.4205858766654078</v>
      </c>
      <c r="L5" s="17">
        <v>105</v>
      </c>
      <c r="M5" s="20">
        <f t="shared" si="6"/>
        <v>0.2</v>
      </c>
      <c r="N5" s="17">
        <v>51</v>
      </c>
      <c r="O5" s="21">
        <f t="shared" ref="O5:P5" si="13">D5/7</f>
        <v>3</v>
      </c>
      <c r="P5" s="21">
        <f t="shared" si="13"/>
        <v>0</v>
      </c>
      <c r="Q5" s="17">
        <f t="shared" si="8"/>
        <v>17</v>
      </c>
      <c r="R5" s="17"/>
      <c r="S5" s="22">
        <v>0.99633699633699602</v>
      </c>
      <c r="T5" s="15">
        <v>306</v>
      </c>
      <c r="U5" s="23" t="s">
        <v>33</v>
      </c>
      <c r="V5" s="24" t="s">
        <v>33</v>
      </c>
      <c r="W5" s="15">
        <v>0</v>
      </c>
      <c r="X5" s="25">
        <f t="shared" si="9"/>
        <v>0</v>
      </c>
      <c r="Y5" s="26">
        <f t="shared" si="10"/>
        <v>0</v>
      </c>
      <c r="Z5" s="15">
        <v>0</v>
      </c>
      <c r="AA5" s="15" t="s">
        <v>73</v>
      </c>
      <c r="AB5" s="28">
        <f t="shared" si="11"/>
        <v>-0.69</v>
      </c>
      <c r="AC5" s="29">
        <v>0.39775469756662807</v>
      </c>
      <c r="AD5" s="26">
        <f t="shared" si="12"/>
        <v>-11.526931135480881</v>
      </c>
      <c r="AE5" s="26">
        <v>-6.56</v>
      </c>
      <c r="AF5" s="26">
        <v>-15.404441212121213</v>
      </c>
      <c r="AG5" s="26">
        <v>0</v>
      </c>
    </row>
    <row r="6" spans="1:33" ht="15.75" customHeight="1" x14ac:dyDescent="0.2">
      <c r="A6" s="15" t="s">
        <v>37</v>
      </c>
      <c r="B6" s="15" t="s">
        <v>394</v>
      </c>
      <c r="C6" s="16">
        <f t="shared" si="4"/>
        <v>38.733846153846159</v>
      </c>
      <c r="D6" s="17">
        <v>26</v>
      </c>
      <c r="E6" s="17">
        <v>0</v>
      </c>
      <c r="F6" s="30">
        <v>1007.08</v>
      </c>
      <c r="G6" s="30">
        <v>0</v>
      </c>
      <c r="H6" s="19">
        <f t="shared" si="1"/>
        <v>0</v>
      </c>
      <c r="I6" s="19">
        <f t="shared" si="2"/>
        <v>0.26878461274660254</v>
      </c>
      <c r="J6" s="18">
        <f t="shared" si="5"/>
        <v>270.68760780484848</v>
      </c>
      <c r="K6" s="18">
        <f t="shared" si="3"/>
        <v>10.411061838648019</v>
      </c>
      <c r="L6" s="17">
        <v>105</v>
      </c>
      <c r="M6" s="20">
        <f t="shared" si="6"/>
        <v>0.24761904761904763</v>
      </c>
      <c r="N6" s="17">
        <v>27</v>
      </c>
      <c r="O6" s="21">
        <f t="shared" ref="O6:P6" si="14">D6/7</f>
        <v>3.7142857142857144</v>
      </c>
      <c r="P6" s="21">
        <f t="shared" si="14"/>
        <v>0</v>
      </c>
      <c r="Q6" s="17">
        <f t="shared" si="8"/>
        <v>7</v>
      </c>
      <c r="R6" s="17"/>
      <c r="S6" s="22">
        <v>1.2326043737574499</v>
      </c>
      <c r="T6" s="15">
        <v>306</v>
      </c>
      <c r="U6" s="23" t="s">
        <v>33</v>
      </c>
      <c r="V6" s="24" t="s">
        <v>39</v>
      </c>
      <c r="W6" s="15">
        <v>0</v>
      </c>
      <c r="X6" s="25">
        <f t="shared" si="9"/>
        <v>0</v>
      </c>
      <c r="Y6" s="26">
        <f t="shared" si="10"/>
        <v>0</v>
      </c>
      <c r="Z6" s="15">
        <v>0</v>
      </c>
      <c r="AA6" s="15" t="s">
        <v>73</v>
      </c>
      <c r="AB6" s="28">
        <f t="shared" si="11"/>
        <v>-0.69</v>
      </c>
      <c r="AC6" s="29">
        <v>0.39729433333333336</v>
      </c>
      <c r="AD6" s="26">
        <f t="shared" si="12"/>
        <v>-14.254920680000001</v>
      </c>
      <c r="AE6" s="26">
        <v>-6.56</v>
      </c>
      <c r="AF6" s="26">
        <v>-15.404441212121213</v>
      </c>
      <c r="AG6" s="26">
        <v>0</v>
      </c>
    </row>
    <row r="7" spans="1:33" ht="15.75" customHeight="1" x14ac:dyDescent="0.2">
      <c r="A7" s="15" t="s">
        <v>40</v>
      </c>
      <c r="B7" s="15" t="s">
        <v>53</v>
      </c>
      <c r="C7" s="16">
        <f t="shared" si="4"/>
        <v>40.026000000000003</v>
      </c>
      <c r="D7" s="17">
        <v>20</v>
      </c>
      <c r="E7" s="17">
        <v>0</v>
      </c>
      <c r="F7" s="30">
        <v>800.5200000000001</v>
      </c>
      <c r="G7" s="30">
        <v>0</v>
      </c>
      <c r="H7" s="19">
        <f t="shared" si="1"/>
        <v>0</v>
      </c>
      <c r="I7" s="19">
        <f t="shared" si="2"/>
        <v>0.28754790905608318</v>
      </c>
      <c r="J7" s="18">
        <f t="shared" si="5"/>
        <v>230.18785215757575</v>
      </c>
      <c r="K7" s="18">
        <f t="shared" si="3"/>
        <v>11.509392607878787</v>
      </c>
      <c r="L7" s="17">
        <v>121</v>
      </c>
      <c r="M7" s="20">
        <f t="shared" si="6"/>
        <v>0.16528925619834711</v>
      </c>
      <c r="N7" s="17">
        <v>3</v>
      </c>
      <c r="O7" s="21">
        <f t="shared" ref="O7:P7" si="15">D7/7</f>
        <v>2.8571428571428572</v>
      </c>
      <c r="P7" s="21">
        <f t="shared" si="15"/>
        <v>0</v>
      </c>
      <c r="Q7" s="17">
        <f t="shared" si="8"/>
        <v>1</v>
      </c>
      <c r="R7" s="17"/>
      <c r="S7" s="22">
        <v>1.5824175824175799</v>
      </c>
      <c r="T7" s="15">
        <v>306</v>
      </c>
      <c r="U7" s="23" t="s">
        <v>33</v>
      </c>
      <c r="V7" s="24" t="s">
        <v>39</v>
      </c>
      <c r="W7" s="15">
        <v>0</v>
      </c>
      <c r="X7" s="25">
        <f t="shared" si="9"/>
        <v>0</v>
      </c>
      <c r="Y7" s="26">
        <f t="shared" si="10"/>
        <v>0</v>
      </c>
      <c r="Z7" s="15">
        <v>0</v>
      </c>
      <c r="AA7" s="15" t="s">
        <v>73</v>
      </c>
      <c r="AB7" s="28">
        <f t="shared" si="11"/>
        <v>-0.69</v>
      </c>
      <c r="AC7" s="29">
        <v>0.39729433333333336</v>
      </c>
      <c r="AD7" s="26">
        <f t="shared" si="12"/>
        <v>-10.965323600000001</v>
      </c>
      <c r="AE7" s="26">
        <v>-6.56</v>
      </c>
      <c r="AF7" s="26">
        <v>-15.404441212121213</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v>1.74</v>
      </c>
      <c r="T8" s="15">
        <v>306</v>
      </c>
      <c r="U8" s="23" t="s">
        <v>33</v>
      </c>
      <c r="V8" s="24" t="s">
        <v>33</v>
      </c>
      <c r="W8" s="15">
        <v>0</v>
      </c>
      <c r="X8" s="25">
        <f t="shared" si="9"/>
        <v>0</v>
      </c>
      <c r="Y8" s="26">
        <f t="shared" si="10"/>
        <v>0</v>
      </c>
      <c r="Z8" s="15">
        <v>0</v>
      </c>
      <c r="AA8" s="15" t="e">
        <v>#N/A</v>
      </c>
      <c r="AB8" s="28" t="e">
        <f t="shared" si="11"/>
        <v>#N/A</v>
      </c>
      <c r="AC8" s="29" t="e">
        <v>#N/A</v>
      </c>
      <c r="AD8" s="26">
        <f t="shared" si="12"/>
        <v>0</v>
      </c>
      <c r="AE8" s="26">
        <v>0</v>
      </c>
      <c r="AF8" s="26">
        <v>-15.4</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306</v>
      </c>
      <c r="U9" s="23" t="s">
        <v>33</v>
      </c>
      <c r="V9" s="24" t="s">
        <v>33</v>
      </c>
      <c r="W9" s="15">
        <v>0</v>
      </c>
      <c r="X9" s="25">
        <f t="shared" si="9"/>
        <v>0</v>
      </c>
      <c r="Y9" s="26">
        <f t="shared" si="10"/>
        <v>0</v>
      </c>
      <c r="Z9" s="15">
        <v>0</v>
      </c>
      <c r="AA9" s="15" t="e">
        <v>#N/A</v>
      </c>
      <c r="AB9" s="28" t="e">
        <f t="shared" si="11"/>
        <v>#N/A</v>
      </c>
      <c r="AC9" s="29" t="e">
        <v>#N/A</v>
      </c>
      <c r="AD9" s="26">
        <f t="shared" si="12"/>
        <v>0</v>
      </c>
      <c r="AE9" s="26">
        <v>0</v>
      </c>
      <c r="AF9" s="26">
        <v>-15.7394601515151</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306</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-15.7394601515151</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306</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-15.7394601515151</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306</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-15.7394601515151</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306</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-15.9157859090909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306</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-15.9157859090909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306</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-15.9157859090909</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546</v>
      </c>
      <c r="U16" s="23">
        <v>240</v>
      </c>
      <c r="V16" s="24" t="s">
        <v>395</v>
      </c>
      <c r="W16" s="15">
        <v>0</v>
      </c>
      <c r="X16" s="25">
        <f t="shared" si="9"/>
        <v>0</v>
      </c>
      <c r="Y16" s="26">
        <f t="shared" si="10"/>
        <v>0</v>
      </c>
      <c r="Z16" s="15">
        <v>0</v>
      </c>
      <c r="AA16" s="15" t="e">
        <v>#N/A</v>
      </c>
      <c r="AB16" s="28" t="e">
        <f t="shared" si="11"/>
        <v>#N/A</v>
      </c>
      <c r="AC16" s="29" t="e">
        <v>#N/A</v>
      </c>
      <c r="AD16" s="26">
        <f t="shared" si="12"/>
        <v>0</v>
      </c>
      <c r="AE16" s="26">
        <v>0</v>
      </c>
      <c r="AF16" s="26">
        <v>-15.9157859090909</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546</v>
      </c>
      <c r="U17" s="23">
        <v>240</v>
      </c>
      <c r="V17" s="24" t="s">
        <v>395</v>
      </c>
      <c r="W17" s="15">
        <v>0</v>
      </c>
      <c r="X17" s="25">
        <f t="shared" si="9"/>
        <v>0</v>
      </c>
      <c r="Y17" s="26">
        <f t="shared" si="10"/>
        <v>0</v>
      </c>
      <c r="Z17" s="15">
        <v>0</v>
      </c>
      <c r="AA17" s="15" t="e">
        <v>#N/A</v>
      </c>
      <c r="AB17" s="28" t="e">
        <f t="shared" si="11"/>
        <v>#N/A</v>
      </c>
      <c r="AC17" s="29" t="e">
        <v>#N/A</v>
      </c>
      <c r="AD17" s="26">
        <f t="shared" si="12"/>
        <v>0</v>
      </c>
      <c r="AE17" s="26">
        <v>0</v>
      </c>
      <c r="AF17" s="26">
        <v>-15.583685909090899</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546</v>
      </c>
      <c r="U18" s="23">
        <v>240</v>
      </c>
      <c r="V18" s="24" t="s">
        <v>396</v>
      </c>
      <c r="W18" s="15">
        <v>0</v>
      </c>
      <c r="X18" s="25">
        <f t="shared" si="9"/>
        <v>0</v>
      </c>
      <c r="Y18" s="26">
        <f t="shared" si="10"/>
        <v>0</v>
      </c>
      <c r="Z18" s="15">
        <v>0</v>
      </c>
      <c r="AA18" s="15" t="e">
        <v>#N/A</v>
      </c>
      <c r="AB18" s="28" t="e">
        <f t="shared" si="11"/>
        <v>#N/A</v>
      </c>
      <c r="AC18" s="29" t="e">
        <v>#N/A</v>
      </c>
      <c r="AD18" s="26">
        <f t="shared" si="12"/>
        <v>0</v>
      </c>
      <c r="AE18" s="26">
        <v>0</v>
      </c>
      <c r="AF18" s="26">
        <v>-15.583685909090899</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546</v>
      </c>
      <c r="U19" s="23">
        <v>240</v>
      </c>
      <c r="V19" s="24" t="s">
        <v>397</v>
      </c>
      <c r="W19" s="15">
        <v>0</v>
      </c>
      <c r="X19" s="25">
        <f t="shared" si="9"/>
        <v>0</v>
      </c>
      <c r="Y19" s="26">
        <f t="shared" si="10"/>
        <v>0</v>
      </c>
      <c r="Z19" s="15">
        <v>0</v>
      </c>
      <c r="AA19" s="15" t="e">
        <v>#N/A</v>
      </c>
      <c r="AB19" s="28" t="e">
        <f t="shared" si="11"/>
        <v>#N/A</v>
      </c>
      <c r="AC19" s="29" t="e">
        <v>#N/A</v>
      </c>
      <c r="AD19" s="26">
        <f t="shared" si="12"/>
        <v>0</v>
      </c>
      <c r="AE19" s="26">
        <v>0</v>
      </c>
      <c r="AF19" s="26">
        <v>-15.58368590909091</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546</v>
      </c>
      <c r="U20" s="23">
        <v>240</v>
      </c>
      <c r="V20" s="24" t="s">
        <v>398</v>
      </c>
      <c r="W20" s="15">
        <v>0</v>
      </c>
      <c r="X20" s="25">
        <f t="shared" si="9"/>
        <v>0</v>
      </c>
      <c r="Y20" s="26">
        <f t="shared" si="10"/>
        <v>0</v>
      </c>
      <c r="Z20" s="15">
        <v>0</v>
      </c>
      <c r="AA20" s="15" t="e">
        <v>#N/A</v>
      </c>
      <c r="AB20" s="28" t="e">
        <f t="shared" si="11"/>
        <v>#N/A</v>
      </c>
      <c r="AC20" s="29" t="e">
        <v>#N/A</v>
      </c>
      <c r="AD20" s="26">
        <f t="shared" si="12"/>
        <v>0</v>
      </c>
      <c r="AE20" s="26">
        <v>0</v>
      </c>
      <c r="AF20" s="26">
        <v>-15.58368590909091</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306</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-15.58368590909091</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240</v>
      </c>
      <c r="O22" s="21">
        <f t="shared" ref="O22:P22" si="30">D22/7</f>
        <v>0</v>
      </c>
      <c r="P22" s="21">
        <f t="shared" si="30"/>
        <v>0</v>
      </c>
      <c r="Q22" s="17" t="e">
        <f t="shared" si="8"/>
        <v>#DIV/0!</v>
      </c>
      <c r="R22" s="17"/>
      <c r="S22" s="22">
        <v>0</v>
      </c>
      <c r="T22" s="15">
        <v>306</v>
      </c>
      <c r="U22" s="23" t="s">
        <v>33</v>
      </c>
      <c r="V22" s="24" t="s">
        <v>33</v>
      </c>
      <c r="W22" s="15">
        <v>0</v>
      </c>
      <c r="X22" s="25">
        <f t="shared" si="9"/>
        <v>0</v>
      </c>
      <c r="Y22" s="26">
        <f t="shared" si="10"/>
        <v>0</v>
      </c>
      <c r="Z22" s="15">
        <v>0</v>
      </c>
      <c r="AA22" s="15" t="s">
        <v>73</v>
      </c>
      <c r="AB22" s="28">
        <f t="shared" si="11"/>
        <v>-0.69</v>
      </c>
      <c r="AC22" s="29">
        <v>0.39729433333333336</v>
      </c>
      <c r="AD22" s="26">
        <f t="shared" si="12"/>
        <v>0</v>
      </c>
      <c r="AE22" s="26">
        <v>-6.56</v>
      </c>
      <c r="AF22" s="26">
        <v>-15.58368590909091</v>
      </c>
      <c r="AG22" s="26">
        <v>0</v>
      </c>
    </row>
    <row r="23" spans="1:33" ht="15.75" customHeight="1" x14ac:dyDescent="0.2">
      <c r="A23" s="15" t="s">
        <v>62</v>
      </c>
      <c r="B23" s="15" t="s">
        <v>399</v>
      </c>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240</v>
      </c>
      <c r="O23" s="21">
        <f t="shared" ref="O23:P23" si="31">D23/7</f>
        <v>0</v>
      </c>
      <c r="P23" s="21">
        <f t="shared" si="31"/>
        <v>0</v>
      </c>
      <c r="Q23" s="17" t="e">
        <f t="shared" si="8"/>
        <v>#DIV/0!</v>
      </c>
      <c r="R23" s="17"/>
      <c r="S23" s="22">
        <v>0</v>
      </c>
      <c r="T23" s="15">
        <v>306</v>
      </c>
      <c r="U23" s="23" t="s">
        <v>33</v>
      </c>
      <c r="V23" s="24" t="s">
        <v>33</v>
      </c>
      <c r="W23" s="15">
        <v>0</v>
      </c>
      <c r="X23" s="25">
        <f t="shared" si="9"/>
        <v>0</v>
      </c>
      <c r="Y23" s="26">
        <f t="shared" si="10"/>
        <v>0</v>
      </c>
      <c r="Z23" s="15">
        <v>0</v>
      </c>
      <c r="AA23" s="15" t="s">
        <v>73</v>
      </c>
      <c r="AB23" s="28">
        <f t="shared" si="11"/>
        <v>-0.69</v>
      </c>
      <c r="AC23" s="29">
        <v>0.39729433333333336</v>
      </c>
      <c r="AD23" s="26">
        <f t="shared" si="12"/>
        <v>0</v>
      </c>
      <c r="AE23" s="26">
        <v>-6.56</v>
      </c>
      <c r="AF23" s="26">
        <v>-15.58368590909091</v>
      </c>
      <c r="AG23" s="26">
        <v>0</v>
      </c>
    </row>
    <row r="24" spans="1:33" ht="15.75" customHeight="1" x14ac:dyDescent="0.2">
      <c r="A24" s="15" t="s">
        <v>63</v>
      </c>
      <c r="B24" s="15" t="s">
        <v>400</v>
      </c>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216</v>
      </c>
      <c r="O24" s="21">
        <f t="shared" ref="O24:P24" si="32">D24/7</f>
        <v>0</v>
      </c>
      <c r="P24" s="21">
        <f t="shared" si="32"/>
        <v>0</v>
      </c>
      <c r="Q24" s="17" t="e">
        <f t="shared" si="8"/>
        <v>#DIV/0!</v>
      </c>
      <c r="R24" s="17"/>
      <c r="S24" s="22">
        <v>0</v>
      </c>
      <c r="T24" s="15">
        <v>306</v>
      </c>
      <c r="U24" s="23" t="s">
        <v>33</v>
      </c>
      <c r="V24" s="24" t="s">
        <v>33</v>
      </c>
      <c r="W24" s="15">
        <v>0</v>
      </c>
      <c r="X24" s="25">
        <f t="shared" si="9"/>
        <v>0</v>
      </c>
      <c r="Y24" s="26">
        <f t="shared" si="10"/>
        <v>0</v>
      </c>
      <c r="Z24" s="15">
        <v>0</v>
      </c>
      <c r="AA24" s="15" t="s">
        <v>73</v>
      </c>
      <c r="AB24" s="28">
        <f t="shared" si="11"/>
        <v>-0.69</v>
      </c>
      <c r="AC24" s="29">
        <v>0.39729433333333336</v>
      </c>
      <c r="AD24" s="26">
        <f t="shared" si="12"/>
        <v>0</v>
      </c>
      <c r="AE24" s="26">
        <v>-6.56</v>
      </c>
      <c r="AF24" s="26">
        <v>-15.58368590909091</v>
      </c>
      <c r="AG24" s="26">
        <v>0</v>
      </c>
    </row>
    <row r="25" spans="1:33" ht="15.75" customHeight="1" x14ac:dyDescent="0.2">
      <c r="A25" s="15" t="s">
        <v>64</v>
      </c>
      <c r="B25" s="15" t="s">
        <v>48</v>
      </c>
      <c r="C25" s="16">
        <f t="shared" si="4"/>
        <v>32.99</v>
      </c>
      <c r="D25" s="17">
        <v>4</v>
      </c>
      <c r="E25" s="17">
        <v>0</v>
      </c>
      <c r="F25" s="18">
        <v>131.96</v>
      </c>
      <c r="G25" s="18">
        <v>-4.8499999999999996</v>
      </c>
      <c r="H25" s="19">
        <f t="shared" si="1"/>
        <v>3.6753561685359197E-2</v>
      </c>
      <c r="I25" s="19">
        <f t="shared" si="2"/>
        <v>0.12551481721733862</v>
      </c>
      <c r="J25" s="18">
        <f t="shared" si="5"/>
        <v>16.562935280000005</v>
      </c>
      <c r="K25" s="18">
        <f t="shared" si="3"/>
        <v>4.1407338200000012</v>
      </c>
      <c r="L25" s="17">
        <v>26</v>
      </c>
      <c r="M25" s="20">
        <f t="shared" si="6"/>
        <v>0.15384615384615385</v>
      </c>
      <c r="N25" s="17">
        <v>237</v>
      </c>
      <c r="O25" s="21">
        <f t="shared" ref="O25:P25" si="33">D25/7</f>
        <v>0.5714285714285714</v>
      </c>
      <c r="P25" s="21">
        <f t="shared" si="33"/>
        <v>0</v>
      </c>
      <c r="Q25" s="17">
        <f t="shared" si="8"/>
        <v>414</v>
      </c>
      <c r="R25" s="17"/>
      <c r="S25" s="22">
        <v>1.550387596899225E-2</v>
      </c>
      <c r="T25" s="15">
        <v>306</v>
      </c>
      <c r="U25" s="23" t="s">
        <v>33</v>
      </c>
      <c r="V25" s="24" t="s">
        <v>33</v>
      </c>
      <c r="W25" s="15">
        <v>1</v>
      </c>
      <c r="X25" s="25">
        <f t="shared" si="9"/>
        <v>0.25</v>
      </c>
      <c r="Y25" s="26">
        <f t="shared" si="10"/>
        <v>4.8499999999999996</v>
      </c>
      <c r="Z25" s="15">
        <v>0</v>
      </c>
      <c r="AA25" s="15" t="s">
        <v>73</v>
      </c>
      <c r="AB25" s="28">
        <f t="shared" si="11"/>
        <v>-0.69</v>
      </c>
      <c r="AC25" s="29">
        <v>0.39729433333333336</v>
      </c>
      <c r="AD25" s="26">
        <f t="shared" si="12"/>
        <v>-2.1930647200000002</v>
      </c>
      <c r="AE25" s="26">
        <v>-6.56</v>
      </c>
      <c r="AF25" s="26">
        <v>-15.58</v>
      </c>
      <c r="AG25" s="26">
        <v>0</v>
      </c>
    </row>
    <row r="26" spans="1:33" ht="15.75" customHeight="1" x14ac:dyDescent="0.2">
      <c r="A26" s="15" t="s">
        <v>65</v>
      </c>
      <c r="B26" s="15" t="s">
        <v>401</v>
      </c>
      <c r="C26" s="16">
        <f t="shared" si="4"/>
        <v>32.99</v>
      </c>
      <c r="D26" s="17">
        <v>4</v>
      </c>
      <c r="E26" s="17">
        <v>0</v>
      </c>
      <c r="F26" s="18">
        <v>131.96</v>
      </c>
      <c r="G26" s="18">
        <v>-12.35</v>
      </c>
      <c r="H26" s="19">
        <f t="shared" si="1"/>
        <v>9.3588966353440425E-2</v>
      </c>
      <c r="I26" s="19">
        <f t="shared" si="2"/>
        <v>6.7961440160930614E-2</v>
      </c>
      <c r="J26" s="18">
        <f t="shared" si="5"/>
        <v>8.9681916436364038</v>
      </c>
      <c r="K26" s="18">
        <f t="shared" si="3"/>
        <v>2.2420479109091009</v>
      </c>
      <c r="L26" s="17">
        <v>25</v>
      </c>
      <c r="M26" s="20">
        <f t="shared" si="6"/>
        <v>0.16</v>
      </c>
      <c r="N26" s="17">
        <v>233</v>
      </c>
      <c r="O26" s="21">
        <f t="shared" ref="O26:P26" si="34">D26/7</f>
        <v>0.5714285714285714</v>
      </c>
      <c r="P26" s="21">
        <f t="shared" si="34"/>
        <v>0</v>
      </c>
      <c r="Q26" s="17">
        <f t="shared" si="8"/>
        <v>407</v>
      </c>
      <c r="R26" s="17"/>
      <c r="S26" s="22">
        <v>5.6112224448897803E-2</v>
      </c>
      <c r="T26" s="15">
        <v>306</v>
      </c>
      <c r="U26" s="23" t="s">
        <v>33</v>
      </c>
      <c r="V26" s="24" t="s">
        <v>33</v>
      </c>
      <c r="W26" s="15">
        <v>3</v>
      </c>
      <c r="X26" s="25">
        <f t="shared" si="9"/>
        <v>0.75</v>
      </c>
      <c r="Y26" s="26">
        <f t="shared" si="10"/>
        <v>4.1166666666666663</v>
      </c>
      <c r="Z26" s="15">
        <v>0</v>
      </c>
      <c r="AA26" s="15" t="s">
        <v>73</v>
      </c>
      <c r="AB26" s="28">
        <f t="shared" si="11"/>
        <v>-0.69</v>
      </c>
      <c r="AC26" s="29">
        <v>0.39729433333333336</v>
      </c>
      <c r="AD26" s="26">
        <f t="shared" si="12"/>
        <v>-2.1930647200000002</v>
      </c>
      <c r="AE26" s="26">
        <v>-6.58</v>
      </c>
      <c r="AF26" s="26">
        <v>-15.583685909090899</v>
      </c>
      <c r="AG26" s="26">
        <v>0</v>
      </c>
    </row>
    <row r="27" spans="1:33" ht="15.75" customHeight="1" x14ac:dyDescent="0.2">
      <c r="A27" s="15" t="s">
        <v>66</v>
      </c>
      <c r="B27" s="15" t="s">
        <v>402</v>
      </c>
      <c r="C27" s="16">
        <f t="shared" si="4"/>
        <v>28.866250000000001</v>
      </c>
      <c r="D27" s="17">
        <v>8</v>
      </c>
      <c r="E27" s="17">
        <v>0</v>
      </c>
      <c r="F27" s="18">
        <v>230.93</v>
      </c>
      <c r="G27" s="18">
        <v>-9.51</v>
      </c>
      <c r="H27" s="19">
        <f t="shared" si="1"/>
        <v>4.118131035378686E-2</v>
      </c>
      <c r="I27" s="19">
        <f t="shared" si="2"/>
        <v>2.2019154234065825E-2</v>
      </c>
      <c r="J27" s="18">
        <f t="shared" si="5"/>
        <v>5.0848832872728211</v>
      </c>
      <c r="K27" s="18">
        <f t="shared" si="3"/>
        <v>0.63561041090910264</v>
      </c>
      <c r="L27" s="17">
        <v>25</v>
      </c>
      <c r="M27" s="20">
        <f t="shared" si="6"/>
        <v>0.32</v>
      </c>
      <c r="N27" s="17">
        <v>224</v>
      </c>
      <c r="O27" s="21">
        <f t="shared" ref="O27:P27" si="35">D27/7</f>
        <v>1.1428571428571428</v>
      </c>
      <c r="P27" s="21">
        <f t="shared" si="35"/>
        <v>0</v>
      </c>
      <c r="Q27" s="17">
        <f t="shared" si="8"/>
        <v>196</v>
      </c>
      <c r="R27" s="17"/>
      <c r="S27" s="22">
        <v>0.12320328542094459</v>
      </c>
      <c r="T27" s="15">
        <v>306</v>
      </c>
      <c r="U27" s="23" t="s">
        <v>33</v>
      </c>
      <c r="V27" s="24" t="s">
        <v>33</v>
      </c>
      <c r="W27" s="15">
        <v>1</v>
      </c>
      <c r="X27" s="25">
        <f t="shared" si="9"/>
        <v>0.125</v>
      </c>
      <c r="Y27" s="26">
        <f t="shared" si="10"/>
        <v>9.51</v>
      </c>
      <c r="Z27" s="15">
        <v>0</v>
      </c>
      <c r="AA27" s="15" t="s">
        <v>73</v>
      </c>
      <c r="AB27" s="28">
        <f t="shared" si="11"/>
        <v>-0.69</v>
      </c>
      <c r="AC27" s="29">
        <v>0.39729433333333336</v>
      </c>
      <c r="AD27" s="26">
        <f t="shared" si="12"/>
        <v>-4.3861294400000004</v>
      </c>
      <c r="AE27" s="26">
        <v>-6.58</v>
      </c>
      <c r="AF27" s="26">
        <v>-15.583685909090899</v>
      </c>
      <c r="AG27" s="26">
        <v>0</v>
      </c>
    </row>
    <row r="28" spans="1:33" ht="15.75" customHeight="1" x14ac:dyDescent="0.2">
      <c r="A28" s="15" t="s">
        <v>67</v>
      </c>
      <c r="B28" s="15"/>
      <c r="C28" s="16" t="str">
        <f t="shared" si="4"/>
        <v xml:space="preserve"> - </v>
      </c>
      <c r="D28" s="17">
        <v>0</v>
      </c>
      <c r="E28" s="17">
        <v>0</v>
      </c>
      <c r="F28" s="18">
        <v>0</v>
      </c>
      <c r="G28" s="18">
        <v>-2.75</v>
      </c>
      <c r="H28" s="19" t="e">
        <f t="shared" si="1"/>
        <v>#DIV/0!</v>
      </c>
      <c r="I28" s="19" t="e">
        <f t="shared" si="2"/>
        <v>#DIV/0!</v>
      </c>
      <c r="J28" s="18">
        <f t="shared" si="5"/>
        <v>-2.75</v>
      </c>
      <c r="K28" s="18" t="e">
        <f t="shared" si="3"/>
        <v>#DIV/0!</v>
      </c>
      <c r="L28" s="17">
        <v>0</v>
      </c>
      <c r="M28" s="20" t="str">
        <f t="shared" si="6"/>
        <v>-</v>
      </c>
      <c r="N28" s="17">
        <v>224</v>
      </c>
      <c r="O28" s="21">
        <f t="shared" ref="O28:P28" si="36">D28/7</f>
        <v>0</v>
      </c>
      <c r="P28" s="21">
        <f t="shared" si="36"/>
        <v>0</v>
      </c>
      <c r="Q28" s="17" t="e">
        <f t="shared" si="8"/>
        <v>#DIV/0!</v>
      </c>
      <c r="R28" s="17"/>
      <c r="S28" s="22">
        <v>0.13168724279835389</v>
      </c>
      <c r="T28" s="15">
        <v>26</v>
      </c>
      <c r="U28" s="23" t="s">
        <v>33</v>
      </c>
      <c r="V28" s="24" t="s">
        <v>33</v>
      </c>
      <c r="W28" s="15">
        <v>0</v>
      </c>
      <c r="X28" s="25">
        <f t="shared" si="9"/>
        <v>0</v>
      </c>
      <c r="Y28" s="26">
        <f t="shared" si="10"/>
        <v>0</v>
      </c>
      <c r="Z28" s="15">
        <v>0</v>
      </c>
      <c r="AA28" s="15" t="s">
        <v>73</v>
      </c>
      <c r="AB28" s="28">
        <f t="shared" si="11"/>
        <v>-0.69</v>
      </c>
      <c r="AC28" s="29">
        <v>0.39729433333333336</v>
      </c>
      <c r="AD28" s="26">
        <f t="shared" si="12"/>
        <v>0</v>
      </c>
      <c r="AE28" s="26">
        <v>-6.58</v>
      </c>
      <c r="AF28" s="26">
        <v>-15.583685909090899</v>
      </c>
      <c r="AG28" s="26">
        <v>0</v>
      </c>
    </row>
    <row r="29" spans="1:33" ht="15.75" customHeight="1" x14ac:dyDescent="0.2">
      <c r="A29" s="39" t="s">
        <v>68</v>
      </c>
      <c r="B29" s="39" t="s">
        <v>403</v>
      </c>
      <c r="C29" s="16">
        <f t="shared" si="4"/>
        <v>32.99</v>
      </c>
      <c r="D29" s="31">
        <v>4</v>
      </c>
      <c r="E29" s="31">
        <v>0</v>
      </c>
      <c r="F29" s="32">
        <v>131.96</v>
      </c>
      <c r="G29" s="32">
        <v>0</v>
      </c>
      <c r="H29" s="19">
        <f t="shared" si="1"/>
        <v>0</v>
      </c>
      <c r="I29" s="19">
        <f t="shared" si="2"/>
        <v>0.161550406514371</v>
      </c>
      <c r="J29" s="18">
        <f t="shared" si="5"/>
        <v>21.3181916436364</v>
      </c>
      <c r="K29" s="18">
        <f t="shared" si="3"/>
        <v>5.3295479109091</v>
      </c>
      <c r="L29" s="31">
        <v>16</v>
      </c>
      <c r="M29" s="20">
        <f t="shared" si="6"/>
        <v>0.25</v>
      </c>
      <c r="N29" s="31">
        <v>221</v>
      </c>
      <c r="O29" s="21">
        <f t="shared" ref="O29:P29" si="37">D29/7</f>
        <v>0.5714285714285714</v>
      </c>
      <c r="P29" s="21">
        <f t="shared" si="37"/>
        <v>0</v>
      </c>
      <c r="Q29" s="17">
        <f t="shared" si="8"/>
        <v>386</v>
      </c>
      <c r="R29" s="17"/>
      <c r="S29" s="22">
        <v>0.14166666666666669</v>
      </c>
      <c r="T29" s="15">
        <v>26</v>
      </c>
      <c r="U29" s="23" t="s">
        <v>33</v>
      </c>
      <c r="V29" s="24" t="s">
        <v>33</v>
      </c>
      <c r="W29" s="39">
        <v>0</v>
      </c>
      <c r="X29" s="25">
        <f t="shared" si="9"/>
        <v>0</v>
      </c>
      <c r="Y29" s="26">
        <f t="shared" si="10"/>
        <v>0</v>
      </c>
      <c r="Z29" s="39">
        <v>0</v>
      </c>
      <c r="AA29" s="2" t="s">
        <v>73</v>
      </c>
      <c r="AB29" s="28">
        <f t="shared" si="11"/>
        <v>-0.69</v>
      </c>
      <c r="AC29" s="29">
        <v>0.39729433333333336</v>
      </c>
      <c r="AD29" s="26">
        <f t="shared" si="12"/>
        <v>-2.1930647200000002</v>
      </c>
      <c r="AE29" s="26">
        <v>-6.58</v>
      </c>
      <c r="AF29" s="26">
        <v>-15.583685909090899</v>
      </c>
      <c r="AG29" s="26">
        <v>0</v>
      </c>
    </row>
    <row r="30" spans="1:33" ht="15.75" customHeight="1" x14ac:dyDescent="0.2">
      <c r="A30" s="39" t="s">
        <v>69</v>
      </c>
      <c r="B30" s="39"/>
      <c r="C30" s="16">
        <f t="shared" si="4"/>
        <v>32.99</v>
      </c>
      <c r="D30" s="31">
        <v>1</v>
      </c>
      <c r="E30" s="31">
        <v>0</v>
      </c>
      <c r="F30" s="32">
        <v>32.99</v>
      </c>
      <c r="G30" s="32">
        <v>0</v>
      </c>
      <c r="H30" s="19">
        <f t="shared" si="1"/>
        <v>0</v>
      </c>
      <c r="I30" s="19">
        <f t="shared" si="2"/>
        <v>0.15361398363140344</v>
      </c>
      <c r="J30" s="18">
        <f t="shared" si="5"/>
        <v>5.0677253200000001</v>
      </c>
      <c r="K30" s="18">
        <f t="shared" si="3"/>
        <v>5.0677253200000001</v>
      </c>
      <c r="L30" s="31">
        <v>11</v>
      </c>
      <c r="M30" s="20">
        <f t="shared" si="6"/>
        <v>9.0909090909090912E-2</v>
      </c>
      <c r="N30" s="31">
        <v>219</v>
      </c>
      <c r="O30" s="21">
        <f t="shared" ref="O30:P30" si="38">D30/7</f>
        <v>0.14285714285714285</v>
      </c>
      <c r="P30" s="21">
        <f t="shared" si="38"/>
        <v>0</v>
      </c>
      <c r="Q30" s="17">
        <f t="shared" si="8"/>
        <v>1533</v>
      </c>
      <c r="R30" s="17"/>
      <c r="S30" s="22">
        <v>0.1753653444676409</v>
      </c>
      <c r="T30" s="15">
        <v>26</v>
      </c>
      <c r="U30" s="23" t="s">
        <v>33</v>
      </c>
      <c r="V30" s="24" t="s">
        <v>33</v>
      </c>
      <c r="W30" s="39">
        <v>0</v>
      </c>
      <c r="X30" s="25">
        <f t="shared" si="9"/>
        <v>0</v>
      </c>
      <c r="Y30" s="26">
        <f t="shared" si="10"/>
        <v>0</v>
      </c>
      <c r="Z30" s="39">
        <v>0</v>
      </c>
      <c r="AA30" s="2" t="s">
        <v>73</v>
      </c>
      <c r="AB30" s="28">
        <f t="shared" si="11"/>
        <v>-0.69</v>
      </c>
      <c r="AC30" s="29">
        <v>0.39729433333333336</v>
      </c>
      <c r="AD30" s="26">
        <f t="shared" si="12"/>
        <v>-0.54826618000000005</v>
      </c>
      <c r="AE30" s="26">
        <v>-6.58</v>
      </c>
      <c r="AF30" s="26">
        <v>-15.845508499999999</v>
      </c>
      <c r="AG30" s="26">
        <v>0</v>
      </c>
    </row>
    <row r="31" spans="1:33" ht="15.75" customHeight="1" x14ac:dyDescent="0.2">
      <c r="A31" s="39" t="s">
        <v>70</v>
      </c>
      <c r="B31" s="43" t="s">
        <v>48</v>
      </c>
      <c r="C31" s="16">
        <f t="shared" si="4"/>
        <v>32.99</v>
      </c>
      <c r="D31" s="31">
        <v>2</v>
      </c>
      <c r="E31" s="31">
        <v>0</v>
      </c>
      <c r="F31" s="32">
        <v>65.98</v>
      </c>
      <c r="G31" s="32">
        <v>-2.91</v>
      </c>
      <c r="H31" s="19">
        <f t="shared" si="1"/>
        <v>4.4104274022431042E-2</v>
      </c>
      <c r="I31" s="19">
        <f t="shared" si="2"/>
        <v>0.1095097096089724</v>
      </c>
      <c r="J31" s="18">
        <f t="shared" si="5"/>
        <v>7.2254506399999991</v>
      </c>
      <c r="K31" s="18">
        <f t="shared" si="3"/>
        <v>3.6127253199999996</v>
      </c>
      <c r="L31" s="31">
        <v>12</v>
      </c>
      <c r="M31" s="20">
        <f t="shared" si="6"/>
        <v>0.16666666666666666</v>
      </c>
      <c r="N31" s="31">
        <v>217</v>
      </c>
      <c r="O31" s="21">
        <f t="shared" ref="O31:P32" si="39">D31/7</f>
        <v>0.2857142857142857</v>
      </c>
      <c r="P31" s="21">
        <f t="shared" si="39"/>
        <v>0</v>
      </c>
      <c r="Q31" s="17">
        <f t="shared" si="8"/>
        <v>759</v>
      </c>
      <c r="R31" s="17"/>
      <c r="S31" s="22">
        <v>0.117977528089887</v>
      </c>
      <c r="T31" s="15">
        <v>26</v>
      </c>
      <c r="U31" s="23" t="s">
        <v>33</v>
      </c>
      <c r="V31" s="24" t="s">
        <v>732</v>
      </c>
      <c r="W31" s="39">
        <v>0</v>
      </c>
      <c r="X31" s="25">
        <f t="shared" si="9"/>
        <v>0</v>
      </c>
      <c r="Y31" s="26">
        <f t="shared" si="10"/>
        <v>0</v>
      </c>
      <c r="Z31" s="39">
        <v>0</v>
      </c>
      <c r="AA31" s="2" t="s">
        <v>73</v>
      </c>
      <c r="AB31" s="28">
        <f t="shared" si="11"/>
        <v>-0.69</v>
      </c>
      <c r="AC31" s="29">
        <v>0.39729433333333336</v>
      </c>
      <c r="AD31" s="26">
        <f t="shared" si="12"/>
        <v>-1.0965323600000001</v>
      </c>
      <c r="AE31" s="26">
        <v>-6.58</v>
      </c>
      <c r="AF31" s="26">
        <v>-15.845508500000001</v>
      </c>
      <c r="AG31" s="26">
        <v>0</v>
      </c>
    </row>
    <row r="32" spans="1:33" ht="15.75" customHeight="1" x14ac:dyDescent="0.2">
      <c r="A32" s="39" t="s">
        <v>717</v>
      </c>
      <c r="B32" s="43"/>
      <c r="C32" s="16">
        <f t="shared" si="4"/>
        <v>32.99</v>
      </c>
      <c r="D32" s="31">
        <v>1</v>
      </c>
      <c r="E32" s="31">
        <v>0</v>
      </c>
      <c r="F32" s="32">
        <v>32.99</v>
      </c>
      <c r="G32" s="32">
        <v>-2.77</v>
      </c>
      <c r="H32" s="19">
        <f t="shared" si="1"/>
        <v>8.3964837829645339E-2</v>
      </c>
      <c r="I32" s="19">
        <f t="shared" si="2"/>
        <v>6.96491458017581E-2</v>
      </c>
      <c r="J32" s="18">
        <f t="shared" si="5"/>
        <v>2.2977253200000001</v>
      </c>
      <c r="K32" s="18">
        <f t="shared" si="3"/>
        <v>2.2977253200000001</v>
      </c>
      <c r="L32" s="31">
        <v>11</v>
      </c>
      <c r="M32" s="20">
        <f t="shared" si="6"/>
        <v>9.0909090909090912E-2</v>
      </c>
      <c r="N32" s="31">
        <v>216</v>
      </c>
      <c r="O32" s="21">
        <f t="shared" si="39"/>
        <v>0.14285714285714285</v>
      </c>
      <c r="P32" s="21">
        <f t="shared" si="39"/>
        <v>0</v>
      </c>
      <c r="Q32" s="17">
        <f t="shared" si="8"/>
        <v>1512</v>
      </c>
      <c r="R32" s="17" t="str">
        <f ca="1">IFERROR(VLOOKUP($B$2,IMPORTRANGE("https://docs.google.com/spreadsheets/d/1KiWZV1ko8G7lnRucBRBd29jj3Be6ltMfljMDqzOkQmI/edit#gid=1381463014","Lookup!A:F"),6,FALSE),"")</f>
        <v/>
      </c>
      <c r="S32" s="22">
        <v>0.14014598540145989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0.39729433333333336</v>
      </c>
      <c r="AD32" s="26">
        <f t="shared" si="12"/>
        <v>-0.54826618000000005</v>
      </c>
      <c r="AE32" s="26">
        <v>-6.58</v>
      </c>
      <c r="AF32" s="26">
        <v>-15.845508499999999</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54.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Info!B1:BJ5000""),3,FALSE),"""")"),"Bamboo Cable Management Box, Large - Cord Organizer and Hider for Wires, Power Strips, Surge Protectors &amp; More - Includes Cable Sleeve, Hook and Loop Keepers, Zip Ties &amp; Clips")</f>
        <v>Bamboo Cable Management Box, Large - Cord Organizer and Hider for Wires, Power Strips, Surge Protectors &amp; More - Includes Cable Sleeve, Hook and Loop Keepers, Zip Ties &amp; Clips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Info!B1:BJ5000""),2,FALSE),"""")"),"B089DQFB8T")</f>
        <v>B089DQFB8T</v>
      </c>
      <c r="B2" s="38" t="s">
        <v>404</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19.569645600000001</v>
      </c>
      <c r="D3" s="5">
        <f>SUM(D4:D99765)</f>
        <v>32</v>
      </c>
      <c r="E3" s="5"/>
      <c r="F3" s="6">
        <f t="shared" ref="F3:G3" si="0">SUM(F4:F99765)</f>
        <v>799.55</v>
      </c>
      <c r="G3" s="6">
        <f t="shared" si="0"/>
        <v>-0.08</v>
      </c>
      <c r="H3" s="7">
        <f t="shared" ref="H3:H32" si="1">G3/F3*-1</f>
        <v>1.0005628165843287E-4</v>
      </c>
      <c r="I3" s="8">
        <f t="shared" ref="I3:I32" si="2">J3/F3</f>
        <v>0.19676445435658665</v>
      </c>
      <c r="J3" s="6">
        <f>SUM(J4:J99765)</f>
        <v>157.32301948080885</v>
      </c>
      <c r="K3" s="6">
        <f t="shared" ref="K3:K32" si="3">J3/D3</f>
        <v>4.9163443587752766</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-14.411032185857795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Info!B2:BZ7000""),37,FALSE)),"""")*-1"),-10.07419876)</f>
        <v>-10.07419876</v>
      </c>
      <c r="AG3" s="6">
        <f>SUM(AG4:AG99765)</f>
        <v>0</v>
      </c>
    </row>
    <row r="4" spans="1:33" ht="15.75" customHeight="1" x14ac:dyDescent="0.2">
      <c r="A4" s="15" t="s">
        <v>31</v>
      </c>
      <c r="B4" s="15" t="s">
        <v>405</v>
      </c>
      <c r="C4" s="16">
        <f t="shared" ref="C4:C32" si="4">IFERROR(F4/D4," - ")</f>
        <v>23.95</v>
      </c>
      <c r="D4" s="17">
        <v>2</v>
      </c>
      <c r="E4" s="17">
        <v>0</v>
      </c>
      <c r="F4" s="18">
        <v>47.9</v>
      </c>
      <c r="G4" s="18">
        <v>0</v>
      </c>
      <c r="H4" s="19">
        <f t="shared" si="1"/>
        <v>0</v>
      </c>
      <c r="I4" s="19">
        <f t="shared" si="2"/>
        <v>0.18736947970308504</v>
      </c>
      <c r="J4" s="18">
        <f t="shared" ref="J4:J32" si="5">F4*0.85+G4+AF4*D4+D4*AE4+AG4+AD4</f>
        <v>8.9749980777777729</v>
      </c>
      <c r="K4" s="18">
        <f t="shared" si="3"/>
        <v>4.4874990388888865</v>
      </c>
      <c r="L4" s="17">
        <v>0</v>
      </c>
      <c r="M4" s="20" t="str">
        <f t="shared" ref="M4:M32" si="6">IFERROR(D4/L4,"-")</f>
        <v>-</v>
      </c>
      <c r="N4" s="17">
        <v>38</v>
      </c>
      <c r="O4" s="21">
        <f t="shared" ref="O4:P4" si="7">D4/7</f>
        <v>0.2857142857142857</v>
      </c>
      <c r="P4" s="21">
        <f t="shared" si="7"/>
        <v>0</v>
      </c>
      <c r="Q4" s="17">
        <f t="shared" ref="Q4:Q32" si="8">ROUNDDOWN(N4/(O4+P4),0)</f>
        <v>133</v>
      </c>
      <c r="R4" s="17"/>
      <c r="S4" s="22">
        <v>1.2397660818713401</v>
      </c>
      <c r="T4" s="15">
        <v>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0.2776250925925926</v>
      </c>
      <c r="AD4" s="26">
        <f t="shared" ref="AD4:AD32" si="12">IFERROR(AB4*AC4*D4*2,0)</f>
        <v>-0.76624525555555556</v>
      </c>
      <c r="AE4" s="26">
        <v>-5.8</v>
      </c>
      <c r="AF4" s="26">
        <v>-9.6868783333333344</v>
      </c>
      <c r="AG4" s="26">
        <v>0</v>
      </c>
    </row>
    <row r="5" spans="1:33" ht="15.75" customHeight="1" x14ac:dyDescent="0.2">
      <c r="A5" s="15" t="s">
        <v>35</v>
      </c>
      <c r="B5" s="15" t="s">
        <v>48</v>
      </c>
      <c r="C5" s="16">
        <f t="shared" si="4"/>
        <v>22.99</v>
      </c>
      <c r="D5" s="17">
        <v>2</v>
      </c>
      <c r="E5" s="17">
        <v>1</v>
      </c>
      <c r="F5" s="30">
        <v>45.98</v>
      </c>
      <c r="G5" s="30">
        <v>0</v>
      </c>
      <c r="H5" s="19">
        <f t="shared" si="1"/>
        <v>0</v>
      </c>
      <c r="I5" s="19">
        <f t="shared" si="2"/>
        <v>0.15968051744666717</v>
      </c>
      <c r="J5" s="18">
        <f t="shared" si="5"/>
        <v>7.3421101921977563</v>
      </c>
      <c r="K5" s="18">
        <f t="shared" si="3"/>
        <v>3.6710550960988781</v>
      </c>
      <c r="L5" s="17">
        <v>42</v>
      </c>
      <c r="M5" s="20">
        <f t="shared" si="6"/>
        <v>4.7619047619047616E-2</v>
      </c>
      <c r="N5" s="17">
        <v>34</v>
      </c>
      <c r="O5" s="21">
        <f t="shared" ref="O5:P5" si="13">D5/7</f>
        <v>0.2857142857142857</v>
      </c>
      <c r="P5" s="21">
        <f t="shared" si="13"/>
        <v>0.14285714285714285</v>
      </c>
      <c r="Q5" s="17">
        <f t="shared" si="8"/>
        <v>79</v>
      </c>
      <c r="R5" s="17"/>
      <c r="S5" s="22">
        <v>0.84291187739463602</v>
      </c>
      <c r="T5" s="15">
        <v>0</v>
      </c>
      <c r="U5" s="23" t="s">
        <v>33</v>
      </c>
      <c r="V5" s="24" t="s">
        <v>33</v>
      </c>
      <c r="W5" s="15">
        <v>0</v>
      </c>
      <c r="X5" s="25">
        <f t="shared" si="9"/>
        <v>0</v>
      </c>
      <c r="Y5" s="26">
        <f t="shared" si="10"/>
        <v>0</v>
      </c>
      <c r="Z5" s="15">
        <v>0</v>
      </c>
      <c r="AA5" s="15" t="s">
        <v>73</v>
      </c>
      <c r="AB5" s="28">
        <f t="shared" si="11"/>
        <v>-0.69</v>
      </c>
      <c r="AC5" s="29">
        <v>0.27794679026651214</v>
      </c>
      <c r="AD5" s="26">
        <f t="shared" si="12"/>
        <v>-0.76713314113557352</v>
      </c>
      <c r="AE5" s="26">
        <v>-5.8</v>
      </c>
      <c r="AF5" s="26">
        <v>-9.6868783333333344</v>
      </c>
      <c r="AG5" s="26">
        <v>0</v>
      </c>
    </row>
    <row r="6" spans="1:33" ht="15.75" customHeight="1" x14ac:dyDescent="0.2">
      <c r="A6" s="15" t="s">
        <v>37</v>
      </c>
      <c r="B6" s="15" t="s">
        <v>406</v>
      </c>
      <c r="C6" s="16">
        <f t="shared" si="4"/>
        <v>23.094444444444449</v>
      </c>
      <c r="D6" s="17">
        <v>9</v>
      </c>
      <c r="E6" s="17">
        <v>0</v>
      </c>
      <c r="F6" s="30">
        <v>207.85000000000002</v>
      </c>
      <c r="G6" s="30">
        <v>0</v>
      </c>
      <c r="H6" s="19">
        <f t="shared" si="1"/>
        <v>0</v>
      </c>
      <c r="I6" s="19">
        <f t="shared" si="2"/>
        <v>0.16282170483521771</v>
      </c>
      <c r="J6" s="18">
        <f t="shared" si="5"/>
        <v>33.842491350000003</v>
      </c>
      <c r="K6" s="18">
        <f t="shared" si="3"/>
        <v>3.7602768166666669</v>
      </c>
      <c r="L6" s="17">
        <v>60</v>
      </c>
      <c r="M6" s="20">
        <f t="shared" si="6"/>
        <v>0.15</v>
      </c>
      <c r="N6" s="17">
        <v>24</v>
      </c>
      <c r="O6" s="21">
        <f t="shared" ref="O6:P6" si="14">D6/7</f>
        <v>1.2857142857142858</v>
      </c>
      <c r="P6" s="21">
        <f t="shared" si="14"/>
        <v>0</v>
      </c>
      <c r="Q6" s="17">
        <f t="shared" si="8"/>
        <v>18</v>
      </c>
      <c r="R6" s="17"/>
      <c r="S6" s="22">
        <v>1.0464135021097001</v>
      </c>
      <c r="T6" s="15">
        <v>0</v>
      </c>
      <c r="U6" s="23" t="s">
        <v>33</v>
      </c>
      <c r="V6" s="24" t="s">
        <v>39</v>
      </c>
      <c r="W6" s="15">
        <v>0</v>
      </c>
      <c r="X6" s="25">
        <f t="shared" si="9"/>
        <v>0</v>
      </c>
      <c r="Y6" s="26">
        <f t="shared" si="10"/>
        <v>0</v>
      </c>
      <c r="Z6" s="15">
        <v>0</v>
      </c>
      <c r="AA6" s="15" t="s">
        <v>73</v>
      </c>
      <c r="AB6" s="28">
        <f t="shared" si="11"/>
        <v>-0.69</v>
      </c>
      <c r="AC6" s="29">
        <v>0.2776250925925926</v>
      </c>
      <c r="AD6" s="26">
        <f t="shared" si="12"/>
        <v>-3.4481036500000002</v>
      </c>
      <c r="AE6" s="26">
        <v>-5.8</v>
      </c>
      <c r="AF6" s="26">
        <v>-9.6868783333333344</v>
      </c>
      <c r="AG6" s="26">
        <v>0</v>
      </c>
    </row>
    <row r="7" spans="1:33" ht="15.75" customHeight="1" x14ac:dyDescent="0.2">
      <c r="A7" s="15" t="s">
        <v>40</v>
      </c>
      <c r="B7" s="15" t="s">
        <v>48</v>
      </c>
      <c r="C7" s="16">
        <f t="shared" si="4"/>
        <v>25.491666666666664</v>
      </c>
      <c r="D7" s="17">
        <v>6</v>
      </c>
      <c r="E7" s="17">
        <v>0</v>
      </c>
      <c r="F7" s="30">
        <v>152.94999999999999</v>
      </c>
      <c r="G7" s="30">
        <v>0</v>
      </c>
      <c r="H7" s="19">
        <f t="shared" si="1"/>
        <v>0</v>
      </c>
      <c r="I7" s="19">
        <f t="shared" si="2"/>
        <v>0.22744357131960327</v>
      </c>
      <c r="J7" s="18">
        <f t="shared" si="5"/>
        <v>34.787494233333319</v>
      </c>
      <c r="K7" s="18">
        <f t="shared" si="3"/>
        <v>5.7979157055555532</v>
      </c>
      <c r="L7" s="17">
        <v>63</v>
      </c>
      <c r="M7" s="20">
        <f t="shared" si="6"/>
        <v>9.5238095238095233E-2</v>
      </c>
      <c r="N7" s="17">
        <v>19</v>
      </c>
      <c r="O7" s="21">
        <f t="shared" ref="O7:P7" si="15">D7/7</f>
        <v>0.8571428571428571</v>
      </c>
      <c r="P7" s="21">
        <f t="shared" si="15"/>
        <v>0</v>
      </c>
      <c r="Q7" s="17">
        <f t="shared" si="8"/>
        <v>22</v>
      </c>
      <c r="R7" s="17"/>
      <c r="S7" s="22">
        <v>1.11320754716981</v>
      </c>
      <c r="T7" s="15">
        <v>0</v>
      </c>
      <c r="U7" s="23" t="s">
        <v>33</v>
      </c>
      <c r="V7" s="24" t="s">
        <v>39</v>
      </c>
      <c r="W7" s="15">
        <v>0</v>
      </c>
      <c r="X7" s="25">
        <f t="shared" si="9"/>
        <v>0</v>
      </c>
      <c r="Y7" s="26">
        <f t="shared" si="10"/>
        <v>0</v>
      </c>
      <c r="Z7" s="15">
        <v>0</v>
      </c>
      <c r="AA7" s="15" t="s">
        <v>73</v>
      </c>
      <c r="AB7" s="28">
        <f t="shared" si="11"/>
        <v>-0.69</v>
      </c>
      <c r="AC7" s="29">
        <v>0.2776250925925926</v>
      </c>
      <c r="AD7" s="26">
        <f t="shared" si="12"/>
        <v>-2.2987357666666668</v>
      </c>
      <c r="AE7" s="26">
        <v>-5.8</v>
      </c>
      <c r="AF7" s="26">
        <v>-9.6868783333333344</v>
      </c>
      <c r="AG7" s="26">
        <v>0</v>
      </c>
    </row>
    <row r="8" spans="1:33" ht="15.75" customHeight="1" x14ac:dyDescent="0.2">
      <c r="A8" s="15" t="s">
        <v>42</v>
      </c>
      <c r="B8" s="15" t="s">
        <v>407</v>
      </c>
      <c r="C8" s="16">
        <f t="shared" si="4"/>
        <v>25.99</v>
      </c>
      <c r="D8" s="17">
        <v>5</v>
      </c>
      <c r="E8" s="17">
        <v>3</v>
      </c>
      <c r="F8" s="30">
        <v>129.94999999999999</v>
      </c>
      <c r="G8" s="30">
        <v>0</v>
      </c>
      <c r="H8" s="19">
        <f t="shared" si="1"/>
        <v>0</v>
      </c>
      <c r="I8" s="19">
        <f t="shared" si="2"/>
        <v>0.20365432156598684</v>
      </c>
      <c r="J8" s="18">
        <f t="shared" si="5"/>
        <v>26.464879087499988</v>
      </c>
      <c r="K8" s="18">
        <f t="shared" si="3"/>
        <v>5.2929758174999977</v>
      </c>
      <c r="L8" s="17">
        <v>46</v>
      </c>
      <c r="M8" s="20">
        <f t="shared" si="6"/>
        <v>0.10869565217391304</v>
      </c>
      <c r="N8" s="17">
        <v>12</v>
      </c>
      <c r="O8" s="21">
        <f t="shared" ref="O8:P8" si="16">D8/7</f>
        <v>0.7142857142857143</v>
      </c>
      <c r="P8" s="21">
        <f t="shared" si="16"/>
        <v>0.42857142857142855</v>
      </c>
      <c r="Q8" s="17">
        <f t="shared" si="8"/>
        <v>10</v>
      </c>
      <c r="R8" s="17"/>
      <c r="S8" s="22">
        <v>1.2275132275132199</v>
      </c>
      <c r="T8" s="15">
        <v>0</v>
      </c>
      <c r="U8" s="23" t="s">
        <v>33</v>
      </c>
      <c r="V8" s="24" t="s">
        <v>33</v>
      </c>
      <c r="W8" s="15">
        <v>0</v>
      </c>
      <c r="X8" s="25">
        <f t="shared" si="9"/>
        <v>0</v>
      </c>
      <c r="Y8" s="26">
        <f t="shared" si="10"/>
        <v>0</v>
      </c>
      <c r="Z8" s="15">
        <v>0</v>
      </c>
      <c r="AA8" s="15" t="s">
        <v>73</v>
      </c>
      <c r="AB8" s="28">
        <f t="shared" si="11"/>
        <v>-0.69</v>
      </c>
      <c r="AC8" s="29">
        <v>0.39748129166666668</v>
      </c>
      <c r="AD8" s="26">
        <f t="shared" si="12"/>
        <v>-2.7426209125000001</v>
      </c>
      <c r="AE8" s="26">
        <v>-6.56</v>
      </c>
      <c r="AF8" s="26">
        <v>-9.69</v>
      </c>
      <c r="AG8" s="26">
        <v>0</v>
      </c>
    </row>
    <row r="9" spans="1:33" ht="15.75" customHeight="1" x14ac:dyDescent="0.2">
      <c r="A9" s="15" t="s">
        <v>44</v>
      </c>
      <c r="B9" s="15"/>
      <c r="C9" s="16">
        <f t="shared" si="4"/>
        <v>26.823333333333334</v>
      </c>
      <c r="D9" s="17">
        <v>6</v>
      </c>
      <c r="E9" s="17">
        <v>1</v>
      </c>
      <c r="F9" s="30">
        <v>160.94</v>
      </c>
      <c r="G9" s="30">
        <v>0</v>
      </c>
      <c r="H9" s="19">
        <f t="shared" si="1"/>
        <v>0</v>
      </c>
      <c r="I9" s="19">
        <f t="shared" si="2"/>
        <v>0.2142648496644716</v>
      </c>
      <c r="J9" s="18">
        <f t="shared" si="5"/>
        <v>34.483784905000057</v>
      </c>
      <c r="K9" s="18">
        <f t="shared" si="3"/>
        <v>5.7472974841666762</v>
      </c>
      <c r="L9" s="17">
        <v>40</v>
      </c>
      <c r="M9" s="20">
        <f t="shared" si="6"/>
        <v>0.15</v>
      </c>
      <c r="N9" s="17">
        <v>1</v>
      </c>
      <c r="O9" s="21">
        <f t="shared" ref="O9:P9" si="17">D9/7</f>
        <v>0.8571428571428571</v>
      </c>
      <c r="P9" s="21">
        <f t="shared" si="17"/>
        <v>0.14285714285714285</v>
      </c>
      <c r="Q9" s="17">
        <f t="shared" si="8"/>
        <v>1</v>
      </c>
      <c r="R9" s="17"/>
      <c r="S9" s="22">
        <v>1.4712643678160899</v>
      </c>
      <c r="T9" s="15">
        <v>0</v>
      </c>
      <c r="U9" s="23" t="s">
        <v>33</v>
      </c>
      <c r="V9" s="24" t="s">
        <v>33</v>
      </c>
      <c r="W9" s="15">
        <v>0</v>
      </c>
      <c r="X9" s="25">
        <f t="shared" si="9"/>
        <v>0</v>
      </c>
      <c r="Y9" s="26">
        <f t="shared" si="10"/>
        <v>0</v>
      </c>
      <c r="Z9" s="15">
        <v>0</v>
      </c>
      <c r="AA9" s="15" t="s">
        <v>73</v>
      </c>
      <c r="AB9" s="28">
        <f t="shared" si="11"/>
        <v>-0.69</v>
      </c>
      <c r="AC9" s="29">
        <v>0.39748129166666668</v>
      </c>
      <c r="AD9" s="26">
        <f t="shared" si="12"/>
        <v>-3.2911450950000001</v>
      </c>
      <c r="AE9" s="26">
        <v>-6.56</v>
      </c>
      <c r="AF9" s="26">
        <v>-9.9440116666666594</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1</v>
      </c>
      <c r="O10" s="21">
        <f t="shared" ref="O10:P10" si="18">D10/7</f>
        <v>0</v>
      </c>
      <c r="P10" s="21">
        <f t="shared" si="18"/>
        <v>0</v>
      </c>
      <c r="Q10" s="17" t="e">
        <f t="shared" si="8"/>
        <v>#DIV/0!</v>
      </c>
      <c r="R10" s="17"/>
      <c r="S10" s="22">
        <v>1.5741935483870899</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-9.9440116666666594</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3</v>
      </c>
      <c r="O11" s="21">
        <f t="shared" ref="O11:P11" si="19">D11/7</f>
        <v>0</v>
      </c>
      <c r="P11" s="21">
        <f t="shared" si="19"/>
        <v>0</v>
      </c>
      <c r="Q11" s="17" t="e">
        <f t="shared" si="8"/>
        <v>#DIV/0!</v>
      </c>
      <c r="R11" s="17"/>
      <c r="S11" s="22">
        <v>1.6056338028168999</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-9.9440116666666594</v>
      </c>
      <c r="AG11" s="26">
        <v>0</v>
      </c>
    </row>
    <row r="12" spans="1:33" ht="15.75" customHeight="1" x14ac:dyDescent="0.2">
      <c r="A12" s="15" t="s">
        <v>49</v>
      </c>
      <c r="B12" s="15"/>
      <c r="C12" s="16" t="str">
        <f t="shared" si="4"/>
        <v xml:space="preserve"> - </v>
      </c>
      <c r="D12" s="17">
        <v>0</v>
      </c>
      <c r="E12" s="17">
        <v>0</v>
      </c>
      <c r="F12" s="30">
        <v>0</v>
      </c>
      <c r="G12" s="30">
        <v>-0.08</v>
      </c>
      <c r="H12" s="19" t="e">
        <f t="shared" si="1"/>
        <v>#DIV/0!</v>
      </c>
      <c r="I12" s="19" t="e">
        <f t="shared" si="2"/>
        <v>#DIV/0!</v>
      </c>
      <c r="J12" s="18">
        <f t="shared" si="5"/>
        <v>-0.08</v>
      </c>
      <c r="K12" s="18" t="e">
        <f t="shared" si="3"/>
        <v>#DIV/0!</v>
      </c>
      <c r="L12" s="17">
        <v>0</v>
      </c>
      <c r="M12" s="20" t="str">
        <f t="shared" si="6"/>
        <v>-</v>
      </c>
      <c r="N12" s="17">
        <v>2</v>
      </c>
      <c r="O12" s="21">
        <f t="shared" ref="O12:P12" si="20">D12/7</f>
        <v>0</v>
      </c>
      <c r="P12" s="21">
        <f t="shared" si="20"/>
        <v>0</v>
      </c>
      <c r="Q12" s="17" t="e">
        <f t="shared" si="8"/>
        <v>#DIV/0!</v>
      </c>
      <c r="R12" s="17"/>
      <c r="S12" s="22">
        <v>1.65625</v>
      </c>
      <c r="T12" s="15">
        <v>0</v>
      </c>
      <c r="U12" s="23" t="s">
        <v>33</v>
      </c>
      <c r="V12" s="24" t="s">
        <v>33</v>
      </c>
      <c r="W12" s="15">
        <v>0</v>
      </c>
      <c r="X12" s="25">
        <f t="shared" si="9"/>
        <v>0</v>
      </c>
      <c r="Y12" s="26">
        <f t="shared" si="10"/>
        <v>0</v>
      </c>
      <c r="Z12" s="15">
        <v>0</v>
      </c>
      <c r="AA12" s="15" t="s">
        <v>73</v>
      </c>
      <c r="AB12" s="28">
        <f t="shared" si="11"/>
        <v>-0.69</v>
      </c>
      <c r="AC12" s="29">
        <v>0.39748129166666668</v>
      </c>
      <c r="AD12" s="26">
        <f t="shared" si="12"/>
        <v>0</v>
      </c>
      <c r="AE12" s="26">
        <v>-6.56</v>
      </c>
      <c r="AF12" s="26">
        <v>-9.9440116666666594</v>
      </c>
      <c r="AG12" s="26">
        <v>0</v>
      </c>
    </row>
    <row r="13" spans="1:33" ht="15.75" customHeight="1" x14ac:dyDescent="0.2">
      <c r="A13" s="15" t="s">
        <v>50</v>
      </c>
      <c r="B13" s="15" t="s">
        <v>53</v>
      </c>
      <c r="C13" s="16">
        <f t="shared" si="4"/>
        <v>26.99</v>
      </c>
      <c r="D13" s="17">
        <v>2</v>
      </c>
      <c r="E13" s="17">
        <v>0</v>
      </c>
      <c r="F13" s="18">
        <v>53.98</v>
      </c>
      <c r="G13" s="30">
        <v>0</v>
      </c>
      <c r="H13" s="19">
        <f t="shared" si="1"/>
        <v>0</v>
      </c>
      <c r="I13" s="19">
        <f t="shared" si="2"/>
        <v>0.21317639190440896</v>
      </c>
      <c r="J13" s="18">
        <f t="shared" si="5"/>
        <v>11.507261634999995</v>
      </c>
      <c r="K13" s="18">
        <f t="shared" si="3"/>
        <v>5.7536308174999977</v>
      </c>
      <c r="L13" s="17">
        <v>4</v>
      </c>
      <c r="M13" s="20">
        <f t="shared" si="6"/>
        <v>0.5</v>
      </c>
      <c r="N13" s="17">
        <v>0</v>
      </c>
      <c r="O13" s="21">
        <f t="shared" ref="O13:P13" si="21">D13/7</f>
        <v>0.2857142857142857</v>
      </c>
      <c r="P13" s="21">
        <f t="shared" si="21"/>
        <v>0</v>
      </c>
      <c r="Q13" s="17">
        <f t="shared" si="8"/>
        <v>0</v>
      </c>
      <c r="R13" s="17"/>
      <c r="S13" s="22" t="e">
        <v>#N/A</v>
      </c>
      <c r="T13" s="15">
        <v>0</v>
      </c>
      <c r="U13" s="23" t="s">
        <v>33</v>
      </c>
      <c r="V13" s="24" t="s">
        <v>33</v>
      </c>
      <c r="W13" s="15">
        <v>0</v>
      </c>
      <c r="X13" s="25">
        <f t="shared" si="9"/>
        <v>0</v>
      </c>
      <c r="Y13" s="26">
        <f t="shared" si="10"/>
        <v>0</v>
      </c>
      <c r="Z13" s="15">
        <v>0</v>
      </c>
      <c r="AA13" s="15" t="s">
        <v>73</v>
      </c>
      <c r="AB13" s="28">
        <f t="shared" si="11"/>
        <v>-0.69</v>
      </c>
      <c r="AC13" s="29">
        <v>0.39748129166666668</v>
      </c>
      <c r="AD13" s="26">
        <f t="shared" si="12"/>
        <v>-1.097048365</v>
      </c>
      <c r="AE13" s="26">
        <v>-6.56</v>
      </c>
      <c r="AF13" s="26">
        <v>-10.079345</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s">
        <v>73</v>
      </c>
      <c r="AB14" s="28">
        <f t="shared" si="11"/>
        <v>-0.69</v>
      </c>
      <c r="AC14" s="29">
        <v>0.39748129166666668</v>
      </c>
      <c r="AD14" s="26">
        <f t="shared" si="12"/>
        <v>0</v>
      </c>
      <c r="AE14" s="26">
        <v>-6.56</v>
      </c>
      <c r="AF14" s="26">
        <v>-10.079345</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s">
        <v>73</v>
      </c>
      <c r="AB15" s="28">
        <f t="shared" si="11"/>
        <v>-0.69</v>
      </c>
      <c r="AC15" s="29">
        <v>0.39748129166666668</v>
      </c>
      <c r="AD15" s="26">
        <f t="shared" si="12"/>
        <v>0</v>
      </c>
      <c r="AE15" s="26">
        <v>-6.56</v>
      </c>
      <c r="AF15" s="26">
        <v>-10.079345</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s">
        <v>73</v>
      </c>
      <c r="AB16" s="28">
        <f t="shared" si="11"/>
        <v>-0.69</v>
      </c>
      <c r="AC16" s="29">
        <v>0.39748129166666668</v>
      </c>
      <c r="AD16" s="26">
        <f t="shared" si="12"/>
        <v>0</v>
      </c>
      <c r="AE16" s="26">
        <v>-6.56</v>
      </c>
      <c r="AF16" s="26">
        <v>-10.079345</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0</v>
      </c>
      <c r="U17" s="23" t="s">
        <v>33</v>
      </c>
      <c r="V17" s="24" t="s">
        <v>33</v>
      </c>
      <c r="W17" s="15">
        <v>0</v>
      </c>
      <c r="X17" s="25">
        <f t="shared" si="9"/>
        <v>0</v>
      </c>
      <c r="Y17" s="26">
        <f t="shared" si="10"/>
        <v>0</v>
      </c>
      <c r="Z17" s="15">
        <v>0</v>
      </c>
      <c r="AA17" s="15" t="s">
        <v>73</v>
      </c>
      <c r="AB17" s="28">
        <f t="shared" si="11"/>
        <v>-0.69</v>
      </c>
      <c r="AC17" s="29">
        <v>0.39748129166666668</v>
      </c>
      <c r="AD17" s="26">
        <f t="shared" si="12"/>
        <v>0</v>
      </c>
      <c r="AE17" s="26">
        <v>-6.56</v>
      </c>
      <c r="AF17" s="26">
        <v>-9.8732450000000007</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0</v>
      </c>
      <c r="U18" s="23" t="s">
        <v>33</v>
      </c>
      <c r="V18" s="24" t="s">
        <v>33</v>
      </c>
      <c r="W18" s="15">
        <v>0</v>
      </c>
      <c r="X18" s="25">
        <f t="shared" si="9"/>
        <v>0</v>
      </c>
      <c r="Y18" s="26">
        <f t="shared" si="10"/>
        <v>0</v>
      </c>
      <c r="Z18" s="15">
        <v>0</v>
      </c>
      <c r="AA18" s="15" t="s">
        <v>73</v>
      </c>
      <c r="AB18" s="28">
        <f t="shared" si="11"/>
        <v>-0.69</v>
      </c>
      <c r="AC18" s="29">
        <v>0.39748129166666668</v>
      </c>
      <c r="AD18" s="26">
        <f t="shared" si="12"/>
        <v>0</v>
      </c>
      <c r="AE18" s="26">
        <v>-6.56</v>
      </c>
      <c r="AF18" s="26">
        <v>-9.8732450000000007</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0</v>
      </c>
      <c r="U19" s="23" t="s">
        <v>33</v>
      </c>
      <c r="V19" s="24" t="s">
        <v>33</v>
      </c>
      <c r="W19" s="15">
        <v>0</v>
      </c>
      <c r="X19" s="25">
        <f t="shared" si="9"/>
        <v>0</v>
      </c>
      <c r="Y19" s="26">
        <f t="shared" si="10"/>
        <v>0</v>
      </c>
      <c r="Z19" s="15">
        <v>0</v>
      </c>
      <c r="AA19" s="15" t="s">
        <v>73</v>
      </c>
      <c r="AB19" s="28">
        <f t="shared" si="11"/>
        <v>-0.69</v>
      </c>
      <c r="AC19" s="29">
        <v>0.39748129166666668</v>
      </c>
      <c r="AD19" s="26">
        <f t="shared" si="12"/>
        <v>0</v>
      </c>
      <c r="AE19" s="26">
        <v>-6.56</v>
      </c>
      <c r="AF19" s="26">
        <v>-9.8732450000000007</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0</v>
      </c>
      <c r="U20" s="23" t="s">
        <v>33</v>
      </c>
      <c r="V20" s="24" t="s">
        <v>33</v>
      </c>
      <c r="W20" s="15">
        <v>0</v>
      </c>
      <c r="X20" s="25">
        <f t="shared" si="9"/>
        <v>0</v>
      </c>
      <c r="Y20" s="26">
        <f t="shared" si="10"/>
        <v>0</v>
      </c>
      <c r="Z20" s="15">
        <v>0</v>
      </c>
      <c r="AA20" s="15" t="s">
        <v>73</v>
      </c>
      <c r="AB20" s="28">
        <f t="shared" si="11"/>
        <v>-0.69</v>
      </c>
      <c r="AC20" s="29">
        <v>0.39748129166666668</v>
      </c>
      <c r="AD20" s="26">
        <f t="shared" si="12"/>
        <v>0</v>
      </c>
      <c r="AE20" s="26">
        <v>-6.56</v>
      </c>
      <c r="AF20" s="26">
        <v>-9.8732450000000007</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0</v>
      </c>
      <c r="U21" s="23" t="s">
        <v>33</v>
      </c>
      <c r="V21" s="24" t="s">
        <v>33</v>
      </c>
      <c r="W21" s="15">
        <v>0</v>
      </c>
      <c r="X21" s="25">
        <f t="shared" si="9"/>
        <v>0</v>
      </c>
      <c r="Y21" s="26">
        <f t="shared" si="10"/>
        <v>0</v>
      </c>
      <c r="Z21" s="15">
        <v>0</v>
      </c>
      <c r="AA21" s="15" t="s">
        <v>73</v>
      </c>
      <c r="AB21" s="28">
        <f t="shared" si="11"/>
        <v>-0.69</v>
      </c>
      <c r="AC21" s="29">
        <v>0.39748129166666668</v>
      </c>
      <c r="AD21" s="26">
        <f t="shared" si="12"/>
        <v>0</v>
      </c>
      <c r="AE21" s="26">
        <v>-6.56</v>
      </c>
      <c r="AF21" s="26">
        <v>-9.8732450000000007</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0</v>
      </c>
      <c r="U22" s="23" t="s">
        <v>33</v>
      </c>
      <c r="V22" s="24" t="s">
        <v>33</v>
      </c>
      <c r="W22" s="15">
        <v>0</v>
      </c>
      <c r="X22" s="25">
        <f t="shared" si="9"/>
        <v>0</v>
      </c>
      <c r="Y22" s="26">
        <f t="shared" si="10"/>
        <v>0</v>
      </c>
      <c r="Z22" s="15">
        <v>0</v>
      </c>
      <c r="AA22" s="15" t="s">
        <v>73</v>
      </c>
      <c r="AB22" s="28">
        <f t="shared" si="11"/>
        <v>-0.69</v>
      </c>
      <c r="AC22" s="29">
        <v>0.39748129166666668</v>
      </c>
      <c r="AD22" s="26">
        <f t="shared" si="12"/>
        <v>0</v>
      </c>
      <c r="AE22" s="26">
        <v>-6.56</v>
      </c>
      <c r="AF22" s="26">
        <v>-9.8732450000000007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0.39748129166666668</v>
      </c>
      <c r="AD23" s="26">
        <f t="shared" si="12"/>
        <v>0</v>
      </c>
      <c r="AE23" s="26">
        <v>-6.56</v>
      </c>
      <c r="AF23" s="26">
        <v>-9.8732450000000007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0.39748129166666668</v>
      </c>
      <c r="AD24" s="26">
        <f t="shared" si="12"/>
        <v>0</v>
      </c>
      <c r="AE24" s="26">
        <v>-6.56</v>
      </c>
      <c r="AF24" s="26">
        <v>-9.8732450000000007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0.39748129166666668</v>
      </c>
      <c r="AD25" s="26">
        <f t="shared" si="12"/>
        <v>0</v>
      </c>
      <c r="AE25" s="26">
        <v>-6.56</v>
      </c>
      <c r="AF25" s="26">
        <v>-9.8699999999999903</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0.39748129166666668</v>
      </c>
      <c r="AD26" s="26">
        <f t="shared" si="12"/>
        <v>0</v>
      </c>
      <c r="AE26" s="26">
        <v>-6.56</v>
      </c>
      <c r="AF26" s="26">
        <v>-9.8732450000000007</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0.39748129166666668</v>
      </c>
      <c r="AD27" s="26">
        <f t="shared" si="12"/>
        <v>0</v>
      </c>
      <c r="AE27" s="26">
        <v>-6.56</v>
      </c>
      <c r="AF27" s="26">
        <v>-9.8732450000000007</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0.39748129166666668</v>
      </c>
      <c r="AD28" s="26">
        <f t="shared" si="12"/>
        <v>0</v>
      </c>
      <c r="AE28" s="26">
        <v>-6.56</v>
      </c>
      <c r="AF28" s="26">
        <v>-9.8732450000000007</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0.39748129166666668</v>
      </c>
      <c r="AD29" s="26">
        <f t="shared" si="12"/>
        <v>0</v>
      </c>
      <c r="AE29" s="26">
        <v>-6.56</v>
      </c>
      <c r="AF29" s="26">
        <v>-9.8732450000000007</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0.39748129166666668</v>
      </c>
      <c r="AD30" s="26">
        <f t="shared" si="12"/>
        <v>0</v>
      </c>
      <c r="AE30" s="26">
        <v>-6.56</v>
      </c>
      <c r="AF30" s="26">
        <v>-10.07419876</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719</v>
      </c>
      <c r="W31" s="39">
        <v>0</v>
      </c>
      <c r="X31" s="25">
        <f t="shared" si="9"/>
        <v>0</v>
      </c>
      <c r="Y31" s="26">
        <f t="shared" si="10"/>
        <v>0</v>
      </c>
      <c r="Z31" s="39">
        <v>0</v>
      </c>
      <c r="AA31" s="2" t="s">
        <v>73</v>
      </c>
      <c r="AB31" s="28">
        <f t="shared" si="11"/>
        <v>-0.69</v>
      </c>
      <c r="AC31" s="29">
        <v>0.39748129166666668</v>
      </c>
      <c r="AD31" s="26">
        <f t="shared" si="12"/>
        <v>0</v>
      </c>
      <c r="AE31" s="26">
        <v>-6.56</v>
      </c>
      <c r="AF31" s="26">
        <v>-10.074198760000002</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0.39748129166666668</v>
      </c>
      <c r="AD32" s="26">
        <f t="shared" si="12"/>
        <v>0</v>
      </c>
      <c r="AE32" s="26">
        <v>-6.56</v>
      </c>
      <c r="AF32" s="26">
        <v>-10.07419876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51.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 Black Large Wire Organizer &amp; Storage Boxes with Cable Sleeve, Hook and Loop Keepers, Zip Ties &amp; More")</f>
        <v>Cable Management Box to Hide Cords and Cables - Black Large Wire Organizer &amp; Storage Boxes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Info!B1:BJ5000""),2,FALSE),"""")"),"B07WTQDSQS")</f>
        <v>B07WTQDSQS</v>
      </c>
      <c r="B2" s="38" t="s">
        <v>408</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69" customHeight="1" x14ac:dyDescent="0.15">
      <c r="A3" s="62" t="s">
        <v>30</v>
      </c>
      <c r="B3" s="63"/>
      <c r="C3" s="4">
        <f>((AE32+AF32)/0.85)*-1</f>
        <v>16.070691219607838</v>
      </c>
      <c r="D3" s="5">
        <f>SUM(D4:D99765)</f>
        <v>424</v>
      </c>
      <c r="E3" s="5"/>
      <c r="F3" s="6">
        <f t="shared" ref="F3:G3" si="0">SUM(F4:F99765)</f>
        <v>10319.42</v>
      </c>
      <c r="G3" s="6">
        <f t="shared" si="0"/>
        <v>-0.59000000000000008</v>
      </c>
      <c r="H3" s="7">
        <f t="shared" ref="H3:H32" si="1">G3/F3*-1</f>
        <v>5.7173755889381384E-5</v>
      </c>
      <c r="I3" s="8">
        <f t="shared" ref="I3:I32" si="2">J3/F3</f>
        <v>0.26706730444168025</v>
      </c>
      <c r="J3" s="6">
        <f>SUM(J4:J99765)</f>
        <v>2755.9796828015642</v>
      </c>
      <c r="K3" s="6">
        <f t="shared" ref="K3:K32" si="3">J3/D3</f>
        <v>6.4999520820791608</v>
      </c>
      <c r="L3" s="5"/>
      <c r="M3" s="9"/>
      <c r="N3" s="10"/>
      <c r="O3" s="5" t="str">
        <f ca="1">IFERROR(__xludf.DUMMYFUNCTION("IFERROR(VLOOKUP(B2,IMPORTRANGE(""https://docs.google.com/spreadsheets/d/1N8jvpEHDVkurDv7NrPxwI3eH6hQsvtb1QltGNCalRjU/edit#gid=865736387"",""Compiled Sheet!a1:g5000""),2,FALSE),"""")"),"4.5 - March
4.5 - April
4.5 - May
4.5 - June
4.5 - July
4.5 - Aug
2 - Sept
2 - Oct
3 - Nov
3 - Dec
6 - Jan
4.5 - Feb")</f>
        <v>4.5 - March
4.5 - April
4.5 - May
4.5 - June
4.5 - July
4.5 - Aug
2 - Sept
2 - Oct
3 - Nov
3 - Dec
6 - Jan
4.5 -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-204.51278652954809</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Info!B2:BZ7000""),37,FALSE)),"""")*-1"),-7.38008753666666)</f>
        <v>-7.3800875366666601</v>
      </c>
      <c r="AG3" s="6">
        <f>SUM(AG4:AG99765)</f>
        <v>0</v>
      </c>
    </row>
    <row r="4" spans="1:33" ht="15.75" customHeight="1" x14ac:dyDescent="0.2">
      <c r="A4" s="15" t="s">
        <v>31</v>
      </c>
      <c r="B4" s="15" t="s">
        <v>409</v>
      </c>
      <c r="C4" s="16">
        <f t="shared" ref="C4:C32" si="4">IFERROR(F4/D4," - ")</f>
        <v>24.740857142857156</v>
      </c>
      <c r="D4" s="17">
        <v>35</v>
      </c>
      <c r="E4" s="17">
        <v>0</v>
      </c>
      <c r="F4" s="18">
        <v>865.9300000000004</v>
      </c>
      <c r="G4" s="18">
        <v>-0.18</v>
      </c>
      <c r="H4" s="19">
        <f t="shared" si="1"/>
        <v>2.078689963391959E-4</v>
      </c>
      <c r="I4" s="19">
        <f t="shared" si="2"/>
        <v>0.28657304482046947</v>
      </c>
      <c r="J4" s="18">
        <f t="shared" ref="J4:J32" si="5">F4*0.85+G4+AF4*D4+D4*AE4+AG4+AD4</f>
        <v>248.15219670138924</v>
      </c>
      <c r="K4" s="18">
        <f t="shared" si="3"/>
        <v>7.0900627628968351</v>
      </c>
      <c r="L4" s="17">
        <v>90</v>
      </c>
      <c r="M4" s="20">
        <f t="shared" ref="M4:M32" si="6">IFERROR(D4/L4,"-")</f>
        <v>0.3888888888888889</v>
      </c>
      <c r="N4" s="17">
        <v>74</v>
      </c>
      <c r="O4" s="21">
        <f t="shared" ref="O4:P4" si="7">D4/7</f>
        <v>5</v>
      </c>
      <c r="P4" s="21">
        <f t="shared" si="7"/>
        <v>0</v>
      </c>
      <c r="Q4" s="17">
        <f t="shared" ref="Q4:Q32" si="8">ROUNDDOWN(N4/(O4+P4),0)</f>
        <v>14</v>
      </c>
      <c r="R4" s="17"/>
      <c r="S4" s="22">
        <v>2.6588921282798799</v>
      </c>
      <c r="T4" s="15">
        <v>348</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0.34136284722222221</v>
      </c>
      <c r="AD4" s="26">
        <f t="shared" ref="AD4:AD32" si="12">IFERROR(AB4*AC4*D4*2,0)</f>
        <v>-16.487825520833329</v>
      </c>
      <c r="AE4" s="26">
        <v>-6.18</v>
      </c>
      <c r="AF4" s="26">
        <v>-7.2834422222222228</v>
      </c>
      <c r="AG4" s="26">
        <v>0</v>
      </c>
    </row>
    <row r="5" spans="1:33" ht="15.75" customHeight="1" x14ac:dyDescent="0.2">
      <c r="A5" s="15" t="s">
        <v>35</v>
      </c>
      <c r="B5" s="15" t="s">
        <v>410</v>
      </c>
      <c r="C5" s="16">
        <f t="shared" si="4"/>
        <v>26.771384615384608</v>
      </c>
      <c r="D5" s="17">
        <v>65</v>
      </c>
      <c r="E5" s="17">
        <v>0</v>
      </c>
      <c r="F5" s="30">
        <v>1740.1399999999996</v>
      </c>
      <c r="G5" s="30">
        <v>0</v>
      </c>
      <c r="H5" s="19">
        <f t="shared" si="1"/>
        <v>0</v>
      </c>
      <c r="I5" s="19">
        <f t="shared" si="2"/>
        <v>0.32947896548117017</v>
      </c>
      <c r="J5" s="18">
        <f t="shared" si="5"/>
        <v>573.33952699240331</v>
      </c>
      <c r="K5" s="18">
        <f t="shared" si="3"/>
        <v>8.8206081075754348</v>
      </c>
      <c r="L5" s="17">
        <v>225</v>
      </c>
      <c r="M5" s="20">
        <f t="shared" si="6"/>
        <v>0.28888888888888886</v>
      </c>
      <c r="N5" s="17">
        <v>11</v>
      </c>
      <c r="O5" s="21">
        <f t="shared" ref="O5:P5" si="13">D5/7</f>
        <v>9.2857142857142865</v>
      </c>
      <c r="P5" s="21">
        <f t="shared" si="13"/>
        <v>0</v>
      </c>
      <c r="Q5" s="17">
        <f t="shared" si="8"/>
        <v>1</v>
      </c>
      <c r="R5" s="17"/>
      <c r="S5" s="22">
        <v>4.8810572687224596</v>
      </c>
      <c r="T5" s="15">
        <v>348</v>
      </c>
      <c r="U5" s="23" t="s">
        <v>33</v>
      </c>
      <c r="V5" s="24" t="s">
        <v>33</v>
      </c>
      <c r="W5" s="15">
        <v>0</v>
      </c>
      <c r="X5" s="25">
        <f t="shared" si="9"/>
        <v>0</v>
      </c>
      <c r="Y5" s="26">
        <f t="shared" si="10"/>
        <v>0</v>
      </c>
      <c r="Z5" s="15">
        <v>0</v>
      </c>
      <c r="AA5" s="15" t="s">
        <v>73</v>
      </c>
      <c r="AB5" s="28">
        <f t="shared" si="11"/>
        <v>-0.69</v>
      </c>
      <c r="AC5" s="29">
        <v>0.34175840092699883</v>
      </c>
      <c r="AD5" s="26">
        <f t="shared" si="12"/>
        <v>-30.65572856315179</v>
      </c>
      <c r="AE5" s="26">
        <v>-6.18</v>
      </c>
      <c r="AF5" s="26">
        <v>-7.2834422222222228</v>
      </c>
      <c r="AG5" s="26">
        <v>0</v>
      </c>
    </row>
    <row r="6" spans="1:33" ht="15.75" customHeight="1" x14ac:dyDescent="0.2">
      <c r="A6" s="15" t="s">
        <v>37</v>
      </c>
      <c r="B6" s="15" t="s">
        <v>53</v>
      </c>
      <c r="C6" s="16">
        <f t="shared" si="4"/>
        <v>28.29</v>
      </c>
      <c r="D6" s="17">
        <v>4</v>
      </c>
      <c r="E6" s="17">
        <v>0</v>
      </c>
      <c r="F6" s="30">
        <v>113.16</v>
      </c>
      <c r="G6" s="30">
        <v>-0.08</v>
      </c>
      <c r="H6" s="19">
        <f t="shared" si="1"/>
        <v>7.0696359137504422E-4</v>
      </c>
      <c r="I6" s="19">
        <f t="shared" si="2"/>
        <v>0.35671372161535936</v>
      </c>
      <c r="J6" s="18">
        <f t="shared" si="5"/>
        <v>40.365724737994064</v>
      </c>
      <c r="K6" s="18">
        <f t="shared" si="3"/>
        <v>10.091431184498516</v>
      </c>
      <c r="L6" s="17">
        <v>25</v>
      </c>
      <c r="M6" s="20">
        <f t="shared" si="6"/>
        <v>0.16</v>
      </c>
      <c r="N6" s="17">
        <v>0</v>
      </c>
      <c r="O6" s="21">
        <f t="shared" ref="O6:P6" si="14">D6/7</f>
        <v>0.5714285714285714</v>
      </c>
      <c r="P6" s="21">
        <f t="shared" si="14"/>
        <v>0</v>
      </c>
      <c r="Q6" s="17">
        <f t="shared" si="8"/>
        <v>0</v>
      </c>
      <c r="R6" s="17"/>
      <c r="S6" s="22" t="e">
        <v>#N/A</v>
      </c>
      <c r="T6" s="15">
        <v>348</v>
      </c>
      <c r="U6" s="23" t="s">
        <v>33</v>
      </c>
      <c r="V6" s="24" t="s">
        <v>39</v>
      </c>
      <c r="W6" s="15">
        <v>0</v>
      </c>
      <c r="X6" s="25">
        <f t="shared" si="9"/>
        <v>0</v>
      </c>
      <c r="Y6" s="26">
        <f t="shared" si="10"/>
        <v>0</v>
      </c>
      <c r="Z6" s="15">
        <v>0</v>
      </c>
      <c r="AA6" s="15" t="s">
        <v>73</v>
      </c>
      <c r="AB6" s="28">
        <f t="shared" si="11"/>
        <v>-0.69</v>
      </c>
      <c r="AC6" s="29">
        <v>0.34175840092699883</v>
      </c>
      <c r="AD6" s="26">
        <f t="shared" si="12"/>
        <v>-1.8865063731170333</v>
      </c>
      <c r="AE6" s="26">
        <v>-6.18</v>
      </c>
      <c r="AF6" s="26">
        <v>-7.2834422222222228</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348</v>
      </c>
      <c r="U7" s="23" t="s">
        <v>33</v>
      </c>
      <c r="V7" s="24" t="s">
        <v>39</v>
      </c>
      <c r="W7" s="15">
        <v>0</v>
      </c>
      <c r="X7" s="25">
        <f t="shared" si="9"/>
        <v>0</v>
      </c>
      <c r="Y7" s="26">
        <f t="shared" si="10"/>
        <v>0</v>
      </c>
      <c r="Z7" s="15">
        <v>0</v>
      </c>
      <c r="AA7" s="15" t="e">
        <v>#N/A</v>
      </c>
      <c r="AB7" s="28" t="e">
        <f t="shared" si="11"/>
        <v>#N/A</v>
      </c>
      <c r="AC7" s="29" t="e">
        <v>#N/A</v>
      </c>
      <c r="AD7" s="26">
        <f t="shared" si="12"/>
        <v>0</v>
      </c>
      <c r="AE7" s="26">
        <v>0</v>
      </c>
      <c r="AF7" s="26">
        <v>-7.2834422222222228</v>
      </c>
      <c r="AG7" s="26">
        <v>0</v>
      </c>
    </row>
    <row r="8" spans="1:33" ht="1.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348</v>
      </c>
      <c r="U8" s="23">
        <v>288</v>
      </c>
      <c r="V8" s="24" t="s">
        <v>411</v>
      </c>
      <c r="W8" s="15">
        <v>0</v>
      </c>
      <c r="X8" s="25">
        <f t="shared" si="9"/>
        <v>0</v>
      </c>
      <c r="Y8" s="26">
        <f t="shared" si="10"/>
        <v>0</v>
      </c>
      <c r="Z8" s="15">
        <v>0</v>
      </c>
      <c r="AA8" s="15" t="e">
        <v>#N/A</v>
      </c>
      <c r="AB8" s="28" t="e">
        <f t="shared" si="11"/>
        <v>#N/A</v>
      </c>
      <c r="AC8" s="29" t="e">
        <v>#N/A</v>
      </c>
      <c r="AD8" s="26">
        <f t="shared" si="12"/>
        <v>0</v>
      </c>
      <c r="AE8" s="26">
        <v>0</v>
      </c>
      <c r="AF8" s="26">
        <v>-7.28</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348</v>
      </c>
      <c r="U9" s="23">
        <v>288</v>
      </c>
      <c r="V9" s="24" t="s">
        <v>412</v>
      </c>
      <c r="W9" s="15">
        <v>0</v>
      </c>
      <c r="X9" s="25">
        <f t="shared" si="9"/>
        <v>0</v>
      </c>
      <c r="Y9" s="26">
        <f t="shared" si="10"/>
        <v>0</v>
      </c>
      <c r="Z9" s="15">
        <v>0</v>
      </c>
      <c r="AA9" s="15" t="e">
        <v>#N/A</v>
      </c>
      <c r="AB9" s="28" t="e">
        <f t="shared" si="11"/>
        <v>#N/A</v>
      </c>
      <c r="AC9" s="29" t="e">
        <v>#N/A</v>
      </c>
      <c r="AD9" s="26">
        <f t="shared" si="12"/>
        <v>0</v>
      </c>
      <c r="AE9" s="26">
        <v>0</v>
      </c>
      <c r="AF9" s="26">
        <v>-7.6017977777777697</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288</v>
      </c>
      <c r="U10" s="23">
        <v>288</v>
      </c>
      <c r="V10" s="24" t="s">
        <v>413</v>
      </c>
      <c r="W10" s="15">
        <v>0</v>
      </c>
      <c r="X10" s="25">
        <f t="shared" si="9"/>
        <v>0</v>
      </c>
      <c r="Y10" s="26">
        <f t="shared" si="10"/>
        <v>0</v>
      </c>
      <c r="Z10" s="15">
        <v>0</v>
      </c>
      <c r="AA10" s="15" t="e">
        <v>#N/A</v>
      </c>
      <c r="AB10" s="28" t="e">
        <f t="shared" si="11"/>
        <v>#N/A</v>
      </c>
      <c r="AC10" s="29" t="e">
        <v>#N/A</v>
      </c>
      <c r="AD10" s="26">
        <f t="shared" si="12"/>
        <v>0</v>
      </c>
      <c r="AE10" s="26">
        <v>0</v>
      </c>
      <c r="AF10" s="26">
        <v>-7.6017977777777697</v>
      </c>
      <c r="AG10" s="26">
        <v>0</v>
      </c>
    </row>
    <row r="11" spans="1:33" ht="15.75" customHeight="1" x14ac:dyDescent="0.2">
      <c r="A11" s="15" t="s">
        <v>47</v>
      </c>
      <c r="B11" s="15" t="s">
        <v>48</v>
      </c>
      <c r="C11" s="16">
        <f t="shared" si="4"/>
        <v>30.7</v>
      </c>
      <c r="D11" s="17">
        <v>1</v>
      </c>
      <c r="E11" s="17">
        <v>0</v>
      </c>
      <c r="F11" s="30">
        <v>30.7</v>
      </c>
      <c r="G11" s="30">
        <v>-0.08</v>
      </c>
      <c r="H11" s="19">
        <f t="shared" si="1"/>
        <v>2.6058631921824105E-3</v>
      </c>
      <c r="I11" s="19">
        <f t="shared" si="2"/>
        <v>0.38311321266915221</v>
      </c>
      <c r="J11" s="18">
        <f t="shared" si="5"/>
        <v>11.761575628942973</v>
      </c>
      <c r="K11" s="18">
        <f t="shared" si="3"/>
        <v>11.761575628942973</v>
      </c>
      <c r="L11" s="17">
        <v>11</v>
      </c>
      <c r="M11" s="20">
        <f t="shared" si="6"/>
        <v>9.0909090909090912E-2</v>
      </c>
      <c r="N11" s="17">
        <v>1</v>
      </c>
      <c r="O11" s="21">
        <f t="shared" ref="O11:P11" si="19">D11/7</f>
        <v>0.14285714285714285</v>
      </c>
      <c r="P11" s="21">
        <f t="shared" si="19"/>
        <v>0</v>
      </c>
      <c r="Q11" s="17">
        <f t="shared" si="8"/>
        <v>7</v>
      </c>
      <c r="R11" s="17"/>
      <c r="S11" s="22" t="e">
        <v>#N/A</v>
      </c>
      <c r="T11" s="15">
        <v>288</v>
      </c>
      <c r="U11" s="23">
        <v>288</v>
      </c>
      <c r="V11" s="24" t="s">
        <v>413</v>
      </c>
      <c r="W11" s="15">
        <v>0</v>
      </c>
      <c r="X11" s="25">
        <f t="shared" si="9"/>
        <v>0</v>
      </c>
      <c r="Y11" s="26">
        <f t="shared" si="10"/>
        <v>0</v>
      </c>
      <c r="Z11" s="15">
        <v>0</v>
      </c>
      <c r="AA11" s="15" t="s">
        <v>73</v>
      </c>
      <c r="AB11" s="28">
        <f t="shared" si="11"/>
        <v>-0.69</v>
      </c>
      <c r="AC11" s="29">
        <v>0.34175840092699883</v>
      </c>
      <c r="AD11" s="26">
        <f t="shared" si="12"/>
        <v>-0.47162659327925832</v>
      </c>
      <c r="AE11" s="26">
        <v>-6.18</v>
      </c>
      <c r="AF11" s="26">
        <v>-7.6017977777777697</v>
      </c>
      <c r="AG11" s="26">
        <v>0</v>
      </c>
    </row>
    <row r="12" spans="1:33" ht="15.75" customHeight="1" x14ac:dyDescent="0.2">
      <c r="A12" s="15" t="s">
        <v>49</v>
      </c>
      <c r="B12" s="15" t="s">
        <v>53</v>
      </c>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552</v>
      </c>
      <c r="U12" s="23">
        <v>288</v>
      </c>
      <c r="V12" s="24" t="s">
        <v>414</v>
      </c>
      <c r="W12" s="15">
        <v>0</v>
      </c>
      <c r="X12" s="25">
        <f t="shared" si="9"/>
        <v>0</v>
      </c>
      <c r="Y12" s="26">
        <f t="shared" si="10"/>
        <v>0</v>
      </c>
      <c r="Z12" s="15">
        <v>0</v>
      </c>
      <c r="AA12" s="15" t="e">
        <v>#N/A</v>
      </c>
      <c r="AB12" s="28" t="e">
        <f t="shared" si="11"/>
        <v>#N/A</v>
      </c>
      <c r="AC12" s="29" t="e">
        <v>#N/A</v>
      </c>
      <c r="AD12" s="26">
        <f t="shared" si="12"/>
        <v>0</v>
      </c>
      <c r="AE12" s="26">
        <v>0</v>
      </c>
      <c r="AF12" s="26">
        <v>-7.6017977777777697</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552</v>
      </c>
      <c r="U13" s="23">
        <v>288</v>
      </c>
      <c r="V13" s="24" t="s">
        <v>415</v>
      </c>
      <c r="W13" s="15">
        <v>0</v>
      </c>
      <c r="X13" s="25">
        <f t="shared" si="9"/>
        <v>0</v>
      </c>
      <c r="Y13" s="26">
        <f t="shared" si="10"/>
        <v>0</v>
      </c>
      <c r="Z13" s="15">
        <v>0</v>
      </c>
      <c r="AA13" s="15" t="e">
        <v>#N/A</v>
      </c>
      <c r="AB13" s="28" t="e">
        <f t="shared" si="11"/>
        <v>#N/A</v>
      </c>
      <c r="AC13" s="29" t="e">
        <v>#N/A</v>
      </c>
      <c r="AD13" s="26">
        <f t="shared" si="12"/>
        <v>0</v>
      </c>
      <c r="AE13" s="26">
        <v>0</v>
      </c>
      <c r="AF13" s="26">
        <v>-7.7693533333333296</v>
      </c>
      <c r="AG13" s="26">
        <v>0</v>
      </c>
    </row>
    <row r="14" spans="1:33" ht="15.75" customHeight="1" x14ac:dyDescent="0.2">
      <c r="A14" s="15" t="s">
        <v>52</v>
      </c>
      <c r="B14" s="15"/>
      <c r="C14" s="16">
        <f t="shared" si="4"/>
        <v>30.7</v>
      </c>
      <c r="D14" s="17">
        <v>1</v>
      </c>
      <c r="E14" s="17">
        <v>0</v>
      </c>
      <c r="F14" s="18">
        <v>30.7</v>
      </c>
      <c r="G14" s="30">
        <v>0</v>
      </c>
      <c r="H14" s="19">
        <f t="shared" si="1"/>
        <v>0</v>
      </c>
      <c r="I14" s="19">
        <f t="shared" si="2"/>
        <v>0.38027902076547243</v>
      </c>
      <c r="J14" s="18">
        <f t="shared" si="5"/>
        <v>11.674565937500004</v>
      </c>
      <c r="K14" s="18">
        <f t="shared" si="3"/>
        <v>11.674565937500004</v>
      </c>
      <c r="L14" s="17">
        <v>0</v>
      </c>
      <c r="M14" s="20" t="str">
        <f t="shared" si="6"/>
        <v>-</v>
      </c>
      <c r="N14" s="17">
        <v>1</v>
      </c>
      <c r="O14" s="21">
        <f t="shared" ref="O14:P14" si="22">D14/7</f>
        <v>0.14285714285714285</v>
      </c>
      <c r="P14" s="21">
        <f t="shared" si="22"/>
        <v>0</v>
      </c>
      <c r="Q14" s="17">
        <f t="shared" si="8"/>
        <v>7</v>
      </c>
      <c r="R14" s="17"/>
      <c r="S14" s="22" t="e">
        <v>#N/A</v>
      </c>
      <c r="T14" s="15">
        <v>552</v>
      </c>
      <c r="U14" s="23">
        <v>288</v>
      </c>
      <c r="V14" s="24" t="s">
        <v>415</v>
      </c>
      <c r="W14" s="15">
        <v>0</v>
      </c>
      <c r="X14" s="25">
        <f t="shared" si="9"/>
        <v>0</v>
      </c>
      <c r="Y14" s="26">
        <f t="shared" si="10"/>
        <v>0</v>
      </c>
      <c r="Z14" s="15">
        <v>0</v>
      </c>
      <c r="AA14" s="15" t="s">
        <v>73</v>
      </c>
      <c r="AB14" s="28">
        <f t="shared" si="11"/>
        <v>-0.69</v>
      </c>
      <c r="AC14" s="29">
        <v>0.34136284722222221</v>
      </c>
      <c r="AD14" s="26">
        <f t="shared" si="12"/>
        <v>-0.4710807291666666</v>
      </c>
      <c r="AE14" s="26">
        <v>-6.18</v>
      </c>
      <c r="AF14" s="26">
        <v>-7.7693533333333296</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552</v>
      </c>
      <c r="U15" s="23">
        <v>288</v>
      </c>
      <c r="V15" s="24" t="s">
        <v>416</v>
      </c>
      <c r="W15" s="15">
        <v>0</v>
      </c>
      <c r="X15" s="25">
        <f t="shared" si="9"/>
        <v>0</v>
      </c>
      <c r="Y15" s="26">
        <f t="shared" si="10"/>
        <v>0</v>
      </c>
      <c r="Z15" s="15">
        <v>0</v>
      </c>
      <c r="AA15" s="15" t="e">
        <v>#N/A</v>
      </c>
      <c r="AB15" s="28" t="e">
        <f t="shared" si="11"/>
        <v>#N/A</v>
      </c>
      <c r="AC15" s="29" t="e">
        <v>#N/A</v>
      </c>
      <c r="AD15" s="26">
        <f t="shared" si="12"/>
        <v>0</v>
      </c>
      <c r="AE15" s="26">
        <v>0</v>
      </c>
      <c r="AF15" s="26">
        <v>-7.7693533333333296</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288</v>
      </c>
      <c r="O16" s="21">
        <f t="shared" ref="O16:P16" si="24">D16/7</f>
        <v>0</v>
      </c>
      <c r="P16" s="21">
        <f t="shared" si="24"/>
        <v>0</v>
      </c>
      <c r="Q16" s="17" t="e">
        <f t="shared" si="8"/>
        <v>#DIV/0!</v>
      </c>
      <c r="R16" s="17"/>
      <c r="S16" s="22">
        <v>1.11056511056511</v>
      </c>
      <c r="T16" s="15">
        <v>264</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-7.7693533333333296</v>
      </c>
      <c r="AG16" s="26">
        <v>0</v>
      </c>
    </row>
    <row r="17" spans="1:33" ht="15.75" customHeight="1" x14ac:dyDescent="0.2">
      <c r="A17" s="15" t="s">
        <v>56</v>
      </c>
      <c r="B17" s="15" t="s">
        <v>417</v>
      </c>
      <c r="C17" s="16">
        <f t="shared" si="4"/>
        <v>30.7</v>
      </c>
      <c r="D17" s="17">
        <v>3</v>
      </c>
      <c r="E17" s="17">
        <v>0</v>
      </c>
      <c r="F17" s="18">
        <v>92.1</v>
      </c>
      <c r="G17" s="30">
        <v>0</v>
      </c>
      <c r="H17" s="19">
        <f t="shared" si="1"/>
        <v>0</v>
      </c>
      <c r="I17" s="19">
        <f t="shared" si="2"/>
        <v>0.38508683835504898</v>
      </c>
      <c r="J17" s="18">
        <f t="shared" si="5"/>
        <v>35.466497812500009</v>
      </c>
      <c r="K17" s="18">
        <f t="shared" si="3"/>
        <v>11.822165937500003</v>
      </c>
      <c r="L17" s="17">
        <v>18</v>
      </c>
      <c r="M17" s="20">
        <f t="shared" si="6"/>
        <v>0.16666666666666666</v>
      </c>
      <c r="N17" s="17">
        <v>286</v>
      </c>
      <c r="O17" s="21">
        <f t="shared" ref="O17:P17" si="25">D17/7</f>
        <v>0.42857142857142855</v>
      </c>
      <c r="P17" s="21">
        <f t="shared" si="25"/>
        <v>0</v>
      </c>
      <c r="Q17" s="17">
        <f t="shared" si="8"/>
        <v>667</v>
      </c>
      <c r="R17" s="17"/>
      <c r="S17" s="22">
        <v>0.91820580474933999</v>
      </c>
      <c r="T17" s="15">
        <v>264</v>
      </c>
      <c r="U17" s="23" t="s">
        <v>33</v>
      </c>
      <c r="V17" s="24" t="s">
        <v>33</v>
      </c>
      <c r="W17" s="15">
        <v>0</v>
      </c>
      <c r="X17" s="25">
        <f t="shared" si="9"/>
        <v>0</v>
      </c>
      <c r="Y17" s="26">
        <f t="shared" si="10"/>
        <v>0</v>
      </c>
      <c r="Z17" s="15">
        <v>0</v>
      </c>
      <c r="AA17" s="15" t="s">
        <v>73</v>
      </c>
      <c r="AB17" s="28">
        <f t="shared" si="11"/>
        <v>-0.69</v>
      </c>
      <c r="AC17" s="29">
        <v>0.34136284722222221</v>
      </c>
      <c r="AD17" s="26">
        <f t="shared" si="12"/>
        <v>-1.4132421874999999</v>
      </c>
      <c r="AE17" s="26">
        <v>-6.18</v>
      </c>
      <c r="AF17" s="26">
        <v>-7.6217533333333298</v>
      </c>
      <c r="AG17" s="26">
        <v>0</v>
      </c>
    </row>
    <row r="18" spans="1:33" ht="15.75" customHeight="1" x14ac:dyDescent="0.2">
      <c r="A18" s="15" t="s">
        <v>57</v>
      </c>
      <c r="B18" s="15" t="s">
        <v>48</v>
      </c>
      <c r="C18" s="16">
        <f t="shared" si="4"/>
        <v>28.591428571428565</v>
      </c>
      <c r="D18" s="17">
        <v>7</v>
      </c>
      <c r="E18" s="17">
        <v>0</v>
      </c>
      <c r="F18" s="18">
        <v>200.13999999999996</v>
      </c>
      <c r="G18" s="30">
        <v>0</v>
      </c>
      <c r="H18" s="19">
        <f t="shared" si="1"/>
        <v>0</v>
      </c>
      <c r="I18" s="19">
        <f t="shared" si="2"/>
        <v>0.35080024763915274</v>
      </c>
      <c r="J18" s="18">
        <f t="shared" si="5"/>
        <v>70.209161562500014</v>
      </c>
      <c r="K18" s="18">
        <f t="shared" si="3"/>
        <v>10.029880223214288</v>
      </c>
      <c r="L18" s="17">
        <v>32</v>
      </c>
      <c r="M18" s="20">
        <f t="shared" si="6"/>
        <v>0.21875</v>
      </c>
      <c r="N18" s="17">
        <v>237</v>
      </c>
      <c r="O18" s="21">
        <f t="shared" ref="O18:P18" si="26">D18/7</f>
        <v>1</v>
      </c>
      <c r="P18" s="21">
        <f t="shared" si="26"/>
        <v>0</v>
      </c>
      <c r="Q18" s="17">
        <f t="shared" si="8"/>
        <v>237</v>
      </c>
      <c r="R18" s="17"/>
      <c r="S18" s="22">
        <v>0.33003300330032997</v>
      </c>
      <c r="T18" s="15">
        <v>264</v>
      </c>
      <c r="U18" s="23" t="s">
        <v>33</v>
      </c>
      <c r="V18" s="24" t="s">
        <v>33</v>
      </c>
      <c r="W18" s="15">
        <v>0</v>
      </c>
      <c r="X18" s="25">
        <f t="shared" si="9"/>
        <v>0</v>
      </c>
      <c r="Y18" s="26">
        <f t="shared" si="10"/>
        <v>0</v>
      </c>
      <c r="Z18" s="15">
        <v>0</v>
      </c>
      <c r="AA18" s="15" t="s">
        <v>73</v>
      </c>
      <c r="AB18" s="28">
        <f t="shared" si="11"/>
        <v>-0.69</v>
      </c>
      <c r="AC18" s="29">
        <v>0.34136284722222221</v>
      </c>
      <c r="AD18" s="26">
        <f t="shared" si="12"/>
        <v>-3.297565104166666</v>
      </c>
      <c r="AE18" s="26">
        <v>-6.18</v>
      </c>
      <c r="AF18" s="26">
        <v>-7.6217533333333298</v>
      </c>
      <c r="AG18" s="26">
        <v>0</v>
      </c>
    </row>
    <row r="19" spans="1:33" ht="15.75" customHeight="1" x14ac:dyDescent="0.2">
      <c r="A19" s="15" t="s">
        <v>58</v>
      </c>
      <c r="B19" s="15" t="s">
        <v>418</v>
      </c>
      <c r="C19" s="16">
        <f t="shared" si="4"/>
        <v>26.152142857142859</v>
      </c>
      <c r="D19" s="17">
        <v>14</v>
      </c>
      <c r="E19" s="17">
        <v>0</v>
      </c>
      <c r="F19" s="18">
        <v>366.13000000000005</v>
      </c>
      <c r="G19" s="30">
        <v>0</v>
      </c>
      <c r="H19" s="19">
        <f t="shared" si="1"/>
        <v>0</v>
      </c>
      <c r="I19" s="19">
        <f t="shared" si="2"/>
        <v>0.30423844843361653</v>
      </c>
      <c r="J19" s="18">
        <f t="shared" si="5"/>
        <v>111.39082312500004</v>
      </c>
      <c r="K19" s="18">
        <f t="shared" si="3"/>
        <v>7.956487366071431</v>
      </c>
      <c r="L19" s="17">
        <v>44</v>
      </c>
      <c r="M19" s="20">
        <f t="shared" si="6"/>
        <v>0.31818181818181818</v>
      </c>
      <c r="N19" s="17">
        <v>240</v>
      </c>
      <c r="O19" s="21">
        <f t="shared" ref="O19:P19" si="27">D19/7</f>
        <v>2</v>
      </c>
      <c r="P19" s="21">
        <f t="shared" si="27"/>
        <v>0</v>
      </c>
      <c r="Q19" s="17">
        <f t="shared" si="8"/>
        <v>120</v>
      </c>
      <c r="R19" s="17"/>
      <c r="S19" s="22">
        <v>0.27309236947791099</v>
      </c>
      <c r="T19" s="15">
        <v>324</v>
      </c>
      <c r="U19" s="23" t="s">
        <v>33</v>
      </c>
      <c r="V19" s="24" t="s">
        <v>33</v>
      </c>
      <c r="W19" s="15">
        <v>0</v>
      </c>
      <c r="X19" s="25">
        <f t="shared" si="9"/>
        <v>0</v>
      </c>
      <c r="Y19" s="26">
        <f t="shared" si="10"/>
        <v>0</v>
      </c>
      <c r="Z19" s="15">
        <v>0</v>
      </c>
      <c r="AA19" s="15" t="s">
        <v>73</v>
      </c>
      <c r="AB19" s="28">
        <f t="shared" si="11"/>
        <v>-0.69</v>
      </c>
      <c r="AC19" s="29">
        <v>0.34136284722222221</v>
      </c>
      <c r="AD19" s="26">
        <f t="shared" si="12"/>
        <v>-6.5951302083333321</v>
      </c>
      <c r="AE19" s="26">
        <v>-6.18</v>
      </c>
      <c r="AF19" s="26">
        <v>-7.6217533333333334</v>
      </c>
      <c r="AG19" s="26">
        <v>0</v>
      </c>
    </row>
    <row r="20" spans="1:33" ht="15.75" customHeight="1" x14ac:dyDescent="0.2">
      <c r="A20" s="15" t="s">
        <v>59</v>
      </c>
      <c r="B20" s="15" t="s">
        <v>48</v>
      </c>
      <c r="C20" s="16">
        <f t="shared" si="4"/>
        <v>24.794000000000004</v>
      </c>
      <c r="D20" s="17">
        <v>20</v>
      </c>
      <c r="E20" s="17">
        <v>0</v>
      </c>
      <c r="F20" s="18">
        <v>495.88000000000011</v>
      </c>
      <c r="G20" s="30">
        <v>0</v>
      </c>
      <c r="H20" s="19">
        <f t="shared" si="1"/>
        <v>0</v>
      </c>
      <c r="I20" s="19">
        <f t="shared" si="2"/>
        <v>0.27434322567960007</v>
      </c>
      <c r="J20" s="18">
        <f t="shared" si="5"/>
        <v>136.0413187500001</v>
      </c>
      <c r="K20" s="18">
        <f t="shared" si="3"/>
        <v>6.8020659375000054</v>
      </c>
      <c r="L20" s="17">
        <v>60</v>
      </c>
      <c r="M20" s="20">
        <f t="shared" si="6"/>
        <v>0.33333333333333331</v>
      </c>
      <c r="N20" s="17">
        <v>221</v>
      </c>
      <c r="O20" s="21">
        <f t="shared" ref="O20:P20" si="28">D20/7</f>
        <v>2.8571428571428572</v>
      </c>
      <c r="P20" s="21">
        <f t="shared" si="28"/>
        <v>0</v>
      </c>
      <c r="Q20" s="17">
        <f t="shared" si="8"/>
        <v>77</v>
      </c>
      <c r="R20" s="17"/>
      <c r="S20" s="22">
        <v>0.59504132231404905</v>
      </c>
      <c r="T20" s="15">
        <v>324</v>
      </c>
      <c r="U20" s="23" t="s">
        <v>33</v>
      </c>
      <c r="V20" s="24" t="s">
        <v>33</v>
      </c>
      <c r="W20" s="15">
        <v>0</v>
      </c>
      <c r="X20" s="25">
        <f t="shared" si="9"/>
        <v>0</v>
      </c>
      <c r="Y20" s="26">
        <f t="shared" si="10"/>
        <v>0</v>
      </c>
      <c r="Z20" s="15">
        <v>0</v>
      </c>
      <c r="AA20" s="15" t="s">
        <v>73</v>
      </c>
      <c r="AB20" s="28">
        <f t="shared" si="11"/>
        <v>-0.69</v>
      </c>
      <c r="AC20" s="29">
        <v>0.34136284722222221</v>
      </c>
      <c r="AD20" s="26">
        <f t="shared" si="12"/>
        <v>-9.4216145833333318</v>
      </c>
      <c r="AE20" s="26">
        <v>-6.18</v>
      </c>
      <c r="AF20" s="26">
        <v>-7.6217533333333334</v>
      </c>
      <c r="AG20" s="26">
        <v>0</v>
      </c>
    </row>
    <row r="21" spans="1:33" ht="15.75" customHeight="1" x14ac:dyDescent="0.2">
      <c r="A21" s="15" t="s">
        <v>60</v>
      </c>
      <c r="B21" s="15" t="s">
        <v>48</v>
      </c>
      <c r="C21" s="16">
        <f t="shared" si="4"/>
        <v>24.26230769230769</v>
      </c>
      <c r="D21" s="17">
        <v>26</v>
      </c>
      <c r="E21" s="17">
        <v>0</v>
      </c>
      <c r="F21" s="18">
        <v>630.81999999999994</v>
      </c>
      <c r="G21" s="30">
        <v>0</v>
      </c>
      <c r="H21" s="19">
        <f t="shared" si="1"/>
        <v>0</v>
      </c>
      <c r="I21" s="19">
        <f t="shared" si="2"/>
        <v>0.26101563044925646</v>
      </c>
      <c r="J21" s="18">
        <f t="shared" si="5"/>
        <v>164.65387999999993</v>
      </c>
      <c r="K21" s="18">
        <f t="shared" si="3"/>
        <v>6.332841538461536</v>
      </c>
      <c r="L21" s="17">
        <v>36</v>
      </c>
      <c r="M21" s="20">
        <f t="shared" si="6"/>
        <v>0.72222222222222221</v>
      </c>
      <c r="N21" s="17">
        <v>208</v>
      </c>
      <c r="O21" s="21">
        <f t="shared" ref="O21:P21" si="29">D21/7</f>
        <v>3.7142857142857144</v>
      </c>
      <c r="P21" s="21">
        <f t="shared" si="29"/>
        <v>0</v>
      </c>
      <c r="Q21" s="17">
        <f t="shared" si="8"/>
        <v>56</v>
      </c>
      <c r="R21" s="17"/>
      <c r="S21" s="22">
        <v>0.515625</v>
      </c>
      <c r="T21" s="15">
        <v>324</v>
      </c>
      <c r="U21" s="23" t="s">
        <v>33</v>
      </c>
      <c r="V21" s="24" t="s">
        <v>33</v>
      </c>
      <c r="W21" s="15">
        <v>0</v>
      </c>
      <c r="X21" s="25">
        <f t="shared" si="9"/>
        <v>0</v>
      </c>
      <c r="Y21" s="26">
        <f t="shared" si="10"/>
        <v>0</v>
      </c>
      <c r="Z21" s="15">
        <v>0</v>
      </c>
      <c r="AA21" s="15" t="s">
        <v>73</v>
      </c>
      <c r="AB21" s="28">
        <f t="shared" si="11"/>
        <v>-0.69</v>
      </c>
      <c r="AC21" s="29">
        <v>0.35388888888888886</v>
      </c>
      <c r="AD21" s="26">
        <f t="shared" si="12"/>
        <v>-12.697533333333332</v>
      </c>
      <c r="AE21" s="26">
        <v>-6.18</v>
      </c>
      <c r="AF21" s="26">
        <v>-7.6217533333333334</v>
      </c>
      <c r="AG21" s="26">
        <v>0</v>
      </c>
    </row>
    <row r="22" spans="1:33" ht="15.75" customHeight="1" x14ac:dyDescent="0.2">
      <c r="A22" s="15" t="s">
        <v>61</v>
      </c>
      <c r="B22" s="15" t="s">
        <v>48</v>
      </c>
      <c r="C22" s="16">
        <f t="shared" si="4"/>
        <v>24.135555555555559</v>
      </c>
      <c r="D22" s="17">
        <v>27</v>
      </c>
      <c r="E22" s="17">
        <v>0</v>
      </c>
      <c r="F22" s="30">
        <v>651.66000000000008</v>
      </c>
      <c r="G22" s="30">
        <v>0</v>
      </c>
      <c r="H22" s="19">
        <f t="shared" si="1"/>
        <v>0</v>
      </c>
      <c r="I22" s="19">
        <f t="shared" si="2"/>
        <v>0.2579224749102294</v>
      </c>
      <c r="J22" s="18">
        <f t="shared" si="5"/>
        <v>168.0777600000001</v>
      </c>
      <c r="K22" s="18">
        <f t="shared" si="3"/>
        <v>6.2251022222222261</v>
      </c>
      <c r="L22" s="17">
        <v>82</v>
      </c>
      <c r="M22" s="20">
        <f t="shared" si="6"/>
        <v>0.32926829268292684</v>
      </c>
      <c r="N22" s="17">
        <v>183</v>
      </c>
      <c r="O22" s="21">
        <f t="shared" ref="O22:P22" si="30">D22/7</f>
        <v>3.8571428571428572</v>
      </c>
      <c r="P22" s="21">
        <f t="shared" si="30"/>
        <v>0</v>
      </c>
      <c r="Q22" s="17">
        <f t="shared" si="8"/>
        <v>47</v>
      </c>
      <c r="R22" s="17"/>
      <c r="S22" s="22">
        <v>0.72577319587628797</v>
      </c>
      <c r="T22" s="15">
        <v>324</v>
      </c>
      <c r="U22" s="23" t="s">
        <v>33</v>
      </c>
      <c r="V22" s="24" t="s">
        <v>33</v>
      </c>
      <c r="W22" s="15">
        <v>0</v>
      </c>
      <c r="X22" s="25">
        <f t="shared" si="9"/>
        <v>0</v>
      </c>
      <c r="Y22" s="26">
        <f t="shared" si="10"/>
        <v>0</v>
      </c>
      <c r="Z22" s="15">
        <v>0</v>
      </c>
      <c r="AA22" s="15" t="s">
        <v>73</v>
      </c>
      <c r="AB22" s="28">
        <f t="shared" si="11"/>
        <v>-0.69</v>
      </c>
      <c r="AC22" s="29">
        <v>0.35388888888888886</v>
      </c>
      <c r="AD22" s="26">
        <f t="shared" si="12"/>
        <v>-13.185899999999998</v>
      </c>
      <c r="AE22" s="26">
        <v>-6.18</v>
      </c>
      <c r="AF22" s="26">
        <v>-7.6217533333333334</v>
      </c>
      <c r="AG22" s="26">
        <v>0</v>
      </c>
    </row>
    <row r="23" spans="1:33" ht="15.75" customHeight="1" x14ac:dyDescent="0.2">
      <c r="A23" s="15" t="s">
        <v>62</v>
      </c>
      <c r="B23" s="15" t="s">
        <v>419</v>
      </c>
      <c r="C23" s="16">
        <f t="shared" si="4"/>
        <v>24.085714285714285</v>
      </c>
      <c r="D23" s="17">
        <v>21</v>
      </c>
      <c r="E23" s="17">
        <v>1</v>
      </c>
      <c r="F23" s="18">
        <v>505.8</v>
      </c>
      <c r="G23" s="30">
        <v>0</v>
      </c>
      <c r="H23" s="19">
        <f t="shared" si="1"/>
        <v>0</v>
      </c>
      <c r="I23" s="19">
        <f t="shared" si="2"/>
        <v>0.25669727164887318</v>
      </c>
      <c r="J23" s="18">
        <f t="shared" si="5"/>
        <v>129.83748000000006</v>
      </c>
      <c r="K23" s="18">
        <f t="shared" si="3"/>
        <v>6.1827371428571452</v>
      </c>
      <c r="L23" s="17">
        <v>65</v>
      </c>
      <c r="M23" s="20">
        <f t="shared" si="6"/>
        <v>0.32307692307692309</v>
      </c>
      <c r="N23" s="17">
        <v>157</v>
      </c>
      <c r="O23" s="21">
        <f t="shared" ref="O23:P23" si="31">D23/7</f>
        <v>3</v>
      </c>
      <c r="P23" s="21">
        <f t="shared" si="31"/>
        <v>0.14285714285714285</v>
      </c>
      <c r="Q23" s="17">
        <f t="shared" si="8"/>
        <v>49</v>
      </c>
      <c r="R23" s="17"/>
      <c r="S23" s="22">
        <v>1</v>
      </c>
      <c r="T23" s="15">
        <v>492</v>
      </c>
      <c r="U23" s="23" t="s">
        <v>33</v>
      </c>
      <c r="V23" s="24" t="s">
        <v>420</v>
      </c>
      <c r="W23" s="15">
        <v>0</v>
      </c>
      <c r="X23" s="25">
        <f t="shared" si="9"/>
        <v>0</v>
      </c>
      <c r="Y23" s="26">
        <f t="shared" si="10"/>
        <v>0</v>
      </c>
      <c r="Z23" s="15">
        <v>0</v>
      </c>
      <c r="AA23" s="15" t="s">
        <v>73</v>
      </c>
      <c r="AB23" s="28">
        <f t="shared" si="11"/>
        <v>-0.69</v>
      </c>
      <c r="AC23" s="29">
        <v>0.35388888888888886</v>
      </c>
      <c r="AD23" s="26">
        <f t="shared" si="12"/>
        <v>-10.255699999999999</v>
      </c>
      <c r="AE23" s="26">
        <v>-6.18</v>
      </c>
      <c r="AF23" s="26">
        <v>-7.6217533333333334</v>
      </c>
      <c r="AG23" s="26">
        <v>0</v>
      </c>
    </row>
    <row r="24" spans="1:33" ht="15.75" customHeight="1" x14ac:dyDescent="0.2">
      <c r="A24" s="15" t="s">
        <v>63</v>
      </c>
      <c r="B24" s="15" t="s">
        <v>421</v>
      </c>
      <c r="C24" s="16">
        <f t="shared" si="4"/>
        <v>23.080909090909092</v>
      </c>
      <c r="D24" s="17">
        <v>11</v>
      </c>
      <c r="E24" s="17">
        <v>0</v>
      </c>
      <c r="F24" s="18">
        <v>253.89000000000001</v>
      </c>
      <c r="G24" s="18">
        <v>-0.14000000000000001</v>
      </c>
      <c r="H24" s="19">
        <f t="shared" si="1"/>
        <v>5.5141990625861594E-4</v>
      </c>
      <c r="I24" s="19">
        <f t="shared" si="2"/>
        <v>0.23031698767182651</v>
      </c>
      <c r="J24" s="18">
        <f t="shared" si="5"/>
        <v>58.475180000000037</v>
      </c>
      <c r="K24" s="18">
        <f t="shared" si="3"/>
        <v>5.3159254545454582</v>
      </c>
      <c r="L24" s="17">
        <v>57</v>
      </c>
      <c r="M24" s="20">
        <f t="shared" si="6"/>
        <v>0.19298245614035087</v>
      </c>
      <c r="N24" s="17">
        <v>149</v>
      </c>
      <c r="O24" s="21">
        <f t="shared" ref="O24:P24" si="32">D24/7</f>
        <v>1.5714285714285714</v>
      </c>
      <c r="P24" s="21">
        <f t="shared" si="32"/>
        <v>0</v>
      </c>
      <c r="Q24" s="17">
        <f t="shared" si="8"/>
        <v>94</v>
      </c>
      <c r="R24" s="17"/>
      <c r="S24" s="22">
        <v>1.2088452088452</v>
      </c>
      <c r="T24" s="15">
        <v>324</v>
      </c>
      <c r="U24" s="23">
        <v>168</v>
      </c>
      <c r="V24" s="24" t="s">
        <v>422</v>
      </c>
      <c r="W24" s="15">
        <v>0</v>
      </c>
      <c r="X24" s="25">
        <f t="shared" si="9"/>
        <v>0</v>
      </c>
      <c r="Y24" s="26">
        <f t="shared" si="10"/>
        <v>0</v>
      </c>
      <c r="Z24" s="15">
        <v>0</v>
      </c>
      <c r="AA24" s="15" t="s">
        <v>73</v>
      </c>
      <c r="AB24" s="28">
        <f t="shared" si="11"/>
        <v>-0.69</v>
      </c>
      <c r="AC24" s="29">
        <v>0.35388888888888886</v>
      </c>
      <c r="AD24" s="26">
        <f t="shared" si="12"/>
        <v>-5.3720333333333325</v>
      </c>
      <c r="AE24" s="26">
        <v>-6.18</v>
      </c>
      <c r="AF24" s="26">
        <v>-7.6217533333333334</v>
      </c>
      <c r="AG24" s="26">
        <v>0</v>
      </c>
    </row>
    <row r="25" spans="1:33" ht="15.75" customHeight="1" x14ac:dyDescent="0.2">
      <c r="A25" s="15" t="s">
        <v>64</v>
      </c>
      <c r="B25" s="15" t="s">
        <v>423</v>
      </c>
      <c r="C25" s="16">
        <f t="shared" si="4"/>
        <v>22.10576923076923</v>
      </c>
      <c r="D25" s="17">
        <v>26</v>
      </c>
      <c r="E25" s="17">
        <v>0</v>
      </c>
      <c r="F25" s="18">
        <v>574.75</v>
      </c>
      <c r="G25" s="18">
        <v>-0.08</v>
      </c>
      <c r="H25" s="19">
        <f t="shared" si="1"/>
        <v>1.3919095258808177E-4</v>
      </c>
      <c r="I25" s="19">
        <f t="shared" si="2"/>
        <v>0.20349711468754528</v>
      </c>
      <c r="J25" s="18">
        <f t="shared" si="5"/>
        <v>116.95996666666665</v>
      </c>
      <c r="K25" s="18">
        <f t="shared" si="3"/>
        <v>4.4984602564102554</v>
      </c>
      <c r="L25" s="17">
        <v>89</v>
      </c>
      <c r="M25" s="20">
        <f t="shared" si="6"/>
        <v>0.29213483146067415</v>
      </c>
      <c r="N25" s="17">
        <v>118</v>
      </c>
      <c r="O25" s="21">
        <f t="shared" ref="O25:P25" si="33">D25/7</f>
        <v>3.7142857142857144</v>
      </c>
      <c r="P25" s="21">
        <f t="shared" si="33"/>
        <v>0</v>
      </c>
      <c r="Q25" s="17">
        <f t="shared" si="8"/>
        <v>31</v>
      </c>
      <c r="R25" s="17"/>
      <c r="S25" s="22">
        <v>0.91692307692307695</v>
      </c>
      <c r="T25" s="15">
        <v>324</v>
      </c>
      <c r="U25" s="23">
        <v>168</v>
      </c>
      <c r="V25" s="24" t="s">
        <v>424</v>
      </c>
      <c r="W25" s="37">
        <v>0</v>
      </c>
      <c r="X25" s="25">
        <f t="shared" si="9"/>
        <v>0</v>
      </c>
      <c r="Y25" s="26">
        <f t="shared" si="10"/>
        <v>0</v>
      </c>
      <c r="Z25" s="37">
        <v>0</v>
      </c>
      <c r="AA25" s="15" t="s">
        <v>73</v>
      </c>
      <c r="AB25" s="28">
        <f t="shared" si="11"/>
        <v>-0.69</v>
      </c>
      <c r="AC25" s="29">
        <v>0.35388888888888886</v>
      </c>
      <c r="AD25" s="26">
        <f t="shared" si="12"/>
        <v>-12.697533333333332</v>
      </c>
      <c r="AE25" s="26">
        <v>-6.18</v>
      </c>
      <c r="AF25" s="26">
        <v>-7.62</v>
      </c>
      <c r="AG25" s="26">
        <v>0</v>
      </c>
    </row>
    <row r="26" spans="1:33" ht="15.75" customHeight="1" x14ac:dyDescent="0.2">
      <c r="A26" s="15" t="s">
        <v>65</v>
      </c>
      <c r="B26" s="15" t="s">
        <v>425</v>
      </c>
      <c r="C26" s="16">
        <f t="shared" si="4"/>
        <v>22.990000000000002</v>
      </c>
      <c r="D26" s="17">
        <v>15</v>
      </c>
      <c r="E26" s="17">
        <v>0</v>
      </c>
      <c r="F26" s="18">
        <v>344.85</v>
      </c>
      <c r="G26" s="18">
        <v>0</v>
      </c>
      <c r="H26" s="19">
        <f t="shared" si="1"/>
        <v>0</v>
      </c>
      <c r="I26" s="19">
        <f t="shared" si="2"/>
        <v>0.22407046541974784</v>
      </c>
      <c r="J26" s="18">
        <f t="shared" si="5"/>
        <v>77.270700000000048</v>
      </c>
      <c r="K26" s="18">
        <f t="shared" si="3"/>
        <v>5.1513800000000032</v>
      </c>
      <c r="L26" s="17">
        <v>61</v>
      </c>
      <c r="M26" s="20">
        <f t="shared" si="6"/>
        <v>0.24590163934426229</v>
      </c>
      <c r="N26" s="17">
        <v>105</v>
      </c>
      <c r="O26" s="21">
        <f t="shared" ref="O26:P26" si="34">D26/7</f>
        <v>2.1428571428571428</v>
      </c>
      <c r="P26" s="21">
        <f t="shared" si="34"/>
        <v>0</v>
      </c>
      <c r="Q26" s="17">
        <f t="shared" si="8"/>
        <v>49</v>
      </c>
      <c r="R26" s="17"/>
      <c r="S26" s="22">
        <v>1.0855263157894739</v>
      </c>
      <c r="T26" s="15">
        <v>324</v>
      </c>
      <c r="U26" s="23">
        <v>168</v>
      </c>
      <c r="V26" s="24" t="s">
        <v>426</v>
      </c>
      <c r="W26" s="37">
        <v>0</v>
      </c>
      <c r="X26" s="25">
        <f t="shared" si="9"/>
        <v>0</v>
      </c>
      <c r="Y26" s="26">
        <f t="shared" si="10"/>
        <v>0</v>
      </c>
      <c r="Z26" s="37">
        <v>0</v>
      </c>
      <c r="AA26" s="15" t="s">
        <v>73</v>
      </c>
      <c r="AB26" s="28">
        <f t="shared" si="11"/>
        <v>-0.69</v>
      </c>
      <c r="AC26" s="29">
        <v>0.35388888888888886</v>
      </c>
      <c r="AD26" s="26">
        <f t="shared" si="12"/>
        <v>-7.325499999999999</v>
      </c>
      <c r="AE26" s="26">
        <v>-6.28</v>
      </c>
      <c r="AF26" s="26">
        <v>-7.6217533333333298</v>
      </c>
      <c r="AG26" s="26">
        <v>0</v>
      </c>
    </row>
    <row r="27" spans="1:33" ht="15.75" customHeight="1" x14ac:dyDescent="0.2">
      <c r="A27" s="15" t="s">
        <v>66</v>
      </c>
      <c r="B27" s="15" t="s">
        <v>425</v>
      </c>
      <c r="C27" s="16">
        <f t="shared" si="4"/>
        <v>22.99</v>
      </c>
      <c r="D27" s="17">
        <v>12</v>
      </c>
      <c r="E27" s="17">
        <v>0</v>
      </c>
      <c r="F27" s="18">
        <v>275.88</v>
      </c>
      <c r="G27" s="18">
        <v>0</v>
      </c>
      <c r="H27" s="19">
        <f t="shared" si="1"/>
        <v>0</v>
      </c>
      <c r="I27" s="19">
        <f t="shared" si="2"/>
        <v>0.22407046541974782</v>
      </c>
      <c r="J27" s="18">
        <f t="shared" si="5"/>
        <v>61.816560000000024</v>
      </c>
      <c r="K27" s="18">
        <f t="shared" si="3"/>
        <v>5.1513800000000023</v>
      </c>
      <c r="L27" s="17">
        <v>49</v>
      </c>
      <c r="M27" s="20">
        <f t="shared" si="6"/>
        <v>0.24489795918367346</v>
      </c>
      <c r="N27" s="17">
        <v>95</v>
      </c>
      <c r="O27" s="21">
        <f t="shared" ref="O27:P27" si="35">D27/7</f>
        <v>1.7142857142857142</v>
      </c>
      <c r="P27" s="21">
        <f t="shared" si="35"/>
        <v>0</v>
      </c>
      <c r="Q27" s="17">
        <f t="shared" si="8"/>
        <v>55</v>
      </c>
      <c r="R27" s="17"/>
      <c r="S27" s="22">
        <v>1.384615384615385</v>
      </c>
      <c r="T27" s="15">
        <v>324</v>
      </c>
      <c r="U27" s="23">
        <v>168</v>
      </c>
      <c r="V27" s="24" t="s">
        <v>426</v>
      </c>
      <c r="W27" s="37">
        <v>0</v>
      </c>
      <c r="X27" s="25">
        <f t="shared" si="9"/>
        <v>0</v>
      </c>
      <c r="Y27" s="26">
        <f t="shared" si="10"/>
        <v>0</v>
      </c>
      <c r="Z27" s="37">
        <v>0</v>
      </c>
      <c r="AA27" s="15" t="s">
        <v>73</v>
      </c>
      <c r="AB27" s="28">
        <f t="shared" si="11"/>
        <v>-0.69</v>
      </c>
      <c r="AC27" s="29">
        <v>0.35388888888888886</v>
      </c>
      <c r="AD27" s="26">
        <f t="shared" si="12"/>
        <v>-5.8603999999999994</v>
      </c>
      <c r="AE27" s="26">
        <v>-6.28</v>
      </c>
      <c r="AF27" s="26">
        <v>-7.6217533333333298</v>
      </c>
      <c r="AG27" s="26">
        <v>0</v>
      </c>
    </row>
    <row r="28" spans="1:33" ht="15.75" customHeight="1" x14ac:dyDescent="0.2">
      <c r="A28" s="15" t="s">
        <v>67</v>
      </c>
      <c r="B28" s="15" t="s">
        <v>48</v>
      </c>
      <c r="C28" s="16">
        <f t="shared" si="4"/>
        <v>23.214500000000001</v>
      </c>
      <c r="D28" s="17">
        <v>20</v>
      </c>
      <c r="E28" s="17">
        <v>1</v>
      </c>
      <c r="F28" s="18">
        <v>464.29</v>
      </c>
      <c r="G28" s="18">
        <v>0</v>
      </c>
      <c r="H28" s="19">
        <f t="shared" si="1"/>
        <v>0</v>
      </c>
      <c r="I28" s="19">
        <f t="shared" si="2"/>
        <v>0.23012362962803437</v>
      </c>
      <c r="J28" s="18">
        <f t="shared" si="5"/>
        <v>106.84410000000008</v>
      </c>
      <c r="K28" s="18">
        <f t="shared" si="3"/>
        <v>5.3422050000000043</v>
      </c>
      <c r="L28" s="17">
        <v>60</v>
      </c>
      <c r="M28" s="20">
        <f t="shared" si="6"/>
        <v>0.33333333333333331</v>
      </c>
      <c r="N28" s="17">
        <v>72</v>
      </c>
      <c r="O28" s="21">
        <f t="shared" ref="O28:P28" si="36">D28/7</f>
        <v>2.8571428571428572</v>
      </c>
      <c r="P28" s="21">
        <f t="shared" si="36"/>
        <v>0.14285714285714285</v>
      </c>
      <c r="Q28" s="17">
        <f t="shared" si="8"/>
        <v>24</v>
      </c>
      <c r="R28" s="17"/>
      <c r="S28" s="22">
        <v>1.598360655737705</v>
      </c>
      <c r="T28" s="15">
        <v>156</v>
      </c>
      <c r="U28" s="23" t="s">
        <v>33</v>
      </c>
      <c r="V28" s="24" t="s">
        <v>33</v>
      </c>
      <c r="W28" s="37">
        <v>0</v>
      </c>
      <c r="X28" s="25">
        <f t="shared" si="9"/>
        <v>0</v>
      </c>
      <c r="Y28" s="26">
        <f t="shared" si="10"/>
        <v>0</v>
      </c>
      <c r="Z28" s="37">
        <v>0</v>
      </c>
      <c r="AA28" s="15" t="s">
        <v>73</v>
      </c>
      <c r="AB28" s="28">
        <f t="shared" si="11"/>
        <v>-0.69</v>
      </c>
      <c r="AC28" s="29">
        <v>0.35388888888888886</v>
      </c>
      <c r="AD28" s="26">
        <f t="shared" si="12"/>
        <v>-9.7673333333333332</v>
      </c>
      <c r="AE28" s="26">
        <v>-6.28</v>
      </c>
      <c r="AF28" s="26">
        <v>-7.6217533333333298</v>
      </c>
      <c r="AG28" s="26">
        <v>0</v>
      </c>
    </row>
    <row r="29" spans="1:33" ht="15.75" customHeight="1" x14ac:dyDescent="0.2">
      <c r="A29" s="39" t="s">
        <v>68</v>
      </c>
      <c r="B29" s="39" t="s">
        <v>48</v>
      </c>
      <c r="C29" s="16">
        <f t="shared" si="4"/>
        <v>23.015909090909091</v>
      </c>
      <c r="D29" s="31">
        <v>22</v>
      </c>
      <c r="E29" s="31">
        <v>0</v>
      </c>
      <c r="F29" s="32">
        <v>506.35</v>
      </c>
      <c r="G29" s="32">
        <v>0</v>
      </c>
      <c r="H29" s="19">
        <f t="shared" si="1"/>
        <v>0</v>
      </c>
      <c r="I29" s="19">
        <f t="shared" si="2"/>
        <v>0.22477507652809345</v>
      </c>
      <c r="J29" s="18">
        <f t="shared" si="5"/>
        <v>113.81486000000012</v>
      </c>
      <c r="K29" s="18">
        <f t="shared" si="3"/>
        <v>5.173402727272733</v>
      </c>
      <c r="L29" s="31">
        <v>69</v>
      </c>
      <c r="M29" s="20">
        <f t="shared" si="6"/>
        <v>0.3188405797101449</v>
      </c>
      <c r="N29" s="31">
        <v>50</v>
      </c>
      <c r="O29" s="21">
        <f t="shared" ref="O29:P29" si="37">D29/7</f>
        <v>3.1428571428571428</v>
      </c>
      <c r="P29" s="21">
        <f t="shared" si="37"/>
        <v>0</v>
      </c>
      <c r="Q29" s="17">
        <f t="shared" si="8"/>
        <v>15</v>
      </c>
      <c r="R29" s="17"/>
      <c r="S29" s="22">
        <v>1.2485875706214691</v>
      </c>
      <c r="T29" s="15">
        <v>156</v>
      </c>
      <c r="U29" s="23" t="s">
        <v>33</v>
      </c>
      <c r="V29" s="24" t="s">
        <v>33</v>
      </c>
      <c r="W29" s="39">
        <v>0</v>
      </c>
      <c r="X29" s="25">
        <f t="shared" si="9"/>
        <v>0</v>
      </c>
      <c r="Y29" s="26">
        <f t="shared" si="10"/>
        <v>0</v>
      </c>
      <c r="Z29" s="39">
        <v>0</v>
      </c>
      <c r="AA29" s="2" t="s">
        <v>73</v>
      </c>
      <c r="AB29" s="28">
        <f t="shared" si="11"/>
        <v>-0.69</v>
      </c>
      <c r="AC29" s="29">
        <v>0.35388888888888886</v>
      </c>
      <c r="AD29" s="26">
        <f t="shared" si="12"/>
        <v>-10.744066666666665</v>
      </c>
      <c r="AE29" s="26">
        <v>-6.28</v>
      </c>
      <c r="AF29" s="26">
        <v>-7.6217533333333298</v>
      </c>
      <c r="AG29" s="26">
        <v>0</v>
      </c>
    </row>
    <row r="30" spans="1:33" ht="15.75" customHeight="1" x14ac:dyDescent="0.2">
      <c r="A30" s="39" t="s">
        <v>69</v>
      </c>
      <c r="B30" s="39"/>
      <c r="C30" s="16">
        <f t="shared" si="4"/>
        <v>23.303666666666665</v>
      </c>
      <c r="D30" s="31">
        <v>30</v>
      </c>
      <c r="E30" s="31">
        <v>0</v>
      </c>
      <c r="F30" s="32">
        <v>699.1099999999999</v>
      </c>
      <c r="G30" s="32">
        <v>0</v>
      </c>
      <c r="H30" s="19">
        <f t="shared" si="1"/>
        <v>0</v>
      </c>
      <c r="I30" s="19">
        <f t="shared" si="2"/>
        <v>0.24286574916679798</v>
      </c>
      <c r="J30" s="18">
        <f t="shared" si="5"/>
        <v>169.78987390000012</v>
      </c>
      <c r="K30" s="18">
        <f t="shared" si="3"/>
        <v>5.659662463333337</v>
      </c>
      <c r="L30" s="31">
        <v>79</v>
      </c>
      <c r="M30" s="20">
        <f t="shared" si="6"/>
        <v>0.379746835443038</v>
      </c>
      <c r="N30" s="31">
        <v>188</v>
      </c>
      <c r="O30" s="21">
        <f t="shared" ref="O30:P30" si="38">D30/7</f>
        <v>4.2857142857142856</v>
      </c>
      <c r="P30" s="21">
        <f t="shared" si="38"/>
        <v>0</v>
      </c>
      <c r="Q30" s="17">
        <f t="shared" si="8"/>
        <v>43</v>
      </c>
      <c r="R30" s="17"/>
      <c r="S30" s="22">
        <v>1.125748502994012</v>
      </c>
      <c r="T30" s="15">
        <v>156</v>
      </c>
      <c r="U30" s="23" t="s">
        <v>33</v>
      </c>
      <c r="V30" s="24" t="s">
        <v>33</v>
      </c>
      <c r="W30" s="39">
        <v>0</v>
      </c>
      <c r="X30" s="25">
        <f t="shared" si="9"/>
        <v>0</v>
      </c>
      <c r="Y30" s="26">
        <f t="shared" si="10"/>
        <v>0</v>
      </c>
      <c r="Z30" s="39">
        <v>0</v>
      </c>
      <c r="AA30" s="2" t="s">
        <v>73</v>
      </c>
      <c r="AB30" s="28">
        <f t="shared" si="11"/>
        <v>-0.69</v>
      </c>
      <c r="AC30" s="29">
        <v>0.35388888888888886</v>
      </c>
      <c r="AD30" s="26">
        <f t="shared" si="12"/>
        <v>-14.650999999999998</v>
      </c>
      <c r="AE30" s="26">
        <v>-6.28</v>
      </c>
      <c r="AF30" s="26">
        <v>-7.3800875366666601</v>
      </c>
      <c r="AG30" s="26">
        <v>0</v>
      </c>
    </row>
    <row r="31" spans="1:33" ht="15.75" customHeight="1" x14ac:dyDescent="0.2">
      <c r="A31" s="39" t="s">
        <v>70</v>
      </c>
      <c r="B31" s="39"/>
      <c r="C31" s="16">
        <f t="shared" si="4"/>
        <v>23.08818181818182</v>
      </c>
      <c r="D31" s="31">
        <v>33</v>
      </c>
      <c r="E31" s="31">
        <v>0</v>
      </c>
      <c r="F31" s="32">
        <v>761.91000000000008</v>
      </c>
      <c r="G31" s="32">
        <v>0</v>
      </c>
      <c r="H31" s="19">
        <f t="shared" si="1"/>
        <v>0</v>
      </c>
      <c r="I31" s="19">
        <f t="shared" si="2"/>
        <v>0.23719929032300435</v>
      </c>
      <c r="J31" s="18">
        <f t="shared" si="5"/>
        <v>180.72451129000027</v>
      </c>
      <c r="K31" s="18">
        <f t="shared" si="3"/>
        <v>5.4765003421212199</v>
      </c>
      <c r="L31" s="31">
        <v>100</v>
      </c>
      <c r="M31" s="20">
        <f t="shared" si="6"/>
        <v>0.33</v>
      </c>
      <c r="N31" s="31">
        <v>158</v>
      </c>
      <c r="O31" s="21">
        <f t="shared" ref="O31:P32" si="39">D31/7</f>
        <v>4.7142857142857144</v>
      </c>
      <c r="P31" s="21">
        <f t="shared" si="39"/>
        <v>0</v>
      </c>
      <c r="Q31" s="17">
        <f t="shared" si="8"/>
        <v>33</v>
      </c>
      <c r="R31" s="17"/>
      <c r="S31" s="22">
        <v>1.3527080581241699</v>
      </c>
      <c r="T31" s="15" t="s">
        <v>33</v>
      </c>
      <c r="U31" s="23">
        <v>156</v>
      </c>
      <c r="V31" s="24" t="s">
        <v>731</v>
      </c>
      <c r="W31" s="39">
        <v>0</v>
      </c>
      <c r="X31" s="25">
        <f t="shared" si="9"/>
        <v>0</v>
      </c>
      <c r="Y31" s="26">
        <f t="shared" si="10"/>
        <v>0</v>
      </c>
      <c r="Z31" s="39">
        <v>0</v>
      </c>
      <c r="AA31" s="2" t="s">
        <v>73</v>
      </c>
      <c r="AB31" s="28">
        <f t="shared" si="11"/>
        <v>-0.69</v>
      </c>
      <c r="AC31" s="29">
        <v>0.35388888888888886</v>
      </c>
      <c r="AD31" s="26">
        <f t="shared" si="12"/>
        <v>-16.116099999999999</v>
      </c>
      <c r="AE31" s="26">
        <v>-6.28</v>
      </c>
      <c r="AF31" s="26">
        <v>-7.3800875366666601</v>
      </c>
      <c r="AG31" s="26">
        <v>0</v>
      </c>
    </row>
    <row r="32" spans="1:33" ht="15.75" customHeight="1" x14ac:dyDescent="0.2">
      <c r="A32" s="39" t="s">
        <v>717</v>
      </c>
      <c r="B32" s="39"/>
      <c r="C32" s="16">
        <f t="shared" si="4"/>
        <v>23.07193548387097</v>
      </c>
      <c r="D32" s="31">
        <v>31</v>
      </c>
      <c r="E32" s="31">
        <v>0</v>
      </c>
      <c r="F32" s="32">
        <v>715.23</v>
      </c>
      <c r="G32" s="32">
        <v>-0.03</v>
      </c>
      <c r="H32" s="19">
        <f t="shared" si="1"/>
        <v>4.1944549305817707E-5</v>
      </c>
      <c r="I32" s="19">
        <f t="shared" si="2"/>
        <v>0.2367258360201151</v>
      </c>
      <c r="J32" s="18">
        <f t="shared" si="5"/>
        <v>169.31341969666693</v>
      </c>
      <c r="K32" s="18">
        <f t="shared" si="3"/>
        <v>5.4617232160215137</v>
      </c>
      <c r="L32" s="31">
        <v>99</v>
      </c>
      <c r="M32" s="20">
        <f t="shared" si="6"/>
        <v>0.31313131313131315</v>
      </c>
      <c r="N32" s="31">
        <v>125</v>
      </c>
      <c r="O32" s="21">
        <f t="shared" si="39"/>
        <v>4.4285714285714288</v>
      </c>
      <c r="P32" s="21">
        <f t="shared" si="39"/>
        <v>0</v>
      </c>
      <c r="Q32" s="17">
        <f t="shared" si="8"/>
        <v>28</v>
      </c>
      <c r="R32" s="17" t="str">
        <f ca="1">IFERROR(VLOOKUP($B$2,IMPORTRANGE("https://docs.google.com/spreadsheets/d/1KiWZV1ko8G7lnRucBRBd29jj3Be6ltMfljMDqzOkQmI/edit#gid=1381463014","Lookup!A:F"),6,FALSE),"")</f>
        <v/>
      </c>
      <c r="S32" s="22">
        <v>1.778481012658228</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0.35388888888888886</v>
      </c>
      <c r="AD32" s="26">
        <f t="shared" si="12"/>
        <v>-15.139366666666666</v>
      </c>
      <c r="AE32" s="26">
        <v>-6.28</v>
      </c>
      <c r="AF32" s="26">
        <v>-7.3800875366666601</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51.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Info!B1:BJ5000""),3,FALSE),"""")"),"Large Cable Management Box - Black Cord Organizer with Wood Print Top - Hider for Wires, Power Strips, Surge Protectors &amp; More - Includes Cable Sleeve, Hook and Loop Keepers, Zip Ties &amp; Clips")</f>
        <v>Large Cable Management Box - Black Cord Organizer with Wood Print Top - Hider for Wires, Power Strips, Surge Protectors &amp; More - Includes Cable Sleeve, Hook and Loop Keepers, Zip Ties &amp; Clips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Info!B1:BJ5000""),2,FALSE),"""")"),"B089DFRVZV")</f>
        <v>B089DFRVZV</v>
      </c>
      <c r="B2" s="38" t="s">
        <v>427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61.5" customHeight="1" x14ac:dyDescent="0.15">
      <c r="A3" s="62" t="s">
        <v>30</v>
      </c>
      <c r="B3" s="63"/>
      <c r="C3" s="4">
        <f>((AE32+AF32)/0.85)*-1</f>
        <v>17.399491219607835</v>
      </c>
      <c r="D3" s="5">
        <f>SUM(D4:D99765)</f>
        <v>63</v>
      </c>
      <c r="E3" s="5"/>
      <c r="F3" s="6">
        <f t="shared" ref="F3:G3" si="0">SUM(F4:F99765)</f>
        <v>1484.3800000000003</v>
      </c>
      <c r="G3" s="6">
        <f t="shared" si="0"/>
        <v>-139.70999999999998</v>
      </c>
      <c r="H3" s="7">
        <f t="shared" ref="H3:H32" si="1">G3/F3*-1</f>
        <v>9.4120104016491693E-2</v>
      </c>
      <c r="I3" s="8">
        <f t="shared" ref="I3:I32" si="2">J3/F3</f>
        <v>0.10223935157177495</v>
      </c>
      <c r="J3" s="6">
        <f>SUM(J4:J99765)</f>
        <v>151.76204868611134</v>
      </c>
      <c r="K3" s="6">
        <f t="shared" ref="K3:K32" si="3">J3/D3</f>
        <v>2.4089214077160532</v>
      </c>
      <c r="L3" s="5"/>
      <c r="M3" s="9"/>
      <c r="N3" s="10"/>
      <c r="O3" s="5" t="str">
        <f ca="1">IFERROR(__xludf.DUMMYFUNCTION("IFERROR(VLOOKUP(B2,IMPORTRANGE(""https://docs.google.com/spreadsheets/d/1N8jvpEHDVkurDv7NrPxwI3eH6hQsvtb1QltGNCalRjU/edit#gid=865736387"",""Compiled Sheet!a1:g5000""),2,FALSE),"""")"),"1 - March
2 - April
2 - May
2 - June
1 - July
1 - Aug
1 - Sept
1 - Oct
1 - Nov
1 - Dec
1 - Jan
1 - Feb")</f>
        <v>1 - March
2 - April
2 - May
2 -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5</v>
      </c>
      <c r="X3" s="7">
        <f>W3/D3</f>
        <v>7.9365079365079361E-2</v>
      </c>
      <c r="Y3" s="6"/>
      <c r="Z3" s="5"/>
      <c r="AA3" s="5"/>
      <c r="AB3" s="5"/>
      <c r="AC3" s="5"/>
      <c r="AD3" s="6">
        <f>SUM(AD4:AD99765)</f>
        <v>-31.130016041666664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Info!B2:BZ7000""),37,FALSE)),"""")*-1"),-8.50956753666666)</f>
        <v>-8.5095675366666601</v>
      </c>
      <c r="AG3" s="6">
        <f>SUM(AG4:AG99765)</f>
        <v>0</v>
      </c>
    </row>
    <row r="4" spans="1:33" ht="15.75" customHeight="1" x14ac:dyDescent="0.2">
      <c r="A4" s="15" t="s">
        <v>31</v>
      </c>
      <c r="B4" s="15" t="s">
        <v>428</v>
      </c>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84</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-8.4393222222222235</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1</v>
      </c>
      <c r="O5" s="21">
        <f t="shared" ref="O5:P5" si="13">D5/7</f>
        <v>0</v>
      </c>
      <c r="P5" s="21">
        <f t="shared" si="13"/>
        <v>0</v>
      </c>
      <c r="Q5" s="17" t="e">
        <f t="shared" si="8"/>
        <v>#DIV/0!</v>
      </c>
      <c r="R5" s="17"/>
      <c r="S5" s="22" t="e">
        <v>#N/A</v>
      </c>
      <c r="T5" s="15">
        <v>84</v>
      </c>
      <c r="U5" s="23" t="s">
        <v>33</v>
      </c>
      <c r="V5" s="24" t="s">
        <v>33</v>
      </c>
      <c r="W5" s="15">
        <v>0</v>
      </c>
      <c r="X5" s="25">
        <f t="shared" si="9"/>
        <v>0</v>
      </c>
      <c r="Y5" s="26">
        <f t="shared" si="10"/>
        <v>0</v>
      </c>
      <c r="Z5" s="15">
        <v>0</v>
      </c>
      <c r="AA5" s="15" t="e">
        <v>#N/A</v>
      </c>
      <c r="AB5" s="28" t="e">
        <f t="shared" si="11"/>
        <v>#N/A</v>
      </c>
      <c r="AC5" s="29" t="e">
        <v>#N/A</v>
      </c>
      <c r="AD5" s="26">
        <f t="shared" si="12"/>
        <v>0</v>
      </c>
      <c r="AE5" s="26">
        <v>0</v>
      </c>
      <c r="AF5" s="26">
        <v>-8.4393222222222235</v>
      </c>
      <c r="AG5" s="26">
        <v>0</v>
      </c>
    </row>
    <row r="6" spans="1:33" ht="15.75" customHeight="1" x14ac:dyDescent="0.2">
      <c r="A6" s="15" t="s">
        <v>37</v>
      </c>
      <c r="B6" s="15"/>
      <c r="C6" s="16">
        <f t="shared" si="4"/>
        <v>21.99</v>
      </c>
      <c r="D6" s="17">
        <v>1</v>
      </c>
      <c r="E6" s="17">
        <v>0</v>
      </c>
      <c r="F6" s="30">
        <v>21.99</v>
      </c>
      <c r="G6" s="30">
        <v>0</v>
      </c>
      <c r="H6" s="19">
        <f t="shared" si="1"/>
        <v>0</v>
      </c>
      <c r="I6" s="19">
        <f t="shared" si="2"/>
        <v>0.16271658834823896</v>
      </c>
      <c r="J6" s="18">
        <f t="shared" si="5"/>
        <v>3.5781377777777745</v>
      </c>
      <c r="K6" s="18">
        <f t="shared" si="3"/>
        <v>3.5781377777777745</v>
      </c>
      <c r="L6" s="17">
        <v>3</v>
      </c>
      <c r="M6" s="20">
        <f t="shared" si="6"/>
        <v>0.33333333333333331</v>
      </c>
      <c r="N6" s="17">
        <v>0</v>
      </c>
      <c r="O6" s="21">
        <f t="shared" ref="O6:P6" si="14">D6/7</f>
        <v>0.14285714285714285</v>
      </c>
      <c r="P6" s="21">
        <f t="shared" si="14"/>
        <v>0</v>
      </c>
      <c r="Q6" s="17">
        <f t="shared" si="8"/>
        <v>0</v>
      </c>
      <c r="R6" s="17"/>
      <c r="S6" s="22" t="e">
        <v>#N/A</v>
      </c>
      <c r="T6" s="15">
        <v>84</v>
      </c>
      <c r="U6" s="23" t="s">
        <v>33</v>
      </c>
      <c r="V6" s="24" t="s">
        <v>39</v>
      </c>
      <c r="W6" s="15">
        <v>0</v>
      </c>
      <c r="X6" s="25">
        <f t="shared" si="9"/>
        <v>0</v>
      </c>
      <c r="Y6" s="26">
        <f t="shared" si="10"/>
        <v>0</v>
      </c>
      <c r="Z6" s="15">
        <v>0</v>
      </c>
      <c r="AA6" s="15" t="s">
        <v>73</v>
      </c>
      <c r="AB6" s="28">
        <f t="shared" si="11"/>
        <v>-0.69</v>
      </c>
      <c r="AC6" s="29">
        <v>0.35799999999999998</v>
      </c>
      <c r="AD6" s="26">
        <f t="shared" si="12"/>
        <v>-0.49403999999999992</v>
      </c>
      <c r="AE6" s="26">
        <v>-6.18</v>
      </c>
      <c r="AF6" s="26">
        <v>-8.4393222222222235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84</v>
      </c>
      <c r="U7" s="23" t="s">
        <v>33</v>
      </c>
      <c r="V7" s="24" t="s">
        <v>39</v>
      </c>
      <c r="W7" s="15">
        <v>0</v>
      </c>
      <c r="X7" s="25">
        <f t="shared" si="9"/>
        <v>0</v>
      </c>
      <c r="Y7" s="26">
        <f t="shared" si="10"/>
        <v>0</v>
      </c>
      <c r="Z7" s="15">
        <v>0</v>
      </c>
      <c r="AA7" s="15" t="e">
        <v>#N/A</v>
      </c>
      <c r="AB7" s="28" t="e">
        <f t="shared" si="11"/>
        <v>#N/A</v>
      </c>
      <c r="AC7" s="29" t="e">
        <v>#N/A</v>
      </c>
      <c r="AD7" s="26">
        <f t="shared" si="12"/>
        <v>0</v>
      </c>
      <c r="AE7" s="26">
        <v>0</v>
      </c>
      <c r="AF7" s="26">
        <v>-8.4393222222222235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84</v>
      </c>
      <c r="U8" s="23">
        <v>84</v>
      </c>
      <c r="V8" s="24" t="s">
        <v>429</v>
      </c>
      <c r="W8" s="15">
        <v>0</v>
      </c>
      <c r="X8" s="25">
        <f t="shared" si="9"/>
        <v>0</v>
      </c>
      <c r="Y8" s="26">
        <f t="shared" si="10"/>
        <v>0</v>
      </c>
      <c r="Z8" s="15">
        <v>0</v>
      </c>
      <c r="AA8" s="15" t="e">
        <v>#N/A</v>
      </c>
      <c r="AB8" s="28" t="e">
        <f t="shared" si="11"/>
        <v>#N/A</v>
      </c>
      <c r="AC8" s="29" t="e">
        <v>#N/A</v>
      </c>
      <c r="AD8" s="26">
        <f t="shared" si="12"/>
        <v>0</v>
      </c>
      <c r="AE8" s="26">
        <v>0</v>
      </c>
      <c r="AF8" s="26">
        <v>-8.44</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84</v>
      </c>
      <c r="U9" s="23">
        <v>84</v>
      </c>
      <c r="V9" s="24" t="s">
        <v>430</v>
      </c>
      <c r="W9" s="15">
        <v>0</v>
      </c>
      <c r="X9" s="25">
        <f t="shared" si="9"/>
        <v>0</v>
      </c>
      <c r="Y9" s="26">
        <f t="shared" si="10"/>
        <v>0</v>
      </c>
      <c r="Z9" s="15">
        <v>0</v>
      </c>
      <c r="AA9" s="15" t="e">
        <v>#N/A</v>
      </c>
      <c r="AB9" s="28" t="e">
        <f t="shared" si="11"/>
        <v>#N/A</v>
      </c>
      <c r="AC9" s="29" t="e">
        <v>#N/A</v>
      </c>
      <c r="AD9" s="26">
        <f t="shared" si="12"/>
        <v>0</v>
      </c>
      <c r="AE9" s="26">
        <v>0</v>
      </c>
      <c r="AF9" s="26">
        <v>-8.7576777777777792</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84</v>
      </c>
      <c r="U10" s="23">
        <v>84</v>
      </c>
      <c r="V10" s="24" t="s">
        <v>431</v>
      </c>
      <c r="W10" s="15">
        <v>0</v>
      </c>
      <c r="X10" s="25">
        <f t="shared" si="9"/>
        <v>0</v>
      </c>
      <c r="Y10" s="26">
        <f t="shared" si="10"/>
        <v>0</v>
      </c>
      <c r="Z10" s="15">
        <v>0</v>
      </c>
      <c r="AA10" s="15" t="e">
        <v>#N/A</v>
      </c>
      <c r="AB10" s="28" t="e">
        <f t="shared" si="11"/>
        <v>#N/A</v>
      </c>
      <c r="AC10" s="29" t="e">
        <v>#N/A</v>
      </c>
      <c r="AD10" s="26">
        <f t="shared" si="12"/>
        <v>0</v>
      </c>
      <c r="AE10" s="26">
        <v>0</v>
      </c>
      <c r="AF10" s="26">
        <v>-8.7576777777777792</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84</v>
      </c>
      <c r="U11" s="23">
        <v>84</v>
      </c>
      <c r="V11" s="24" t="s">
        <v>431</v>
      </c>
      <c r="W11" s="15">
        <v>0</v>
      </c>
      <c r="X11" s="25">
        <f t="shared" si="9"/>
        <v>0</v>
      </c>
      <c r="Y11" s="26">
        <f t="shared" si="10"/>
        <v>0</v>
      </c>
      <c r="Z11" s="15">
        <v>0</v>
      </c>
      <c r="AA11" s="15" t="e">
        <v>#N/A</v>
      </c>
      <c r="AB11" s="28" t="e">
        <f t="shared" si="11"/>
        <v>#N/A</v>
      </c>
      <c r="AC11" s="29" t="e">
        <v>#N/A</v>
      </c>
      <c r="AD11" s="26">
        <f t="shared" si="12"/>
        <v>0</v>
      </c>
      <c r="AE11" s="26">
        <v>0</v>
      </c>
      <c r="AF11" s="26">
        <v>-8.7576777777777792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312</v>
      </c>
      <c r="U12" s="23">
        <v>84</v>
      </c>
      <c r="V12" s="24" t="s">
        <v>432</v>
      </c>
      <c r="W12" s="15">
        <v>0</v>
      </c>
      <c r="X12" s="25">
        <f t="shared" si="9"/>
        <v>0</v>
      </c>
      <c r="Y12" s="26">
        <f t="shared" si="10"/>
        <v>0</v>
      </c>
      <c r="Z12" s="15">
        <v>0</v>
      </c>
      <c r="AA12" s="15" t="e">
        <v>#N/A</v>
      </c>
      <c r="AB12" s="28" t="e">
        <f t="shared" si="11"/>
        <v>#N/A</v>
      </c>
      <c r="AC12" s="29" t="e">
        <v>#N/A</v>
      </c>
      <c r="AD12" s="26">
        <f t="shared" si="12"/>
        <v>0</v>
      </c>
      <c r="AE12" s="26">
        <v>0</v>
      </c>
      <c r="AF12" s="26">
        <v>-8.7576777777777792</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312</v>
      </c>
      <c r="U13" s="23">
        <v>84</v>
      </c>
      <c r="V13" s="24" t="s">
        <v>433</v>
      </c>
      <c r="W13" s="15">
        <v>0</v>
      </c>
      <c r="X13" s="25">
        <f t="shared" si="9"/>
        <v>0</v>
      </c>
      <c r="Y13" s="26">
        <f t="shared" si="10"/>
        <v>0</v>
      </c>
      <c r="Z13" s="15">
        <v>0</v>
      </c>
      <c r="AA13" s="15" t="e">
        <v>#N/A</v>
      </c>
      <c r="AB13" s="28" t="e">
        <f t="shared" si="11"/>
        <v>#N/A</v>
      </c>
      <c r="AC13" s="29" t="e">
        <v>#N/A</v>
      </c>
      <c r="AD13" s="26">
        <f t="shared" si="12"/>
        <v>0</v>
      </c>
      <c r="AE13" s="26">
        <v>0</v>
      </c>
      <c r="AF13" s="26">
        <v>-8.9252333333333294</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312</v>
      </c>
      <c r="U14" s="23">
        <v>84</v>
      </c>
      <c r="V14" s="24" t="s">
        <v>433</v>
      </c>
      <c r="W14" s="15">
        <v>0</v>
      </c>
      <c r="X14" s="25">
        <f t="shared" si="9"/>
        <v>0</v>
      </c>
      <c r="Y14" s="26">
        <f t="shared" si="10"/>
        <v>0</v>
      </c>
      <c r="Z14" s="15">
        <v>0</v>
      </c>
      <c r="AA14" s="15" t="e">
        <v>#N/A</v>
      </c>
      <c r="AB14" s="28" t="e">
        <f t="shared" si="11"/>
        <v>#N/A</v>
      </c>
      <c r="AC14" s="29" t="e">
        <v>#N/A</v>
      </c>
      <c r="AD14" s="26">
        <f t="shared" si="12"/>
        <v>0</v>
      </c>
      <c r="AE14" s="26">
        <v>0</v>
      </c>
      <c r="AF14" s="26">
        <v>-8.9252333333333294</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312</v>
      </c>
      <c r="U15" s="23">
        <v>84</v>
      </c>
      <c r="V15" s="24" t="s">
        <v>434</v>
      </c>
      <c r="W15" s="15">
        <v>0</v>
      </c>
      <c r="X15" s="25">
        <f t="shared" si="9"/>
        <v>0</v>
      </c>
      <c r="Y15" s="26">
        <f t="shared" si="10"/>
        <v>0</v>
      </c>
      <c r="Z15" s="15">
        <v>0</v>
      </c>
      <c r="AA15" s="15" t="e">
        <v>#N/A</v>
      </c>
      <c r="AB15" s="28" t="e">
        <f t="shared" si="11"/>
        <v>#N/A</v>
      </c>
      <c r="AC15" s="29" t="e">
        <v>#N/A</v>
      </c>
      <c r="AD15" s="26">
        <f t="shared" si="12"/>
        <v>0</v>
      </c>
      <c r="AE15" s="26">
        <v>0</v>
      </c>
      <c r="AF15" s="26">
        <v>-8.9252333333333294</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84</v>
      </c>
      <c r="O16" s="21">
        <f t="shared" ref="O16:P16" si="24">D16/7</f>
        <v>0</v>
      </c>
      <c r="P16" s="21">
        <f t="shared" si="24"/>
        <v>0</v>
      </c>
      <c r="Q16" s="17" t="e">
        <f t="shared" si="8"/>
        <v>#DIV/0!</v>
      </c>
      <c r="R16" s="17"/>
      <c r="S16" s="22">
        <v>4.7619047619047603E-2</v>
      </c>
      <c r="T16" s="15">
        <v>228</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-8.9252333333333294</v>
      </c>
      <c r="AG16" s="26">
        <v>0</v>
      </c>
    </row>
    <row r="17" spans="1:33" ht="15.75" customHeight="1" x14ac:dyDescent="0.2">
      <c r="A17" s="15" t="s">
        <v>56</v>
      </c>
      <c r="B17" s="15" t="s">
        <v>435</v>
      </c>
      <c r="C17" s="16" t="str">
        <f t="shared" si="4"/>
        <v xml:space="preserve"> - </v>
      </c>
      <c r="D17" s="17">
        <v>0</v>
      </c>
      <c r="E17" s="17">
        <v>1</v>
      </c>
      <c r="F17" s="18">
        <v>0</v>
      </c>
      <c r="G17" s="30">
        <v>0</v>
      </c>
      <c r="H17" s="19" t="e">
        <f t="shared" si="1"/>
        <v>#DIV/0!</v>
      </c>
      <c r="I17" s="19" t="e">
        <f t="shared" si="2"/>
        <v>#DIV/0!</v>
      </c>
      <c r="J17" s="18">
        <f t="shared" si="5"/>
        <v>0</v>
      </c>
      <c r="K17" s="18" t="e">
        <f t="shared" si="3"/>
        <v>#DIV/0!</v>
      </c>
      <c r="L17" s="17">
        <v>0</v>
      </c>
      <c r="M17" s="20" t="str">
        <f t="shared" si="6"/>
        <v>-</v>
      </c>
      <c r="N17" s="17">
        <v>83</v>
      </c>
      <c r="O17" s="21">
        <f t="shared" ref="O17:P17" si="25">D17/7</f>
        <v>0</v>
      </c>
      <c r="P17" s="21">
        <f t="shared" si="25"/>
        <v>0.14285714285714285</v>
      </c>
      <c r="Q17" s="17">
        <f t="shared" si="8"/>
        <v>581</v>
      </c>
      <c r="R17" s="17"/>
      <c r="S17" s="22">
        <v>4.7619047619047603E-2</v>
      </c>
      <c r="T17" s="15">
        <v>228</v>
      </c>
      <c r="U17" s="23" t="s">
        <v>33</v>
      </c>
      <c r="V17" s="24" t="s">
        <v>33</v>
      </c>
      <c r="W17" s="15">
        <v>0</v>
      </c>
      <c r="X17" s="25">
        <f t="shared" si="9"/>
        <v>0</v>
      </c>
      <c r="Y17" s="26">
        <f t="shared" si="10"/>
        <v>0</v>
      </c>
      <c r="Z17" s="15">
        <v>0</v>
      </c>
      <c r="AA17" s="15" t="s">
        <v>73</v>
      </c>
      <c r="AB17" s="28">
        <f t="shared" si="11"/>
        <v>-0.69</v>
      </c>
      <c r="AC17" s="29">
        <v>0.3580642361111111</v>
      </c>
      <c r="AD17" s="26">
        <f t="shared" si="12"/>
        <v>0</v>
      </c>
      <c r="AE17" s="26">
        <v>-6.18</v>
      </c>
      <c r="AF17" s="26">
        <v>-8.7512333333333299</v>
      </c>
      <c r="AG17" s="26">
        <v>0</v>
      </c>
    </row>
    <row r="18" spans="1:33" ht="15.75" customHeight="1" x14ac:dyDescent="0.2">
      <c r="A18" s="15" t="s">
        <v>57</v>
      </c>
      <c r="B18" s="15" t="s">
        <v>81</v>
      </c>
      <c r="C18" s="16">
        <f t="shared" si="4"/>
        <v>24.561428571428575</v>
      </c>
      <c r="D18" s="17">
        <v>14</v>
      </c>
      <c r="E18" s="17">
        <v>0</v>
      </c>
      <c r="F18" s="18">
        <v>343.86000000000007</v>
      </c>
      <c r="G18" s="30">
        <v>-58.019999999999989</v>
      </c>
      <c r="H18" s="19">
        <f t="shared" si="1"/>
        <v>0.16873146047810147</v>
      </c>
      <c r="I18" s="19">
        <f t="shared" si="2"/>
        <v>5.3236585504760084E-2</v>
      </c>
      <c r="J18" s="18">
        <f t="shared" si="5"/>
        <v>18.305932291666807</v>
      </c>
      <c r="K18" s="18">
        <f t="shared" si="3"/>
        <v>1.3075665922619149</v>
      </c>
      <c r="L18" s="17">
        <v>46</v>
      </c>
      <c r="M18" s="20">
        <f t="shared" si="6"/>
        <v>0.30434782608695654</v>
      </c>
      <c r="N18" s="17">
        <v>69</v>
      </c>
      <c r="O18" s="21">
        <f t="shared" ref="O18:P18" si="26">D18/7</f>
        <v>2</v>
      </c>
      <c r="P18" s="21">
        <f t="shared" si="26"/>
        <v>0</v>
      </c>
      <c r="Q18" s="17">
        <f t="shared" si="8"/>
        <v>34</v>
      </c>
      <c r="R18" s="17"/>
      <c r="S18" s="22">
        <v>0.71232876712328697</v>
      </c>
      <c r="T18" s="15">
        <v>228</v>
      </c>
      <c r="U18" s="23" t="s">
        <v>33</v>
      </c>
      <c r="V18" s="24" t="s">
        <v>33</v>
      </c>
      <c r="W18" s="15">
        <v>5</v>
      </c>
      <c r="X18" s="25">
        <f t="shared" si="9"/>
        <v>0.35714285714285715</v>
      </c>
      <c r="Y18" s="26">
        <f t="shared" si="10"/>
        <v>7.2524999999999986</v>
      </c>
      <c r="Z18" s="15">
        <v>3</v>
      </c>
      <c r="AA18" s="15" t="s">
        <v>73</v>
      </c>
      <c r="AB18" s="28">
        <f t="shared" si="11"/>
        <v>-0.69</v>
      </c>
      <c r="AC18" s="29">
        <v>0.3580642361111111</v>
      </c>
      <c r="AD18" s="26">
        <f t="shared" si="12"/>
        <v>-6.9178010416666655</v>
      </c>
      <c r="AE18" s="26">
        <v>-6.18</v>
      </c>
      <c r="AF18" s="26">
        <v>-8.7512333333333299</v>
      </c>
      <c r="AG18" s="26">
        <v>0</v>
      </c>
    </row>
    <row r="19" spans="1:33" ht="15.75" customHeight="1" x14ac:dyDescent="0.2">
      <c r="A19" s="15" t="s">
        <v>58</v>
      </c>
      <c r="B19" s="15" t="s">
        <v>436</v>
      </c>
      <c r="C19" s="16">
        <f t="shared" si="4"/>
        <v>26.589999999999996</v>
      </c>
      <c r="D19" s="17">
        <v>5</v>
      </c>
      <c r="E19" s="17">
        <v>0</v>
      </c>
      <c r="F19" s="18">
        <v>132.94999999999999</v>
      </c>
      <c r="G19" s="30">
        <v>-11.399999999999999</v>
      </c>
      <c r="H19" s="19">
        <f t="shared" si="1"/>
        <v>8.5746521248589697E-2</v>
      </c>
      <c r="I19" s="19">
        <f t="shared" si="2"/>
        <v>0.18413456264886544</v>
      </c>
      <c r="J19" s="18">
        <f t="shared" si="5"/>
        <v>24.480690104166658</v>
      </c>
      <c r="K19" s="18">
        <f t="shared" si="3"/>
        <v>4.896138020833332</v>
      </c>
      <c r="L19" s="17">
        <v>21</v>
      </c>
      <c r="M19" s="20">
        <f t="shared" si="6"/>
        <v>0.23809523809523808</v>
      </c>
      <c r="N19" s="17">
        <v>52</v>
      </c>
      <c r="O19" s="21">
        <f t="shared" ref="O19:P19" si="27">D19/7</f>
        <v>0.7142857142857143</v>
      </c>
      <c r="P19" s="21">
        <f t="shared" si="27"/>
        <v>0</v>
      </c>
      <c r="Q19" s="17">
        <f t="shared" si="8"/>
        <v>72</v>
      </c>
      <c r="R19" s="17"/>
      <c r="S19" s="22">
        <v>1.3333333333333299</v>
      </c>
      <c r="T19" s="15">
        <v>228</v>
      </c>
      <c r="U19" s="23" t="s">
        <v>33</v>
      </c>
      <c r="V19" s="24" t="s">
        <v>33</v>
      </c>
      <c r="W19" s="15">
        <v>0</v>
      </c>
      <c r="X19" s="25">
        <f t="shared" si="9"/>
        <v>0</v>
      </c>
      <c r="Y19" s="26">
        <f t="shared" si="10"/>
        <v>5.6999999999999993</v>
      </c>
      <c r="Z19" s="15">
        <v>2</v>
      </c>
      <c r="AA19" s="15" t="s">
        <v>73</v>
      </c>
      <c r="AB19" s="28">
        <f t="shared" si="11"/>
        <v>-0.69</v>
      </c>
      <c r="AC19" s="29">
        <v>0.3580642361111111</v>
      </c>
      <c r="AD19" s="26">
        <f t="shared" si="12"/>
        <v>-2.4706432291666665</v>
      </c>
      <c r="AE19" s="26">
        <v>-6.18</v>
      </c>
      <c r="AF19" s="26">
        <v>-8.7512333333333334</v>
      </c>
      <c r="AG19" s="26">
        <v>0</v>
      </c>
    </row>
    <row r="20" spans="1:33" ht="15.75" customHeight="1" x14ac:dyDescent="0.2">
      <c r="A20" s="15" t="s">
        <v>59</v>
      </c>
      <c r="B20" s="15" t="s">
        <v>293</v>
      </c>
      <c r="C20" s="16">
        <f t="shared" si="4"/>
        <v>27.323333333333334</v>
      </c>
      <c r="D20" s="17">
        <v>3</v>
      </c>
      <c r="E20" s="17">
        <v>0</v>
      </c>
      <c r="F20" s="18">
        <v>81.97</v>
      </c>
      <c r="G20" s="30">
        <v>0</v>
      </c>
      <c r="H20" s="19">
        <f t="shared" si="1"/>
        <v>0</v>
      </c>
      <c r="I20" s="19">
        <f t="shared" si="2"/>
        <v>0.28545094623032813</v>
      </c>
      <c r="J20" s="18">
        <f t="shared" si="5"/>
        <v>23.398414062499995</v>
      </c>
      <c r="K20" s="18">
        <f t="shared" si="3"/>
        <v>7.7994713541666654</v>
      </c>
      <c r="L20" s="17">
        <v>13</v>
      </c>
      <c r="M20" s="20">
        <f t="shared" si="6"/>
        <v>0.23076923076923078</v>
      </c>
      <c r="N20" s="17">
        <v>47</v>
      </c>
      <c r="O20" s="21">
        <f t="shared" ref="O20:P20" si="28">D20/7</f>
        <v>0.42857142857142855</v>
      </c>
      <c r="P20" s="21">
        <f t="shared" si="28"/>
        <v>0</v>
      </c>
      <c r="Q20" s="17">
        <f t="shared" si="8"/>
        <v>109</v>
      </c>
      <c r="R20" s="17"/>
      <c r="S20" s="22">
        <v>1.95744680851063</v>
      </c>
      <c r="T20" s="15">
        <v>228</v>
      </c>
      <c r="U20" s="23" t="s">
        <v>33</v>
      </c>
      <c r="V20" s="24" t="s">
        <v>33</v>
      </c>
      <c r="W20" s="15">
        <v>0</v>
      </c>
      <c r="X20" s="25">
        <f t="shared" si="9"/>
        <v>0</v>
      </c>
      <c r="Y20" s="26">
        <f t="shared" si="10"/>
        <v>0</v>
      </c>
      <c r="Z20" s="15">
        <v>0</v>
      </c>
      <c r="AA20" s="15" t="s">
        <v>73</v>
      </c>
      <c r="AB20" s="28">
        <f t="shared" si="11"/>
        <v>-0.69</v>
      </c>
      <c r="AC20" s="29">
        <v>0.3580642361111111</v>
      </c>
      <c r="AD20" s="26">
        <f t="shared" si="12"/>
        <v>-1.4823859374999997</v>
      </c>
      <c r="AE20" s="26">
        <v>-6.18</v>
      </c>
      <c r="AF20" s="26">
        <v>-8.7512333333333334</v>
      </c>
      <c r="AG20" s="26">
        <v>0</v>
      </c>
    </row>
    <row r="21" spans="1:33" ht="15.75" customHeight="1" x14ac:dyDescent="0.2">
      <c r="A21" s="15" t="s">
        <v>60</v>
      </c>
      <c r="B21" s="15" t="s">
        <v>48</v>
      </c>
      <c r="C21" s="16">
        <f t="shared" si="4"/>
        <v>25.99</v>
      </c>
      <c r="D21" s="17">
        <v>3</v>
      </c>
      <c r="E21" s="17">
        <v>0</v>
      </c>
      <c r="F21" s="18">
        <v>77.97</v>
      </c>
      <c r="G21" s="30">
        <v>-0.05</v>
      </c>
      <c r="H21" s="19">
        <f t="shared" si="1"/>
        <v>6.4127228421187639E-4</v>
      </c>
      <c r="I21" s="19">
        <f t="shared" si="2"/>
        <v>0.25584730104527392</v>
      </c>
      <c r="J21" s="18">
        <f t="shared" si="5"/>
        <v>19.948414062500007</v>
      </c>
      <c r="K21" s="18">
        <f t="shared" si="3"/>
        <v>6.6494713541666686</v>
      </c>
      <c r="L21" s="17">
        <v>8</v>
      </c>
      <c r="M21" s="20">
        <f t="shared" si="6"/>
        <v>0.375</v>
      </c>
      <c r="N21" s="17">
        <v>46</v>
      </c>
      <c r="O21" s="21">
        <f t="shared" ref="O21:P21" si="29">D21/7</f>
        <v>0.42857142857142855</v>
      </c>
      <c r="P21" s="21">
        <f t="shared" si="29"/>
        <v>0</v>
      </c>
      <c r="Q21" s="17">
        <f t="shared" si="8"/>
        <v>107</v>
      </c>
      <c r="R21" s="17"/>
      <c r="S21" s="22">
        <v>0.70229007633587703</v>
      </c>
      <c r="T21" s="15">
        <v>228</v>
      </c>
      <c r="U21" s="23" t="s">
        <v>33</v>
      </c>
      <c r="V21" s="24" t="s">
        <v>33</v>
      </c>
      <c r="W21" s="15">
        <v>0</v>
      </c>
      <c r="X21" s="25">
        <f t="shared" si="9"/>
        <v>0</v>
      </c>
      <c r="Y21" s="26">
        <f t="shared" si="10"/>
        <v>0</v>
      </c>
      <c r="Z21" s="15">
        <v>0</v>
      </c>
      <c r="AA21" s="15" t="s">
        <v>73</v>
      </c>
      <c r="AB21" s="28">
        <f t="shared" si="11"/>
        <v>-0.69</v>
      </c>
      <c r="AC21" s="29">
        <v>0.3580642361111111</v>
      </c>
      <c r="AD21" s="26">
        <f t="shared" si="12"/>
        <v>-1.4823859374999997</v>
      </c>
      <c r="AE21" s="26">
        <v>-6.18</v>
      </c>
      <c r="AF21" s="26">
        <v>-8.7512333333333334</v>
      </c>
      <c r="AG21" s="26">
        <v>0</v>
      </c>
    </row>
    <row r="22" spans="1:33" ht="15.75" customHeight="1" x14ac:dyDescent="0.2">
      <c r="A22" s="15" t="s">
        <v>61</v>
      </c>
      <c r="B22" s="15" t="s">
        <v>437</v>
      </c>
      <c r="C22" s="16">
        <f t="shared" si="4"/>
        <v>25.99</v>
      </c>
      <c r="D22" s="17">
        <v>1</v>
      </c>
      <c r="E22" s="17">
        <v>0</v>
      </c>
      <c r="F22" s="30">
        <v>25.99</v>
      </c>
      <c r="G22" s="30">
        <v>0</v>
      </c>
      <c r="H22" s="19">
        <f t="shared" si="1"/>
        <v>0</v>
      </c>
      <c r="I22" s="19">
        <f t="shared" si="2"/>
        <v>0.2564885733294856</v>
      </c>
      <c r="J22" s="18">
        <f t="shared" si="5"/>
        <v>6.6661380208333298</v>
      </c>
      <c r="K22" s="18">
        <f t="shared" si="3"/>
        <v>6.6661380208333298</v>
      </c>
      <c r="L22" s="17">
        <v>12</v>
      </c>
      <c r="M22" s="20">
        <f t="shared" si="6"/>
        <v>8.3333333333333329E-2</v>
      </c>
      <c r="N22" s="17">
        <v>43</v>
      </c>
      <c r="O22" s="21">
        <f t="shared" ref="O22:P22" si="30">D22/7</f>
        <v>0.14285714285714285</v>
      </c>
      <c r="P22" s="21">
        <f t="shared" si="30"/>
        <v>0</v>
      </c>
      <c r="Q22" s="17">
        <f t="shared" si="8"/>
        <v>301</v>
      </c>
      <c r="R22" s="17"/>
      <c r="S22" s="22">
        <v>0.87804878048780399</v>
      </c>
      <c r="T22" s="15">
        <v>228</v>
      </c>
      <c r="U22" s="23" t="s">
        <v>33</v>
      </c>
      <c r="V22" s="24" t="s">
        <v>33</v>
      </c>
      <c r="W22" s="15">
        <v>0</v>
      </c>
      <c r="X22" s="25">
        <f t="shared" si="9"/>
        <v>0</v>
      </c>
      <c r="Y22" s="26">
        <f t="shared" si="10"/>
        <v>0</v>
      </c>
      <c r="Z22" s="15">
        <v>0</v>
      </c>
      <c r="AA22" s="15" t="s">
        <v>73</v>
      </c>
      <c r="AB22" s="28">
        <f t="shared" si="11"/>
        <v>-0.69</v>
      </c>
      <c r="AC22" s="29">
        <v>0.3580642361111111</v>
      </c>
      <c r="AD22" s="26">
        <f t="shared" si="12"/>
        <v>-0.49412864583333327</v>
      </c>
      <c r="AE22" s="26">
        <v>-6.18</v>
      </c>
      <c r="AF22" s="26">
        <v>-8.7512333333333334</v>
      </c>
      <c r="AG22" s="26">
        <v>0</v>
      </c>
    </row>
    <row r="23" spans="1:33" ht="15.75" customHeight="1" x14ac:dyDescent="0.2">
      <c r="A23" s="15" t="s">
        <v>62</v>
      </c>
      <c r="B23" s="15" t="s">
        <v>438</v>
      </c>
      <c r="C23" s="16">
        <f t="shared" si="4"/>
        <v>25.323333333333334</v>
      </c>
      <c r="D23" s="17">
        <v>3</v>
      </c>
      <c r="E23" s="17">
        <v>0</v>
      </c>
      <c r="F23" s="18">
        <v>75.97</v>
      </c>
      <c r="G23" s="30">
        <v>0</v>
      </c>
      <c r="H23" s="19">
        <f t="shared" si="1"/>
        <v>0</v>
      </c>
      <c r="I23" s="19">
        <f t="shared" si="2"/>
        <v>0.24086368385546927</v>
      </c>
      <c r="J23" s="18">
        <f t="shared" si="5"/>
        <v>18.298414062500001</v>
      </c>
      <c r="K23" s="18">
        <f t="shared" si="3"/>
        <v>6.099471354166667</v>
      </c>
      <c r="L23" s="17">
        <v>8</v>
      </c>
      <c r="M23" s="20">
        <f t="shared" si="6"/>
        <v>0.375</v>
      </c>
      <c r="N23" s="17">
        <v>39</v>
      </c>
      <c r="O23" s="21">
        <f t="shared" ref="O23:P23" si="31">D23/7</f>
        <v>0.42857142857142855</v>
      </c>
      <c r="P23" s="21">
        <f t="shared" si="31"/>
        <v>0</v>
      </c>
      <c r="Q23" s="17">
        <f t="shared" si="8"/>
        <v>91</v>
      </c>
      <c r="R23" s="17"/>
      <c r="S23" s="22">
        <v>1.1020408163265301</v>
      </c>
      <c r="T23" s="15">
        <v>300</v>
      </c>
      <c r="U23" s="23" t="s">
        <v>33</v>
      </c>
      <c r="V23" s="24" t="s">
        <v>439</v>
      </c>
      <c r="W23" s="15">
        <v>0</v>
      </c>
      <c r="X23" s="25">
        <f t="shared" si="9"/>
        <v>0</v>
      </c>
      <c r="Y23" s="26">
        <f t="shared" si="10"/>
        <v>0</v>
      </c>
      <c r="Z23" s="15">
        <v>0</v>
      </c>
      <c r="AA23" s="15" t="s">
        <v>73</v>
      </c>
      <c r="AB23" s="28">
        <f t="shared" si="11"/>
        <v>-0.69</v>
      </c>
      <c r="AC23" s="29">
        <v>0.3580642361111111</v>
      </c>
      <c r="AD23" s="26">
        <f t="shared" si="12"/>
        <v>-1.4823859374999997</v>
      </c>
      <c r="AE23" s="26">
        <v>-6.18</v>
      </c>
      <c r="AF23" s="26">
        <v>-8.7512333333333334</v>
      </c>
      <c r="AG23" s="26">
        <v>0</v>
      </c>
    </row>
    <row r="24" spans="1:33" ht="15.75" customHeight="1" x14ac:dyDescent="0.2">
      <c r="A24" s="15" t="s">
        <v>63</v>
      </c>
      <c r="B24" s="15" t="s">
        <v>440</v>
      </c>
      <c r="C24" s="16">
        <f t="shared" si="4"/>
        <v>24.99</v>
      </c>
      <c r="D24" s="17">
        <v>1</v>
      </c>
      <c r="E24" s="17">
        <v>0</v>
      </c>
      <c r="F24" s="18">
        <v>24.99</v>
      </c>
      <c r="G24" s="18">
        <v>-58.17</v>
      </c>
      <c r="H24" s="19">
        <f t="shared" si="1"/>
        <v>2.327731092436975</v>
      </c>
      <c r="I24" s="19">
        <f t="shared" si="2"/>
        <v>-2.0949924761571297</v>
      </c>
      <c r="J24" s="18">
        <f t="shared" si="5"/>
        <v>-52.353861979166666</v>
      </c>
      <c r="K24" s="18">
        <f t="shared" si="3"/>
        <v>-52.353861979166666</v>
      </c>
      <c r="L24" s="17">
        <v>30</v>
      </c>
      <c r="M24" s="20">
        <f t="shared" si="6"/>
        <v>3.3333333333333333E-2</v>
      </c>
      <c r="N24" s="17">
        <v>38</v>
      </c>
      <c r="O24" s="21">
        <f t="shared" ref="O24:P24" si="32">D24/7</f>
        <v>0.14285714285714285</v>
      </c>
      <c r="P24" s="21">
        <f t="shared" si="32"/>
        <v>0</v>
      </c>
      <c r="Q24" s="17">
        <f t="shared" si="8"/>
        <v>266</v>
      </c>
      <c r="R24" s="17"/>
      <c r="S24" s="22">
        <v>1.3043478260869501</v>
      </c>
      <c r="T24" s="15">
        <v>228</v>
      </c>
      <c r="U24" s="23">
        <v>72</v>
      </c>
      <c r="V24" s="24" t="s">
        <v>441</v>
      </c>
      <c r="W24" s="15">
        <v>0</v>
      </c>
      <c r="X24" s="25">
        <f t="shared" si="9"/>
        <v>0</v>
      </c>
      <c r="Y24" s="26">
        <f t="shared" si="10"/>
        <v>29.085000000000001</v>
      </c>
      <c r="Z24" s="15">
        <v>2</v>
      </c>
      <c r="AA24" s="15" t="s">
        <v>73</v>
      </c>
      <c r="AB24" s="28">
        <f t="shared" si="11"/>
        <v>-0.69</v>
      </c>
      <c r="AC24" s="29">
        <v>0.3580642361111111</v>
      </c>
      <c r="AD24" s="26">
        <f t="shared" si="12"/>
        <v>-0.49412864583333327</v>
      </c>
      <c r="AE24" s="26">
        <v>-6.18</v>
      </c>
      <c r="AF24" s="26">
        <v>-8.7512333333333334</v>
      </c>
      <c r="AG24" s="26">
        <v>0</v>
      </c>
    </row>
    <row r="25" spans="1:33" ht="15.75" customHeight="1" x14ac:dyDescent="0.2">
      <c r="A25" s="15" t="s">
        <v>64</v>
      </c>
      <c r="B25" s="15" t="s">
        <v>442</v>
      </c>
      <c r="C25" s="16">
        <f t="shared" si="4"/>
        <v>23.364999999999998</v>
      </c>
      <c r="D25" s="17">
        <v>8</v>
      </c>
      <c r="E25" s="17">
        <v>0</v>
      </c>
      <c r="F25" s="18">
        <v>186.92</v>
      </c>
      <c r="G25" s="18">
        <v>-11.86</v>
      </c>
      <c r="H25" s="19">
        <f t="shared" si="1"/>
        <v>6.3449604108709604E-2</v>
      </c>
      <c r="I25" s="19">
        <f t="shared" si="2"/>
        <v>0.12641221288964974</v>
      </c>
      <c r="J25" s="18">
        <f t="shared" si="5"/>
        <v>23.628970833333327</v>
      </c>
      <c r="K25" s="18">
        <f t="shared" si="3"/>
        <v>2.9536213541666658</v>
      </c>
      <c r="L25" s="17">
        <v>22</v>
      </c>
      <c r="M25" s="20">
        <f t="shared" si="6"/>
        <v>0.36363636363636365</v>
      </c>
      <c r="N25" s="17">
        <v>42</v>
      </c>
      <c r="O25" s="21">
        <f t="shared" ref="O25:P25" si="33">D25/7</f>
        <v>1.1428571428571428</v>
      </c>
      <c r="P25" s="21">
        <f t="shared" si="33"/>
        <v>0</v>
      </c>
      <c r="Q25" s="17">
        <f t="shared" si="8"/>
        <v>36</v>
      </c>
      <c r="R25" s="17"/>
      <c r="S25" s="22">
        <v>0.84848484848484851</v>
      </c>
      <c r="T25" s="15">
        <v>228</v>
      </c>
      <c r="U25" s="23">
        <v>72</v>
      </c>
      <c r="V25" s="24" t="s">
        <v>443</v>
      </c>
      <c r="W25" s="37">
        <v>0</v>
      </c>
      <c r="X25" s="25">
        <f t="shared" si="9"/>
        <v>0</v>
      </c>
      <c r="Y25" s="26">
        <f t="shared" si="10"/>
        <v>0</v>
      </c>
      <c r="Z25" s="37">
        <v>0</v>
      </c>
      <c r="AA25" s="15" t="s">
        <v>73</v>
      </c>
      <c r="AB25" s="28">
        <f t="shared" si="11"/>
        <v>-0.69</v>
      </c>
      <c r="AC25" s="29">
        <v>0.3580642361111111</v>
      </c>
      <c r="AD25" s="26">
        <f t="shared" si="12"/>
        <v>-3.9530291666666661</v>
      </c>
      <c r="AE25" s="26">
        <v>-6.18</v>
      </c>
      <c r="AF25" s="26">
        <v>-8.75</v>
      </c>
      <c r="AG25" s="26">
        <v>0</v>
      </c>
    </row>
    <row r="26" spans="1:33" ht="15.75" customHeight="1" x14ac:dyDescent="0.2">
      <c r="A26" s="15" t="s">
        <v>65</v>
      </c>
      <c r="B26" s="15" t="s">
        <v>444</v>
      </c>
      <c r="C26" s="16">
        <f t="shared" si="4"/>
        <v>22.99</v>
      </c>
      <c r="D26" s="17">
        <v>2</v>
      </c>
      <c r="E26" s="17">
        <v>0</v>
      </c>
      <c r="F26" s="18">
        <v>45.98</v>
      </c>
      <c r="G26" s="18">
        <v>-7.0000000000000007E-2</v>
      </c>
      <c r="H26" s="19">
        <f t="shared" si="1"/>
        <v>1.5224010439321446E-3</v>
      </c>
      <c r="I26" s="19">
        <f t="shared" si="2"/>
        <v>0.17316824797013206</v>
      </c>
      <c r="J26" s="18">
        <f t="shared" si="5"/>
        <v>7.9622760416666711</v>
      </c>
      <c r="K26" s="18">
        <f t="shared" si="3"/>
        <v>3.9811380208333356</v>
      </c>
      <c r="L26" s="17">
        <v>16</v>
      </c>
      <c r="M26" s="20">
        <f t="shared" si="6"/>
        <v>0.125</v>
      </c>
      <c r="N26" s="17">
        <v>29</v>
      </c>
      <c r="O26" s="21">
        <f t="shared" ref="O26:P26" si="34">D26/7</f>
        <v>0.2857142857142857</v>
      </c>
      <c r="P26" s="21">
        <f t="shared" si="34"/>
        <v>0</v>
      </c>
      <c r="Q26" s="17">
        <f t="shared" si="8"/>
        <v>101</v>
      </c>
      <c r="R26" s="17"/>
      <c r="S26" s="22">
        <v>1.044585987261146</v>
      </c>
      <c r="T26" s="15">
        <v>228</v>
      </c>
      <c r="U26" s="23">
        <v>72</v>
      </c>
      <c r="V26" s="24" t="s">
        <v>445</v>
      </c>
      <c r="W26" s="37">
        <v>0</v>
      </c>
      <c r="X26" s="25">
        <f t="shared" si="9"/>
        <v>0</v>
      </c>
      <c r="Y26" s="26">
        <f t="shared" si="10"/>
        <v>0</v>
      </c>
      <c r="Z26" s="37">
        <v>0</v>
      </c>
      <c r="AA26" s="15" t="s">
        <v>73</v>
      </c>
      <c r="AB26" s="28">
        <f t="shared" si="11"/>
        <v>-0.69</v>
      </c>
      <c r="AC26" s="29">
        <v>0.3580642361111111</v>
      </c>
      <c r="AD26" s="26">
        <f t="shared" si="12"/>
        <v>-0.98825729166666654</v>
      </c>
      <c r="AE26" s="26">
        <v>-6.28</v>
      </c>
      <c r="AF26" s="26">
        <v>-8.7512333333333299</v>
      </c>
      <c r="AG26" s="26">
        <v>0</v>
      </c>
    </row>
    <row r="27" spans="1:33" ht="15.75" customHeight="1" x14ac:dyDescent="0.2">
      <c r="A27" s="15" t="s">
        <v>66</v>
      </c>
      <c r="B27" s="15" t="s">
        <v>446</v>
      </c>
      <c r="C27" s="16">
        <f t="shared" si="4"/>
        <v>22.99</v>
      </c>
      <c r="D27" s="17">
        <v>4</v>
      </c>
      <c r="E27" s="17">
        <v>0</v>
      </c>
      <c r="F27" s="18">
        <v>91.96</v>
      </c>
      <c r="G27" s="18">
        <v>0</v>
      </c>
      <c r="H27" s="19">
        <f t="shared" si="1"/>
        <v>0</v>
      </c>
      <c r="I27" s="19">
        <f t="shared" si="2"/>
        <v>0.1746906490140642</v>
      </c>
      <c r="J27" s="18">
        <f t="shared" si="5"/>
        <v>16.064552083333343</v>
      </c>
      <c r="K27" s="18">
        <f t="shared" si="3"/>
        <v>4.0161380208333357</v>
      </c>
      <c r="L27" s="17">
        <v>12</v>
      </c>
      <c r="M27" s="20">
        <f t="shared" si="6"/>
        <v>0.33333333333333331</v>
      </c>
      <c r="N27" s="17">
        <v>26</v>
      </c>
      <c r="O27" s="21">
        <f t="shared" ref="O27:P27" si="35">D27/7</f>
        <v>0.5714285714285714</v>
      </c>
      <c r="P27" s="21">
        <f t="shared" si="35"/>
        <v>0</v>
      </c>
      <c r="Q27" s="17">
        <f t="shared" si="8"/>
        <v>45</v>
      </c>
      <c r="R27" s="17"/>
      <c r="S27" s="22">
        <v>1.333333333333333</v>
      </c>
      <c r="T27" s="15">
        <v>228</v>
      </c>
      <c r="U27" s="23">
        <v>72</v>
      </c>
      <c r="V27" s="24" t="s">
        <v>445</v>
      </c>
      <c r="W27" s="37">
        <v>0</v>
      </c>
      <c r="X27" s="25">
        <f t="shared" si="9"/>
        <v>0</v>
      </c>
      <c r="Y27" s="26">
        <f t="shared" si="10"/>
        <v>0</v>
      </c>
      <c r="Z27" s="37">
        <v>0</v>
      </c>
      <c r="AA27" s="15" t="s">
        <v>73</v>
      </c>
      <c r="AB27" s="28">
        <f t="shared" si="11"/>
        <v>-0.69</v>
      </c>
      <c r="AC27" s="29">
        <v>0.3580642361111111</v>
      </c>
      <c r="AD27" s="26">
        <f t="shared" si="12"/>
        <v>-1.9765145833333331</v>
      </c>
      <c r="AE27" s="26">
        <v>-6.28</v>
      </c>
      <c r="AF27" s="26">
        <v>-8.7512333333333299</v>
      </c>
      <c r="AG27" s="26">
        <v>0</v>
      </c>
    </row>
    <row r="28" spans="1:33" ht="15.75" customHeight="1" x14ac:dyDescent="0.2">
      <c r="A28" s="15" t="s">
        <v>67</v>
      </c>
      <c r="B28" s="15" t="s">
        <v>447</v>
      </c>
      <c r="C28" s="16">
        <f t="shared" si="4"/>
        <v>21.99</v>
      </c>
      <c r="D28" s="17">
        <v>1</v>
      </c>
      <c r="E28" s="17">
        <v>3</v>
      </c>
      <c r="F28" s="18">
        <v>21.99</v>
      </c>
      <c r="G28" s="18">
        <v>-7.0000000000000007E-2</v>
      </c>
      <c r="H28" s="19">
        <f t="shared" si="1"/>
        <v>3.1832651205093228E-3</v>
      </c>
      <c r="I28" s="19">
        <f t="shared" si="2"/>
        <v>0.14079754528573599</v>
      </c>
      <c r="J28" s="18">
        <f t="shared" si="5"/>
        <v>3.096138020833334</v>
      </c>
      <c r="K28" s="18">
        <f t="shared" si="3"/>
        <v>3.096138020833334</v>
      </c>
      <c r="L28" s="17">
        <v>4</v>
      </c>
      <c r="M28" s="20">
        <f t="shared" si="6"/>
        <v>0.25</v>
      </c>
      <c r="N28" s="17">
        <v>21</v>
      </c>
      <c r="O28" s="21">
        <f t="shared" ref="O28:P28" si="36">D28/7</f>
        <v>0.14285714285714285</v>
      </c>
      <c r="P28" s="21">
        <f t="shared" si="36"/>
        <v>0.42857142857142855</v>
      </c>
      <c r="Q28" s="17">
        <f t="shared" si="8"/>
        <v>36</v>
      </c>
      <c r="R28" s="17"/>
      <c r="S28" s="22">
        <v>1.6</v>
      </c>
      <c r="T28" s="15">
        <v>156</v>
      </c>
      <c r="U28" s="23" t="s">
        <v>33</v>
      </c>
      <c r="V28" s="24" t="s">
        <v>33</v>
      </c>
      <c r="W28" s="37">
        <v>0</v>
      </c>
      <c r="X28" s="25">
        <f t="shared" si="9"/>
        <v>0</v>
      </c>
      <c r="Y28" s="26">
        <f t="shared" si="10"/>
        <v>0</v>
      </c>
      <c r="Z28" s="37">
        <v>0</v>
      </c>
      <c r="AA28" s="15" t="s">
        <v>73</v>
      </c>
      <c r="AB28" s="28">
        <f t="shared" si="11"/>
        <v>-0.69</v>
      </c>
      <c r="AC28" s="29">
        <v>0.3580642361111111</v>
      </c>
      <c r="AD28" s="26">
        <f t="shared" si="12"/>
        <v>-0.49412864583333327</v>
      </c>
      <c r="AE28" s="26">
        <v>-6.28</v>
      </c>
      <c r="AF28" s="26">
        <v>-8.7512333333333299</v>
      </c>
      <c r="AG28" s="26">
        <v>0</v>
      </c>
    </row>
    <row r="29" spans="1:33" ht="15.75" customHeight="1" x14ac:dyDescent="0.2">
      <c r="A29" s="39" t="s">
        <v>68</v>
      </c>
      <c r="B29" s="39" t="s">
        <v>448</v>
      </c>
      <c r="C29" s="16">
        <f t="shared" si="4"/>
        <v>21.99</v>
      </c>
      <c r="D29" s="31">
        <v>2</v>
      </c>
      <c r="E29" s="31">
        <v>0</v>
      </c>
      <c r="F29" s="32">
        <v>43.98</v>
      </c>
      <c r="G29" s="32">
        <v>0</v>
      </c>
      <c r="H29" s="19">
        <f t="shared" si="1"/>
        <v>0</v>
      </c>
      <c r="I29" s="19">
        <f t="shared" si="2"/>
        <v>0.14398081040624533</v>
      </c>
      <c r="J29" s="18">
        <f t="shared" si="5"/>
        <v>6.3322760416666686</v>
      </c>
      <c r="K29" s="18">
        <f t="shared" si="3"/>
        <v>3.1661380208333343</v>
      </c>
      <c r="L29" s="31">
        <v>11</v>
      </c>
      <c r="M29" s="20">
        <f t="shared" si="6"/>
        <v>0.18181818181818182</v>
      </c>
      <c r="N29" s="31">
        <v>18</v>
      </c>
      <c r="O29" s="21">
        <f t="shared" ref="O29:P29" si="37">D29/7</f>
        <v>0.2857142857142857</v>
      </c>
      <c r="P29" s="21">
        <f t="shared" si="37"/>
        <v>0</v>
      </c>
      <c r="Q29" s="17">
        <f t="shared" si="8"/>
        <v>63</v>
      </c>
      <c r="R29" s="17"/>
      <c r="S29" s="22">
        <v>1.053763440860215</v>
      </c>
      <c r="T29" s="15">
        <v>156</v>
      </c>
      <c r="U29" s="23" t="s">
        <v>33</v>
      </c>
      <c r="V29" s="24" t="s">
        <v>33</v>
      </c>
      <c r="W29" s="39">
        <v>0</v>
      </c>
      <c r="X29" s="25">
        <f t="shared" si="9"/>
        <v>0</v>
      </c>
      <c r="Y29" s="26">
        <f t="shared" si="10"/>
        <v>0</v>
      </c>
      <c r="Z29" s="39">
        <v>0</v>
      </c>
      <c r="AA29" s="2" t="s">
        <v>73</v>
      </c>
      <c r="AB29" s="28">
        <f t="shared" si="11"/>
        <v>-0.69</v>
      </c>
      <c r="AC29" s="29">
        <v>0.3580642361111111</v>
      </c>
      <c r="AD29" s="26">
        <f t="shared" si="12"/>
        <v>-0.98825729166666654</v>
      </c>
      <c r="AE29" s="26">
        <v>-6.28</v>
      </c>
      <c r="AF29" s="26">
        <v>-8.7512333333333299</v>
      </c>
      <c r="AG29" s="26">
        <v>0</v>
      </c>
    </row>
    <row r="30" spans="1:33" ht="15.75" customHeight="1" x14ac:dyDescent="0.2">
      <c r="A30" s="39" t="s">
        <v>69</v>
      </c>
      <c r="B30" s="39"/>
      <c r="C30" s="16">
        <f t="shared" si="4"/>
        <v>21.99</v>
      </c>
      <c r="D30" s="31">
        <v>4</v>
      </c>
      <c r="E30" s="31">
        <v>1</v>
      </c>
      <c r="F30" s="32">
        <v>87.96</v>
      </c>
      <c r="G30" s="32">
        <v>-7.0000000000000007E-2</v>
      </c>
      <c r="H30" s="19">
        <f t="shared" si="1"/>
        <v>7.958162801273307E-4</v>
      </c>
      <c r="I30" s="19">
        <f t="shared" si="2"/>
        <v>0.15417479843110532</v>
      </c>
      <c r="J30" s="18">
        <f t="shared" si="5"/>
        <v>13.561215270000023</v>
      </c>
      <c r="K30" s="18">
        <f t="shared" si="3"/>
        <v>3.3903038175000058</v>
      </c>
      <c r="L30" s="31">
        <v>21</v>
      </c>
      <c r="M30" s="20">
        <f t="shared" si="6"/>
        <v>0.19047619047619047</v>
      </c>
      <c r="N30" s="31">
        <v>87</v>
      </c>
      <c r="O30" s="21">
        <f t="shared" ref="O30:P30" si="38">D30/7</f>
        <v>0.5714285714285714</v>
      </c>
      <c r="P30" s="21">
        <f t="shared" si="38"/>
        <v>0.14285714285714285</v>
      </c>
      <c r="Q30" s="17">
        <f t="shared" si="8"/>
        <v>121</v>
      </c>
      <c r="R30" s="17"/>
      <c r="S30" s="22">
        <v>0.79693486590038309</v>
      </c>
      <c r="T30" s="15">
        <v>156</v>
      </c>
      <c r="U30" s="23" t="s">
        <v>33</v>
      </c>
      <c r="V30" s="24" t="s">
        <v>33</v>
      </c>
      <c r="W30" s="39">
        <v>0</v>
      </c>
      <c r="X30" s="25">
        <f t="shared" si="9"/>
        <v>0</v>
      </c>
      <c r="Y30" s="26">
        <f t="shared" si="10"/>
        <v>0</v>
      </c>
      <c r="Z30" s="39">
        <v>0</v>
      </c>
      <c r="AA30" s="2" t="s">
        <v>73</v>
      </c>
      <c r="AB30" s="28">
        <f t="shared" si="11"/>
        <v>-0.69</v>
      </c>
      <c r="AC30" s="29">
        <v>0.3580642361111111</v>
      </c>
      <c r="AD30" s="26">
        <f t="shared" si="12"/>
        <v>-1.9765145833333331</v>
      </c>
      <c r="AE30" s="26">
        <v>-6.28</v>
      </c>
      <c r="AF30" s="26">
        <v>-8.5095675366666601</v>
      </c>
      <c r="AG30" s="26">
        <v>0</v>
      </c>
    </row>
    <row r="31" spans="1:33" ht="15.75" customHeight="1" x14ac:dyDescent="0.2">
      <c r="A31" s="39" t="s">
        <v>70</v>
      </c>
      <c r="B31" s="39"/>
      <c r="C31" s="16">
        <f t="shared" si="4"/>
        <v>21.99</v>
      </c>
      <c r="D31" s="31">
        <v>5</v>
      </c>
      <c r="E31" s="31">
        <v>2</v>
      </c>
      <c r="F31" s="32">
        <v>109.94999999999999</v>
      </c>
      <c r="G31" s="32">
        <v>0</v>
      </c>
      <c r="H31" s="19">
        <f t="shared" si="1"/>
        <v>0</v>
      </c>
      <c r="I31" s="19">
        <f t="shared" si="2"/>
        <v>0.15497061471123255</v>
      </c>
      <c r="J31" s="18">
        <f t="shared" si="5"/>
        <v>17.039019087500016</v>
      </c>
      <c r="K31" s="18">
        <f t="shared" si="3"/>
        <v>3.4078038175000032</v>
      </c>
      <c r="L31" s="31">
        <v>24</v>
      </c>
      <c r="M31" s="20">
        <f t="shared" si="6"/>
        <v>0.20833333333333334</v>
      </c>
      <c r="N31" s="31">
        <v>78</v>
      </c>
      <c r="O31" s="21">
        <f t="shared" ref="O31:P32" si="39">D31/7</f>
        <v>0.7142857142857143</v>
      </c>
      <c r="P31" s="21">
        <f t="shared" si="39"/>
        <v>0.2857142857142857</v>
      </c>
      <c r="Q31" s="17">
        <f t="shared" si="8"/>
        <v>78</v>
      </c>
      <c r="R31" s="17"/>
      <c r="S31" s="22">
        <v>0.95652173913043403</v>
      </c>
      <c r="T31" s="15">
        <v>156</v>
      </c>
      <c r="U31" s="23" t="s">
        <v>33</v>
      </c>
      <c r="V31" s="24" t="s">
        <v>730</v>
      </c>
      <c r="W31" s="39">
        <v>0</v>
      </c>
      <c r="X31" s="25">
        <f t="shared" si="9"/>
        <v>0</v>
      </c>
      <c r="Y31" s="26">
        <f t="shared" si="10"/>
        <v>0</v>
      </c>
      <c r="Z31" s="39">
        <v>0</v>
      </c>
      <c r="AA31" s="2" t="s">
        <v>73</v>
      </c>
      <c r="AB31" s="28">
        <f t="shared" si="11"/>
        <v>-0.69</v>
      </c>
      <c r="AC31" s="29">
        <v>0.3580642361111111</v>
      </c>
      <c r="AD31" s="26">
        <f t="shared" si="12"/>
        <v>-2.4706432291666665</v>
      </c>
      <c r="AE31" s="26">
        <v>-6.28</v>
      </c>
      <c r="AF31" s="26">
        <v>-8.5095675366666601</v>
      </c>
      <c r="AG31" s="26">
        <v>0</v>
      </c>
    </row>
    <row r="32" spans="1:33" ht="15.75" customHeight="1" x14ac:dyDescent="0.2">
      <c r="A32" s="39" t="s">
        <v>717</v>
      </c>
      <c r="B32" s="39"/>
      <c r="C32" s="16">
        <f t="shared" si="4"/>
        <v>18.324999999999999</v>
      </c>
      <c r="D32" s="31">
        <v>6</v>
      </c>
      <c r="E32" s="31">
        <v>2</v>
      </c>
      <c r="F32" s="32">
        <v>109.95</v>
      </c>
      <c r="G32" s="32">
        <v>0</v>
      </c>
      <c r="H32" s="19">
        <f t="shared" si="1"/>
        <v>0</v>
      </c>
      <c r="I32" s="19">
        <f t="shared" si="2"/>
        <v>1.5964737653479152E-2</v>
      </c>
      <c r="J32" s="18">
        <f t="shared" si="5"/>
        <v>1.7553229050000327</v>
      </c>
      <c r="K32" s="18">
        <f t="shared" si="3"/>
        <v>0.29255381750000548</v>
      </c>
      <c r="L32" s="31">
        <v>10</v>
      </c>
      <c r="M32" s="20">
        <f t="shared" si="6"/>
        <v>0.6</v>
      </c>
      <c r="N32" s="31">
        <v>69</v>
      </c>
      <c r="O32" s="21">
        <f t="shared" si="39"/>
        <v>0.8571428571428571</v>
      </c>
      <c r="P32" s="21">
        <f t="shared" si="39"/>
        <v>0.2857142857142857</v>
      </c>
      <c r="Q32" s="17">
        <f t="shared" si="8"/>
        <v>60</v>
      </c>
      <c r="R32" s="17" t="str">
        <f ca="1">IFERROR(VLOOKUP($B$2,IMPORTRANGE("https://docs.google.com/spreadsheets/d/1KiWZV1ko8G7lnRucBRBd29jj3Be6ltMfljMDqzOkQmI/edit#gid=1381463014","Lookup!A:F"),6,FALSE),"")</f>
        <v/>
      </c>
      <c r="S32" s="22">
        <v>1.0652173913043479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0.3580642361111111</v>
      </c>
      <c r="AD32" s="26">
        <f t="shared" si="12"/>
        <v>-2.9647718749999994</v>
      </c>
      <c r="AE32" s="26">
        <v>-6.28</v>
      </c>
      <c r="AF32" s="26">
        <v>-8.5095675366666601</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0.832031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 Wood Style Large Wire Organizer &amp; Storage Box with Cable Sleeve, Hook and Loop Keepers, Zip Ties &amp; More")</f>
        <v>Cable Management Box to Hide Cords and Cables - Wood Style Large Wire Organizer &amp; Storage Box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Info!B1:BJ5000""),2,FALSE),"""")"),"B07WSJJDQR")</f>
        <v>B07WSJJDQR</v>
      </c>
      <c r="B2" s="38" t="s">
        <v>449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17.399491219607835</v>
      </c>
      <c r="D3" s="5">
        <f>SUM(D4:D99765)</f>
        <v>150</v>
      </c>
      <c r="E3" s="5"/>
      <c r="F3" s="6">
        <f t="shared" ref="F3:G3" si="0">SUM(F4:F99765)</f>
        <v>4069.0800000000004</v>
      </c>
      <c r="G3" s="6">
        <f t="shared" si="0"/>
        <v>-0.77999999999999992</v>
      </c>
      <c r="H3" s="7">
        <f t="shared" ref="H3:H32" si="1">G3/F3*-1</f>
        <v>1.916895219558229E-4</v>
      </c>
      <c r="I3" s="8">
        <f t="shared" ref="I3:I32" si="2">J3/F3</f>
        <v>0.28841089898350553</v>
      </c>
      <c r="J3" s="6">
        <f>SUM(J4:J99765)</f>
        <v>1173.5670208358029</v>
      </c>
      <c r="K3" s="6">
        <f t="shared" ref="K3:K32" si="3">J3/D3</f>
        <v>7.8237801389053523</v>
      </c>
      <c r="L3" s="5"/>
      <c r="M3" s="9"/>
      <c r="N3" s="10"/>
      <c r="O3" s="5" t="str">
        <f ca="1">IFERROR(__xludf.DUMMYFUNCTION("IFERROR(VLOOKUP(B2,IMPORTRANGE(""https://docs.google.com/spreadsheets/d/1N8jvpEHDVkurDv7NrPxwI3eH6hQsvtb1QltGNCalRjU/edit#gid=865736387"",""Compiled Sheet!a1:g5000""),2,FALSE),"""")"),"3 - March
3 - April
3 - May
3 - June
3 - July
3 - Aug
3 - Sept
1 - Oct
1 - Nov
3 - Dec
5 - Jan
3 - Feb")</f>
        <v>3 - March
3 - April
3 - May
3 - June
3 - July
3 - Aug
3 - Sept
1 - Oct
1 - Nov
3 - Dec
5 -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-73.957527759752764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Info!B2:BZ7000""),37,FALSE)),"""")*-1"),-8.50956753666666)</f>
        <v>-8.5095675366666601</v>
      </c>
      <c r="AG3" s="6">
        <f>SUM(AG4:AG99765)</f>
        <v>0</v>
      </c>
    </row>
    <row r="4" spans="1:33" ht="15.75" customHeight="1" x14ac:dyDescent="0.2">
      <c r="A4" s="15" t="s">
        <v>31</v>
      </c>
      <c r="B4" s="15" t="s">
        <v>450</v>
      </c>
      <c r="C4" s="16">
        <f t="shared" ref="C4:C32" si="4">IFERROR(F4/D4," - ")</f>
        <v>25.287500000000005</v>
      </c>
      <c r="D4" s="17">
        <v>24</v>
      </c>
      <c r="E4" s="17">
        <v>0</v>
      </c>
      <c r="F4" s="18">
        <v>606.90000000000009</v>
      </c>
      <c r="G4" s="18">
        <v>-0.02</v>
      </c>
      <c r="H4" s="19">
        <f t="shared" si="1"/>
        <v>3.2954358213873782E-5</v>
      </c>
      <c r="I4" s="19">
        <f t="shared" si="2"/>
        <v>0.25234962377107706</v>
      </c>
      <c r="J4" s="18">
        <f t="shared" ref="J4:J32" si="5">F4*0.85+G4+AF4*D4+D4*AE4+AG4+AD4</f>
        <v>153.15098666666668</v>
      </c>
      <c r="K4" s="18">
        <f t="shared" si="3"/>
        <v>6.3812911111111115</v>
      </c>
      <c r="L4" s="17">
        <v>44</v>
      </c>
      <c r="M4" s="20">
        <f t="shared" ref="M4:M32" si="6">IFERROR(D4/L4,"-")</f>
        <v>0.54545454545454541</v>
      </c>
      <c r="N4" s="17">
        <v>81</v>
      </c>
      <c r="O4" s="21">
        <f t="shared" ref="O4:P4" si="7">D4/7</f>
        <v>3.4285714285714284</v>
      </c>
      <c r="P4" s="21">
        <f t="shared" si="7"/>
        <v>0</v>
      </c>
      <c r="Q4" s="17">
        <f t="shared" ref="Q4:Q32" si="8">ROUNDDOWN(N4/(O4+P4),0)</f>
        <v>23</v>
      </c>
      <c r="R4" s="17"/>
      <c r="S4" s="22">
        <v>0.93273542600896797</v>
      </c>
      <c r="T4" s="15">
        <v>84</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0.35719444444444437</v>
      </c>
      <c r="AD4" s="26">
        <f t="shared" ref="AD4:AD32" si="12">IFERROR(AB4*AC4*D4*2,0)</f>
        <v>-11.830279999999997</v>
      </c>
      <c r="AE4" s="26">
        <v>-6.18</v>
      </c>
      <c r="AF4" s="26">
        <v>-8.4393222222222235</v>
      </c>
      <c r="AG4" s="26">
        <v>0</v>
      </c>
    </row>
    <row r="5" spans="1:33" ht="15.75" customHeight="1" x14ac:dyDescent="0.2">
      <c r="A5" s="15" t="s">
        <v>35</v>
      </c>
      <c r="B5" s="15" t="s">
        <v>451</v>
      </c>
      <c r="C5" s="16">
        <f t="shared" si="4"/>
        <v>26.8</v>
      </c>
      <c r="D5" s="17">
        <v>32</v>
      </c>
      <c r="E5" s="17">
        <v>0</v>
      </c>
      <c r="F5" s="30">
        <v>857.6</v>
      </c>
      <c r="G5" s="30">
        <v>-0.08</v>
      </c>
      <c r="H5" s="19">
        <f t="shared" si="1"/>
        <v>9.328358208955224E-5</v>
      </c>
      <c r="I5" s="19">
        <f t="shared" si="2"/>
        <v>0.28599545762881229</v>
      </c>
      <c r="J5" s="18">
        <f t="shared" si="5"/>
        <v>245.26970446246941</v>
      </c>
      <c r="K5" s="18">
        <f t="shared" si="3"/>
        <v>7.6646782644521689</v>
      </c>
      <c r="L5" s="17">
        <v>109</v>
      </c>
      <c r="M5" s="20">
        <f t="shared" si="6"/>
        <v>0.29357798165137616</v>
      </c>
      <c r="N5" s="17">
        <v>42</v>
      </c>
      <c r="O5" s="21">
        <f t="shared" ref="O5:P5" si="13">D5/7</f>
        <v>4.5714285714285712</v>
      </c>
      <c r="P5" s="21">
        <f t="shared" si="13"/>
        <v>0</v>
      </c>
      <c r="Q5" s="17">
        <f t="shared" si="8"/>
        <v>9</v>
      </c>
      <c r="R5" s="17"/>
      <c r="S5" s="22">
        <v>1.97752808988764</v>
      </c>
      <c r="T5" s="15">
        <v>84</v>
      </c>
      <c r="U5" s="23" t="s">
        <v>33</v>
      </c>
      <c r="V5" s="24" t="s">
        <v>33</v>
      </c>
      <c r="W5" s="15">
        <v>0</v>
      </c>
      <c r="X5" s="25">
        <f t="shared" si="9"/>
        <v>0</v>
      </c>
      <c r="Y5" s="26">
        <f t="shared" si="10"/>
        <v>0</v>
      </c>
      <c r="Z5" s="15">
        <v>0</v>
      </c>
      <c r="AA5" s="15" t="s">
        <v>73</v>
      </c>
      <c r="AB5" s="28">
        <f t="shared" si="11"/>
        <v>-0.69</v>
      </c>
      <c r="AC5" s="29">
        <v>0.35760834298957117</v>
      </c>
      <c r="AD5" s="26">
        <f t="shared" si="12"/>
        <v>-15.791984426419461</v>
      </c>
      <c r="AE5" s="26">
        <v>-6.18</v>
      </c>
      <c r="AF5" s="26">
        <v>-8.4393222222222235</v>
      </c>
      <c r="AG5" s="26">
        <v>0</v>
      </c>
    </row>
    <row r="6" spans="1:33" ht="15.75" customHeight="1" x14ac:dyDescent="0.2">
      <c r="A6" s="15" t="s">
        <v>37</v>
      </c>
      <c r="B6" s="15" t="s">
        <v>53</v>
      </c>
      <c r="C6" s="16">
        <f t="shared" si="4"/>
        <v>28.670256410256425</v>
      </c>
      <c r="D6" s="17">
        <v>39</v>
      </c>
      <c r="E6" s="17">
        <v>0</v>
      </c>
      <c r="F6" s="30">
        <v>1118.1400000000006</v>
      </c>
      <c r="G6" s="30">
        <v>-0.2</v>
      </c>
      <c r="H6" s="19">
        <f t="shared" si="1"/>
        <v>1.7886847800812055E-4</v>
      </c>
      <c r="I6" s="19">
        <f t="shared" si="2"/>
        <v>0.3227156065728205</v>
      </c>
      <c r="J6" s="18">
        <f t="shared" si="5"/>
        <v>360.84122833333367</v>
      </c>
      <c r="K6" s="18">
        <f t="shared" si="3"/>
        <v>9.2523391880341972</v>
      </c>
      <c r="L6" s="17">
        <v>124</v>
      </c>
      <c r="M6" s="20">
        <f t="shared" si="6"/>
        <v>0.31451612903225806</v>
      </c>
      <c r="N6" s="17">
        <v>2</v>
      </c>
      <c r="O6" s="21">
        <f t="shared" ref="O6:P6" si="14">D6/7</f>
        <v>5.5714285714285712</v>
      </c>
      <c r="P6" s="21">
        <f t="shared" si="14"/>
        <v>0</v>
      </c>
      <c r="Q6" s="17">
        <f t="shared" si="8"/>
        <v>0</v>
      </c>
      <c r="R6" s="17"/>
      <c r="S6" s="22">
        <v>1.9264705882352899</v>
      </c>
      <c r="T6" s="15">
        <v>84</v>
      </c>
      <c r="U6" s="23" t="s">
        <v>33</v>
      </c>
      <c r="V6" s="24" t="s">
        <v>39</v>
      </c>
      <c r="W6" s="15">
        <v>0</v>
      </c>
      <c r="X6" s="25">
        <f t="shared" si="9"/>
        <v>0</v>
      </c>
      <c r="Y6" s="26">
        <f t="shared" si="10"/>
        <v>0</v>
      </c>
      <c r="Z6" s="15">
        <v>0</v>
      </c>
      <c r="AA6" s="15" t="s">
        <v>73</v>
      </c>
      <c r="AB6" s="28">
        <f t="shared" si="11"/>
        <v>-0.69</v>
      </c>
      <c r="AC6" s="29">
        <v>0.35719444444444437</v>
      </c>
      <c r="AD6" s="26">
        <f t="shared" si="12"/>
        <v>-19.224204999999994</v>
      </c>
      <c r="AE6" s="26">
        <v>-6.18</v>
      </c>
      <c r="AF6" s="26">
        <v>-8.4393222222222235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v>2.3374485596707801</v>
      </c>
      <c r="T7" s="15">
        <v>84</v>
      </c>
      <c r="U7" s="23" t="s">
        <v>33</v>
      </c>
      <c r="V7" s="24" t="s">
        <v>39</v>
      </c>
      <c r="W7" s="15">
        <v>0</v>
      </c>
      <c r="X7" s="25">
        <f t="shared" si="9"/>
        <v>0</v>
      </c>
      <c r="Y7" s="26">
        <f t="shared" si="10"/>
        <v>0</v>
      </c>
      <c r="Z7" s="15">
        <v>0</v>
      </c>
      <c r="AA7" s="15" t="e">
        <v>#N/A</v>
      </c>
      <c r="AB7" s="28" t="e">
        <f t="shared" si="11"/>
        <v>#N/A</v>
      </c>
      <c r="AC7" s="29" t="e">
        <v>#N/A</v>
      </c>
      <c r="AD7" s="26">
        <f t="shared" si="12"/>
        <v>0</v>
      </c>
      <c r="AE7" s="26">
        <v>0</v>
      </c>
      <c r="AF7" s="26">
        <v>-8.4393222222222235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1</v>
      </c>
      <c r="O8" s="21">
        <f t="shared" ref="O8:P8" si="16">D8/7</f>
        <v>0</v>
      </c>
      <c r="P8" s="21">
        <f t="shared" si="16"/>
        <v>0</v>
      </c>
      <c r="Q8" s="17" t="e">
        <f t="shared" si="8"/>
        <v>#DIV/0!</v>
      </c>
      <c r="R8" s="17"/>
      <c r="S8" s="22" t="e">
        <v>#N/A</v>
      </c>
      <c r="T8" s="15">
        <v>84</v>
      </c>
      <c r="U8" s="23">
        <v>84</v>
      </c>
      <c r="V8" s="24" t="s">
        <v>429</v>
      </c>
      <c r="W8" s="15">
        <v>0</v>
      </c>
      <c r="X8" s="25">
        <f t="shared" si="9"/>
        <v>0</v>
      </c>
      <c r="Y8" s="26">
        <f t="shared" si="10"/>
        <v>0</v>
      </c>
      <c r="Z8" s="15">
        <v>0</v>
      </c>
      <c r="AA8" s="15" t="e">
        <v>#N/A</v>
      </c>
      <c r="AB8" s="28" t="e">
        <f t="shared" si="11"/>
        <v>#N/A</v>
      </c>
      <c r="AC8" s="29" t="e">
        <v>#N/A</v>
      </c>
      <c r="AD8" s="26">
        <f t="shared" si="12"/>
        <v>0</v>
      </c>
      <c r="AE8" s="26">
        <v>0</v>
      </c>
      <c r="AF8" s="26">
        <v>-8.44</v>
      </c>
      <c r="AG8" s="26">
        <v>0</v>
      </c>
    </row>
    <row r="9" spans="1:33" ht="15.75" customHeight="1" x14ac:dyDescent="0.2">
      <c r="A9" s="15" t="s">
        <v>44</v>
      </c>
      <c r="B9" s="15"/>
      <c r="C9" s="16">
        <f t="shared" si="4"/>
        <v>30.01</v>
      </c>
      <c r="D9" s="17">
        <v>1</v>
      </c>
      <c r="E9" s="17">
        <v>0</v>
      </c>
      <c r="F9" s="30">
        <v>30.01</v>
      </c>
      <c r="G9" s="30">
        <v>0</v>
      </c>
      <c r="H9" s="19">
        <f t="shared" si="1"/>
        <v>0</v>
      </c>
      <c r="I9" s="19">
        <f t="shared" si="2"/>
        <v>0.33581785701062605</v>
      </c>
      <c r="J9" s="18">
        <f t="shared" si="5"/>
        <v>10.077893888888889</v>
      </c>
      <c r="K9" s="18">
        <f t="shared" si="3"/>
        <v>10.077893888888889</v>
      </c>
      <c r="L9" s="17">
        <v>19</v>
      </c>
      <c r="M9" s="20">
        <f t="shared" si="6"/>
        <v>5.2631578947368418E-2</v>
      </c>
      <c r="N9" s="17">
        <v>0</v>
      </c>
      <c r="O9" s="21">
        <f t="shared" ref="O9:P9" si="17">D9/7</f>
        <v>0.14285714285714285</v>
      </c>
      <c r="P9" s="21">
        <f t="shared" si="17"/>
        <v>0</v>
      </c>
      <c r="Q9" s="17">
        <f t="shared" si="8"/>
        <v>0</v>
      </c>
      <c r="R9" s="17"/>
      <c r="S9" s="22" t="e">
        <v>#N/A</v>
      </c>
      <c r="T9" s="15">
        <v>84</v>
      </c>
      <c r="U9" s="23">
        <v>84</v>
      </c>
      <c r="V9" s="24" t="s">
        <v>430</v>
      </c>
      <c r="W9" s="15">
        <v>0</v>
      </c>
      <c r="X9" s="25">
        <f t="shared" si="9"/>
        <v>0</v>
      </c>
      <c r="Y9" s="26">
        <f t="shared" si="10"/>
        <v>0</v>
      </c>
      <c r="Z9" s="15">
        <v>0</v>
      </c>
      <c r="AA9" s="15" t="s">
        <v>73</v>
      </c>
      <c r="AB9" s="28">
        <f t="shared" si="11"/>
        <v>-0.69</v>
      </c>
      <c r="AC9" s="29">
        <v>0.35719444444444437</v>
      </c>
      <c r="AD9" s="26">
        <f t="shared" si="12"/>
        <v>-0.49292833333333319</v>
      </c>
      <c r="AE9" s="26">
        <v>-6.18</v>
      </c>
      <c r="AF9" s="26">
        <v>-8.7576777777777792</v>
      </c>
      <c r="AG9" s="26">
        <v>0</v>
      </c>
    </row>
    <row r="10" spans="1:33" ht="15.75" customHeight="1" x14ac:dyDescent="0.2">
      <c r="A10" s="15" t="s">
        <v>45</v>
      </c>
      <c r="B10" s="15"/>
      <c r="C10" s="16">
        <f t="shared" si="4"/>
        <v>30.01</v>
      </c>
      <c r="D10" s="17">
        <v>1</v>
      </c>
      <c r="E10" s="17">
        <v>0</v>
      </c>
      <c r="F10" s="30">
        <v>30.01</v>
      </c>
      <c r="G10" s="30">
        <v>0</v>
      </c>
      <c r="H10" s="19">
        <f t="shared" si="1"/>
        <v>0</v>
      </c>
      <c r="I10" s="19">
        <f t="shared" si="2"/>
        <v>0.33581785701062605</v>
      </c>
      <c r="J10" s="18">
        <f t="shared" si="5"/>
        <v>10.077893888888889</v>
      </c>
      <c r="K10" s="18">
        <f t="shared" si="3"/>
        <v>10.077893888888889</v>
      </c>
      <c r="L10" s="17">
        <v>13</v>
      </c>
      <c r="M10" s="20">
        <f t="shared" si="6"/>
        <v>7.6923076923076927E-2</v>
      </c>
      <c r="N10" s="17">
        <v>0</v>
      </c>
      <c r="O10" s="21">
        <f t="shared" ref="O10:P10" si="18">D10/7</f>
        <v>0.14285714285714285</v>
      </c>
      <c r="P10" s="21">
        <f t="shared" si="18"/>
        <v>0</v>
      </c>
      <c r="Q10" s="17">
        <f t="shared" si="8"/>
        <v>0</v>
      </c>
      <c r="R10" s="17"/>
      <c r="S10" s="22" t="e">
        <v>#N/A</v>
      </c>
      <c r="T10" s="15">
        <v>84</v>
      </c>
      <c r="U10" s="23">
        <v>84</v>
      </c>
      <c r="V10" s="24" t="s">
        <v>431</v>
      </c>
      <c r="W10" s="15">
        <v>0</v>
      </c>
      <c r="X10" s="25">
        <f t="shared" si="9"/>
        <v>0</v>
      </c>
      <c r="Y10" s="26">
        <f t="shared" si="10"/>
        <v>0</v>
      </c>
      <c r="Z10" s="15">
        <v>0</v>
      </c>
      <c r="AA10" s="15" t="s">
        <v>73</v>
      </c>
      <c r="AB10" s="28">
        <f t="shared" si="11"/>
        <v>-0.69</v>
      </c>
      <c r="AC10" s="29">
        <v>0.35719444444444437</v>
      </c>
      <c r="AD10" s="26">
        <f t="shared" si="12"/>
        <v>-0.49292833333333319</v>
      </c>
      <c r="AE10" s="26">
        <v>-6.18</v>
      </c>
      <c r="AF10" s="26">
        <v>-8.7576777777777792</v>
      </c>
      <c r="AG10" s="26">
        <v>0</v>
      </c>
    </row>
    <row r="11" spans="1:33" ht="15.75" customHeight="1" x14ac:dyDescent="0.2">
      <c r="A11" s="15" t="s">
        <v>47</v>
      </c>
      <c r="B11" s="15"/>
      <c r="C11" s="16">
        <f t="shared" si="4"/>
        <v>30.01</v>
      </c>
      <c r="D11" s="17">
        <v>1</v>
      </c>
      <c r="E11" s="17">
        <v>0</v>
      </c>
      <c r="F11" s="30">
        <v>30.01</v>
      </c>
      <c r="G11" s="30">
        <v>0</v>
      </c>
      <c r="H11" s="19">
        <f t="shared" si="1"/>
        <v>0</v>
      </c>
      <c r="I11" s="19">
        <f t="shared" si="2"/>
        <v>0.33581785701062605</v>
      </c>
      <c r="J11" s="18">
        <f t="shared" si="5"/>
        <v>10.077893888888889</v>
      </c>
      <c r="K11" s="18">
        <f t="shared" si="3"/>
        <v>10.077893888888889</v>
      </c>
      <c r="L11" s="17">
        <v>0</v>
      </c>
      <c r="M11" s="20" t="str">
        <f t="shared" si="6"/>
        <v>-</v>
      </c>
      <c r="N11" s="17">
        <v>0</v>
      </c>
      <c r="O11" s="21">
        <f t="shared" ref="O11:P11" si="19">D11/7</f>
        <v>0.14285714285714285</v>
      </c>
      <c r="P11" s="21">
        <f t="shared" si="19"/>
        <v>0</v>
      </c>
      <c r="Q11" s="17">
        <f t="shared" si="8"/>
        <v>0</v>
      </c>
      <c r="R11" s="17"/>
      <c r="S11" s="22">
        <v>2.2310756972111498</v>
      </c>
      <c r="T11" s="15">
        <v>84</v>
      </c>
      <c r="U11" s="23">
        <v>84</v>
      </c>
      <c r="V11" s="24" t="s">
        <v>431</v>
      </c>
      <c r="W11" s="15">
        <v>0</v>
      </c>
      <c r="X11" s="25">
        <f t="shared" si="9"/>
        <v>0</v>
      </c>
      <c r="Y11" s="26">
        <f t="shared" si="10"/>
        <v>0</v>
      </c>
      <c r="Z11" s="15">
        <v>0</v>
      </c>
      <c r="AA11" s="15" t="s">
        <v>73</v>
      </c>
      <c r="AB11" s="28">
        <f t="shared" si="11"/>
        <v>-0.69</v>
      </c>
      <c r="AC11" s="29">
        <v>0.35719444444444437</v>
      </c>
      <c r="AD11" s="26">
        <f t="shared" si="12"/>
        <v>-0.49292833333333319</v>
      </c>
      <c r="AE11" s="26">
        <v>-6.18</v>
      </c>
      <c r="AF11" s="26">
        <v>-8.7576777777777792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372</v>
      </c>
      <c r="U12" s="23">
        <v>84</v>
      </c>
      <c r="V12" s="24" t="s">
        <v>432</v>
      </c>
      <c r="W12" s="15">
        <v>0</v>
      </c>
      <c r="X12" s="25">
        <f t="shared" si="9"/>
        <v>0</v>
      </c>
      <c r="Y12" s="26">
        <f t="shared" si="10"/>
        <v>0</v>
      </c>
      <c r="Z12" s="15">
        <v>0</v>
      </c>
      <c r="AA12" s="15" t="e">
        <v>#N/A</v>
      </c>
      <c r="AB12" s="28" t="e">
        <f t="shared" si="11"/>
        <v>#N/A</v>
      </c>
      <c r="AC12" s="29" t="e">
        <v>#N/A</v>
      </c>
      <c r="AD12" s="26">
        <f t="shared" si="12"/>
        <v>0</v>
      </c>
      <c r="AE12" s="26">
        <v>0</v>
      </c>
      <c r="AF12" s="26">
        <v>-8.7576777777777792</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372</v>
      </c>
      <c r="U13" s="23">
        <v>84</v>
      </c>
      <c r="V13" s="24" t="s">
        <v>433</v>
      </c>
      <c r="W13" s="15">
        <v>0</v>
      </c>
      <c r="X13" s="25">
        <f t="shared" si="9"/>
        <v>0</v>
      </c>
      <c r="Y13" s="26">
        <f t="shared" si="10"/>
        <v>0</v>
      </c>
      <c r="Z13" s="15">
        <v>0</v>
      </c>
      <c r="AA13" s="15" t="e">
        <v>#N/A</v>
      </c>
      <c r="AB13" s="28" t="e">
        <f t="shared" si="11"/>
        <v>#N/A</v>
      </c>
      <c r="AC13" s="29" t="e">
        <v>#N/A</v>
      </c>
      <c r="AD13" s="26">
        <f t="shared" si="12"/>
        <v>0</v>
      </c>
      <c r="AE13" s="26">
        <v>0</v>
      </c>
      <c r="AF13" s="26">
        <v>-8.9252333333333294</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372</v>
      </c>
      <c r="U14" s="23">
        <v>84</v>
      </c>
      <c r="V14" s="24" t="s">
        <v>433</v>
      </c>
      <c r="W14" s="15">
        <v>0</v>
      </c>
      <c r="X14" s="25">
        <f t="shared" si="9"/>
        <v>0</v>
      </c>
      <c r="Y14" s="26">
        <f t="shared" si="10"/>
        <v>0</v>
      </c>
      <c r="Z14" s="15">
        <v>0</v>
      </c>
      <c r="AA14" s="15" t="e">
        <v>#N/A</v>
      </c>
      <c r="AB14" s="28" t="e">
        <f t="shared" si="11"/>
        <v>#N/A</v>
      </c>
      <c r="AC14" s="29" t="e">
        <v>#N/A</v>
      </c>
      <c r="AD14" s="26">
        <f t="shared" si="12"/>
        <v>0</v>
      </c>
      <c r="AE14" s="26">
        <v>0</v>
      </c>
      <c r="AF14" s="26">
        <v>-8.9252333333333294</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372</v>
      </c>
      <c r="U15" s="23">
        <v>84</v>
      </c>
      <c r="V15" s="24" t="s">
        <v>434</v>
      </c>
      <c r="W15" s="15">
        <v>0</v>
      </c>
      <c r="X15" s="25">
        <f t="shared" si="9"/>
        <v>0</v>
      </c>
      <c r="Y15" s="26">
        <f t="shared" si="10"/>
        <v>0</v>
      </c>
      <c r="Z15" s="15">
        <v>0</v>
      </c>
      <c r="AA15" s="15" t="e">
        <v>#N/A</v>
      </c>
      <c r="AB15" s="28" t="e">
        <f t="shared" si="11"/>
        <v>#N/A</v>
      </c>
      <c r="AC15" s="29" t="e">
        <v>#N/A</v>
      </c>
      <c r="AD15" s="26">
        <f t="shared" si="12"/>
        <v>0</v>
      </c>
      <c r="AE15" s="26">
        <v>0</v>
      </c>
      <c r="AF15" s="26">
        <v>-8.9252333333333294</v>
      </c>
      <c r="AG15" s="26">
        <v>0</v>
      </c>
    </row>
    <row r="16" spans="1:33" ht="15.75" customHeight="1" x14ac:dyDescent="0.2">
      <c r="A16" s="15" t="s">
        <v>55</v>
      </c>
      <c r="B16" s="15" t="s">
        <v>452</v>
      </c>
      <c r="C16" s="16">
        <f t="shared" si="4"/>
        <v>30.01</v>
      </c>
      <c r="D16" s="17">
        <v>1</v>
      </c>
      <c r="E16" s="17">
        <v>0</v>
      </c>
      <c r="F16" s="18">
        <v>30.01</v>
      </c>
      <c r="G16" s="30">
        <v>0</v>
      </c>
      <c r="H16" s="19">
        <f t="shared" si="1"/>
        <v>0</v>
      </c>
      <c r="I16" s="19">
        <f t="shared" si="2"/>
        <v>0.33023453293346683</v>
      </c>
      <c r="J16" s="18">
        <f t="shared" si="5"/>
        <v>9.9103383333333408</v>
      </c>
      <c r="K16" s="18">
        <f t="shared" si="3"/>
        <v>9.9103383333333408</v>
      </c>
      <c r="L16" s="17">
        <v>0</v>
      </c>
      <c r="M16" s="20" t="str">
        <f t="shared" si="6"/>
        <v>-</v>
      </c>
      <c r="N16" s="17">
        <v>84</v>
      </c>
      <c r="O16" s="21">
        <f t="shared" ref="O16:P16" si="24">D16/7</f>
        <v>0.14285714285714285</v>
      </c>
      <c r="P16" s="21">
        <f t="shared" si="24"/>
        <v>0</v>
      </c>
      <c r="Q16" s="17">
        <f t="shared" si="8"/>
        <v>588</v>
      </c>
      <c r="R16" s="17"/>
      <c r="S16" s="22">
        <v>2.1041666666666599</v>
      </c>
      <c r="T16" s="15">
        <v>288</v>
      </c>
      <c r="U16" s="23" t="s">
        <v>33</v>
      </c>
      <c r="V16" s="24" t="s">
        <v>33</v>
      </c>
      <c r="W16" s="15">
        <v>0</v>
      </c>
      <c r="X16" s="25">
        <f t="shared" si="9"/>
        <v>0</v>
      </c>
      <c r="Y16" s="26">
        <f t="shared" si="10"/>
        <v>0</v>
      </c>
      <c r="Z16" s="15">
        <v>0</v>
      </c>
      <c r="AA16" s="15" t="s">
        <v>73</v>
      </c>
      <c r="AB16" s="28">
        <f t="shared" si="11"/>
        <v>-0.69</v>
      </c>
      <c r="AC16" s="29">
        <v>0.35719444444444437</v>
      </c>
      <c r="AD16" s="26">
        <f t="shared" si="12"/>
        <v>-0.49292833333333319</v>
      </c>
      <c r="AE16" s="26">
        <v>-6.18</v>
      </c>
      <c r="AF16" s="26">
        <v>-8.9252333333333294</v>
      </c>
      <c r="AG16" s="26">
        <v>0</v>
      </c>
    </row>
    <row r="17" spans="1:33" ht="15.75" customHeight="1" x14ac:dyDescent="0.2">
      <c r="A17" s="15" t="s">
        <v>56</v>
      </c>
      <c r="B17" s="15" t="s">
        <v>453</v>
      </c>
      <c r="C17" s="16">
        <f t="shared" si="4"/>
        <v>28.99</v>
      </c>
      <c r="D17" s="17">
        <v>1</v>
      </c>
      <c r="E17" s="17">
        <v>0</v>
      </c>
      <c r="F17" s="18">
        <v>28.99</v>
      </c>
      <c r="G17" s="30">
        <v>-0.08</v>
      </c>
      <c r="H17" s="19">
        <f t="shared" si="1"/>
        <v>2.759572266298724E-3</v>
      </c>
      <c r="I17" s="19">
        <f t="shared" si="2"/>
        <v>0.31518931815568596</v>
      </c>
      <c r="J17" s="18">
        <f t="shared" si="5"/>
        <v>9.1373383333333358</v>
      </c>
      <c r="K17" s="18">
        <f t="shared" si="3"/>
        <v>9.1373383333333358</v>
      </c>
      <c r="L17" s="17">
        <v>21</v>
      </c>
      <c r="M17" s="20">
        <f t="shared" si="6"/>
        <v>4.7619047619047616E-2</v>
      </c>
      <c r="N17" s="17">
        <v>82</v>
      </c>
      <c r="O17" s="21">
        <f t="shared" ref="O17:P17" si="25">D17/7</f>
        <v>0.14285714285714285</v>
      </c>
      <c r="P17" s="21">
        <f t="shared" si="25"/>
        <v>0</v>
      </c>
      <c r="Q17" s="17">
        <f t="shared" si="8"/>
        <v>574</v>
      </c>
      <c r="R17" s="17"/>
      <c r="S17" s="22">
        <v>2.0110497237569001</v>
      </c>
      <c r="T17" s="15">
        <v>288</v>
      </c>
      <c r="U17" s="23" t="s">
        <v>33</v>
      </c>
      <c r="V17" s="24" t="s">
        <v>33</v>
      </c>
      <c r="W17" s="15">
        <v>0</v>
      </c>
      <c r="X17" s="25">
        <f t="shared" si="9"/>
        <v>0</v>
      </c>
      <c r="Y17" s="26">
        <f t="shared" si="10"/>
        <v>0</v>
      </c>
      <c r="Z17" s="15">
        <v>0</v>
      </c>
      <c r="AA17" s="15" t="s">
        <v>73</v>
      </c>
      <c r="AB17" s="28">
        <f t="shared" si="11"/>
        <v>-0.69</v>
      </c>
      <c r="AC17" s="29">
        <v>0.35719444444444437</v>
      </c>
      <c r="AD17" s="26">
        <f t="shared" si="12"/>
        <v>-0.49292833333333319</v>
      </c>
      <c r="AE17" s="26">
        <v>-6.18</v>
      </c>
      <c r="AF17" s="26">
        <v>-8.7512333333333299</v>
      </c>
      <c r="AG17" s="26">
        <v>0</v>
      </c>
    </row>
    <row r="18" spans="1:33" ht="15.75" customHeight="1" x14ac:dyDescent="0.2">
      <c r="A18" s="15" t="s">
        <v>57</v>
      </c>
      <c r="B18" s="15" t="s">
        <v>454</v>
      </c>
      <c r="C18" s="16">
        <f t="shared" si="4"/>
        <v>28.573333333333338</v>
      </c>
      <c r="D18" s="17">
        <v>12</v>
      </c>
      <c r="E18" s="17">
        <v>0</v>
      </c>
      <c r="F18" s="18">
        <v>342.88000000000005</v>
      </c>
      <c r="G18" s="30">
        <v>-0.08</v>
      </c>
      <c r="H18" s="19">
        <f t="shared" si="1"/>
        <v>2.3331777881474566E-4</v>
      </c>
      <c r="I18" s="19">
        <f t="shared" si="2"/>
        <v>0.30995701119925367</v>
      </c>
      <c r="J18" s="18">
        <f t="shared" si="5"/>
        <v>106.27806000000011</v>
      </c>
      <c r="K18" s="18">
        <f t="shared" si="3"/>
        <v>8.8565050000000092</v>
      </c>
      <c r="L18" s="17">
        <v>34</v>
      </c>
      <c r="M18" s="20">
        <f t="shared" si="6"/>
        <v>0.35294117647058826</v>
      </c>
      <c r="N18" s="17">
        <v>67</v>
      </c>
      <c r="O18" s="21">
        <f t="shared" ref="O18:P18" si="26">D18/7</f>
        <v>1.7142857142857142</v>
      </c>
      <c r="P18" s="21">
        <f t="shared" si="26"/>
        <v>0</v>
      </c>
      <c r="Q18" s="17">
        <f t="shared" si="8"/>
        <v>39</v>
      </c>
      <c r="R18" s="17"/>
      <c r="S18" s="22">
        <v>1.83206106870229</v>
      </c>
      <c r="T18" s="15">
        <v>288</v>
      </c>
      <c r="U18" s="23" t="s">
        <v>33</v>
      </c>
      <c r="V18" s="24" t="s">
        <v>33</v>
      </c>
      <c r="W18" s="15">
        <v>0</v>
      </c>
      <c r="X18" s="25">
        <f t="shared" si="9"/>
        <v>0</v>
      </c>
      <c r="Y18" s="26">
        <f t="shared" si="10"/>
        <v>0</v>
      </c>
      <c r="Z18" s="15">
        <v>0</v>
      </c>
      <c r="AA18" s="15" t="s">
        <v>73</v>
      </c>
      <c r="AB18" s="28">
        <f t="shared" si="11"/>
        <v>-0.69</v>
      </c>
      <c r="AC18" s="29">
        <v>0.35719444444444437</v>
      </c>
      <c r="AD18" s="26">
        <f t="shared" si="12"/>
        <v>-5.9151399999999983</v>
      </c>
      <c r="AE18" s="26">
        <v>-6.18</v>
      </c>
      <c r="AF18" s="26">
        <v>-8.7512333333333299</v>
      </c>
      <c r="AG18" s="26">
        <v>0</v>
      </c>
    </row>
    <row r="19" spans="1:33" ht="15.75" customHeight="1" x14ac:dyDescent="0.2">
      <c r="A19" s="15" t="s">
        <v>58</v>
      </c>
      <c r="B19" s="15" t="s">
        <v>455</v>
      </c>
      <c r="C19" s="16">
        <f t="shared" si="4"/>
        <v>29.008333333333336</v>
      </c>
      <c r="D19" s="17">
        <v>6</v>
      </c>
      <c r="E19" s="17">
        <v>0</v>
      </c>
      <c r="F19" s="18">
        <v>174.05</v>
      </c>
      <c r="G19" s="30">
        <v>0</v>
      </c>
      <c r="H19" s="19">
        <f t="shared" si="1"/>
        <v>0</v>
      </c>
      <c r="I19" s="19">
        <f t="shared" si="2"/>
        <v>0.3182851479459925</v>
      </c>
      <c r="J19" s="18">
        <f t="shared" si="5"/>
        <v>55.397529999999996</v>
      </c>
      <c r="K19" s="18">
        <f t="shared" si="3"/>
        <v>9.232921666666666</v>
      </c>
      <c r="L19" s="17">
        <v>28</v>
      </c>
      <c r="M19" s="20">
        <f t="shared" si="6"/>
        <v>0.21428571428571427</v>
      </c>
      <c r="N19" s="17">
        <v>51</v>
      </c>
      <c r="O19" s="21">
        <f t="shared" ref="O19:P19" si="27">D19/7</f>
        <v>0.8571428571428571</v>
      </c>
      <c r="P19" s="21">
        <f t="shared" si="27"/>
        <v>0</v>
      </c>
      <c r="Q19" s="17">
        <f t="shared" si="8"/>
        <v>59</v>
      </c>
      <c r="R19" s="17"/>
      <c r="S19" s="22">
        <v>1.7297297297297201</v>
      </c>
      <c r="T19" s="15">
        <v>288</v>
      </c>
      <c r="U19" s="23" t="s">
        <v>33</v>
      </c>
      <c r="V19" s="24" t="s">
        <v>33</v>
      </c>
      <c r="W19" s="15">
        <v>0</v>
      </c>
      <c r="X19" s="25">
        <f t="shared" si="9"/>
        <v>0</v>
      </c>
      <c r="Y19" s="26">
        <f t="shared" si="10"/>
        <v>0</v>
      </c>
      <c r="Z19" s="15">
        <v>0</v>
      </c>
      <c r="AA19" s="15" t="s">
        <v>73</v>
      </c>
      <c r="AB19" s="28">
        <f t="shared" si="11"/>
        <v>-0.69</v>
      </c>
      <c r="AC19" s="29">
        <v>0.35719444444444437</v>
      </c>
      <c r="AD19" s="26">
        <f t="shared" si="12"/>
        <v>-2.9575699999999991</v>
      </c>
      <c r="AE19" s="26">
        <v>-6.18</v>
      </c>
      <c r="AF19" s="26">
        <v>-8.7512333333333334</v>
      </c>
      <c r="AG19" s="26">
        <v>0</v>
      </c>
    </row>
    <row r="20" spans="1:33" ht="15.75" customHeight="1" x14ac:dyDescent="0.2">
      <c r="A20" s="15" t="s">
        <v>59</v>
      </c>
      <c r="B20" s="15" t="s">
        <v>453</v>
      </c>
      <c r="C20" s="16">
        <f t="shared" si="4"/>
        <v>28.99</v>
      </c>
      <c r="D20" s="17">
        <v>3</v>
      </c>
      <c r="E20" s="17">
        <v>0</v>
      </c>
      <c r="F20" s="18">
        <v>86.97</v>
      </c>
      <c r="G20" s="30">
        <v>0</v>
      </c>
      <c r="H20" s="19">
        <f t="shared" si="1"/>
        <v>0</v>
      </c>
      <c r="I20" s="19">
        <f t="shared" si="2"/>
        <v>0.31794889042198454</v>
      </c>
      <c r="J20" s="18">
        <f t="shared" si="5"/>
        <v>27.652014999999995</v>
      </c>
      <c r="K20" s="18">
        <f t="shared" si="3"/>
        <v>9.2173383333333323</v>
      </c>
      <c r="L20" s="17">
        <v>9</v>
      </c>
      <c r="M20" s="20">
        <f t="shared" si="6"/>
        <v>0.33333333333333331</v>
      </c>
      <c r="N20" s="17">
        <v>49</v>
      </c>
      <c r="O20" s="21">
        <f t="shared" ref="O20:P20" si="28">D20/7</f>
        <v>0.42857142857142855</v>
      </c>
      <c r="P20" s="21">
        <f t="shared" si="28"/>
        <v>0</v>
      </c>
      <c r="Q20" s="17">
        <f t="shared" si="8"/>
        <v>114</v>
      </c>
      <c r="R20" s="17"/>
      <c r="S20" s="22">
        <v>1.61290322580645</v>
      </c>
      <c r="T20" s="15">
        <v>288</v>
      </c>
      <c r="U20" s="23" t="s">
        <v>33</v>
      </c>
      <c r="V20" s="24" t="s">
        <v>33</v>
      </c>
      <c r="W20" s="15">
        <v>0</v>
      </c>
      <c r="X20" s="25">
        <f t="shared" si="9"/>
        <v>0</v>
      </c>
      <c r="Y20" s="26">
        <f t="shared" si="10"/>
        <v>0</v>
      </c>
      <c r="Z20" s="15">
        <v>0</v>
      </c>
      <c r="AA20" s="15" t="s">
        <v>73</v>
      </c>
      <c r="AB20" s="28">
        <f t="shared" si="11"/>
        <v>-0.69</v>
      </c>
      <c r="AC20" s="29">
        <v>0.35719444444444437</v>
      </c>
      <c r="AD20" s="26">
        <f t="shared" si="12"/>
        <v>-1.4787849999999996</v>
      </c>
      <c r="AE20" s="26">
        <v>-6.18</v>
      </c>
      <c r="AF20" s="26">
        <v>-8.7512333333333334</v>
      </c>
      <c r="AG20" s="26">
        <v>0</v>
      </c>
    </row>
    <row r="21" spans="1:33" ht="15.75" customHeight="1" x14ac:dyDescent="0.2">
      <c r="A21" s="15" t="s">
        <v>60</v>
      </c>
      <c r="B21" s="15" t="s">
        <v>456</v>
      </c>
      <c r="C21" s="16">
        <f t="shared" si="4"/>
        <v>28.9</v>
      </c>
      <c r="D21" s="17">
        <v>2</v>
      </c>
      <c r="E21" s="17">
        <v>0</v>
      </c>
      <c r="F21" s="18">
        <v>57.8</v>
      </c>
      <c r="G21" s="30">
        <v>0</v>
      </c>
      <c r="H21" s="19">
        <f t="shared" si="1"/>
        <v>0</v>
      </c>
      <c r="I21" s="19">
        <f t="shared" si="2"/>
        <v>0.3162919838523644</v>
      </c>
      <c r="J21" s="18">
        <f t="shared" si="5"/>
        <v>18.281676666666662</v>
      </c>
      <c r="K21" s="18">
        <f t="shared" si="3"/>
        <v>9.1408383333333312</v>
      </c>
      <c r="L21" s="17">
        <v>8</v>
      </c>
      <c r="M21" s="20">
        <f t="shared" si="6"/>
        <v>0.25</v>
      </c>
      <c r="N21" s="17">
        <v>47</v>
      </c>
      <c r="O21" s="21">
        <f t="shared" ref="O21:P21" si="29">D21/7</f>
        <v>0.2857142857142857</v>
      </c>
      <c r="P21" s="21">
        <f t="shared" si="29"/>
        <v>0</v>
      </c>
      <c r="Q21" s="17">
        <f t="shared" si="8"/>
        <v>164</v>
      </c>
      <c r="R21" s="17"/>
      <c r="S21" s="22">
        <v>0.76056338028169002</v>
      </c>
      <c r="T21" s="15">
        <v>288</v>
      </c>
      <c r="U21" s="23" t="s">
        <v>33</v>
      </c>
      <c r="V21" s="24" t="s">
        <v>33</v>
      </c>
      <c r="W21" s="15">
        <v>0</v>
      </c>
      <c r="X21" s="25">
        <f t="shared" si="9"/>
        <v>0</v>
      </c>
      <c r="Y21" s="26">
        <f t="shared" si="10"/>
        <v>0</v>
      </c>
      <c r="Z21" s="15">
        <v>0</v>
      </c>
      <c r="AA21" s="15" t="s">
        <v>73</v>
      </c>
      <c r="AB21" s="28">
        <f t="shared" si="11"/>
        <v>-0.69</v>
      </c>
      <c r="AC21" s="29">
        <v>0.35719444444444437</v>
      </c>
      <c r="AD21" s="26">
        <f t="shared" si="12"/>
        <v>-0.98585666666666638</v>
      </c>
      <c r="AE21" s="26">
        <v>-6.18</v>
      </c>
      <c r="AF21" s="26">
        <v>-8.7512333333333334</v>
      </c>
      <c r="AG21" s="26">
        <v>0</v>
      </c>
    </row>
    <row r="22" spans="1:33" ht="15.75" customHeight="1" x14ac:dyDescent="0.2">
      <c r="A22" s="15" t="s">
        <v>61</v>
      </c>
      <c r="B22" s="15" t="s">
        <v>48</v>
      </c>
      <c r="C22" s="16">
        <f t="shared" si="4"/>
        <v>27.99</v>
      </c>
      <c r="D22" s="17">
        <v>4</v>
      </c>
      <c r="E22" s="17">
        <v>0</v>
      </c>
      <c r="F22" s="30">
        <v>111.96</v>
      </c>
      <c r="G22" s="30">
        <v>-0.06</v>
      </c>
      <c r="H22" s="19">
        <f t="shared" si="1"/>
        <v>5.3590568060021436E-4</v>
      </c>
      <c r="I22" s="19">
        <f t="shared" si="2"/>
        <v>0.29840437060855063</v>
      </c>
      <c r="J22" s="18">
        <f t="shared" si="5"/>
        <v>33.409353333333328</v>
      </c>
      <c r="K22" s="18">
        <f t="shared" si="3"/>
        <v>8.3523383333333321</v>
      </c>
      <c r="L22" s="17">
        <v>16</v>
      </c>
      <c r="M22" s="20">
        <f t="shared" si="6"/>
        <v>0.25</v>
      </c>
      <c r="N22" s="17">
        <v>42</v>
      </c>
      <c r="O22" s="21">
        <f t="shared" ref="O22:P22" si="30">D22/7</f>
        <v>0.5714285714285714</v>
      </c>
      <c r="P22" s="21">
        <f t="shared" si="30"/>
        <v>0</v>
      </c>
      <c r="Q22" s="17">
        <f t="shared" si="8"/>
        <v>73</v>
      </c>
      <c r="R22" s="17"/>
      <c r="S22" s="22">
        <v>0.98412698412698396</v>
      </c>
      <c r="T22" s="15">
        <v>288</v>
      </c>
      <c r="U22" s="23" t="s">
        <v>33</v>
      </c>
      <c r="V22" s="24" t="s">
        <v>33</v>
      </c>
      <c r="W22" s="15">
        <v>0</v>
      </c>
      <c r="X22" s="25">
        <f t="shared" si="9"/>
        <v>0</v>
      </c>
      <c r="Y22" s="26">
        <f t="shared" si="10"/>
        <v>0</v>
      </c>
      <c r="Z22" s="15">
        <v>0</v>
      </c>
      <c r="AA22" s="15" t="s">
        <v>73</v>
      </c>
      <c r="AB22" s="28">
        <f t="shared" si="11"/>
        <v>-0.69</v>
      </c>
      <c r="AC22" s="29">
        <v>0.35719444444444437</v>
      </c>
      <c r="AD22" s="26">
        <f t="shared" si="12"/>
        <v>-1.9717133333333328</v>
      </c>
      <c r="AE22" s="26">
        <v>-6.18</v>
      </c>
      <c r="AF22" s="26">
        <v>-8.7512333333333334</v>
      </c>
      <c r="AG22" s="26">
        <v>0</v>
      </c>
    </row>
    <row r="23" spans="1:33" ht="15.75" customHeight="1" x14ac:dyDescent="0.2">
      <c r="A23" s="15" t="s">
        <v>62</v>
      </c>
      <c r="B23" s="15" t="s">
        <v>457</v>
      </c>
      <c r="C23" s="16">
        <f t="shared" si="4"/>
        <v>27.99</v>
      </c>
      <c r="D23" s="17">
        <v>1</v>
      </c>
      <c r="E23" s="17">
        <v>0</v>
      </c>
      <c r="F23" s="18">
        <v>27.99</v>
      </c>
      <c r="G23" s="30">
        <v>-0.08</v>
      </c>
      <c r="H23" s="19">
        <f t="shared" si="1"/>
        <v>2.8581636298678102E-3</v>
      </c>
      <c r="I23" s="19">
        <f t="shared" si="2"/>
        <v>0.29608211265928314</v>
      </c>
      <c r="J23" s="18">
        <f t="shared" si="5"/>
        <v>8.2873383333333344</v>
      </c>
      <c r="K23" s="18">
        <f t="shared" si="3"/>
        <v>8.2873383333333344</v>
      </c>
      <c r="L23" s="17">
        <v>8</v>
      </c>
      <c r="M23" s="20">
        <f t="shared" si="6"/>
        <v>0.125</v>
      </c>
      <c r="N23" s="17">
        <v>40</v>
      </c>
      <c r="O23" s="21">
        <f t="shared" ref="O23:P23" si="31">D23/7</f>
        <v>0.14285714285714285</v>
      </c>
      <c r="P23" s="21">
        <f t="shared" si="31"/>
        <v>0</v>
      </c>
      <c r="Q23" s="17">
        <f t="shared" si="8"/>
        <v>280</v>
      </c>
      <c r="R23" s="17"/>
      <c r="S23" s="22">
        <v>1.2190476190476101</v>
      </c>
      <c r="T23" s="15">
        <v>408</v>
      </c>
      <c r="U23" s="23" t="s">
        <v>33</v>
      </c>
      <c r="V23" s="24" t="s">
        <v>458</v>
      </c>
      <c r="W23" s="15">
        <v>0</v>
      </c>
      <c r="X23" s="25">
        <f t="shared" si="9"/>
        <v>0</v>
      </c>
      <c r="Y23" s="26">
        <f t="shared" si="10"/>
        <v>0</v>
      </c>
      <c r="Z23" s="15">
        <v>0</v>
      </c>
      <c r="AA23" s="15" t="s">
        <v>73</v>
      </c>
      <c r="AB23" s="28">
        <f t="shared" si="11"/>
        <v>-0.69</v>
      </c>
      <c r="AC23" s="29">
        <v>0.35719444444444437</v>
      </c>
      <c r="AD23" s="26">
        <f t="shared" si="12"/>
        <v>-0.49292833333333319</v>
      </c>
      <c r="AE23" s="26">
        <v>-6.18</v>
      </c>
      <c r="AF23" s="26">
        <v>-8.7512333333333334</v>
      </c>
      <c r="AG23" s="26">
        <v>0</v>
      </c>
    </row>
    <row r="24" spans="1:33" ht="15.75" customHeight="1" x14ac:dyDescent="0.2">
      <c r="A24" s="15" t="s">
        <v>63</v>
      </c>
      <c r="B24" s="15" t="s">
        <v>459</v>
      </c>
      <c r="C24" s="16">
        <f t="shared" si="4"/>
        <v>25.99</v>
      </c>
      <c r="D24" s="17">
        <v>1</v>
      </c>
      <c r="E24" s="17">
        <v>0</v>
      </c>
      <c r="F24" s="18">
        <v>25.99</v>
      </c>
      <c r="G24" s="18">
        <v>-0.08</v>
      </c>
      <c r="H24" s="19">
        <f t="shared" si="1"/>
        <v>3.0781069642170067E-3</v>
      </c>
      <c r="I24" s="19">
        <f t="shared" si="2"/>
        <v>0.25345664999358725</v>
      </c>
      <c r="J24" s="18">
        <f t="shared" si="5"/>
        <v>6.5873383333333315</v>
      </c>
      <c r="K24" s="18">
        <f t="shared" si="3"/>
        <v>6.5873383333333315</v>
      </c>
      <c r="L24" s="17">
        <v>13</v>
      </c>
      <c r="M24" s="20">
        <f t="shared" si="6"/>
        <v>7.6923076923076927E-2</v>
      </c>
      <c r="N24" s="17">
        <v>39</v>
      </c>
      <c r="O24" s="21">
        <f t="shared" ref="O24:P24" si="32">D24/7</f>
        <v>0.14285714285714285</v>
      </c>
      <c r="P24" s="21">
        <f t="shared" si="32"/>
        <v>0</v>
      </c>
      <c r="Q24" s="17">
        <f t="shared" si="8"/>
        <v>273</v>
      </c>
      <c r="R24" s="17"/>
      <c r="S24" s="22">
        <v>1.2038834951456301</v>
      </c>
      <c r="T24" s="15">
        <v>288</v>
      </c>
      <c r="U24" s="23">
        <v>120</v>
      </c>
      <c r="V24" s="24" t="s">
        <v>460</v>
      </c>
      <c r="W24" s="15">
        <v>0</v>
      </c>
      <c r="X24" s="25">
        <f t="shared" si="9"/>
        <v>0</v>
      </c>
      <c r="Y24" s="26">
        <f t="shared" si="10"/>
        <v>0</v>
      </c>
      <c r="Z24" s="15">
        <v>0</v>
      </c>
      <c r="AA24" s="15" t="s">
        <v>73</v>
      </c>
      <c r="AB24" s="28">
        <f t="shared" si="11"/>
        <v>-0.69</v>
      </c>
      <c r="AC24" s="29">
        <v>0.35719444444444437</v>
      </c>
      <c r="AD24" s="26">
        <f t="shared" si="12"/>
        <v>-0.49292833333333319</v>
      </c>
      <c r="AE24" s="26">
        <v>-6.18</v>
      </c>
      <c r="AF24" s="26">
        <v>-8.7512333333333334</v>
      </c>
      <c r="AG24" s="26">
        <v>0</v>
      </c>
    </row>
    <row r="25" spans="1:33" ht="15.75" customHeight="1" x14ac:dyDescent="0.2">
      <c r="A25" s="15" t="s">
        <v>64</v>
      </c>
      <c r="B25" s="15" t="s">
        <v>461</v>
      </c>
      <c r="C25" s="16" t="str">
        <f t="shared" si="4"/>
        <v xml:space="preserve"> - </v>
      </c>
      <c r="D25" s="17">
        <v>0</v>
      </c>
      <c r="E25" s="17">
        <v>1</v>
      </c>
      <c r="F25" s="18">
        <v>0</v>
      </c>
      <c r="G25" s="18">
        <v>0</v>
      </c>
      <c r="H25" s="19" t="e">
        <f t="shared" si="1"/>
        <v>#DIV/0!</v>
      </c>
      <c r="I25" s="19" t="e">
        <f t="shared" si="2"/>
        <v>#DIV/0!</v>
      </c>
      <c r="J25" s="18">
        <f t="shared" si="5"/>
        <v>0</v>
      </c>
      <c r="K25" s="18" t="e">
        <f t="shared" si="3"/>
        <v>#DIV/0!</v>
      </c>
      <c r="L25" s="17">
        <v>0</v>
      </c>
      <c r="M25" s="20" t="str">
        <f t="shared" si="6"/>
        <v>-</v>
      </c>
      <c r="N25" s="17">
        <v>50</v>
      </c>
      <c r="O25" s="21">
        <f t="shared" ref="O25:P25" si="33">D25/7</f>
        <v>0</v>
      </c>
      <c r="P25" s="21">
        <f t="shared" si="33"/>
        <v>0.14285714285714285</v>
      </c>
      <c r="Q25" s="17">
        <f t="shared" si="8"/>
        <v>350</v>
      </c>
      <c r="R25" s="17"/>
      <c r="S25" s="22">
        <v>0.71111111111111114</v>
      </c>
      <c r="T25" s="15">
        <v>288</v>
      </c>
      <c r="U25" s="23">
        <v>120</v>
      </c>
      <c r="V25" s="24" t="s">
        <v>462</v>
      </c>
      <c r="W25" s="37">
        <v>0</v>
      </c>
      <c r="X25" s="25">
        <f t="shared" si="9"/>
        <v>0</v>
      </c>
      <c r="Y25" s="26">
        <f t="shared" si="10"/>
        <v>0</v>
      </c>
      <c r="Z25" s="37">
        <v>0</v>
      </c>
      <c r="AA25" s="15" t="s">
        <v>73</v>
      </c>
      <c r="AB25" s="28">
        <f t="shared" si="11"/>
        <v>-0.69</v>
      </c>
      <c r="AC25" s="29">
        <v>0.35719444444444437</v>
      </c>
      <c r="AD25" s="26">
        <f t="shared" si="12"/>
        <v>0</v>
      </c>
      <c r="AE25" s="26">
        <v>-6.18</v>
      </c>
      <c r="AF25" s="26">
        <v>-8.75</v>
      </c>
      <c r="AG25" s="26">
        <v>0</v>
      </c>
    </row>
    <row r="26" spans="1:33" ht="15.75" customHeight="1" x14ac:dyDescent="0.2">
      <c r="A26" s="15" t="s">
        <v>65</v>
      </c>
      <c r="B26" s="15" t="s">
        <v>463</v>
      </c>
      <c r="C26" s="16">
        <f t="shared" si="4"/>
        <v>25.484999999999999</v>
      </c>
      <c r="D26" s="17">
        <v>4</v>
      </c>
      <c r="E26" s="17">
        <v>0</v>
      </c>
      <c r="F26" s="18">
        <v>101.94</v>
      </c>
      <c r="G26" s="18">
        <v>0</v>
      </c>
      <c r="H26" s="19">
        <f t="shared" si="1"/>
        <v>0</v>
      </c>
      <c r="I26" s="19">
        <f t="shared" si="2"/>
        <v>0.24085102347786294</v>
      </c>
      <c r="J26" s="18">
        <f t="shared" si="5"/>
        <v>24.552353333333347</v>
      </c>
      <c r="K26" s="18">
        <f t="shared" si="3"/>
        <v>6.1380883333333367</v>
      </c>
      <c r="L26" s="17">
        <v>11</v>
      </c>
      <c r="M26" s="20">
        <f t="shared" si="6"/>
        <v>0.36363636363636365</v>
      </c>
      <c r="N26" s="17">
        <v>34</v>
      </c>
      <c r="O26" s="21">
        <f t="shared" ref="O26:P26" si="34">D26/7</f>
        <v>0.5714285714285714</v>
      </c>
      <c r="P26" s="21">
        <f t="shared" si="34"/>
        <v>0</v>
      </c>
      <c r="Q26" s="17">
        <f t="shared" si="8"/>
        <v>59</v>
      </c>
      <c r="R26" s="17"/>
      <c r="S26" s="22">
        <v>0.82840236686390534</v>
      </c>
      <c r="T26" s="15">
        <v>288</v>
      </c>
      <c r="U26" s="23">
        <v>120</v>
      </c>
      <c r="V26" s="24" t="s">
        <v>464</v>
      </c>
      <c r="W26" s="37">
        <v>0</v>
      </c>
      <c r="X26" s="25">
        <f t="shared" si="9"/>
        <v>0</v>
      </c>
      <c r="Y26" s="26">
        <f t="shared" si="10"/>
        <v>0</v>
      </c>
      <c r="Z26" s="37">
        <v>0</v>
      </c>
      <c r="AA26" s="15" t="s">
        <v>73</v>
      </c>
      <c r="AB26" s="28">
        <f t="shared" si="11"/>
        <v>-0.69</v>
      </c>
      <c r="AC26" s="29">
        <v>0.35719444444444437</v>
      </c>
      <c r="AD26" s="26">
        <f t="shared" si="12"/>
        <v>-1.9717133333333328</v>
      </c>
      <c r="AE26" s="26">
        <v>-6.28</v>
      </c>
      <c r="AF26" s="26">
        <v>-8.7512333333333299</v>
      </c>
      <c r="AG26" s="26">
        <v>0</v>
      </c>
    </row>
    <row r="27" spans="1:33" ht="15.75" customHeight="1" x14ac:dyDescent="0.2">
      <c r="A27" s="15" t="s">
        <v>66</v>
      </c>
      <c r="B27" s="15" t="s">
        <v>48</v>
      </c>
      <c r="C27" s="16">
        <f t="shared" si="4"/>
        <v>23.990000000000002</v>
      </c>
      <c r="D27" s="17">
        <v>7</v>
      </c>
      <c r="E27" s="17">
        <v>0</v>
      </c>
      <c r="F27" s="18">
        <v>167.93</v>
      </c>
      <c r="G27" s="18">
        <v>-0.02</v>
      </c>
      <c r="H27" s="19">
        <f t="shared" si="1"/>
        <v>1.1909724289882689E-4</v>
      </c>
      <c r="I27" s="19">
        <f t="shared" si="2"/>
        <v>0.20277120427162115</v>
      </c>
      <c r="J27" s="18">
        <f t="shared" si="5"/>
        <v>34.051368333333343</v>
      </c>
      <c r="K27" s="18">
        <f t="shared" si="3"/>
        <v>4.8644811904761918</v>
      </c>
      <c r="L27" s="17">
        <v>22</v>
      </c>
      <c r="M27" s="20">
        <f t="shared" si="6"/>
        <v>0.31818181818181818</v>
      </c>
      <c r="N27" s="17">
        <v>31</v>
      </c>
      <c r="O27" s="21">
        <f t="shared" ref="O27:P27" si="35">D27/7</f>
        <v>1</v>
      </c>
      <c r="P27" s="21">
        <f t="shared" si="35"/>
        <v>0</v>
      </c>
      <c r="Q27" s="17">
        <f t="shared" si="8"/>
        <v>31</v>
      </c>
      <c r="R27" s="17"/>
      <c r="S27" s="22">
        <v>1.1851851851851849</v>
      </c>
      <c r="T27" s="15">
        <v>288</v>
      </c>
      <c r="U27" s="23">
        <v>120</v>
      </c>
      <c r="V27" s="24" t="s">
        <v>464</v>
      </c>
      <c r="W27" s="37">
        <v>0</v>
      </c>
      <c r="X27" s="25">
        <f t="shared" si="9"/>
        <v>0</v>
      </c>
      <c r="Y27" s="26">
        <f t="shared" si="10"/>
        <v>0</v>
      </c>
      <c r="Z27" s="37">
        <v>0</v>
      </c>
      <c r="AA27" s="15" t="s">
        <v>73</v>
      </c>
      <c r="AB27" s="28">
        <f t="shared" si="11"/>
        <v>-0.69</v>
      </c>
      <c r="AC27" s="29">
        <v>0.35719444444444437</v>
      </c>
      <c r="AD27" s="26">
        <f t="shared" si="12"/>
        <v>-3.4504983333333321</v>
      </c>
      <c r="AE27" s="26">
        <v>-6.28</v>
      </c>
      <c r="AF27" s="26">
        <v>-8.7512333333333299</v>
      </c>
      <c r="AG27" s="26">
        <v>0</v>
      </c>
    </row>
    <row r="28" spans="1:33" ht="15.75" customHeight="1" x14ac:dyDescent="0.2">
      <c r="A28" s="15" t="s">
        <v>67</v>
      </c>
      <c r="B28" s="15" t="s">
        <v>465</v>
      </c>
      <c r="C28" s="16">
        <f t="shared" si="4"/>
        <v>23.99</v>
      </c>
      <c r="D28" s="17">
        <v>1</v>
      </c>
      <c r="E28" s="17">
        <v>0</v>
      </c>
      <c r="F28" s="18">
        <v>23.99</v>
      </c>
      <c r="G28" s="18">
        <v>0</v>
      </c>
      <c r="H28" s="19">
        <f t="shared" si="1"/>
        <v>0</v>
      </c>
      <c r="I28" s="19">
        <f t="shared" si="2"/>
        <v>0.20289030151451995</v>
      </c>
      <c r="J28" s="18">
        <f t="shared" si="5"/>
        <v>4.8673383333333335</v>
      </c>
      <c r="K28" s="18">
        <f t="shared" si="3"/>
        <v>4.8673383333333335</v>
      </c>
      <c r="L28" s="17">
        <v>6</v>
      </c>
      <c r="M28" s="20">
        <f t="shared" si="6"/>
        <v>0.16666666666666666</v>
      </c>
      <c r="N28" s="17">
        <v>33</v>
      </c>
      <c r="O28" s="21">
        <f t="shared" ref="O28:P28" si="36">D28/7</f>
        <v>0.14285714285714285</v>
      </c>
      <c r="P28" s="21">
        <f t="shared" si="36"/>
        <v>0</v>
      </c>
      <c r="Q28" s="17">
        <f t="shared" si="8"/>
        <v>231</v>
      </c>
      <c r="R28" s="17"/>
      <c r="S28" s="22">
        <v>1.2647058823529409</v>
      </c>
      <c r="T28" s="15">
        <v>168</v>
      </c>
      <c r="U28" s="23" t="s">
        <v>33</v>
      </c>
      <c r="V28" s="24" t="s">
        <v>33</v>
      </c>
      <c r="W28" s="37">
        <v>0</v>
      </c>
      <c r="X28" s="25">
        <f t="shared" si="9"/>
        <v>0</v>
      </c>
      <c r="Y28" s="26">
        <f t="shared" si="10"/>
        <v>0</v>
      </c>
      <c r="Z28" s="37">
        <v>0</v>
      </c>
      <c r="AA28" s="15" t="s">
        <v>73</v>
      </c>
      <c r="AB28" s="28">
        <f t="shared" si="11"/>
        <v>-0.69</v>
      </c>
      <c r="AC28" s="29">
        <v>0.35719444444444437</v>
      </c>
      <c r="AD28" s="26">
        <f t="shared" si="12"/>
        <v>-0.49292833333333319</v>
      </c>
      <c r="AE28" s="26">
        <v>-6.28</v>
      </c>
      <c r="AF28" s="26">
        <v>-8.7512333333333299</v>
      </c>
      <c r="AG28" s="26">
        <v>0</v>
      </c>
    </row>
    <row r="29" spans="1:33" ht="15.75" customHeight="1" x14ac:dyDescent="0.2">
      <c r="A29" s="39" t="s">
        <v>68</v>
      </c>
      <c r="B29" s="39" t="s">
        <v>466</v>
      </c>
      <c r="C29" s="16">
        <f t="shared" si="4"/>
        <v>23.99</v>
      </c>
      <c r="D29" s="31">
        <v>1</v>
      </c>
      <c r="E29" s="31">
        <v>0</v>
      </c>
      <c r="F29" s="32">
        <v>23.99</v>
      </c>
      <c r="G29" s="32">
        <v>0</v>
      </c>
      <c r="H29" s="19">
        <f t="shared" si="1"/>
        <v>0</v>
      </c>
      <c r="I29" s="19">
        <f t="shared" si="2"/>
        <v>0.20289030151451995</v>
      </c>
      <c r="J29" s="18">
        <f t="shared" si="5"/>
        <v>4.8673383333333335</v>
      </c>
      <c r="K29" s="18">
        <f t="shared" si="3"/>
        <v>4.8673383333333335</v>
      </c>
      <c r="L29" s="31">
        <v>11</v>
      </c>
      <c r="M29" s="20">
        <f t="shared" si="6"/>
        <v>9.0909090909090912E-2</v>
      </c>
      <c r="N29" s="31">
        <v>31</v>
      </c>
      <c r="O29" s="21">
        <f t="shared" ref="O29:P29" si="37">D29/7</f>
        <v>0.14285714285714285</v>
      </c>
      <c r="P29" s="21">
        <f t="shared" si="37"/>
        <v>0</v>
      </c>
      <c r="Q29" s="17">
        <f t="shared" si="8"/>
        <v>217</v>
      </c>
      <c r="R29" s="17"/>
      <c r="S29" s="22">
        <v>0.84905660377358494</v>
      </c>
      <c r="T29" s="15">
        <v>168</v>
      </c>
      <c r="U29" s="23" t="s">
        <v>33</v>
      </c>
      <c r="V29" s="24" t="s">
        <v>33</v>
      </c>
      <c r="W29" s="39">
        <v>0</v>
      </c>
      <c r="X29" s="25">
        <f t="shared" si="9"/>
        <v>0</v>
      </c>
      <c r="Y29" s="26">
        <f t="shared" si="10"/>
        <v>0</v>
      </c>
      <c r="Z29" s="39">
        <v>0</v>
      </c>
      <c r="AA29" s="2" t="s">
        <v>73</v>
      </c>
      <c r="AB29" s="28">
        <f t="shared" si="11"/>
        <v>-0.69</v>
      </c>
      <c r="AC29" s="29">
        <v>0.35719444444444437</v>
      </c>
      <c r="AD29" s="26">
        <f t="shared" si="12"/>
        <v>-0.49292833333333319</v>
      </c>
      <c r="AE29" s="26">
        <v>-6.28</v>
      </c>
      <c r="AF29" s="26">
        <v>-8.7512333333333299</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151</v>
      </c>
      <c r="O30" s="21">
        <f t="shared" ref="O30:P30" si="38">D30/7</f>
        <v>0</v>
      </c>
      <c r="P30" s="21">
        <f t="shared" si="38"/>
        <v>0</v>
      </c>
      <c r="Q30" s="17" t="e">
        <f t="shared" si="8"/>
        <v>#DIV/0!</v>
      </c>
      <c r="R30" s="17"/>
      <c r="S30" s="22">
        <v>0.53495440729483279</v>
      </c>
      <c r="T30" s="15">
        <v>168</v>
      </c>
      <c r="U30" s="23" t="s">
        <v>33</v>
      </c>
      <c r="V30" s="24" t="s">
        <v>33</v>
      </c>
      <c r="W30" s="39">
        <v>0</v>
      </c>
      <c r="X30" s="25">
        <f t="shared" si="9"/>
        <v>0</v>
      </c>
      <c r="Y30" s="26">
        <f t="shared" si="10"/>
        <v>0</v>
      </c>
      <c r="Z30" s="39">
        <v>0</v>
      </c>
      <c r="AA30" s="2" t="s">
        <v>73</v>
      </c>
      <c r="AB30" s="28">
        <f t="shared" si="11"/>
        <v>-0.69</v>
      </c>
      <c r="AC30" s="29">
        <v>0.35719444444444437</v>
      </c>
      <c r="AD30" s="26">
        <f t="shared" si="12"/>
        <v>0</v>
      </c>
      <c r="AE30" s="26">
        <v>-6.28</v>
      </c>
      <c r="AF30" s="26">
        <v>-8.5095675366666601</v>
      </c>
      <c r="AG30" s="26">
        <v>0</v>
      </c>
    </row>
    <row r="31" spans="1:33" ht="15.75" customHeight="1" x14ac:dyDescent="0.2">
      <c r="A31" s="39" t="s">
        <v>70</v>
      </c>
      <c r="B31" s="39"/>
      <c r="C31" s="16">
        <f t="shared" si="4"/>
        <v>23.99</v>
      </c>
      <c r="D31" s="31">
        <v>6</v>
      </c>
      <c r="E31" s="31">
        <v>0</v>
      </c>
      <c r="F31" s="32">
        <v>143.94</v>
      </c>
      <c r="G31" s="32">
        <v>0</v>
      </c>
      <c r="H31" s="19">
        <f t="shared" si="1"/>
        <v>0</v>
      </c>
      <c r="I31" s="19">
        <f t="shared" si="2"/>
        <v>0.21296390704460211</v>
      </c>
      <c r="J31" s="18">
        <f t="shared" si="5"/>
        <v>30.654024780000025</v>
      </c>
      <c r="K31" s="18">
        <f t="shared" si="3"/>
        <v>5.1090041300000042</v>
      </c>
      <c r="L31" s="31">
        <v>14</v>
      </c>
      <c r="M31" s="20">
        <f t="shared" si="6"/>
        <v>0.42857142857142855</v>
      </c>
      <c r="N31" s="31">
        <v>145</v>
      </c>
      <c r="O31" s="21">
        <f t="shared" ref="O31:P32" si="39">D31/7</f>
        <v>0.8571428571428571</v>
      </c>
      <c r="P31" s="21">
        <f t="shared" si="39"/>
        <v>0</v>
      </c>
      <c r="Q31" s="17">
        <f t="shared" si="8"/>
        <v>169</v>
      </c>
      <c r="R31" s="17"/>
      <c r="S31" s="22">
        <v>0.50980392156862697</v>
      </c>
      <c r="T31" s="15">
        <v>168</v>
      </c>
      <c r="U31" s="23" t="s">
        <v>33</v>
      </c>
      <c r="V31" s="24" t="s">
        <v>729</v>
      </c>
      <c r="W31" s="39">
        <v>0</v>
      </c>
      <c r="X31" s="25">
        <f t="shared" si="9"/>
        <v>0</v>
      </c>
      <c r="Y31" s="26">
        <f t="shared" si="10"/>
        <v>0</v>
      </c>
      <c r="Z31" s="39">
        <v>0</v>
      </c>
      <c r="AA31" s="2" t="s">
        <v>73</v>
      </c>
      <c r="AB31" s="28">
        <f t="shared" si="11"/>
        <v>-0.69</v>
      </c>
      <c r="AC31" s="29">
        <v>0.35719444444444437</v>
      </c>
      <c r="AD31" s="26">
        <f t="shared" si="12"/>
        <v>-2.9575699999999991</v>
      </c>
      <c r="AE31" s="26">
        <v>-6.28</v>
      </c>
      <c r="AF31" s="26">
        <v>-8.5095675366666601</v>
      </c>
      <c r="AG31" s="26">
        <v>0</v>
      </c>
    </row>
    <row r="32" spans="1:33" ht="15.75" customHeight="1" x14ac:dyDescent="0.2">
      <c r="A32" s="39" t="s">
        <v>717</v>
      </c>
      <c r="B32" s="39"/>
      <c r="C32" s="16">
        <f t="shared" si="4"/>
        <v>23.99</v>
      </c>
      <c r="D32" s="31">
        <v>2</v>
      </c>
      <c r="E32" s="31">
        <v>0</v>
      </c>
      <c r="F32" s="32">
        <v>47.98</v>
      </c>
      <c r="G32" s="32">
        <v>-0.08</v>
      </c>
      <c r="H32" s="19">
        <f t="shared" si="1"/>
        <v>1.6673614005835765E-3</v>
      </c>
      <c r="I32" s="19">
        <f t="shared" si="2"/>
        <v>0.21129654564401854</v>
      </c>
      <c r="J32" s="18">
        <f t="shared" si="5"/>
        <v>10.138008260000008</v>
      </c>
      <c r="K32" s="18">
        <f t="shared" si="3"/>
        <v>5.0690041300000042</v>
      </c>
      <c r="L32" s="31">
        <v>7</v>
      </c>
      <c r="M32" s="20">
        <f t="shared" si="6"/>
        <v>0.2857142857142857</v>
      </c>
      <c r="N32" s="31">
        <v>143</v>
      </c>
      <c r="O32" s="21">
        <f t="shared" si="39"/>
        <v>0.2857142857142857</v>
      </c>
      <c r="P32" s="21">
        <f t="shared" si="39"/>
        <v>0</v>
      </c>
      <c r="Q32" s="17">
        <f t="shared" si="8"/>
        <v>500</v>
      </c>
      <c r="R32" s="17" t="str">
        <f ca="1">IFERROR(VLOOKUP($B$2,IMPORTRANGE("https://docs.google.com/spreadsheets/d/1KiWZV1ko8G7lnRucBRBd29jj3Be6ltMfljMDqzOkQmI/edit#gid=1381463014","Lookup!A:F"),6,FALSE),"")</f>
        <v/>
      </c>
      <c r="S32" s="22">
        <v>0.45878136200716851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0.35719444444444437</v>
      </c>
      <c r="AD32" s="26">
        <f t="shared" si="12"/>
        <v>-0.98585666666666638</v>
      </c>
      <c r="AE32" s="26">
        <v>-6.28</v>
      </c>
      <c r="AF32" s="26">
        <v>-8.5095675366666601</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G1000"/>
  <sheetViews>
    <sheetView tabSelected="1" workbookViewId="0">
      <pane xSplit="2" ySplit="4" topLeftCell="C5"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8.332031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 White Large Wire Organizer &amp; Storage Box with Cable Sleeve, Hook and Loop Keepers, Zip Ties &amp; More")</f>
        <v>Cable Management Box to Hide Cords and Cables - White Large Wire Organizer &amp; Storage Box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Info!B1:BJ5000""),2,FALSE),"""")"),"B07WSJ1FT2")</f>
        <v>B07WSJ1FT2</v>
      </c>
      <c r="B2" s="38" t="s">
        <v>467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3.5" customHeight="1" x14ac:dyDescent="0.15">
      <c r="A3" s="62" t="s">
        <v>30</v>
      </c>
      <c r="B3" s="63"/>
      <c r="C3" s="4">
        <f>((AE32+AF32)/0.85)*-1</f>
        <v>15.86516327309632</v>
      </c>
      <c r="D3" s="5">
        <f>SUM(D4:D99765)</f>
        <v>80</v>
      </c>
      <c r="E3" s="5"/>
      <c r="F3" s="6">
        <f t="shared" ref="F3:G3" si="0">SUM(F4:F99765)</f>
        <v>1889.2000000000005</v>
      </c>
      <c r="G3" s="6">
        <f t="shared" si="0"/>
        <v>-0.34</v>
      </c>
      <c r="H3" s="7">
        <f t="shared" ref="H3:H32" si="1">G3/F3*-1</f>
        <v>1.7997035782341727E-4</v>
      </c>
      <c r="I3" s="8">
        <f t="shared" ref="I3:I32" si="2">J3/F3</f>
        <v>0.25452477974518212</v>
      </c>
      <c r="J3" s="6">
        <f>SUM(J4:J99765)</f>
        <v>480.84821389459813</v>
      </c>
      <c r="K3" s="6">
        <f t="shared" ref="K3:K32" si="3">J3/D3</f>
        <v>6.0106026736824765</v>
      </c>
      <c r="L3" s="5"/>
      <c r="M3" s="9"/>
      <c r="N3" s="10"/>
      <c r="O3" s="5" t="str">
        <f ca="1">IFERROR(__xludf.DUMMYFUNCTION("IFERROR(VLOOKUP(B2,IMPORTRANGE(""https://docs.google.com/spreadsheets/d/1N8jvpEHDVkurDv7NrPxwI3eH6hQsvtb1QltGNCalRjU/edit#gid=865736387"",""Compiled Sheet!a1:g5000""),2,FALSE),"""")"),"2 - March
3 - April
3 - May
3 - June
3 - July
2 - Aug
2 - Sept
1 - Oct
1 - Nov
2 - Dec
1 - Jan
1 - Feb")</f>
        <v>2 - March
3 - April
3 - May
3 - June
3 - July
2 - Aug
2 - Sept
1 - Oct
1 - Nov
2 -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v>
      </c>
      <c r="X3" s="7">
        <f>W3/D3</f>
        <v>2.5000000000000001E-2</v>
      </c>
      <c r="Y3" s="6"/>
      <c r="Z3" s="5"/>
      <c r="AA3" s="5"/>
      <c r="AB3" s="5"/>
      <c r="AC3" s="5"/>
      <c r="AD3" s="6">
        <f>SUM(AD4:AD99765)</f>
        <v>-40.40358678055555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Info!B2:BZ7000""),37,FALSE)),"""")*-1"),-7.20538878213187)</f>
        <v>-7.2053887821318696</v>
      </c>
      <c r="AG3" s="6">
        <f>SUM(AG4:AG99765)</f>
        <v>0</v>
      </c>
    </row>
    <row r="4" spans="1:33" ht="15.75" customHeight="1" x14ac:dyDescent="0.2">
      <c r="A4" s="15" t="s">
        <v>31</v>
      </c>
      <c r="B4" s="15" t="s">
        <v>53</v>
      </c>
      <c r="C4" s="16">
        <f t="shared" ref="C4:C32" si="4">IFERROR(F4/D4," - ")</f>
        <v>25.990000000000006</v>
      </c>
      <c r="D4" s="17">
        <v>11</v>
      </c>
      <c r="E4" s="17">
        <v>0</v>
      </c>
      <c r="F4" s="18">
        <v>285.89000000000004</v>
      </c>
      <c r="G4" s="18">
        <v>0</v>
      </c>
      <c r="H4" s="19">
        <f t="shared" si="1"/>
        <v>0</v>
      </c>
      <c r="I4" s="19">
        <f t="shared" si="2"/>
        <v>0.31772438015556193</v>
      </c>
      <c r="J4" s="18">
        <f t="shared" ref="J4:J32" si="5">F4*0.85+G4+AF4*D4+D4*AE4+AG4+AD4</f>
        <v>90.834223042673614</v>
      </c>
      <c r="K4" s="18">
        <f t="shared" si="3"/>
        <v>8.2576566402430558</v>
      </c>
      <c r="L4" s="17">
        <v>32</v>
      </c>
      <c r="M4" s="20">
        <f t="shared" ref="M4:M32" si="6">IFERROR(D4/L4,"-")</f>
        <v>0.34375</v>
      </c>
      <c r="N4" s="17">
        <v>5</v>
      </c>
      <c r="O4" s="21">
        <f t="shared" ref="O4:P4" si="7">D4/7</f>
        <v>1.5714285714285714</v>
      </c>
      <c r="P4" s="21">
        <f t="shared" si="7"/>
        <v>0</v>
      </c>
      <c r="Q4" s="17">
        <f t="shared" ref="Q4:Q32" si="8">ROUNDDOWN(N4/(O4+P4),0)</f>
        <v>3</v>
      </c>
      <c r="R4" s="17"/>
      <c r="S4" s="22">
        <v>4.23529411764705</v>
      </c>
      <c r="T4" s="15">
        <v>144</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0.36597451793981478</v>
      </c>
      <c r="AD4" s="26">
        <f t="shared" ref="AD4:AD32" si="12">IFERROR(AB4*AC4*D4*2,0)</f>
        <v>-5.555493182326388</v>
      </c>
      <c r="AE4" s="26">
        <v>-6.18</v>
      </c>
      <c r="AF4" s="26">
        <v>-7.148798525000001</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144</v>
      </c>
      <c r="U5" s="23" t="s">
        <v>33</v>
      </c>
      <c r="V5" s="24" t="s">
        <v>33</v>
      </c>
      <c r="W5" s="15">
        <v>0</v>
      </c>
      <c r="X5" s="25">
        <f t="shared" si="9"/>
        <v>0</v>
      </c>
      <c r="Y5" s="26">
        <f t="shared" si="10"/>
        <v>0</v>
      </c>
      <c r="Z5" s="15">
        <v>0</v>
      </c>
      <c r="AA5" s="15" t="e">
        <v>#N/A</v>
      </c>
      <c r="AB5" s="28" t="e">
        <f t="shared" si="11"/>
        <v>#N/A</v>
      </c>
      <c r="AC5" s="29" t="e">
        <v>#N/A</v>
      </c>
      <c r="AD5" s="26">
        <f t="shared" si="12"/>
        <v>0</v>
      </c>
      <c r="AE5" s="26">
        <v>0</v>
      </c>
      <c r="AF5" s="26">
        <v>-7.148798525000001</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144</v>
      </c>
      <c r="U6" s="23" t="s">
        <v>33</v>
      </c>
      <c r="V6" s="24" t="s">
        <v>39</v>
      </c>
      <c r="W6" s="15">
        <v>0</v>
      </c>
      <c r="X6" s="25">
        <f t="shared" si="9"/>
        <v>0</v>
      </c>
      <c r="Y6" s="26">
        <f t="shared" si="10"/>
        <v>0</v>
      </c>
      <c r="Z6" s="15">
        <v>0</v>
      </c>
      <c r="AA6" s="15" t="e">
        <v>#N/A</v>
      </c>
      <c r="AB6" s="28" t="e">
        <f t="shared" si="11"/>
        <v>#N/A</v>
      </c>
      <c r="AC6" s="29" t="e">
        <v>#N/A</v>
      </c>
      <c r="AD6" s="26">
        <f t="shared" si="12"/>
        <v>0</v>
      </c>
      <c r="AE6" s="26">
        <v>0</v>
      </c>
      <c r="AF6" s="26">
        <v>-7.148798525000001</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144</v>
      </c>
      <c r="U7" s="23" t="s">
        <v>33</v>
      </c>
      <c r="V7" s="24" t="s">
        <v>39</v>
      </c>
      <c r="W7" s="15">
        <v>0</v>
      </c>
      <c r="X7" s="25">
        <f t="shared" si="9"/>
        <v>0</v>
      </c>
      <c r="Y7" s="26">
        <f t="shared" si="10"/>
        <v>0</v>
      </c>
      <c r="Z7" s="15">
        <v>0</v>
      </c>
      <c r="AA7" s="15" t="e">
        <v>#N/A</v>
      </c>
      <c r="AB7" s="28" t="e">
        <f t="shared" si="11"/>
        <v>#N/A</v>
      </c>
      <c r="AC7" s="29" t="e">
        <v>#N/A</v>
      </c>
      <c r="AD7" s="26">
        <f t="shared" si="12"/>
        <v>0</v>
      </c>
      <c r="AE7" s="26">
        <v>0</v>
      </c>
      <c r="AF7" s="26">
        <v>-7.148798525000001</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144</v>
      </c>
      <c r="U8" s="23">
        <v>144</v>
      </c>
      <c r="V8" s="24" t="s">
        <v>468</v>
      </c>
      <c r="W8" s="15">
        <v>0</v>
      </c>
      <c r="X8" s="25">
        <f t="shared" si="9"/>
        <v>0</v>
      </c>
      <c r="Y8" s="26">
        <f t="shared" si="10"/>
        <v>0</v>
      </c>
      <c r="Z8" s="15">
        <v>0</v>
      </c>
      <c r="AA8" s="15" t="e">
        <v>#N/A</v>
      </c>
      <c r="AB8" s="28" t="e">
        <f t="shared" si="11"/>
        <v>#N/A</v>
      </c>
      <c r="AC8" s="29" t="e">
        <v>#N/A</v>
      </c>
      <c r="AD8" s="26">
        <f t="shared" si="12"/>
        <v>0</v>
      </c>
      <c r="AE8" s="26">
        <v>0</v>
      </c>
      <c r="AF8" s="26">
        <v>-7.15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144</v>
      </c>
      <c r="U9" s="23">
        <v>144</v>
      </c>
      <c r="V9" s="24" t="s">
        <v>469</v>
      </c>
      <c r="W9" s="15">
        <v>0</v>
      </c>
      <c r="X9" s="25">
        <f t="shared" si="9"/>
        <v>0</v>
      </c>
      <c r="Y9" s="26">
        <f t="shared" si="10"/>
        <v>0</v>
      </c>
      <c r="Z9" s="15">
        <v>0</v>
      </c>
      <c r="AA9" s="15" t="e">
        <v>#N/A</v>
      </c>
      <c r="AB9" s="28" t="e">
        <f t="shared" si="11"/>
        <v>#N/A</v>
      </c>
      <c r="AC9" s="29" t="e">
        <v>#N/A</v>
      </c>
      <c r="AD9" s="26">
        <f t="shared" si="12"/>
        <v>0</v>
      </c>
      <c r="AE9" s="26">
        <v>0</v>
      </c>
      <c r="AF9" s="26">
        <v>-7.4149453000000003</v>
      </c>
      <c r="AG9" s="26">
        <v>0</v>
      </c>
    </row>
    <row r="10" spans="1:33" ht="16"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144</v>
      </c>
      <c r="U10" s="23">
        <v>144</v>
      </c>
      <c r="V10" s="24" t="s">
        <v>470</v>
      </c>
      <c r="W10" s="15">
        <v>0</v>
      </c>
      <c r="X10" s="25">
        <f t="shared" si="9"/>
        <v>0</v>
      </c>
      <c r="Y10" s="26">
        <f t="shared" si="10"/>
        <v>0</v>
      </c>
      <c r="Z10" s="15">
        <v>0</v>
      </c>
      <c r="AA10" s="15" t="e">
        <v>#N/A</v>
      </c>
      <c r="AB10" s="28" t="e">
        <f t="shared" si="11"/>
        <v>#N/A</v>
      </c>
      <c r="AC10" s="29" t="e">
        <v>#N/A</v>
      </c>
      <c r="AD10" s="26">
        <f t="shared" si="12"/>
        <v>0</v>
      </c>
      <c r="AE10" s="26">
        <v>0</v>
      </c>
      <c r="AF10" s="26">
        <v>-7.4149453000000003</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144</v>
      </c>
      <c r="U11" s="23">
        <v>144</v>
      </c>
      <c r="V11" s="24" t="s">
        <v>470</v>
      </c>
      <c r="W11" s="15">
        <v>0</v>
      </c>
      <c r="X11" s="25">
        <f t="shared" si="9"/>
        <v>0</v>
      </c>
      <c r="Y11" s="26">
        <f t="shared" si="10"/>
        <v>0</v>
      </c>
      <c r="Z11" s="15">
        <v>0</v>
      </c>
      <c r="AA11" s="15" t="e">
        <v>#N/A</v>
      </c>
      <c r="AB11" s="28" t="e">
        <f t="shared" si="11"/>
        <v>#N/A</v>
      </c>
      <c r="AC11" s="29" t="e">
        <v>#N/A</v>
      </c>
      <c r="AD11" s="26">
        <f t="shared" si="12"/>
        <v>0</v>
      </c>
      <c r="AE11" s="26">
        <v>0</v>
      </c>
      <c r="AF11" s="26">
        <v>-7.4149453000000003</v>
      </c>
      <c r="AG11" s="26">
        <v>0</v>
      </c>
    </row>
    <row r="12" spans="1:33" ht="15.75" customHeight="1" x14ac:dyDescent="0.2">
      <c r="A12" s="15" t="s">
        <v>49</v>
      </c>
      <c r="B12" s="15"/>
      <c r="C12" s="16" t="str">
        <f t="shared" si="4"/>
        <v xml:space="preserve"> - </v>
      </c>
      <c r="D12" s="17">
        <v>0</v>
      </c>
      <c r="E12" s="17">
        <v>1</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0.14285714285714285</v>
      </c>
      <c r="Q12" s="17">
        <f t="shared" si="8"/>
        <v>0</v>
      </c>
      <c r="R12" s="17"/>
      <c r="S12" s="22" t="e">
        <v>#N/A</v>
      </c>
      <c r="T12" s="15">
        <v>396</v>
      </c>
      <c r="U12" s="23">
        <v>144</v>
      </c>
      <c r="V12" s="24" t="s">
        <v>471</v>
      </c>
      <c r="W12" s="15">
        <v>0</v>
      </c>
      <c r="X12" s="25">
        <f t="shared" si="9"/>
        <v>0</v>
      </c>
      <c r="Y12" s="26">
        <f t="shared" si="10"/>
        <v>0</v>
      </c>
      <c r="Z12" s="15">
        <v>0</v>
      </c>
      <c r="AA12" s="15" t="e">
        <v>#N/A</v>
      </c>
      <c r="AB12" s="28" t="e">
        <f t="shared" si="11"/>
        <v>#N/A</v>
      </c>
      <c r="AC12" s="29" t="e">
        <v>#N/A</v>
      </c>
      <c r="AD12" s="26">
        <f t="shared" si="12"/>
        <v>0</v>
      </c>
      <c r="AE12" s="26">
        <v>0</v>
      </c>
      <c r="AF12" s="26">
        <v>-7.4149453000000003</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396</v>
      </c>
      <c r="U13" s="23">
        <v>144</v>
      </c>
      <c r="V13" s="24" t="s">
        <v>472</v>
      </c>
      <c r="W13" s="15">
        <v>0</v>
      </c>
      <c r="X13" s="25">
        <f t="shared" si="9"/>
        <v>0</v>
      </c>
      <c r="Y13" s="26">
        <f t="shared" si="10"/>
        <v>0</v>
      </c>
      <c r="Z13" s="15">
        <v>0</v>
      </c>
      <c r="AA13" s="15" t="e">
        <v>#N/A</v>
      </c>
      <c r="AB13" s="28" t="e">
        <f t="shared" si="11"/>
        <v>#N/A</v>
      </c>
      <c r="AC13" s="29" t="e">
        <v>#N/A</v>
      </c>
      <c r="AD13" s="26">
        <f t="shared" si="12"/>
        <v>0</v>
      </c>
      <c r="AE13" s="26">
        <v>0</v>
      </c>
      <c r="AF13" s="26">
        <v>-7.5550225500000003</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396</v>
      </c>
      <c r="U14" s="23">
        <v>144</v>
      </c>
      <c r="V14" s="24" t="s">
        <v>472</v>
      </c>
      <c r="W14" s="15">
        <v>0</v>
      </c>
      <c r="X14" s="25">
        <f t="shared" si="9"/>
        <v>0</v>
      </c>
      <c r="Y14" s="26">
        <f t="shared" si="10"/>
        <v>0</v>
      </c>
      <c r="Z14" s="15">
        <v>0</v>
      </c>
      <c r="AA14" s="15" t="e">
        <v>#N/A</v>
      </c>
      <c r="AB14" s="28" t="e">
        <f t="shared" si="11"/>
        <v>#N/A</v>
      </c>
      <c r="AC14" s="29" t="e">
        <v>#N/A</v>
      </c>
      <c r="AD14" s="26">
        <f t="shared" si="12"/>
        <v>0</v>
      </c>
      <c r="AE14" s="26">
        <v>0</v>
      </c>
      <c r="AF14" s="26">
        <v>-7.5550225500000003</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396</v>
      </c>
      <c r="U15" s="23">
        <v>144</v>
      </c>
      <c r="V15" s="24" t="s">
        <v>473</v>
      </c>
      <c r="W15" s="15">
        <v>0</v>
      </c>
      <c r="X15" s="25">
        <f t="shared" si="9"/>
        <v>0</v>
      </c>
      <c r="Y15" s="26">
        <f t="shared" si="10"/>
        <v>0</v>
      </c>
      <c r="Z15" s="15">
        <v>0</v>
      </c>
      <c r="AA15" s="15" t="e">
        <v>#N/A</v>
      </c>
      <c r="AB15" s="28" t="e">
        <f t="shared" si="11"/>
        <v>#N/A</v>
      </c>
      <c r="AC15" s="29" t="e">
        <v>#N/A</v>
      </c>
      <c r="AD15" s="26">
        <f t="shared" si="12"/>
        <v>0</v>
      </c>
      <c r="AE15" s="26">
        <v>0</v>
      </c>
      <c r="AF15" s="26">
        <v>-7.5550225500000003</v>
      </c>
      <c r="AG15" s="26">
        <v>0</v>
      </c>
    </row>
    <row r="16" spans="1:33" ht="15.75" customHeight="1" x14ac:dyDescent="0.2">
      <c r="A16" s="15" t="s">
        <v>55</v>
      </c>
      <c r="B16" s="15" t="s">
        <v>474</v>
      </c>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144</v>
      </c>
      <c r="O16" s="21">
        <f t="shared" ref="O16:P16" si="24">D16/7</f>
        <v>0</v>
      </c>
      <c r="P16" s="21">
        <f t="shared" si="24"/>
        <v>0</v>
      </c>
      <c r="Q16" s="17" t="e">
        <f t="shared" si="8"/>
        <v>#DIV/0!</v>
      </c>
      <c r="R16" s="17"/>
      <c r="S16" s="22">
        <v>0.305732484076433</v>
      </c>
      <c r="T16" s="15">
        <v>252</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-7.5550225500000003</v>
      </c>
      <c r="AG16" s="26">
        <v>0</v>
      </c>
    </row>
    <row r="17" spans="1:33" ht="15.75" customHeight="1" x14ac:dyDescent="0.2">
      <c r="A17" s="15" t="s">
        <v>56</v>
      </c>
      <c r="B17" s="15" t="s">
        <v>475</v>
      </c>
      <c r="C17" s="16">
        <f t="shared" si="4"/>
        <v>24.99</v>
      </c>
      <c r="D17" s="17">
        <v>1</v>
      </c>
      <c r="E17" s="17">
        <v>0</v>
      </c>
      <c r="F17" s="18">
        <v>24.99</v>
      </c>
      <c r="G17" s="30">
        <v>-0.08</v>
      </c>
      <c r="H17" s="19">
        <f t="shared" si="1"/>
        <v>3.2012805122048822E-3</v>
      </c>
      <c r="I17" s="19">
        <f t="shared" si="2"/>
        <v>0.28287445439147885</v>
      </c>
      <c r="J17" s="18">
        <f t="shared" si="5"/>
        <v>7.0690326152430565</v>
      </c>
      <c r="K17" s="18">
        <f t="shared" si="3"/>
        <v>7.0690326152430565</v>
      </c>
      <c r="L17" s="17">
        <v>0</v>
      </c>
      <c r="M17" s="20" t="str">
        <f t="shared" si="6"/>
        <v>-</v>
      </c>
      <c r="N17" s="17">
        <v>108</v>
      </c>
      <c r="O17" s="21">
        <f t="shared" ref="O17:P17" si="25">D17/7</f>
        <v>0.14285714285714285</v>
      </c>
      <c r="P17" s="21">
        <f t="shared" si="25"/>
        <v>0</v>
      </c>
      <c r="Q17" s="17">
        <f t="shared" si="8"/>
        <v>756</v>
      </c>
      <c r="R17" s="17"/>
      <c r="S17" s="22">
        <v>0.208695652173913</v>
      </c>
      <c r="T17" s="15">
        <v>252</v>
      </c>
      <c r="U17" s="23" t="s">
        <v>33</v>
      </c>
      <c r="V17" s="24" t="s">
        <v>33</v>
      </c>
      <c r="W17" s="15">
        <v>0</v>
      </c>
      <c r="X17" s="25">
        <f t="shared" si="9"/>
        <v>0</v>
      </c>
      <c r="Y17" s="26">
        <f t="shared" si="10"/>
        <v>0</v>
      </c>
      <c r="Z17" s="15">
        <v>0</v>
      </c>
      <c r="AA17" s="15" t="s">
        <v>73</v>
      </c>
      <c r="AB17" s="28">
        <f t="shared" si="11"/>
        <v>-0.69</v>
      </c>
      <c r="AC17" s="29">
        <v>0.36597451793981478</v>
      </c>
      <c r="AD17" s="26">
        <f t="shared" si="12"/>
        <v>-0.50504483475694439</v>
      </c>
      <c r="AE17" s="26">
        <v>-6.18</v>
      </c>
      <c r="AF17" s="26">
        <v>-7.4074225499999997</v>
      </c>
      <c r="AG17" s="26">
        <v>0</v>
      </c>
    </row>
    <row r="18" spans="1:33" ht="15.75" customHeight="1" x14ac:dyDescent="0.2">
      <c r="A18" s="15" t="s">
        <v>57</v>
      </c>
      <c r="B18" s="15" t="s">
        <v>48</v>
      </c>
      <c r="C18" s="16">
        <f t="shared" si="4"/>
        <v>23.99</v>
      </c>
      <c r="D18" s="17">
        <v>4</v>
      </c>
      <c r="E18" s="17">
        <v>0</v>
      </c>
      <c r="F18" s="18">
        <v>95.96</v>
      </c>
      <c r="G18" s="30">
        <v>-0.1</v>
      </c>
      <c r="H18" s="19">
        <f t="shared" si="1"/>
        <v>1.0421008753647354E-3</v>
      </c>
      <c r="I18" s="19">
        <f t="shared" si="2"/>
        <v>0.26152699521646749</v>
      </c>
      <c r="J18" s="18">
        <f t="shared" si="5"/>
        <v>25.096130460972219</v>
      </c>
      <c r="K18" s="18">
        <f t="shared" si="3"/>
        <v>6.2740326152430548</v>
      </c>
      <c r="L18" s="17">
        <v>15</v>
      </c>
      <c r="M18" s="20">
        <f t="shared" si="6"/>
        <v>0.26666666666666666</v>
      </c>
      <c r="N18" s="17">
        <v>82</v>
      </c>
      <c r="O18" s="21">
        <f t="shared" ref="O18:P18" si="26">D18/7</f>
        <v>0.5714285714285714</v>
      </c>
      <c r="P18" s="21">
        <f t="shared" si="26"/>
        <v>0</v>
      </c>
      <c r="Q18" s="17">
        <f t="shared" si="8"/>
        <v>143</v>
      </c>
      <c r="R18" s="17"/>
      <c r="S18" s="22">
        <v>4.4444444444444398E-2</v>
      </c>
      <c r="T18" s="15">
        <v>252</v>
      </c>
      <c r="U18" s="23" t="s">
        <v>33</v>
      </c>
      <c r="V18" s="24" t="s">
        <v>33</v>
      </c>
      <c r="W18" s="15">
        <v>2</v>
      </c>
      <c r="X18" s="25">
        <f t="shared" si="9"/>
        <v>0.5</v>
      </c>
      <c r="Y18" s="26">
        <f t="shared" si="10"/>
        <v>0.05</v>
      </c>
      <c r="Z18" s="15">
        <v>0</v>
      </c>
      <c r="AA18" s="15" t="s">
        <v>73</v>
      </c>
      <c r="AB18" s="28">
        <f t="shared" si="11"/>
        <v>-0.69</v>
      </c>
      <c r="AC18" s="29">
        <v>0.36597451793981478</v>
      </c>
      <c r="AD18" s="26">
        <f t="shared" si="12"/>
        <v>-2.0201793390277776</v>
      </c>
      <c r="AE18" s="26">
        <v>-6.18</v>
      </c>
      <c r="AF18" s="26">
        <v>-7.4074225499999997</v>
      </c>
      <c r="AG18" s="26">
        <v>0</v>
      </c>
    </row>
    <row r="19" spans="1:33" ht="15.75" customHeight="1" x14ac:dyDescent="0.2">
      <c r="A19" s="15" t="s">
        <v>58</v>
      </c>
      <c r="B19" s="15" t="s">
        <v>476</v>
      </c>
      <c r="C19" s="16">
        <f t="shared" si="4"/>
        <v>23.990000000000002</v>
      </c>
      <c r="D19" s="17">
        <v>7</v>
      </c>
      <c r="E19" s="17">
        <v>0</v>
      </c>
      <c r="F19" s="18">
        <v>167.93</v>
      </c>
      <c r="G19" s="30">
        <v>0</v>
      </c>
      <c r="H19" s="19">
        <f t="shared" si="1"/>
        <v>0</v>
      </c>
      <c r="I19" s="19">
        <f t="shared" si="2"/>
        <v>0.26256909609183221</v>
      </c>
      <c r="J19" s="18">
        <f t="shared" si="5"/>
        <v>44.093228306701384</v>
      </c>
      <c r="K19" s="18">
        <f t="shared" si="3"/>
        <v>6.2990326152430551</v>
      </c>
      <c r="L19" s="17">
        <v>13</v>
      </c>
      <c r="M19" s="20">
        <f t="shared" si="6"/>
        <v>0.53846153846153844</v>
      </c>
      <c r="N19" s="17">
        <v>38</v>
      </c>
      <c r="O19" s="21">
        <f t="shared" ref="O19:P19" si="27">D19/7</f>
        <v>1</v>
      </c>
      <c r="P19" s="21">
        <f t="shared" si="27"/>
        <v>0</v>
      </c>
      <c r="Q19" s="17">
        <f t="shared" si="8"/>
        <v>38</v>
      </c>
      <c r="R19" s="17"/>
      <c r="S19" s="22">
        <v>0.48979591836734598</v>
      </c>
      <c r="T19" s="15">
        <v>252</v>
      </c>
      <c r="U19" s="23" t="s">
        <v>33</v>
      </c>
      <c r="V19" s="24" t="s">
        <v>33</v>
      </c>
      <c r="W19" s="15">
        <v>0</v>
      </c>
      <c r="X19" s="25">
        <f t="shared" si="9"/>
        <v>0</v>
      </c>
      <c r="Y19" s="26">
        <f t="shared" si="10"/>
        <v>0</v>
      </c>
      <c r="Z19" s="15">
        <v>0</v>
      </c>
      <c r="AA19" s="15" t="s">
        <v>73</v>
      </c>
      <c r="AB19" s="28">
        <f t="shared" si="11"/>
        <v>-0.69</v>
      </c>
      <c r="AC19" s="29">
        <v>0.36597451793981478</v>
      </c>
      <c r="AD19" s="26">
        <f t="shared" si="12"/>
        <v>-3.5353138432986109</v>
      </c>
      <c r="AE19" s="26">
        <v>-6.18</v>
      </c>
      <c r="AF19" s="26">
        <v>-7.4074225500000006</v>
      </c>
      <c r="AG19" s="26">
        <v>0</v>
      </c>
    </row>
    <row r="20" spans="1:33" ht="15.75" customHeight="1" x14ac:dyDescent="0.2">
      <c r="A20" s="15" t="s">
        <v>59</v>
      </c>
      <c r="B20" s="15" t="s">
        <v>48</v>
      </c>
      <c r="C20" s="16">
        <f t="shared" si="4"/>
        <v>23.990000000000002</v>
      </c>
      <c r="D20" s="17">
        <v>7</v>
      </c>
      <c r="E20" s="17">
        <v>0</v>
      </c>
      <c r="F20" s="18">
        <v>167.93</v>
      </c>
      <c r="G20" s="30">
        <v>0</v>
      </c>
      <c r="H20" s="19">
        <f t="shared" si="1"/>
        <v>0</v>
      </c>
      <c r="I20" s="19">
        <f t="shared" si="2"/>
        <v>0.26256909609183221</v>
      </c>
      <c r="J20" s="18">
        <f t="shared" si="5"/>
        <v>44.093228306701384</v>
      </c>
      <c r="K20" s="18">
        <f t="shared" si="3"/>
        <v>6.2990326152430551</v>
      </c>
      <c r="L20" s="17">
        <v>16</v>
      </c>
      <c r="M20" s="20">
        <f t="shared" si="6"/>
        <v>0.4375</v>
      </c>
      <c r="N20" s="17">
        <v>31</v>
      </c>
      <c r="O20" s="21">
        <f t="shared" ref="O20:P20" si="28">D20/7</f>
        <v>1</v>
      </c>
      <c r="P20" s="21">
        <f t="shared" si="28"/>
        <v>0</v>
      </c>
      <c r="Q20" s="17">
        <f t="shared" si="8"/>
        <v>31</v>
      </c>
      <c r="R20" s="17"/>
      <c r="S20" s="22">
        <v>1.8378378378378299</v>
      </c>
      <c r="T20" s="15">
        <v>252</v>
      </c>
      <c r="U20" s="23" t="s">
        <v>33</v>
      </c>
      <c r="V20" s="24" t="s">
        <v>33</v>
      </c>
      <c r="W20" s="15">
        <v>0</v>
      </c>
      <c r="X20" s="25">
        <f t="shared" si="9"/>
        <v>0</v>
      </c>
      <c r="Y20" s="26">
        <f t="shared" si="10"/>
        <v>0</v>
      </c>
      <c r="Z20" s="15">
        <v>0</v>
      </c>
      <c r="AA20" s="15" t="s">
        <v>73</v>
      </c>
      <c r="AB20" s="28">
        <f t="shared" si="11"/>
        <v>-0.69</v>
      </c>
      <c r="AC20" s="29">
        <v>0.36597451793981478</v>
      </c>
      <c r="AD20" s="26">
        <f t="shared" si="12"/>
        <v>-3.5353138432986109</v>
      </c>
      <c r="AE20" s="26">
        <v>-6.18</v>
      </c>
      <c r="AF20" s="26">
        <v>-7.4074225500000006</v>
      </c>
      <c r="AG20" s="26">
        <v>0</v>
      </c>
    </row>
    <row r="21" spans="1:33" ht="15.75" customHeight="1" x14ac:dyDescent="0.2">
      <c r="A21" s="15" t="s">
        <v>60</v>
      </c>
      <c r="B21" s="15" t="s">
        <v>48</v>
      </c>
      <c r="C21" s="16">
        <f t="shared" si="4"/>
        <v>23.99</v>
      </c>
      <c r="D21" s="17">
        <v>4</v>
      </c>
      <c r="E21" s="17">
        <v>0</v>
      </c>
      <c r="F21" s="18">
        <v>95.96</v>
      </c>
      <c r="G21" s="30">
        <v>0</v>
      </c>
      <c r="H21" s="19">
        <f t="shared" si="1"/>
        <v>0</v>
      </c>
      <c r="I21" s="19">
        <f t="shared" si="2"/>
        <v>0.26256909609183215</v>
      </c>
      <c r="J21" s="18">
        <f t="shared" si="5"/>
        <v>25.196130460972213</v>
      </c>
      <c r="K21" s="18">
        <f t="shared" si="3"/>
        <v>6.2990326152430534</v>
      </c>
      <c r="L21" s="17">
        <v>6</v>
      </c>
      <c r="M21" s="20">
        <f t="shared" si="6"/>
        <v>0.66666666666666663</v>
      </c>
      <c r="N21" s="17">
        <v>39</v>
      </c>
      <c r="O21" s="21">
        <f t="shared" ref="O21:P21" si="29">D21/7</f>
        <v>0.5714285714285714</v>
      </c>
      <c r="P21" s="21">
        <f t="shared" si="29"/>
        <v>0</v>
      </c>
      <c r="Q21" s="17">
        <f t="shared" si="8"/>
        <v>68</v>
      </c>
      <c r="R21" s="17"/>
      <c r="S21" s="22">
        <v>0.54658385093167705</v>
      </c>
      <c r="T21" s="15">
        <v>252</v>
      </c>
      <c r="U21" s="23" t="s">
        <v>33</v>
      </c>
      <c r="V21" s="24" t="s">
        <v>33</v>
      </c>
      <c r="W21" s="15">
        <v>0</v>
      </c>
      <c r="X21" s="25">
        <f t="shared" si="9"/>
        <v>0</v>
      </c>
      <c r="Y21" s="26">
        <f t="shared" si="10"/>
        <v>0</v>
      </c>
      <c r="Z21" s="15">
        <v>0</v>
      </c>
      <c r="AA21" s="15" t="s">
        <v>73</v>
      </c>
      <c r="AB21" s="28">
        <f t="shared" si="11"/>
        <v>-0.69</v>
      </c>
      <c r="AC21" s="29">
        <v>0.36597451793981478</v>
      </c>
      <c r="AD21" s="26">
        <f t="shared" si="12"/>
        <v>-2.0201793390277776</v>
      </c>
      <c r="AE21" s="26">
        <v>-6.18</v>
      </c>
      <c r="AF21" s="26">
        <v>-7.4074225500000006</v>
      </c>
      <c r="AG21" s="26">
        <v>0</v>
      </c>
    </row>
    <row r="22" spans="1:33" ht="15.75" customHeight="1" x14ac:dyDescent="0.2">
      <c r="A22" s="15" t="s">
        <v>61</v>
      </c>
      <c r="B22" s="15" t="s">
        <v>48</v>
      </c>
      <c r="C22" s="16">
        <f t="shared" si="4"/>
        <v>23.99</v>
      </c>
      <c r="D22" s="17">
        <v>5</v>
      </c>
      <c r="E22" s="17">
        <v>1</v>
      </c>
      <c r="F22" s="30">
        <v>119.94999999999999</v>
      </c>
      <c r="G22" s="30">
        <v>0</v>
      </c>
      <c r="H22" s="19">
        <f t="shared" si="1"/>
        <v>0</v>
      </c>
      <c r="I22" s="19">
        <f t="shared" si="2"/>
        <v>0.2625690960918321</v>
      </c>
      <c r="J22" s="18">
        <f t="shared" si="5"/>
        <v>31.495163076215256</v>
      </c>
      <c r="K22" s="18">
        <f t="shared" si="3"/>
        <v>6.2990326152430516</v>
      </c>
      <c r="L22" s="17">
        <v>10</v>
      </c>
      <c r="M22" s="20">
        <f t="shared" si="6"/>
        <v>0.5</v>
      </c>
      <c r="N22" s="17">
        <v>34</v>
      </c>
      <c r="O22" s="21">
        <f t="shared" ref="O22:P22" si="30">D22/7</f>
        <v>0.7142857142857143</v>
      </c>
      <c r="P22" s="21">
        <f t="shared" si="30"/>
        <v>0.14285714285714285</v>
      </c>
      <c r="Q22" s="17">
        <f t="shared" si="8"/>
        <v>39</v>
      </c>
      <c r="R22" s="17"/>
      <c r="S22" s="22">
        <v>0.78260869565217395</v>
      </c>
      <c r="T22" s="15">
        <v>252</v>
      </c>
      <c r="U22" s="23" t="s">
        <v>33</v>
      </c>
      <c r="V22" s="24" t="s">
        <v>33</v>
      </c>
      <c r="W22" s="15">
        <v>0</v>
      </c>
      <c r="X22" s="25">
        <f t="shared" si="9"/>
        <v>0</v>
      </c>
      <c r="Y22" s="26">
        <f t="shared" si="10"/>
        <v>0</v>
      </c>
      <c r="Z22" s="15">
        <v>0</v>
      </c>
      <c r="AA22" s="15" t="s">
        <v>73</v>
      </c>
      <c r="AB22" s="28">
        <f t="shared" si="11"/>
        <v>-0.69</v>
      </c>
      <c r="AC22" s="29">
        <v>0.36597451793981478</v>
      </c>
      <c r="AD22" s="26">
        <f t="shared" si="12"/>
        <v>-2.5252241737847219</v>
      </c>
      <c r="AE22" s="26">
        <v>-6.18</v>
      </c>
      <c r="AF22" s="26">
        <v>-7.4074225500000006</v>
      </c>
      <c r="AG22" s="26">
        <v>0</v>
      </c>
    </row>
    <row r="23" spans="1:33" ht="15.75" customHeight="1" x14ac:dyDescent="0.2">
      <c r="A23" s="15" t="s">
        <v>62</v>
      </c>
      <c r="B23" s="15" t="s">
        <v>477</v>
      </c>
      <c r="C23" s="16">
        <f t="shared" si="4"/>
        <v>23.99</v>
      </c>
      <c r="D23" s="17">
        <v>8</v>
      </c>
      <c r="E23" s="17">
        <v>0</v>
      </c>
      <c r="F23" s="18">
        <v>191.92</v>
      </c>
      <c r="G23" s="30">
        <v>0</v>
      </c>
      <c r="H23" s="19">
        <f t="shared" si="1"/>
        <v>0</v>
      </c>
      <c r="I23" s="19">
        <f t="shared" si="2"/>
        <v>0.26256909609183215</v>
      </c>
      <c r="J23" s="18">
        <f t="shared" si="5"/>
        <v>50.392260921944427</v>
      </c>
      <c r="K23" s="18">
        <f t="shared" si="3"/>
        <v>6.2990326152430534</v>
      </c>
      <c r="L23" s="17">
        <v>10</v>
      </c>
      <c r="M23" s="20">
        <f t="shared" si="6"/>
        <v>0.8</v>
      </c>
      <c r="N23" s="17">
        <v>27</v>
      </c>
      <c r="O23" s="21">
        <f t="shared" ref="O23:P23" si="31">D23/7</f>
        <v>1.1428571428571428</v>
      </c>
      <c r="P23" s="21">
        <f t="shared" si="31"/>
        <v>0</v>
      </c>
      <c r="Q23" s="17">
        <f t="shared" si="8"/>
        <v>23</v>
      </c>
      <c r="R23" s="17"/>
      <c r="S23" s="22">
        <v>1.4761904761904701</v>
      </c>
      <c r="T23" s="15">
        <v>372</v>
      </c>
      <c r="U23" s="23" t="s">
        <v>33</v>
      </c>
      <c r="V23" s="24" t="s">
        <v>458</v>
      </c>
      <c r="W23" s="15">
        <v>0</v>
      </c>
      <c r="X23" s="25">
        <f t="shared" si="9"/>
        <v>0</v>
      </c>
      <c r="Y23" s="26">
        <f t="shared" si="10"/>
        <v>0</v>
      </c>
      <c r="Z23" s="15">
        <v>0</v>
      </c>
      <c r="AA23" s="15" t="s">
        <v>73</v>
      </c>
      <c r="AB23" s="28">
        <f t="shared" si="11"/>
        <v>-0.69</v>
      </c>
      <c r="AC23" s="29">
        <v>0.36597451793981478</v>
      </c>
      <c r="AD23" s="26">
        <f t="shared" si="12"/>
        <v>-4.0403586780555552</v>
      </c>
      <c r="AE23" s="26">
        <v>-6.18</v>
      </c>
      <c r="AF23" s="26">
        <v>-7.4074225500000006</v>
      </c>
      <c r="AG23" s="26">
        <v>0</v>
      </c>
    </row>
    <row r="24" spans="1:33" ht="15.75" customHeight="1" x14ac:dyDescent="0.2">
      <c r="A24" s="15" t="s">
        <v>63</v>
      </c>
      <c r="B24" s="15" t="s">
        <v>478</v>
      </c>
      <c r="C24" s="16">
        <f t="shared" si="4"/>
        <v>23.99</v>
      </c>
      <c r="D24" s="17">
        <v>1</v>
      </c>
      <c r="E24" s="17">
        <v>0</v>
      </c>
      <c r="F24" s="18">
        <v>23.99</v>
      </c>
      <c r="G24" s="18">
        <v>0</v>
      </c>
      <c r="H24" s="19">
        <f t="shared" si="1"/>
        <v>0</v>
      </c>
      <c r="I24" s="19">
        <f t="shared" si="2"/>
        <v>0.26256909609183215</v>
      </c>
      <c r="J24" s="18">
        <f t="shared" si="5"/>
        <v>6.2990326152430534</v>
      </c>
      <c r="K24" s="18">
        <f t="shared" si="3"/>
        <v>6.2990326152430534</v>
      </c>
      <c r="L24" s="17">
        <v>6</v>
      </c>
      <c r="M24" s="20">
        <f t="shared" si="6"/>
        <v>0.16666666666666666</v>
      </c>
      <c r="N24" s="17">
        <v>24</v>
      </c>
      <c r="O24" s="21">
        <f t="shared" ref="O24:P24" si="32">D24/7</f>
        <v>0.14285714285714285</v>
      </c>
      <c r="P24" s="21">
        <f t="shared" si="32"/>
        <v>0</v>
      </c>
      <c r="Q24" s="17">
        <f t="shared" si="8"/>
        <v>168</v>
      </c>
      <c r="R24" s="17"/>
      <c r="S24" s="22">
        <v>2.1714285714285699</v>
      </c>
      <c r="T24" s="15">
        <v>252</v>
      </c>
      <c r="U24" s="23">
        <v>120</v>
      </c>
      <c r="V24" s="24" t="s">
        <v>460</v>
      </c>
      <c r="W24" s="15">
        <v>0</v>
      </c>
      <c r="X24" s="25">
        <f t="shared" si="9"/>
        <v>0</v>
      </c>
      <c r="Y24" s="26">
        <f t="shared" si="10"/>
        <v>0</v>
      </c>
      <c r="Z24" s="15">
        <v>0</v>
      </c>
      <c r="AA24" s="15" t="s">
        <v>73</v>
      </c>
      <c r="AB24" s="28">
        <f t="shared" si="11"/>
        <v>-0.69</v>
      </c>
      <c r="AC24" s="29">
        <v>0.36597451793981478</v>
      </c>
      <c r="AD24" s="26">
        <f t="shared" si="12"/>
        <v>-0.50504483475694439</v>
      </c>
      <c r="AE24" s="26">
        <v>-6.18</v>
      </c>
      <c r="AF24" s="26">
        <v>-7.4074225500000006</v>
      </c>
      <c r="AG24" s="26">
        <v>0</v>
      </c>
    </row>
    <row r="25" spans="1:33" ht="15.75" customHeight="1" x14ac:dyDescent="0.2">
      <c r="A25" s="15" t="s">
        <v>64</v>
      </c>
      <c r="B25" s="15" t="s">
        <v>479</v>
      </c>
      <c r="C25" s="16">
        <f t="shared" si="4"/>
        <v>23.99</v>
      </c>
      <c r="D25" s="17">
        <v>3</v>
      </c>
      <c r="E25" s="17">
        <v>0</v>
      </c>
      <c r="F25" s="18">
        <v>71.97</v>
      </c>
      <c r="G25" s="18">
        <v>0</v>
      </c>
      <c r="H25" s="19">
        <f t="shared" si="1"/>
        <v>0</v>
      </c>
      <c r="I25" s="19">
        <f t="shared" si="2"/>
        <v>0.26246165757578377</v>
      </c>
      <c r="J25" s="18">
        <f t="shared" si="5"/>
        <v>18.889365495729159</v>
      </c>
      <c r="K25" s="18">
        <f t="shared" si="3"/>
        <v>6.2964551652430529</v>
      </c>
      <c r="L25" s="17">
        <v>13</v>
      </c>
      <c r="M25" s="20">
        <f t="shared" si="6"/>
        <v>0.23076923076923078</v>
      </c>
      <c r="N25" s="17">
        <v>21</v>
      </c>
      <c r="O25" s="21">
        <f t="shared" ref="O25:P25" si="33">D25/7</f>
        <v>0.42857142857142855</v>
      </c>
      <c r="P25" s="21">
        <f t="shared" si="33"/>
        <v>0</v>
      </c>
      <c r="Q25" s="17">
        <f t="shared" si="8"/>
        <v>49</v>
      </c>
      <c r="R25" s="17"/>
      <c r="S25" s="22">
        <v>0.75829383886255919</v>
      </c>
      <c r="T25" s="15">
        <v>252</v>
      </c>
      <c r="U25" s="23">
        <v>120</v>
      </c>
      <c r="V25" s="24" t="s">
        <v>462</v>
      </c>
      <c r="W25" s="37">
        <v>0</v>
      </c>
      <c r="X25" s="25">
        <f t="shared" si="9"/>
        <v>0</v>
      </c>
      <c r="Y25" s="26">
        <f t="shared" si="10"/>
        <v>0</v>
      </c>
      <c r="Z25" s="37">
        <v>0</v>
      </c>
      <c r="AA25" s="15" t="s">
        <v>73</v>
      </c>
      <c r="AB25" s="28">
        <f t="shared" si="11"/>
        <v>-0.69</v>
      </c>
      <c r="AC25" s="29">
        <v>0.36597451793981478</v>
      </c>
      <c r="AD25" s="26">
        <f t="shared" si="12"/>
        <v>-1.5151345042708333</v>
      </c>
      <c r="AE25" s="26">
        <v>-6.18</v>
      </c>
      <c r="AF25" s="26">
        <v>-7.41</v>
      </c>
      <c r="AG25" s="26">
        <v>0</v>
      </c>
    </row>
    <row r="26" spans="1:33" ht="15.75" customHeight="1" x14ac:dyDescent="0.2">
      <c r="A26" s="15" t="s">
        <v>65</v>
      </c>
      <c r="B26" s="15" t="s">
        <v>48</v>
      </c>
      <c r="C26" s="16">
        <f t="shared" si="4"/>
        <v>23.24</v>
      </c>
      <c r="D26" s="17">
        <v>4</v>
      </c>
      <c r="E26" s="17">
        <v>0</v>
      </c>
      <c r="F26" s="18">
        <v>92.96</v>
      </c>
      <c r="G26" s="18">
        <v>0</v>
      </c>
      <c r="H26" s="19">
        <f t="shared" si="1"/>
        <v>0</v>
      </c>
      <c r="I26" s="19">
        <f t="shared" si="2"/>
        <v>0.23930863232543262</v>
      </c>
      <c r="J26" s="18">
        <f t="shared" si="5"/>
        <v>22.246130460972214</v>
      </c>
      <c r="K26" s="18">
        <f t="shared" si="3"/>
        <v>5.5615326152430535</v>
      </c>
      <c r="L26" s="17">
        <v>7</v>
      </c>
      <c r="M26" s="20">
        <f t="shared" si="6"/>
        <v>0.5714285714285714</v>
      </c>
      <c r="N26" s="17">
        <v>19</v>
      </c>
      <c r="O26" s="21">
        <f t="shared" ref="O26:P26" si="34">D26/7</f>
        <v>0.5714285714285714</v>
      </c>
      <c r="P26" s="21">
        <f t="shared" si="34"/>
        <v>0</v>
      </c>
      <c r="Q26" s="17">
        <f t="shared" si="8"/>
        <v>33</v>
      </c>
      <c r="R26" s="17"/>
      <c r="S26" s="22">
        <v>1.0181818181818181</v>
      </c>
      <c r="T26" s="15">
        <v>252</v>
      </c>
      <c r="U26" s="23">
        <v>120</v>
      </c>
      <c r="V26" s="24" t="s">
        <v>464</v>
      </c>
      <c r="W26" s="37">
        <v>0</v>
      </c>
      <c r="X26" s="25">
        <f t="shared" si="9"/>
        <v>0</v>
      </c>
      <c r="Y26" s="26">
        <f t="shared" si="10"/>
        <v>0</v>
      </c>
      <c r="Z26" s="37">
        <v>0</v>
      </c>
      <c r="AA26" s="15" t="s">
        <v>73</v>
      </c>
      <c r="AB26" s="28">
        <f t="shared" si="11"/>
        <v>-0.69</v>
      </c>
      <c r="AC26" s="29">
        <v>0.36597451793981478</v>
      </c>
      <c r="AD26" s="26">
        <f t="shared" si="12"/>
        <v>-2.0201793390277776</v>
      </c>
      <c r="AE26" s="26">
        <v>-6.28</v>
      </c>
      <c r="AF26" s="26">
        <v>-7.4074225499999997</v>
      </c>
      <c r="AG26" s="26">
        <v>0</v>
      </c>
    </row>
    <row r="27" spans="1:33" ht="15.75" customHeight="1" x14ac:dyDescent="0.2">
      <c r="A27" s="15" t="s">
        <v>66</v>
      </c>
      <c r="B27" s="15" t="s">
        <v>480</v>
      </c>
      <c r="C27" s="16">
        <f t="shared" si="4"/>
        <v>21.99</v>
      </c>
      <c r="D27" s="17">
        <v>3</v>
      </c>
      <c r="E27" s="17">
        <v>0</v>
      </c>
      <c r="F27" s="18">
        <v>65.97</v>
      </c>
      <c r="G27" s="18">
        <v>0</v>
      </c>
      <c r="H27" s="19">
        <f t="shared" si="1"/>
        <v>0</v>
      </c>
      <c r="I27" s="19">
        <f t="shared" si="2"/>
        <v>0.20459448000195798</v>
      </c>
      <c r="J27" s="18">
        <f t="shared" si="5"/>
        <v>13.497097845729169</v>
      </c>
      <c r="K27" s="18">
        <f t="shared" si="3"/>
        <v>4.4990326152430562</v>
      </c>
      <c r="L27" s="17">
        <v>10</v>
      </c>
      <c r="M27" s="20">
        <f t="shared" si="6"/>
        <v>0.3</v>
      </c>
      <c r="N27" s="17">
        <v>16</v>
      </c>
      <c r="O27" s="21">
        <f t="shared" ref="O27:P27" si="35">D27/7</f>
        <v>0.42857142857142855</v>
      </c>
      <c r="P27" s="21">
        <f t="shared" si="35"/>
        <v>0</v>
      </c>
      <c r="Q27" s="17">
        <f t="shared" si="8"/>
        <v>37</v>
      </c>
      <c r="R27" s="17"/>
      <c r="S27" s="22">
        <v>1.84</v>
      </c>
      <c r="T27" s="15">
        <v>252</v>
      </c>
      <c r="U27" s="23">
        <v>120</v>
      </c>
      <c r="V27" s="24" t="s">
        <v>464</v>
      </c>
      <c r="W27" s="37">
        <v>0</v>
      </c>
      <c r="X27" s="25">
        <f t="shared" si="9"/>
        <v>0</v>
      </c>
      <c r="Y27" s="26">
        <f t="shared" si="10"/>
        <v>0</v>
      </c>
      <c r="Z27" s="37">
        <v>0</v>
      </c>
      <c r="AA27" s="15" t="s">
        <v>73</v>
      </c>
      <c r="AB27" s="28">
        <f t="shared" si="11"/>
        <v>-0.69</v>
      </c>
      <c r="AC27" s="29">
        <v>0.36597451793981478</v>
      </c>
      <c r="AD27" s="26">
        <f t="shared" si="12"/>
        <v>-1.5151345042708333</v>
      </c>
      <c r="AE27" s="26">
        <v>-6.28</v>
      </c>
      <c r="AF27" s="26">
        <v>-7.4074225499999997</v>
      </c>
      <c r="AG27" s="26">
        <v>0</v>
      </c>
    </row>
    <row r="28" spans="1:33" ht="15.75" customHeight="1" x14ac:dyDescent="0.2">
      <c r="A28" s="15" t="s">
        <v>67</v>
      </c>
      <c r="B28" s="15" t="s">
        <v>48</v>
      </c>
      <c r="C28" s="16">
        <f t="shared" si="4"/>
        <v>21.990000000000002</v>
      </c>
      <c r="D28" s="17">
        <v>5</v>
      </c>
      <c r="E28" s="17">
        <v>0</v>
      </c>
      <c r="F28" s="18">
        <v>109.95</v>
      </c>
      <c r="G28" s="18">
        <v>0</v>
      </c>
      <c r="H28" s="19">
        <f t="shared" si="1"/>
        <v>0</v>
      </c>
      <c r="I28" s="19">
        <f t="shared" si="2"/>
        <v>0.20459448000195793</v>
      </c>
      <c r="J28" s="18">
        <f t="shared" si="5"/>
        <v>22.495163076215274</v>
      </c>
      <c r="K28" s="18">
        <f t="shared" si="3"/>
        <v>4.4990326152430544</v>
      </c>
      <c r="L28" s="17">
        <v>9</v>
      </c>
      <c r="M28" s="20">
        <f t="shared" si="6"/>
        <v>0.55555555555555558</v>
      </c>
      <c r="N28" s="17">
        <v>11</v>
      </c>
      <c r="O28" s="21">
        <f t="shared" ref="O28:P28" si="36">D28/7</f>
        <v>0.7142857142857143</v>
      </c>
      <c r="P28" s="21">
        <f t="shared" si="36"/>
        <v>0</v>
      </c>
      <c r="Q28" s="17">
        <f t="shared" si="8"/>
        <v>15</v>
      </c>
      <c r="R28" s="17"/>
      <c r="S28" s="22">
        <v>2.4285714285714279</v>
      </c>
      <c r="T28" s="15">
        <v>132</v>
      </c>
      <c r="U28" s="23" t="s">
        <v>33</v>
      </c>
      <c r="V28" s="24" t="s">
        <v>33</v>
      </c>
      <c r="W28" s="37">
        <v>0</v>
      </c>
      <c r="X28" s="25">
        <f t="shared" si="9"/>
        <v>0</v>
      </c>
      <c r="Y28" s="26">
        <f t="shared" si="10"/>
        <v>0</v>
      </c>
      <c r="Z28" s="37">
        <v>0</v>
      </c>
      <c r="AA28" s="15" t="s">
        <v>73</v>
      </c>
      <c r="AB28" s="28">
        <f t="shared" si="11"/>
        <v>-0.69</v>
      </c>
      <c r="AC28" s="29">
        <v>0.36597451793981478</v>
      </c>
      <c r="AD28" s="26">
        <f t="shared" si="12"/>
        <v>-2.5252241737847219</v>
      </c>
      <c r="AE28" s="26">
        <v>-6.28</v>
      </c>
      <c r="AF28" s="26">
        <v>-7.4074225499999997</v>
      </c>
      <c r="AG28" s="26">
        <v>0</v>
      </c>
    </row>
    <row r="29" spans="1:33" ht="15.75" customHeight="1" x14ac:dyDescent="0.2">
      <c r="A29" s="39" t="s">
        <v>68</v>
      </c>
      <c r="B29" s="39" t="s">
        <v>48</v>
      </c>
      <c r="C29" s="16">
        <f t="shared" si="4"/>
        <v>21.99</v>
      </c>
      <c r="D29" s="31">
        <v>3</v>
      </c>
      <c r="E29" s="31">
        <v>0</v>
      </c>
      <c r="F29" s="32">
        <v>65.97</v>
      </c>
      <c r="G29" s="32">
        <v>-0.08</v>
      </c>
      <c r="H29" s="19">
        <f t="shared" si="1"/>
        <v>1.2126724268606943E-3</v>
      </c>
      <c r="I29" s="19">
        <f t="shared" si="2"/>
        <v>0.20338180757509733</v>
      </c>
      <c r="J29" s="18">
        <f t="shared" si="5"/>
        <v>13.41709784572917</v>
      </c>
      <c r="K29" s="18">
        <f t="shared" si="3"/>
        <v>4.4723659485763898</v>
      </c>
      <c r="L29" s="31">
        <v>6</v>
      </c>
      <c r="M29" s="20">
        <f t="shared" si="6"/>
        <v>0.5</v>
      </c>
      <c r="N29" s="31">
        <v>11</v>
      </c>
      <c r="O29" s="21">
        <f t="shared" ref="O29:P29" si="37">D29/7</f>
        <v>0.42857142857142855</v>
      </c>
      <c r="P29" s="21">
        <f t="shared" si="37"/>
        <v>0</v>
      </c>
      <c r="Q29" s="17">
        <f t="shared" si="8"/>
        <v>25</v>
      </c>
      <c r="R29" s="17"/>
      <c r="S29" s="22">
        <v>0.95575221238938057</v>
      </c>
      <c r="T29" s="15">
        <v>132</v>
      </c>
      <c r="U29" s="23" t="s">
        <v>33</v>
      </c>
      <c r="V29" s="24" t="s">
        <v>33</v>
      </c>
      <c r="W29" s="39">
        <v>0</v>
      </c>
      <c r="X29" s="25">
        <f t="shared" si="9"/>
        <v>0</v>
      </c>
      <c r="Y29" s="26">
        <f t="shared" si="10"/>
        <v>0</v>
      </c>
      <c r="Z29" s="39">
        <v>0</v>
      </c>
      <c r="AA29" s="2" t="s">
        <v>73</v>
      </c>
      <c r="AB29" s="28">
        <f t="shared" si="11"/>
        <v>-0.69</v>
      </c>
      <c r="AC29" s="29">
        <v>0.36597451793981478</v>
      </c>
      <c r="AD29" s="26">
        <f t="shared" si="12"/>
        <v>-1.5151345042708333</v>
      </c>
      <c r="AE29" s="26">
        <v>-6.28</v>
      </c>
      <c r="AF29" s="26">
        <v>-7.4074225499999997</v>
      </c>
      <c r="AG29" s="26">
        <v>0</v>
      </c>
    </row>
    <row r="30" spans="1:33" ht="15.75" customHeight="1" x14ac:dyDescent="0.2">
      <c r="A30" s="39" t="s">
        <v>69</v>
      </c>
      <c r="B30" s="39"/>
      <c r="C30" s="16">
        <f t="shared" si="4"/>
        <v>21.990000000000002</v>
      </c>
      <c r="D30" s="31">
        <v>7</v>
      </c>
      <c r="E30" s="31">
        <v>0</v>
      </c>
      <c r="F30" s="32">
        <v>153.93</v>
      </c>
      <c r="G30" s="32">
        <v>-0.08</v>
      </c>
      <c r="H30" s="19">
        <f t="shared" si="1"/>
        <v>5.1971675436886895E-4</v>
      </c>
      <c r="I30" s="19">
        <f t="shared" si="2"/>
        <v>0.21326229248215609</v>
      </c>
      <c r="J30" s="18">
        <f t="shared" si="5"/>
        <v>32.827464681778288</v>
      </c>
      <c r="K30" s="18">
        <f t="shared" si="3"/>
        <v>4.689637811682613</v>
      </c>
      <c r="L30" s="31">
        <v>12</v>
      </c>
      <c r="M30" s="20">
        <f t="shared" si="6"/>
        <v>0.58333333333333337</v>
      </c>
      <c r="N30" s="31">
        <v>138</v>
      </c>
      <c r="O30" s="21">
        <f t="shared" ref="O30:P30" si="38">D30/7</f>
        <v>1</v>
      </c>
      <c r="P30" s="21">
        <f t="shared" si="38"/>
        <v>0</v>
      </c>
      <c r="Q30" s="17">
        <f t="shared" si="8"/>
        <v>138</v>
      </c>
      <c r="R30" s="17"/>
      <c r="S30" s="22">
        <v>0.64927536231884053</v>
      </c>
      <c r="T30" s="15">
        <v>132</v>
      </c>
      <c r="U30" s="23" t="s">
        <v>33</v>
      </c>
      <c r="V30" s="24" t="s">
        <v>33</v>
      </c>
      <c r="W30" s="39">
        <v>0</v>
      </c>
      <c r="X30" s="25">
        <f t="shared" si="9"/>
        <v>0</v>
      </c>
      <c r="Y30" s="26">
        <f t="shared" si="10"/>
        <v>0</v>
      </c>
      <c r="Z30" s="39">
        <v>0</v>
      </c>
      <c r="AA30" s="2" t="s">
        <v>73</v>
      </c>
      <c r="AB30" s="28">
        <f t="shared" si="11"/>
        <v>-0.69</v>
      </c>
      <c r="AC30" s="29">
        <v>0.36597451793981478</v>
      </c>
      <c r="AD30" s="26">
        <f t="shared" si="12"/>
        <v>-3.5353138432986109</v>
      </c>
      <c r="AE30" s="26">
        <v>-6.28</v>
      </c>
      <c r="AF30" s="26">
        <v>-7.2053887821318696</v>
      </c>
      <c r="AG30" s="26">
        <v>0</v>
      </c>
    </row>
    <row r="31" spans="1:33" ht="15.75" customHeight="1" x14ac:dyDescent="0.2">
      <c r="A31" s="39" t="s">
        <v>70</v>
      </c>
      <c r="B31" s="39"/>
      <c r="C31" s="16">
        <f t="shared" si="4"/>
        <v>21.99</v>
      </c>
      <c r="D31" s="31">
        <v>4</v>
      </c>
      <c r="E31" s="31">
        <v>0</v>
      </c>
      <c r="F31" s="32">
        <v>87.96</v>
      </c>
      <c r="G31" s="32">
        <v>0</v>
      </c>
      <c r="H31" s="19">
        <f t="shared" si="1"/>
        <v>0</v>
      </c>
      <c r="I31" s="19">
        <f t="shared" si="2"/>
        <v>0.21378200923652471</v>
      </c>
      <c r="J31" s="18">
        <f t="shared" si="5"/>
        <v>18.804265532444713</v>
      </c>
      <c r="K31" s="18">
        <f t="shared" si="3"/>
        <v>4.7010663831111783</v>
      </c>
      <c r="L31" s="31">
        <v>18</v>
      </c>
      <c r="M31" s="20">
        <f t="shared" si="6"/>
        <v>0.22222222222222221</v>
      </c>
      <c r="N31" s="31">
        <v>113</v>
      </c>
      <c r="O31" s="21">
        <f t="shared" ref="O31:P32" si="39">D31/7</f>
        <v>0.5714285714285714</v>
      </c>
      <c r="P31" s="21">
        <f t="shared" si="39"/>
        <v>0</v>
      </c>
      <c r="Q31" s="17">
        <f t="shared" si="8"/>
        <v>197</v>
      </c>
      <c r="R31" s="17"/>
      <c r="S31" s="22">
        <v>0.97674418604651103</v>
      </c>
      <c r="T31" s="15">
        <v>132</v>
      </c>
      <c r="U31" s="23" t="s">
        <v>33</v>
      </c>
      <c r="V31" s="24" t="s">
        <v>728</v>
      </c>
      <c r="W31" s="39">
        <v>0</v>
      </c>
      <c r="X31" s="25">
        <f t="shared" si="9"/>
        <v>0</v>
      </c>
      <c r="Y31" s="26">
        <f t="shared" si="10"/>
        <v>0</v>
      </c>
      <c r="Z31" s="39">
        <v>0</v>
      </c>
      <c r="AA31" s="2" t="s">
        <v>73</v>
      </c>
      <c r="AB31" s="28">
        <f t="shared" si="11"/>
        <v>-0.69</v>
      </c>
      <c r="AC31" s="29">
        <v>0.36597451793981478</v>
      </c>
      <c r="AD31" s="26">
        <f t="shared" si="12"/>
        <v>-2.0201793390277776</v>
      </c>
      <c r="AE31" s="26">
        <v>-6.28</v>
      </c>
      <c r="AF31" s="26">
        <v>-7.2053887821318749</v>
      </c>
      <c r="AG31" s="26">
        <v>0</v>
      </c>
    </row>
    <row r="32" spans="1:33" ht="15.75" customHeight="1" x14ac:dyDescent="0.2">
      <c r="A32" s="39" t="s">
        <v>717</v>
      </c>
      <c r="B32" s="39"/>
      <c r="C32" s="16">
        <f t="shared" si="4"/>
        <v>21.99</v>
      </c>
      <c r="D32" s="31">
        <v>3</v>
      </c>
      <c r="E32" s="31">
        <v>0</v>
      </c>
      <c r="F32" s="32">
        <v>65.97</v>
      </c>
      <c r="G32" s="32">
        <v>0</v>
      </c>
      <c r="H32" s="19">
        <f t="shared" si="1"/>
        <v>0</v>
      </c>
      <c r="I32" s="19">
        <f t="shared" si="2"/>
        <v>0.21378200923652507</v>
      </c>
      <c r="J32" s="18">
        <f t="shared" si="5"/>
        <v>14.103199149333559</v>
      </c>
      <c r="K32" s="18">
        <f t="shared" si="3"/>
        <v>4.7010663831111863</v>
      </c>
      <c r="L32" s="31">
        <v>16</v>
      </c>
      <c r="M32" s="20">
        <f t="shared" si="6"/>
        <v>0.1875</v>
      </c>
      <c r="N32" s="31">
        <v>81</v>
      </c>
      <c r="O32" s="21">
        <f t="shared" si="39"/>
        <v>0.42857142857142855</v>
      </c>
      <c r="P32" s="21">
        <f t="shared" si="39"/>
        <v>0</v>
      </c>
      <c r="Q32" s="17">
        <f t="shared" si="8"/>
        <v>189</v>
      </c>
      <c r="R32" s="17" t="str">
        <f ca="1">IFERROR(VLOOKUP($B$2,IMPORTRANGE("https://docs.google.com/spreadsheets/d/1KiWZV1ko8G7lnRucBRBd29jj3Be6ltMfljMDqzOkQmI/edit#gid=1381463014","Lookup!A:F"),6,FALSE),"")</f>
        <v/>
      </c>
      <c r="S32" s="22">
        <v>1.4523809523809521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0.36597451793981478</v>
      </c>
      <c r="AD32" s="26">
        <f t="shared" si="12"/>
        <v>-1.5151345042708333</v>
      </c>
      <c r="AE32" s="26">
        <v>-6.28</v>
      </c>
      <c r="AF32" s="26">
        <v>-7.2053887821318696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20.6640625" customWidth="1"/>
    <col min="22" max="22" width="54.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2 Pack - Black Large Wire Organizer &amp; Storage Boxes with Cable Sleeve, Hook and Loop Keepers, Zip Ties &amp; More")</f>
        <v>Cable Management Box to Hide Cords and Cables, 2 Pack - Black Large Wire Organizer &amp; Storage Boxes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Info!B1:BJ5000""),2,FALSE),"""")"),"B07WNK8PGV")</f>
        <v>B07WNK8PGV</v>
      </c>
      <c r="B2" s="38" t="s">
        <v>481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8" customHeight="1" x14ac:dyDescent="0.15">
      <c r="A3" s="62" t="s">
        <v>30</v>
      </c>
      <c r="B3" s="63"/>
      <c r="C3" s="4">
        <f>((AE32+AF32)/0.85)*-1</f>
        <v>18.501791219607835</v>
      </c>
      <c r="D3" s="5">
        <f>SUM(D4:D99765)</f>
        <v>365</v>
      </c>
      <c r="E3" s="5"/>
      <c r="F3" s="6">
        <f t="shared" ref="F3:G3" si="0">SUM(F4:F99765)</f>
        <v>10856.929999999997</v>
      </c>
      <c r="G3" s="6">
        <f t="shared" si="0"/>
        <v>-3.8400000000000007</v>
      </c>
      <c r="H3" s="7">
        <f t="shared" ref="H3:H32" si="1">G3/F3*-1</f>
        <v>3.536911447342851E-4</v>
      </c>
      <c r="I3" s="8">
        <f t="shared" ref="I3:I32" si="2">J3/F3</f>
        <v>0.3038779076322235</v>
      </c>
      <c r="J3" s="6">
        <f>SUM(J4:J99765)</f>
        <v>3299.1811717095152</v>
      </c>
      <c r="K3" s="6">
        <f t="shared" ref="K3:K32" si="3">J3/D3</f>
        <v>9.0388525252315493</v>
      </c>
      <c r="L3" s="5"/>
      <c r="M3" s="9"/>
      <c r="N3" s="10"/>
      <c r="O3" s="5" t="str">
        <f ca="1">IFERROR(__xludf.DUMMYFUNCTION("IFERROR(VLOOKUP(B2,IMPORTRANGE(""https://docs.google.com/spreadsheets/d/1N8jvpEHDVkurDv7NrPxwI3eH6hQsvtb1QltGNCalRjU/edit#gid=865736387"",""Compiled Sheet!a1:g5000""),2,FALSE),"""")"),"4.5 - March
4.5 - April
4.5 - May
4.5 - June
4.5 - July
4.5 - Aug
2 - Sept
2 - Oct
2.5 - Nov
4 - Dec
5 - Jan
4.5 - Feb")</f>
        <v>4.5 - March
4.5 - April
4.5 - May
4.5 - June
4.5 - July
4.5 - Aug
2 - Sept
2 - Oct
2.5 - Nov
4 - Dec
5 - Jan
4.5 -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5</v>
      </c>
      <c r="X3" s="7">
        <f>W3/D3</f>
        <v>1.3698630136986301E-2</v>
      </c>
      <c r="Y3" s="6"/>
      <c r="Z3" s="5"/>
      <c r="AA3" s="5"/>
      <c r="AB3" s="5"/>
      <c r="AC3" s="5"/>
      <c r="AD3" s="6">
        <f>SUM(AD4:AD99765)</f>
        <v>-180.75349910826347</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Info!B2:BZ7000""),37,FALSE)),"""")*-1"),-9.44652253666666)</f>
        <v>-9.4465225366666594</v>
      </c>
      <c r="AG3" s="6">
        <f>SUM(AG4:AG99765)</f>
        <v>0</v>
      </c>
    </row>
    <row r="4" spans="1:33" x14ac:dyDescent="0.2">
      <c r="A4" s="15" t="s">
        <v>31</v>
      </c>
      <c r="B4" s="15" t="s">
        <v>482</v>
      </c>
      <c r="C4" s="16">
        <f t="shared" ref="C4:C32" si="4">IFERROR(F4/D4," - ")</f>
        <v>26.327142857142857</v>
      </c>
      <c r="D4" s="17">
        <v>35</v>
      </c>
      <c r="E4" s="17">
        <v>2</v>
      </c>
      <c r="F4" s="18">
        <v>921.44999999999993</v>
      </c>
      <c r="G4" s="18">
        <v>-0.14000000000000001</v>
      </c>
      <c r="H4" s="19">
        <f t="shared" si="1"/>
        <v>1.5193445113679529E-4</v>
      </c>
      <c r="I4" s="19">
        <f t="shared" si="2"/>
        <v>0.23940941511265457</v>
      </c>
      <c r="J4" s="18">
        <f t="shared" ref="J4:J32" si="5">F4*0.85+G4+AF4*D4+D4*AE4+AG4+AD4</f>
        <v>220.60380555555554</v>
      </c>
      <c r="K4" s="18">
        <f t="shared" si="3"/>
        <v>6.3029658730158724</v>
      </c>
      <c r="L4" s="17">
        <v>80</v>
      </c>
      <c r="M4" s="20">
        <f t="shared" ref="M4:M32" si="6">IFERROR(D4/L4,"-")</f>
        <v>0.4375</v>
      </c>
      <c r="N4" s="17">
        <v>268</v>
      </c>
      <c r="O4" s="21">
        <f t="shared" ref="O4:P4" si="7">D4/7</f>
        <v>5</v>
      </c>
      <c r="P4" s="21">
        <f t="shared" si="7"/>
        <v>0.2857142857142857</v>
      </c>
      <c r="Q4" s="17">
        <f t="shared" ref="Q4:Q32" si="8">ROUNDDOWN(N4/(O4+P4),0)</f>
        <v>50</v>
      </c>
      <c r="R4" s="17"/>
      <c r="S4" s="22">
        <v>1.45610278372591</v>
      </c>
      <c r="T4" s="15">
        <v>84</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0.35719444444444437</v>
      </c>
      <c r="AD4" s="26">
        <f t="shared" ref="AD4:AD32" si="12">IFERROR(AB4*AC4*D4*2,0)</f>
        <v>-17.252491666666661</v>
      </c>
      <c r="AE4" s="26">
        <v>-6.18</v>
      </c>
      <c r="AF4" s="26">
        <v>-9.3981772222222233</v>
      </c>
      <c r="AG4" s="26">
        <v>0</v>
      </c>
    </row>
    <row r="5" spans="1:33" ht="15.75" customHeight="1" x14ac:dyDescent="0.2">
      <c r="A5" s="15" t="s">
        <v>35</v>
      </c>
      <c r="B5" s="15" t="s">
        <v>48</v>
      </c>
      <c r="C5" s="16">
        <f t="shared" si="4"/>
        <v>26.912500000000005</v>
      </c>
      <c r="D5" s="17">
        <v>36</v>
      </c>
      <c r="E5" s="17">
        <v>1</v>
      </c>
      <c r="F5" s="30">
        <v>968.85000000000014</v>
      </c>
      <c r="G5" s="30">
        <v>-0.2</v>
      </c>
      <c r="H5" s="19">
        <f t="shared" si="1"/>
        <v>2.0643030396862258E-4</v>
      </c>
      <c r="I5" s="19">
        <f t="shared" si="2"/>
        <v>0.25261096921120724</v>
      </c>
      <c r="J5" s="18">
        <f t="shared" si="5"/>
        <v>244.74213752027819</v>
      </c>
      <c r="K5" s="18">
        <f t="shared" si="3"/>
        <v>6.7983927088966167</v>
      </c>
      <c r="L5" s="17">
        <v>153</v>
      </c>
      <c r="M5" s="20">
        <f t="shared" si="6"/>
        <v>0.23529411764705882</v>
      </c>
      <c r="N5" s="17">
        <v>221</v>
      </c>
      <c r="O5" s="21">
        <f t="shared" ref="O5:P5" si="13">D5/7</f>
        <v>5.1428571428571432</v>
      </c>
      <c r="P5" s="21">
        <f t="shared" si="13"/>
        <v>0.14285714285714285</v>
      </c>
      <c r="Q5" s="17">
        <f t="shared" si="8"/>
        <v>41</v>
      </c>
      <c r="R5" s="17"/>
      <c r="S5" s="22">
        <v>1.8086956521739099</v>
      </c>
      <c r="T5" s="15">
        <v>84</v>
      </c>
      <c r="U5" s="23" t="s">
        <v>33</v>
      </c>
      <c r="V5" s="24" t="s">
        <v>33</v>
      </c>
      <c r="W5" s="15">
        <v>0</v>
      </c>
      <c r="X5" s="25">
        <f t="shared" si="9"/>
        <v>0</v>
      </c>
      <c r="Y5" s="26">
        <f t="shared" si="10"/>
        <v>0.2</v>
      </c>
      <c r="Z5" s="15">
        <v>1</v>
      </c>
      <c r="AA5" s="15" t="s">
        <v>73</v>
      </c>
      <c r="AB5" s="28">
        <f t="shared" si="11"/>
        <v>-0.69</v>
      </c>
      <c r="AC5" s="29">
        <v>0.35760834298957117</v>
      </c>
      <c r="AD5" s="26">
        <f t="shared" si="12"/>
        <v>-17.765982479721892</v>
      </c>
      <c r="AE5" s="26">
        <v>-6.18</v>
      </c>
      <c r="AF5" s="26">
        <v>-9.3981772222222233</v>
      </c>
      <c r="AG5" s="26">
        <v>0</v>
      </c>
    </row>
    <row r="6" spans="1:33" ht="15.75" customHeight="1" x14ac:dyDescent="0.2">
      <c r="A6" s="15" t="s">
        <v>37</v>
      </c>
      <c r="B6" s="15" t="s">
        <v>483</v>
      </c>
      <c r="C6" s="16">
        <f t="shared" si="4"/>
        <v>28.612790697674413</v>
      </c>
      <c r="D6" s="17">
        <v>43</v>
      </c>
      <c r="E6" s="17">
        <v>0</v>
      </c>
      <c r="F6" s="30">
        <v>1230.3499999999997</v>
      </c>
      <c r="G6" s="30">
        <v>-0.3</v>
      </c>
      <c r="H6" s="19">
        <f t="shared" si="1"/>
        <v>2.4383305563457558E-4</v>
      </c>
      <c r="I6" s="19">
        <f t="shared" si="2"/>
        <v>0.28808059585574092</v>
      </c>
      <c r="J6" s="18">
        <f t="shared" si="5"/>
        <v>354.43996111111073</v>
      </c>
      <c r="K6" s="18">
        <f t="shared" si="3"/>
        <v>8.242789793281645</v>
      </c>
      <c r="L6" s="17">
        <v>165</v>
      </c>
      <c r="M6" s="20">
        <f t="shared" si="6"/>
        <v>0.26060606060606062</v>
      </c>
      <c r="N6" s="17">
        <v>180</v>
      </c>
      <c r="O6" s="21">
        <f t="shared" ref="O6:P6" si="14">D6/7</f>
        <v>6.1428571428571432</v>
      </c>
      <c r="P6" s="21">
        <f t="shared" si="14"/>
        <v>0</v>
      </c>
      <c r="Q6" s="17">
        <f t="shared" si="8"/>
        <v>29</v>
      </c>
      <c r="R6" s="17"/>
      <c r="S6" s="22">
        <v>1.3052985702270801</v>
      </c>
      <c r="T6" s="15">
        <v>84</v>
      </c>
      <c r="U6" s="23" t="s">
        <v>33</v>
      </c>
      <c r="V6" s="24" t="s">
        <v>39</v>
      </c>
      <c r="W6" s="15">
        <v>0</v>
      </c>
      <c r="X6" s="25">
        <f t="shared" si="9"/>
        <v>0</v>
      </c>
      <c r="Y6" s="26">
        <f t="shared" si="10"/>
        <v>0</v>
      </c>
      <c r="Z6" s="15">
        <v>0</v>
      </c>
      <c r="AA6" s="15" t="s">
        <v>73</v>
      </c>
      <c r="AB6" s="28">
        <f t="shared" si="11"/>
        <v>-0.69</v>
      </c>
      <c r="AC6" s="29">
        <v>0.35719444444444437</v>
      </c>
      <c r="AD6" s="26">
        <f t="shared" si="12"/>
        <v>-21.195918333333328</v>
      </c>
      <c r="AE6" s="26">
        <v>-6.18</v>
      </c>
      <c r="AF6" s="26">
        <v>-9.3981772222222233</v>
      </c>
      <c r="AG6" s="26">
        <v>0</v>
      </c>
    </row>
    <row r="7" spans="1:33" ht="15.75" customHeight="1" x14ac:dyDescent="0.2">
      <c r="A7" s="15" t="s">
        <v>40</v>
      </c>
      <c r="B7" s="15" t="s">
        <v>484</v>
      </c>
      <c r="C7" s="16">
        <f t="shared" si="4"/>
        <v>29.339591836734702</v>
      </c>
      <c r="D7" s="17">
        <v>49</v>
      </c>
      <c r="E7" s="17">
        <v>1</v>
      </c>
      <c r="F7" s="30">
        <v>1437.6400000000003</v>
      </c>
      <c r="G7" s="30">
        <v>-0.22000000000000003</v>
      </c>
      <c r="H7" s="19">
        <f t="shared" si="1"/>
        <v>1.5302857460838595E-4</v>
      </c>
      <c r="I7" s="19">
        <f t="shared" si="2"/>
        <v>0.30208524232615797</v>
      </c>
      <c r="J7" s="18">
        <f t="shared" si="5"/>
        <v>434.28982777777787</v>
      </c>
      <c r="K7" s="18">
        <f t="shared" si="3"/>
        <v>8.8630577097505689</v>
      </c>
      <c r="L7" s="17">
        <v>224</v>
      </c>
      <c r="M7" s="20">
        <f t="shared" si="6"/>
        <v>0.21875</v>
      </c>
      <c r="N7" s="17">
        <v>127</v>
      </c>
      <c r="O7" s="21">
        <f t="shared" ref="O7:P7" si="15">D7/7</f>
        <v>7</v>
      </c>
      <c r="P7" s="21">
        <f t="shared" si="15"/>
        <v>0.14285714285714285</v>
      </c>
      <c r="Q7" s="17">
        <f t="shared" si="8"/>
        <v>17</v>
      </c>
      <c r="R7" s="17"/>
      <c r="S7" s="22">
        <v>1.6582524271844601</v>
      </c>
      <c r="T7" s="15">
        <v>84</v>
      </c>
      <c r="U7" s="23" t="s">
        <v>33</v>
      </c>
      <c r="V7" s="24" t="s">
        <v>39</v>
      </c>
      <c r="W7" s="15">
        <v>0</v>
      </c>
      <c r="X7" s="25">
        <f t="shared" si="9"/>
        <v>0</v>
      </c>
      <c r="Y7" s="26">
        <f t="shared" si="10"/>
        <v>0</v>
      </c>
      <c r="Z7" s="15">
        <v>0</v>
      </c>
      <c r="AA7" s="15" t="s">
        <v>73</v>
      </c>
      <c r="AB7" s="28">
        <f t="shared" si="11"/>
        <v>-0.69</v>
      </c>
      <c r="AC7" s="29">
        <v>0.35719444444444437</v>
      </c>
      <c r="AD7" s="26">
        <f t="shared" si="12"/>
        <v>-24.153488333333325</v>
      </c>
      <c r="AE7" s="26">
        <v>-6.18</v>
      </c>
      <c r="AF7" s="26">
        <v>-9.3981772222222233</v>
      </c>
      <c r="AG7" s="26">
        <v>0</v>
      </c>
    </row>
    <row r="8" spans="1:33" ht="15.75" customHeight="1" x14ac:dyDescent="0.2">
      <c r="A8" s="15" t="s">
        <v>42</v>
      </c>
      <c r="B8" s="15" t="s">
        <v>48</v>
      </c>
      <c r="C8" s="16">
        <f t="shared" si="4"/>
        <v>30.827368421052633</v>
      </c>
      <c r="D8" s="17">
        <v>19</v>
      </c>
      <c r="E8" s="17">
        <v>0</v>
      </c>
      <c r="F8" s="30">
        <v>585.72</v>
      </c>
      <c r="G8" s="30">
        <v>-0.35000000000000003</v>
      </c>
      <c r="H8" s="19">
        <f t="shared" si="1"/>
        <v>5.9755514580345562E-4</v>
      </c>
      <c r="I8" s="19">
        <f t="shared" si="2"/>
        <v>0.32801741730974993</v>
      </c>
      <c r="J8" s="18">
        <f t="shared" si="5"/>
        <v>192.12636166666672</v>
      </c>
      <c r="K8" s="18">
        <f t="shared" si="3"/>
        <v>10.111913771929828</v>
      </c>
      <c r="L8" s="17">
        <v>114</v>
      </c>
      <c r="M8" s="20">
        <f t="shared" si="6"/>
        <v>0.16666666666666666</v>
      </c>
      <c r="N8" s="17">
        <v>107</v>
      </c>
      <c r="O8" s="21">
        <f t="shared" ref="O8:P8" si="16">D8/7</f>
        <v>2.7142857142857144</v>
      </c>
      <c r="P8" s="21">
        <f t="shared" si="16"/>
        <v>0</v>
      </c>
      <c r="Q8" s="17">
        <f t="shared" si="8"/>
        <v>39</v>
      </c>
      <c r="R8" s="17"/>
      <c r="S8" s="22">
        <v>1.94654788418708</v>
      </c>
      <c r="T8" s="15">
        <v>84</v>
      </c>
      <c r="U8" s="23">
        <v>84</v>
      </c>
      <c r="V8" s="24" t="s">
        <v>429</v>
      </c>
      <c r="W8" s="15">
        <v>1</v>
      </c>
      <c r="X8" s="25">
        <f t="shared" si="9"/>
        <v>5.2631578947368418E-2</v>
      </c>
      <c r="Y8" s="26">
        <f t="shared" si="10"/>
        <v>0.35000000000000003</v>
      </c>
      <c r="Z8" s="15">
        <v>0</v>
      </c>
      <c r="AA8" s="15" t="s">
        <v>73</v>
      </c>
      <c r="AB8" s="28">
        <f t="shared" si="11"/>
        <v>-0.69</v>
      </c>
      <c r="AC8" s="29">
        <v>0.35719444444444437</v>
      </c>
      <c r="AD8" s="26">
        <f t="shared" si="12"/>
        <v>-9.3656383333333313</v>
      </c>
      <c r="AE8" s="26">
        <v>-6.18</v>
      </c>
      <c r="AF8" s="26">
        <v>-9.4</v>
      </c>
      <c r="AG8" s="26">
        <v>0</v>
      </c>
    </row>
    <row r="9" spans="1:33" ht="15.75" customHeight="1" x14ac:dyDescent="0.2">
      <c r="A9" s="15" t="s">
        <v>44</v>
      </c>
      <c r="B9" s="15" t="s">
        <v>485</v>
      </c>
      <c r="C9" s="16">
        <f t="shared" si="4"/>
        <v>31.236000000000004</v>
      </c>
      <c r="D9" s="17">
        <v>25</v>
      </c>
      <c r="E9" s="17">
        <v>1</v>
      </c>
      <c r="F9" s="30">
        <v>780.90000000000009</v>
      </c>
      <c r="G9" s="30">
        <v>-0.35000000000000003</v>
      </c>
      <c r="H9" s="19">
        <f t="shared" si="1"/>
        <v>4.4820079395569215E-4</v>
      </c>
      <c r="I9" s="19">
        <f t="shared" si="2"/>
        <v>0.32485397902704888</v>
      </c>
      <c r="J9" s="18">
        <f t="shared" si="5"/>
        <v>253.6784722222225</v>
      </c>
      <c r="K9" s="18">
        <f t="shared" si="3"/>
        <v>10.1471388888889</v>
      </c>
      <c r="L9" s="17">
        <v>123</v>
      </c>
      <c r="M9" s="20">
        <f t="shared" si="6"/>
        <v>0.2032520325203252</v>
      </c>
      <c r="N9" s="17">
        <v>84</v>
      </c>
      <c r="O9" s="21">
        <f t="shared" ref="O9:P9" si="17">D9/7</f>
        <v>3.5714285714285716</v>
      </c>
      <c r="P9" s="21">
        <f t="shared" si="17"/>
        <v>0.14285714285714285</v>
      </c>
      <c r="Q9" s="17">
        <f t="shared" si="8"/>
        <v>22</v>
      </c>
      <c r="R9" s="17"/>
      <c r="S9" s="22">
        <v>2.2673521850899698</v>
      </c>
      <c r="T9" s="15">
        <v>84</v>
      </c>
      <c r="U9" s="23">
        <v>84</v>
      </c>
      <c r="V9" s="24" t="s">
        <v>430</v>
      </c>
      <c r="W9" s="15">
        <v>1</v>
      </c>
      <c r="X9" s="25">
        <f t="shared" si="9"/>
        <v>0.04</v>
      </c>
      <c r="Y9" s="26">
        <f t="shared" si="10"/>
        <v>0.35000000000000003</v>
      </c>
      <c r="Z9" s="15">
        <v>0</v>
      </c>
      <c r="AA9" s="15" t="s">
        <v>73</v>
      </c>
      <c r="AB9" s="28">
        <f t="shared" si="11"/>
        <v>-0.69</v>
      </c>
      <c r="AC9" s="29">
        <v>0.35719444444444437</v>
      </c>
      <c r="AD9" s="26">
        <f t="shared" si="12"/>
        <v>-12.32320833333333</v>
      </c>
      <c r="AE9" s="26">
        <v>-6.18</v>
      </c>
      <c r="AF9" s="26">
        <v>-9.7165327777777701</v>
      </c>
      <c r="AG9" s="26">
        <v>0</v>
      </c>
    </row>
    <row r="10" spans="1:33" ht="15.75" customHeight="1" x14ac:dyDescent="0.2">
      <c r="A10" s="15" t="s">
        <v>45</v>
      </c>
      <c r="B10" s="15" t="s">
        <v>486</v>
      </c>
      <c r="C10" s="16">
        <f t="shared" si="4"/>
        <v>33.920588235294126</v>
      </c>
      <c r="D10" s="17">
        <v>17</v>
      </c>
      <c r="E10" s="17">
        <v>2</v>
      </c>
      <c r="F10" s="30">
        <v>576.65000000000009</v>
      </c>
      <c r="G10" s="30">
        <v>-0.79999999999999993</v>
      </c>
      <c r="H10" s="19">
        <f t="shared" si="1"/>
        <v>1.3873233330443074E-3</v>
      </c>
      <c r="I10" s="19">
        <f t="shared" si="2"/>
        <v>0.36544118808828802</v>
      </c>
      <c r="J10" s="18">
        <f t="shared" si="5"/>
        <v>210.73166111111132</v>
      </c>
      <c r="K10" s="18">
        <f t="shared" si="3"/>
        <v>12.39598006535949</v>
      </c>
      <c r="L10" s="17">
        <v>130</v>
      </c>
      <c r="M10" s="20">
        <f t="shared" si="6"/>
        <v>0.13076923076923078</v>
      </c>
      <c r="N10" s="17">
        <v>62</v>
      </c>
      <c r="O10" s="21">
        <f t="shared" ref="O10:P10" si="18">D10/7</f>
        <v>2.4285714285714284</v>
      </c>
      <c r="P10" s="21">
        <f t="shared" si="18"/>
        <v>0.2857142857142857</v>
      </c>
      <c r="Q10" s="17">
        <f t="shared" si="8"/>
        <v>22</v>
      </c>
      <c r="R10" s="17"/>
      <c r="S10" s="22">
        <v>1.5665529010238901</v>
      </c>
      <c r="T10" s="15">
        <v>84</v>
      </c>
      <c r="U10" s="23">
        <v>84</v>
      </c>
      <c r="V10" s="24" t="s">
        <v>431</v>
      </c>
      <c r="W10" s="15">
        <v>1</v>
      </c>
      <c r="X10" s="25">
        <f t="shared" si="9"/>
        <v>5.8823529411764705E-2</v>
      </c>
      <c r="Y10" s="26">
        <f t="shared" si="10"/>
        <v>0.79999999999999993</v>
      </c>
      <c r="Z10" s="15">
        <v>0</v>
      </c>
      <c r="AA10" s="15" t="s">
        <v>73</v>
      </c>
      <c r="AB10" s="28">
        <f t="shared" si="11"/>
        <v>-0.69</v>
      </c>
      <c r="AC10" s="29">
        <v>0.35719444444444437</v>
      </c>
      <c r="AD10" s="26">
        <f t="shared" si="12"/>
        <v>-8.3797816666666645</v>
      </c>
      <c r="AE10" s="26">
        <v>-6.18</v>
      </c>
      <c r="AF10" s="26">
        <v>-9.7165327777777701</v>
      </c>
      <c r="AG10" s="26">
        <v>0</v>
      </c>
    </row>
    <row r="11" spans="1:33" ht="15.75" customHeight="1" x14ac:dyDescent="0.2">
      <c r="A11" s="15" t="s">
        <v>47</v>
      </c>
      <c r="B11" s="15" t="s">
        <v>48</v>
      </c>
      <c r="C11" s="16">
        <f t="shared" si="4"/>
        <v>35.654210526315794</v>
      </c>
      <c r="D11" s="17">
        <v>19</v>
      </c>
      <c r="E11" s="17">
        <v>2</v>
      </c>
      <c r="F11" s="30">
        <v>677.43000000000006</v>
      </c>
      <c r="G11" s="30">
        <v>-0.44000000000000006</v>
      </c>
      <c r="H11" s="19">
        <f t="shared" si="1"/>
        <v>6.4951360288147857E-4</v>
      </c>
      <c r="I11" s="19">
        <f t="shared" si="2"/>
        <v>0.38967234827050623</v>
      </c>
      <c r="J11" s="18">
        <f t="shared" si="5"/>
        <v>263.97573888888905</v>
      </c>
      <c r="K11" s="18">
        <f t="shared" si="3"/>
        <v>13.893459941520476</v>
      </c>
      <c r="L11" s="17">
        <v>101</v>
      </c>
      <c r="M11" s="20">
        <f t="shared" si="6"/>
        <v>0.18811881188118812</v>
      </c>
      <c r="N11" s="17">
        <v>44</v>
      </c>
      <c r="O11" s="21">
        <f t="shared" ref="O11:P11" si="19">D11/7</f>
        <v>2.7142857142857144</v>
      </c>
      <c r="P11" s="21">
        <f t="shared" si="19"/>
        <v>0.2857142857142857</v>
      </c>
      <c r="Q11" s="17">
        <f t="shared" si="8"/>
        <v>14</v>
      </c>
      <c r="R11" s="17"/>
      <c r="S11" s="22">
        <v>1.76365441906653</v>
      </c>
      <c r="T11" s="15">
        <v>84</v>
      </c>
      <c r="U11" s="23">
        <v>84</v>
      </c>
      <c r="V11" s="24" t="s">
        <v>431</v>
      </c>
      <c r="W11" s="15">
        <v>1</v>
      </c>
      <c r="X11" s="25">
        <f t="shared" si="9"/>
        <v>5.2631578947368418E-2</v>
      </c>
      <c r="Y11" s="26">
        <f t="shared" si="10"/>
        <v>0.44000000000000006</v>
      </c>
      <c r="Z11" s="15">
        <v>0</v>
      </c>
      <c r="AA11" s="15" t="s">
        <v>73</v>
      </c>
      <c r="AB11" s="28">
        <f t="shared" si="11"/>
        <v>-0.69</v>
      </c>
      <c r="AC11" s="29">
        <v>0.35719444444444437</v>
      </c>
      <c r="AD11" s="26">
        <f t="shared" si="12"/>
        <v>-9.3656383333333313</v>
      </c>
      <c r="AE11" s="26">
        <v>-6.18</v>
      </c>
      <c r="AF11" s="26">
        <v>-9.7165327777777701</v>
      </c>
      <c r="AG11" s="26">
        <v>0</v>
      </c>
    </row>
    <row r="12" spans="1:33" ht="15.75" customHeight="1" x14ac:dyDescent="0.2">
      <c r="A12" s="15" t="s">
        <v>49</v>
      </c>
      <c r="B12" s="15" t="s">
        <v>487</v>
      </c>
      <c r="C12" s="16">
        <f t="shared" si="4"/>
        <v>34.378</v>
      </c>
      <c r="D12" s="17">
        <v>5</v>
      </c>
      <c r="E12" s="17">
        <v>1</v>
      </c>
      <c r="F12" s="30">
        <v>171.89000000000001</v>
      </c>
      <c r="G12" s="30">
        <v>-0.24</v>
      </c>
      <c r="H12" s="19">
        <f t="shared" si="1"/>
        <v>1.3962417825353422E-3</v>
      </c>
      <c r="I12" s="19">
        <f t="shared" si="2"/>
        <v>0.37186104162222633</v>
      </c>
      <c r="J12" s="18">
        <f t="shared" si="5"/>
        <v>63.919194444444486</v>
      </c>
      <c r="K12" s="18">
        <f t="shared" si="3"/>
        <v>12.783838888888898</v>
      </c>
      <c r="L12" s="17">
        <v>75</v>
      </c>
      <c r="M12" s="20">
        <f t="shared" si="6"/>
        <v>6.6666666666666666E-2</v>
      </c>
      <c r="N12" s="17">
        <v>36</v>
      </c>
      <c r="O12" s="21">
        <f t="shared" ref="O12:P12" si="20">D12/7</f>
        <v>0.7142857142857143</v>
      </c>
      <c r="P12" s="21">
        <f t="shared" si="20"/>
        <v>0.14285714285714285</v>
      </c>
      <c r="Q12" s="17">
        <f t="shared" si="8"/>
        <v>42</v>
      </c>
      <c r="R12" s="17"/>
      <c r="S12" s="22">
        <v>1.8708240534521099</v>
      </c>
      <c r="T12" s="15">
        <v>516</v>
      </c>
      <c r="U12" s="23">
        <v>84</v>
      </c>
      <c r="V12" s="24" t="s">
        <v>432</v>
      </c>
      <c r="W12" s="15">
        <v>0</v>
      </c>
      <c r="X12" s="25">
        <f t="shared" si="9"/>
        <v>0</v>
      </c>
      <c r="Y12" s="26">
        <f t="shared" si="10"/>
        <v>0</v>
      </c>
      <c r="Z12" s="15">
        <v>0</v>
      </c>
      <c r="AA12" s="15" t="s">
        <v>73</v>
      </c>
      <c r="AB12" s="28">
        <f t="shared" si="11"/>
        <v>-0.69</v>
      </c>
      <c r="AC12" s="29">
        <v>0.35719444444444437</v>
      </c>
      <c r="AD12" s="26">
        <f t="shared" si="12"/>
        <v>-2.4646416666666662</v>
      </c>
      <c r="AE12" s="26">
        <v>-6.18</v>
      </c>
      <c r="AF12" s="26">
        <v>-9.7165327777777701</v>
      </c>
      <c r="AG12" s="26">
        <v>0</v>
      </c>
    </row>
    <row r="13" spans="1:33" ht="15.75" customHeight="1" x14ac:dyDescent="0.2">
      <c r="A13" s="15" t="s">
        <v>50</v>
      </c>
      <c r="B13" s="15" t="s">
        <v>48</v>
      </c>
      <c r="C13" s="16">
        <f t="shared" si="4"/>
        <v>34.243333333333332</v>
      </c>
      <c r="D13" s="17">
        <v>9</v>
      </c>
      <c r="E13" s="17">
        <v>3</v>
      </c>
      <c r="F13" s="18">
        <v>308.19</v>
      </c>
      <c r="G13" s="30">
        <v>-0.16</v>
      </c>
      <c r="H13" s="19">
        <f t="shared" si="1"/>
        <v>5.1916025828222846E-4</v>
      </c>
      <c r="I13" s="19">
        <f t="shared" si="2"/>
        <v>0.36576698566022592</v>
      </c>
      <c r="J13" s="18">
        <f t="shared" si="5"/>
        <v>112.72572731062503</v>
      </c>
      <c r="K13" s="18">
        <f t="shared" si="3"/>
        <v>12.525080812291669</v>
      </c>
      <c r="L13" s="17">
        <v>49</v>
      </c>
      <c r="M13" s="20">
        <f t="shared" si="6"/>
        <v>0.18367346938775511</v>
      </c>
      <c r="N13" s="17">
        <v>28</v>
      </c>
      <c r="O13" s="21">
        <f t="shared" ref="O13:P13" si="21">D13/7</f>
        <v>1.2857142857142858</v>
      </c>
      <c r="P13" s="21">
        <f t="shared" si="21"/>
        <v>0.42857142857142855</v>
      </c>
      <c r="Q13" s="17">
        <f t="shared" si="8"/>
        <v>16</v>
      </c>
      <c r="R13" s="17"/>
      <c r="S13" s="22">
        <v>1.8551401869158799</v>
      </c>
      <c r="T13" s="15">
        <v>516</v>
      </c>
      <c r="U13" s="23">
        <v>84</v>
      </c>
      <c r="V13" s="24" t="s">
        <v>433</v>
      </c>
      <c r="W13" s="15">
        <v>1</v>
      </c>
      <c r="X13" s="25">
        <f t="shared" si="9"/>
        <v>0.1111111111111111</v>
      </c>
      <c r="Y13" s="26">
        <f t="shared" si="10"/>
        <v>0.16</v>
      </c>
      <c r="Z13" s="15">
        <v>0</v>
      </c>
      <c r="AA13" s="15" t="s">
        <v>73</v>
      </c>
      <c r="AB13" s="28">
        <f t="shared" si="11"/>
        <v>-0.69</v>
      </c>
      <c r="AC13" s="29">
        <v>0.36223652893518515</v>
      </c>
      <c r="AD13" s="26">
        <f t="shared" si="12"/>
        <v>-4.4989776893749998</v>
      </c>
      <c r="AE13" s="26">
        <v>-6.18</v>
      </c>
      <c r="AF13" s="26">
        <v>-9.8840883333333291</v>
      </c>
      <c r="AG13" s="26">
        <v>0</v>
      </c>
    </row>
    <row r="14" spans="1:33" ht="15.75" customHeight="1" x14ac:dyDescent="0.2">
      <c r="A14" s="15" t="s">
        <v>52</v>
      </c>
      <c r="B14" s="15" t="s">
        <v>48</v>
      </c>
      <c r="C14" s="16">
        <f t="shared" si="4"/>
        <v>31.83</v>
      </c>
      <c r="D14" s="17">
        <v>4</v>
      </c>
      <c r="E14" s="17">
        <v>3</v>
      </c>
      <c r="F14" s="18">
        <v>127.32</v>
      </c>
      <c r="G14" s="30">
        <v>-0.16</v>
      </c>
      <c r="H14" s="19">
        <f t="shared" si="1"/>
        <v>1.2566760917373549E-3</v>
      </c>
      <c r="I14" s="19">
        <f t="shared" si="2"/>
        <v>0.32835454780823492</v>
      </c>
      <c r="J14" s="18">
        <f t="shared" si="5"/>
        <v>41.806101026944468</v>
      </c>
      <c r="K14" s="18">
        <f t="shared" si="3"/>
        <v>10.451525256736117</v>
      </c>
      <c r="L14" s="17">
        <v>80</v>
      </c>
      <c r="M14" s="20">
        <f t="shared" si="6"/>
        <v>0.05</v>
      </c>
      <c r="N14" s="17">
        <v>19</v>
      </c>
      <c r="O14" s="21">
        <f t="shared" ref="O14:P14" si="22">D14/7</f>
        <v>0.5714285714285714</v>
      </c>
      <c r="P14" s="21">
        <f t="shared" si="22"/>
        <v>0.42857142857142855</v>
      </c>
      <c r="Q14" s="17">
        <f t="shared" si="8"/>
        <v>19</v>
      </c>
      <c r="R14" s="17"/>
      <c r="S14" s="22">
        <v>2.0496350364963498</v>
      </c>
      <c r="T14" s="15">
        <v>516</v>
      </c>
      <c r="U14" s="23">
        <v>84</v>
      </c>
      <c r="V14" s="24" t="s">
        <v>433</v>
      </c>
      <c r="W14" s="15">
        <v>0</v>
      </c>
      <c r="X14" s="25">
        <f t="shared" si="9"/>
        <v>0</v>
      </c>
      <c r="Y14" s="26">
        <f t="shared" si="10"/>
        <v>0</v>
      </c>
      <c r="Z14" s="15">
        <v>0</v>
      </c>
      <c r="AA14" s="15" t="s">
        <v>73</v>
      </c>
      <c r="AB14" s="28">
        <f t="shared" si="11"/>
        <v>-0.69</v>
      </c>
      <c r="AC14" s="29">
        <v>0.36223652893518515</v>
      </c>
      <c r="AD14" s="26">
        <f t="shared" si="12"/>
        <v>-1.999545639722222</v>
      </c>
      <c r="AE14" s="26">
        <v>-6.18</v>
      </c>
      <c r="AF14" s="26">
        <v>-9.8840883333333291</v>
      </c>
      <c r="AG14" s="26">
        <v>0</v>
      </c>
    </row>
    <row r="15" spans="1:33" ht="15.75" customHeight="1" x14ac:dyDescent="0.2">
      <c r="A15" s="15" t="s">
        <v>54</v>
      </c>
      <c r="B15" s="15" t="s">
        <v>48</v>
      </c>
      <c r="C15" s="16">
        <f t="shared" si="4"/>
        <v>31.774999999999999</v>
      </c>
      <c r="D15" s="17">
        <v>4</v>
      </c>
      <c r="E15" s="17">
        <v>1</v>
      </c>
      <c r="F15" s="18">
        <v>127.1</v>
      </c>
      <c r="G15" s="30">
        <v>-0.08</v>
      </c>
      <c r="H15" s="19">
        <f t="shared" si="1"/>
        <v>6.2942564909520063E-4</v>
      </c>
      <c r="I15" s="19">
        <f t="shared" si="2"/>
        <v>0.32808104663213589</v>
      </c>
      <c r="J15" s="18">
        <f t="shared" si="5"/>
        <v>41.699101026944469</v>
      </c>
      <c r="K15" s="18">
        <f t="shared" si="3"/>
        <v>10.424775256736117</v>
      </c>
      <c r="L15" s="17">
        <v>95</v>
      </c>
      <c r="M15" s="20">
        <f t="shared" si="6"/>
        <v>4.2105263157894736E-2</v>
      </c>
      <c r="N15" s="17">
        <v>12</v>
      </c>
      <c r="O15" s="21">
        <f t="shared" ref="O15:P15" si="23">D15/7</f>
        <v>0.5714285714285714</v>
      </c>
      <c r="P15" s="21">
        <f t="shared" si="23"/>
        <v>0.14285714285714285</v>
      </c>
      <c r="Q15" s="17">
        <f t="shared" si="8"/>
        <v>16</v>
      </c>
      <c r="R15" s="17"/>
      <c r="S15" s="22">
        <v>2.1543859649122798</v>
      </c>
      <c r="T15" s="15">
        <v>516</v>
      </c>
      <c r="U15" s="23">
        <v>84</v>
      </c>
      <c r="V15" s="24" t="s">
        <v>434</v>
      </c>
      <c r="W15" s="15">
        <v>0</v>
      </c>
      <c r="X15" s="25">
        <f t="shared" si="9"/>
        <v>0</v>
      </c>
      <c r="Y15" s="26">
        <f t="shared" si="10"/>
        <v>0</v>
      </c>
      <c r="Z15" s="15">
        <v>0</v>
      </c>
      <c r="AA15" s="15" t="s">
        <v>73</v>
      </c>
      <c r="AB15" s="28">
        <f t="shared" si="11"/>
        <v>-0.69</v>
      </c>
      <c r="AC15" s="29">
        <v>0.36223652893518515</v>
      </c>
      <c r="AD15" s="26">
        <f t="shared" si="12"/>
        <v>-1.999545639722222</v>
      </c>
      <c r="AE15" s="26">
        <v>-6.18</v>
      </c>
      <c r="AF15" s="26">
        <v>-9.8840883333333291</v>
      </c>
      <c r="AG15" s="26">
        <v>0</v>
      </c>
    </row>
    <row r="16" spans="1:33" ht="15.75" customHeight="1" x14ac:dyDescent="0.2">
      <c r="A16" s="15" t="s">
        <v>55</v>
      </c>
      <c r="B16" s="15" t="s">
        <v>488</v>
      </c>
      <c r="C16" s="16">
        <f t="shared" si="4"/>
        <v>32.479999999999997</v>
      </c>
      <c r="D16" s="17">
        <v>1</v>
      </c>
      <c r="E16" s="17">
        <v>0</v>
      </c>
      <c r="F16" s="18">
        <v>32.479999999999997</v>
      </c>
      <c r="G16" s="30">
        <v>0</v>
      </c>
      <c r="H16" s="19">
        <f t="shared" si="1"/>
        <v>0</v>
      </c>
      <c r="I16" s="19">
        <f t="shared" si="2"/>
        <v>0.34002540815074239</v>
      </c>
      <c r="J16" s="18">
        <f t="shared" si="5"/>
        <v>11.044025256736111</v>
      </c>
      <c r="K16" s="18">
        <f t="shared" si="3"/>
        <v>11.044025256736111</v>
      </c>
      <c r="L16" s="17">
        <v>99</v>
      </c>
      <c r="M16" s="20">
        <f t="shared" si="6"/>
        <v>1.0101010101010102E-2</v>
      </c>
      <c r="N16" s="17">
        <v>95</v>
      </c>
      <c r="O16" s="21">
        <f t="shared" ref="O16:P16" si="24">D16/7</f>
        <v>0.14285714285714285</v>
      </c>
      <c r="P16" s="21">
        <f t="shared" si="24"/>
        <v>0</v>
      </c>
      <c r="Q16" s="17">
        <f t="shared" si="8"/>
        <v>665</v>
      </c>
      <c r="R16" s="17"/>
      <c r="S16" s="22">
        <v>2.0530973451327399</v>
      </c>
      <c r="T16" s="15">
        <v>432</v>
      </c>
      <c r="U16" s="23" t="s">
        <v>33</v>
      </c>
      <c r="V16" s="24" t="s">
        <v>33</v>
      </c>
      <c r="W16" s="15">
        <v>0</v>
      </c>
      <c r="X16" s="25">
        <f t="shared" si="9"/>
        <v>0</v>
      </c>
      <c r="Y16" s="26">
        <f t="shared" si="10"/>
        <v>0</v>
      </c>
      <c r="Z16" s="15">
        <v>0</v>
      </c>
      <c r="AA16" s="15" t="s">
        <v>73</v>
      </c>
      <c r="AB16" s="28">
        <f t="shared" si="11"/>
        <v>-0.69</v>
      </c>
      <c r="AC16" s="29">
        <v>0.36223652893518515</v>
      </c>
      <c r="AD16" s="26">
        <f t="shared" si="12"/>
        <v>-0.4998864099305555</v>
      </c>
      <c r="AE16" s="26">
        <v>-6.18</v>
      </c>
      <c r="AF16" s="26">
        <v>-9.8840883333333291</v>
      </c>
      <c r="AG16" s="26">
        <v>0</v>
      </c>
    </row>
    <row r="17" spans="1:33" ht="15.75" customHeight="1" x14ac:dyDescent="0.2">
      <c r="A17" s="15" t="s">
        <v>56</v>
      </c>
      <c r="B17" s="15" t="s">
        <v>489</v>
      </c>
      <c r="C17" s="16">
        <f t="shared" si="4"/>
        <v>31.96</v>
      </c>
      <c r="D17" s="17">
        <v>2</v>
      </c>
      <c r="E17" s="17">
        <v>0</v>
      </c>
      <c r="F17" s="18">
        <v>63.92</v>
      </c>
      <c r="G17" s="30">
        <v>-0.16</v>
      </c>
      <c r="H17" s="19">
        <f t="shared" si="1"/>
        <v>2.5031289111389237E-3</v>
      </c>
      <c r="I17" s="19">
        <f t="shared" si="2"/>
        <v>0.33535435721952811</v>
      </c>
      <c r="J17" s="18">
        <f t="shared" si="5"/>
        <v>21.435850513472236</v>
      </c>
      <c r="K17" s="18">
        <f t="shared" si="3"/>
        <v>10.717925256736118</v>
      </c>
      <c r="L17" s="17">
        <v>27</v>
      </c>
      <c r="M17" s="20">
        <f t="shared" si="6"/>
        <v>7.407407407407407E-2</v>
      </c>
      <c r="N17" s="17">
        <v>93</v>
      </c>
      <c r="O17" s="21">
        <f t="shared" ref="O17:P17" si="25">D17/7</f>
        <v>0.2857142857142857</v>
      </c>
      <c r="P17" s="21">
        <f t="shared" si="25"/>
        <v>0</v>
      </c>
      <c r="Q17" s="17">
        <f t="shared" si="8"/>
        <v>325</v>
      </c>
      <c r="R17" s="17"/>
      <c r="S17" s="22">
        <v>2.0575815738963499</v>
      </c>
      <c r="T17" s="15">
        <v>432</v>
      </c>
      <c r="U17" s="23" t="s">
        <v>33</v>
      </c>
      <c r="V17" s="24" t="s">
        <v>33</v>
      </c>
      <c r="W17" s="15">
        <v>0</v>
      </c>
      <c r="X17" s="25">
        <f t="shared" si="9"/>
        <v>0</v>
      </c>
      <c r="Y17" s="26">
        <f t="shared" si="10"/>
        <v>0</v>
      </c>
      <c r="Z17" s="15">
        <v>0</v>
      </c>
      <c r="AA17" s="15" t="s">
        <v>73</v>
      </c>
      <c r="AB17" s="28">
        <f t="shared" si="11"/>
        <v>-0.69</v>
      </c>
      <c r="AC17" s="29">
        <v>0.36223652893518515</v>
      </c>
      <c r="AD17" s="26">
        <f t="shared" si="12"/>
        <v>-0.999772819861111</v>
      </c>
      <c r="AE17" s="26">
        <v>-6.18</v>
      </c>
      <c r="AF17" s="26">
        <v>-9.6881883333333292</v>
      </c>
      <c r="AG17" s="26">
        <v>0</v>
      </c>
    </row>
    <row r="18" spans="1:33" ht="15.75" customHeight="1" x14ac:dyDescent="0.2">
      <c r="A18" s="15" t="s">
        <v>57</v>
      </c>
      <c r="B18" s="15" t="s">
        <v>490</v>
      </c>
      <c r="C18" s="16">
        <f t="shared" si="4"/>
        <v>28.884999999999998</v>
      </c>
      <c r="D18" s="17">
        <v>14</v>
      </c>
      <c r="E18" s="17">
        <v>0</v>
      </c>
      <c r="F18" s="18">
        <v>404.39</v>
      </c>
      <c r="G18" s="30">
        <v>0</v>
      </c>
      <c r="H18" s="19">
        <f t="shared" si="1"/>
        <v>0</v>
      </c>
      <c r="I18" s="19">
        <f t="shared" si="2"/>
        <v>0.28333651572567475</v>
      </c>
      <c r="J18" s="18">
        <f t="shared" si="5"/>
        <v>114.5784535943056</v>
      </c>
      <c r="K18" s="18">
        <f t="shared" si="3"/>
        <v>8.1841752567361148</v>
      </c>
      <c r="L18" s="17">
        <v>81</v>
      </c>
      <c r="M18" s="20">
        <f t="shared" si="6"/>
        <v>0.1728395061728395</v>
      </c>
      <c r="N18" s="17">
        <v>80</v>
      </c>
      <c r="O18" s="21">
        <f t="shared" ref="O18:P18" si="26">D18/7</f>
        <v>2</v>
      </c>
      <c r="P18" s="21">
        <f t="shared" si="26"/>
        <v>0</v>
      </c>
      <c r="Q18" s="17">
        <f t="shared" si="8"/>
        <v>40</v>
      </c>
      <c r="R18" s="17"/>
      <c r="S18" s="22">
        <v>2.1077283372365301</v>
      </c>
      <c r="T18" s="15">
        <v>432</v>
      </c>
      <c r="U18" s="23" t="s">
        <v>33</v>
      </c>
      <c r="V18" s="24" t="s">
        <v>33</v>
      </c>
      <c r="W18" s="15">
        <v>0</v>
      </c>
      <c r="X18" s="25">
        <f t="shared" si="9"/>
        <v>0</v>
      </c>
      <c r="Y18" s="26">
        <f t="shared" si="10"/>
        <v>0</v>
      </c>
      <c r="Z18" s="15">
        <v>0</v>
      </c>
      <c r="AA18" s="15" t="s">
        <v>73</v>
      </c>
      <c r="AB18" s="28">
        <f t="shared" si="11"/>
        <v>-0.69</v>
      </c>
      <c r="AC18" s="29">
        <v>0.36223652893518515</v>
      </c>
      <c r="AD18" s="26">
        <f t="shared" si="12"/>
        <v>-6.9984097390277773</v>
      </c>
      <c r="AE18" s="26">
        <v>-6.18</v>
      </c>
      <c r="AF18" s="26">
        <v>-9.6881883333333292</v>
      </c>
      <c r="AG18" s="26">
        <v>0</v>
      </c>
    </row>
    <row r="19" spans="1:33" ht="15.75" customHeight="1" x14ac:dyDescent="0.2">
      <c r="A19" s="15" t="s">
        <v>58</v>
      </c>
      <c r="B19" s="15" t="s">
        <v>491</v>
      </c>
      <c r="C19" s="16">
        <f t="shared" si="4"/>
        <v>28.875333333333334</v>
      </c>
      <c r="D19" s="17">
        <v>15</v>
      </c>
      <c r="E19" s="17">
        <v>0</v>
      </c>
      <c r="F19" s="18">
        <v>433.13</v>
      </c>
      <c r="G19" s="30">
        <v>-0.1</v>
      </c>
      <c r="H19" s="19">
        <f t="shared" si="1"/>
        <v>2.3087756562694805E-4</v>
      </c>
      <c r="I19" s="19">
        <f t="shared" si="2"/>
        <v>0.28291593482566818</v>
      </c>
      <c r="J19" s="18">
        <f t="shared" si="5"/>
        <v>122.53937885104165</v>
      </c>
      <c r="K19" s="18">
        <f t="shared" si="3"/>
        <v>8.1692919234027759</v>
      </c>
      <c r="L19" s="17">
        <v>69</v>
      </c>
      <c r="M19" s="20">
        <f t="shared" si="6"/>
        <v>0.21739130434782608</v>
      </c>
      <c r="N19" s="17">
        <v>65</v>
      </c>
      <c r="O19" s="21">
        <f t="shared" ref="O19:P19" si="27">D19/7</f>
        <v>2.1428571428571428</v>
      </c>
      <c r="P19" s="21">
        <f t="shared" si="27"/>
        <v>0</v>
      </c>
      <c r="Q19" s="17">
        <f t="shared" si="8"/>
        <v>30</v>
      </c>
      <c r="R19" s="17"/>
      <c r="S19" s="22">
        <v>2.3305322128851498</v>
      </c>
      <c r="T19" s="15">
        <v>432</v>
      </c>
      <c r="U19" s="23" t="s">
        <v>33</v>
      </c>
      <c r="V19" s="24" t="s">
        <v>33</v>
      </c>
      <c r="W19" s="15">
        <v>0</v>
      </c>
      <c r="X19" s="25">
        <f t="shared" si="9"/>
        <v>0</v>
      </c>
      <c r="Y19" s="26">
        <f t="shared" si="10"/>
        <v>0</v>
      </c>
      <c r="Z19" s="15">
        <v>0</v>
      </c>
      <c r="AA19" s="15" t="s">
        <v>73</v>
      </c>
      <c r="AB19" s="28">
        <f t="shared" si="11"/>
        <v>-0.69</v>
      </c>
      <c r="AC19" s="29">
        <v>0.36223652893518515</v>
      </c>
      <c r="AD19" s="26">
        <f t="shared" si="12"/>
        <v>-7.4982961489583326</v>
      </c>
      <c r="AE19" s="26">
        <v>-6.18</v>
      </c>
      <c r="AF19" s="26">
        <v>-9.6881883333333345</v>
      </c>
      <c r="AG19" s="26">
        <v>0</v>
      </c>
    </row>
    <row r="20" spans="1:33" ht="15.75" customHeight="1" x14ac:dyDescent="0.2">
      <c r="A20" s="15" t="s">
        <v>59</v>
      </c>
      <c r="B20" s="15" t="s">
        <v>492</v>
      </c>
      <c r="C20" s="16">
        <f t="shared" si="4"/>
        <v>29.064999999999998</v>
      </c>
      <c r="D20" s="17">
        <v>16</v>
      </c>
      <c r="E20" s="17">
        <v>2</v>
      </c>
      <c r="F20" s="18">
        <v>465.03999999999996</v>
      </c>
      <c r="G20" s="30">
        <v>-0.08</v>
      </c>
      <c r="H20" s="19">
        <f t="shared" si="1"/>
        <v>1.7202821262687082E-4</v>
      </c>
      <c r="I20" s="19">
        <f t="shared" si="2"/>
        <v>0.28667384334203022</v>
      </c>
      <c r="J20" s="18">
        <f t="shared" si="5"/>
        <v>133.31480410777772</v>
      </c>
      <c r="K20" s="18">
        <f t="shared" si="3"/>
        <v>8.3321752567361074</v>
      </c>
      <c r="L20" s="17">
        <v>26</v>
      </c>
      <c r="M20" s="20">
        <f t="shared" si="6"/>
        <v>0.61538461538461542</v>
      </c>
      <c r="N20" s="17">
        <v>45</v>
      </c>
      <c r="O20" s="21">
        <f t="shared" ref="O20:P20" si="28">D20/7</f>
        <v>2.2857142857142856</v>
      </c>
      <c r="P20" s="21">
        <f t="shared" si="28"/>
        <v>0.2857142857142857</v>
      </c>
      <c r="Q20" s="17">
        <f t="shared" si="8"/>
        <v>17</v>
      </c>
      <c r="R20" s="17"/>
      <c r="S20" s="22">
        <v>2.6560000000000001</v>
      </c>
      <c r="T20" s="15">
        <v>432</v>
      </c>
      <c r="U20" s="23" t="s">
        <v>33</v>
      </c>
      <c r="V20" s="24" t="s">
        <v>33</v>
      </c>
      <c r="W20" s="15">
        <v>0</v>
      </c>
      <c r="X20" s="25">
        <f t="shared" si="9"/>
        <v>0</v>
      </c>
      <c r="Y20" s="26">
        <f t="shared" si="10"/>
        <v>0</v>
      </c>
      <c r="Z20" s="15">
        <v>0</v>
      </c>
      <c r="AA20" s="15" t="s">
        <v>73</v>
      </c>
      <c r="AB20" s="28">
        <f t="shared" si="11"/>
        <v>-0.69</v>
      </c>
      <c r="AC20" s="29">
        <v>0.36223652893518515</v>
      </c>
      <c r="AD20" s="26">
        <f t="shared" si="12"/>
        <v>-7.998182558888888</v>
      </c>
      <c r="AE20" s="26">
        <v>-6.18</v>
      </c>
      <c r="AF20" s="26">
        <v>-9.6881883333333345</v>
      </c>
      <c r="AG20" s="26">
        <v>0</v>
      </c>
    </row>
    <row r="21" spans="1:33" ht="15.75" customHeight="1" x14ac:dyDescent="0.2">
      <c r="A21" s="15" t="s">
        <v>60</v>
      </c>
      <c r="B21" s="15" t="s">
        <v>48</v>
      </c>
      <c r="C21" s="16">
        <f t="shared" si="4"/>
        <v>29.99</v>
      </c>
      <c r="D21" s="17">
        <v>5</v>
      </c>
      <c r="E21" s="17">
        <v>0</v>
      </c>
      <c r="F21" s="18">
        <v>149.94999999999999</v>
      </c>
      <c r="G21" s="30">
        <v>-0.06</v>
      </c>
      <c r="H21" s="19">
        <f t="shared" si="1"/>
        <v>4.0013337779259755E-4</v>
      </c>
      <c r="I21" s="19">
        <f t="shared" si="2"/>
        <v>0.30381544704021696</v>
      </c>
      <c r="J21" s="18">
        <f t="shared" si="5"/>
        <v>45.557126283680532</v>
      </c>
      <c r="K21" s="18">
        <f t="shared" si="3"/>
        <v>9.1114252567361067</v>
      </c>
      <c r="L21" s="17">
        <v>36</v>
      </c>
      <c r="M21" s="20">
        <f t="shared" si="6"/>
        <v>0.1388888888888889</v>
      </c>
      <c r="N21" s="17">
        <v>39</v>
      </c>
      <c r="O21" s="21">
        <f t="shared" ref="O21:P21" si="29">D21/7</f>
        <v>0.7142857142857143</v>
      </c>
      <c r="P21" s="21">
        <f t="shared" si="29"/>
        <v>0</v>
      </c>
      <c r="Q21" s="17">
        <f t="shared" si="8"/>
        <v>54</v>
      </c>
      <c r="R21" s="17"/>
      <c r="S21" s="22">
        <v>2.1443298969072102</v>
      </c>
      <c r="T21" s="15">
        <v>432</v>
      </c>
      <c r="U21" s="23" t="s">
        <v>33</v>
      </c>
      <c r="V21" s="24" t="s">
        <v>33</v>
      </c>
      <c r="W21" s="15">
        <v>0</v>
      </c>
      <c r="X21" s="25">
        <f t="shared" si="9"/>
        <v>0</v>
      </c>
      <c r="Y21" s="26">
        <f t="shared" si="10"/>
        <v>0</v>
      </c>
      <c r="Z21" s="15">
        <v>0</v>
      </c>
      <c r="AA21" s="15" t="s">
        <v>73</v>
      </c>
      <c r="AB21" s="28">
        <f t="shared" si="11"/>
        <v>-0.69</v>
      </c>
      <c r="AC21" s="29">
        <v>0.36223652893518515</v>
      </c>
      <c r="AD21" s="26">
        <f t="shared" si="12"/>
        <v>-2.4994320496527775</v>
      </c>
      <c r="AE21" s="26">
        <v>-6.18</v>
      </c>
      <c r="AF21" s="26">
        <v>-9.6881883333333345</v>
      </c>
      <c r="AG21" s="26">
        <v>0</v>
      </c>
    </row>
    <row r="22" spans="1:33" ht="15.75" customHeight="1" x14ac:dyDescent="0.2">
      <c r="A22" s="15" t="s">
        <v>61</v>
      </c>
      <c r="B22" s="15" t="s">
        <v>48</v>
      </c>
      <c r="C22" s="16">
        <f t="shared" si="4"/>
        <v>29.99</v>
      </c>
      <c r="D22" s="17">
        <v>6</v>
      </c>
      <c r="E22" s="17">
        <v>1</v>
      </c>
      <c r="F22" s="30">
        <v>179.94</v>
      </c>
      <c r="G22" s="30">
        <v>0</v>
      </c>
      <c r="H22" s="19">
        <f t="shared" si="1"/>
        <v>0</v>
      </c>
      <c r="I22" s="19">
        <f t="shared" si="2"/>
        <v>0.30421558041800961</v>
      </c>
      <c r="J22" s="18">
        <f t="shared" si="5"/>
        <v>54.740551540416647</v>
      </c>
      <c r="K22" s="18">
        <f t="shared" si="3"/>
        <v>9.1234252567361072</v>
      </c>
      <c r="L22" s="17">
        <v>38</v>
      </c>
      <c r="M22" s="20">
        <f t="shared" si="6"/>
        <v>0.15789473684210525</v>
      </c>
      <c r="N22" s="17">
        <v>34</v>
      </c>
      <c r="O22" s="21">
        <f t="shared" ref="O22:P22" si="30">D22/7</f>
        <v>0.8571428571428571</v>
      </c>
      <c r="P22" s="21">
        <f t="shared" si="30"/>
        <v>0.14285714285714285</v>
      </c>
      <c r="Q22" s="17">
        <f t="shared" si="8"/>
        <v>34</v>
      </c>
      <c r="R22" s="17"/>
      <c r="S22" s="22">
        <v>2.1760000000000002</v>
      </c>
      <c r="T22" s="15">
        <v>432</v>
      </c>
      <c r="U22" s="23" t="s">
        <v>33</v>
      </c>
      <c r="V22" s="24" t="s">
        <v>33</v>
      </c>
      <c r="W22" s="15">
        <v>0</v>
      </c>
      <c r="X22" s="25">
        <f t="shared" si="9"/>
        <v>0</v>
      </c>
      <c r="Y22" s="26">
        <f t="shared" si="10"/>
        <v>0</v>
      </c>
      <c r="Z22" s="15">
        <v>0</v>
      </c>
      <c r="AA22" s="15" t="s">
        <v>73</v>
      </c>
      <c r="AB22" s="28">
        <f t="shared" si="11"/>
        <v>-0.69</v>
      </c>
      <c r="AC22" s="29">
        <v>0.36223652893518515</v>
      </c>
      <c r="AD22" s="26">
        <f t="shared" si="12"/>
        <v>-2.9993184595833329</v>
      </c>
      <c r="AE22" s="26">
        <v>-6.18</v>
      </c>
      <c r="AF22" s="26">
        <v>-9.6881883333333345</v>
      </c>
      <c r="AG22" s="26">
        <v>0</v>
      </c>
    </row>
    <row r="23" spans="1:33" ht="15.75" customHeight="1" x14ac:dyDescent="0.2">
      <c r="A23" s="15" t="s">
        <v>62</v>
      </c>
      <c r="B23" s="15" t="s">
        <v>493</v>
      </c>
      <c r="C23" s="16">
        <f t="shared" si="4"/>
        <v>29.990000000000002</v>
      </c>
      <c r="D23" s="17">
        <v>8</v>
      </c>
      <c r="E23" s="17">
        <v>0</v>
      </c>
      <c r="F23" s="18">
        <v>239.92000000000002</v>
      </c>
      <c r="G23" s="30">
        <v>0</v>
      </c>
      <c r="H23" s="19">
        <f t="shared" si="1"/>
        <v>0</v>
      </c>
      <c r="I23" s="19">
        <f t="shared" si="2"/>
        <v>0.30421558041800972</v>
      </c>
      <c r="J23" s="18">
        <f t="shared" si="5"/>
        <v>72.9874020538889</v>
      </c>
      <c r="K23" s="18">
        <f t="shared" si="3"/>
        <v>9.1234252567361125</v>
      </c>
      <c r="L23" s="17">
        <v>49</v>
      </c>
      <c r="M23" s="20">
        <f t="shared" si="6"/>
        <v>0.16326530612244897</v>
      </c>
      <c r="N23" s="17">
        <v>26</v>
      </c>
      <c r="O23" s="21">
        <f t="shared" ref="O23:P23" si="31">D23/7</f>
        <v>1.1428571428571428</v>
      </c>
      <c r="P23" s="21">
        <f t="shared" si="31"/>
        <v>0</v>
      </c>
      <c r="Q23" s="17">
        <f t="shared" si="8"/>
        <v>22</v>
      </c>
      <c r="R23" s="17"/>
      <c r="S23" s="22">
        <v>2.42364532019704</v>
      </c>
      <c r="T23" s="15">
        <v>612</v>
      </c>
      <c r="U23" s="23" t="s">
        <v>33</v>
      </c>
      <c r="V23" s="24" t="s">
        <v>494</v>
      </c>
      <c r="W23" s="15">
        <v>0</v>
      </c>
      <c r="X23" s="25">
        <f t="shared" si="9"/>
        <v>0</v>
      </c>
      <c r="Y23" s="26">
        <f t="shared" si="10"/>
        <v>0</v>
      </c>
      <c r="Z23" s="15">
        <v>0</v>
      </c>
      <c r="AA23" s="15" t="s">
        <v>73</v>
      </c>
      <c r="AB23" s="28">
        <f t="shared" si="11"/>
        <v>-0.69</v>
      </c>
      <c r="AC23" s="29">
        <v>0.36223652893518515</v>
      </c>
      <c r="AD23" s="26">
        <f t="shared" si="12"/>
        <v>-3.999091279444444</v>
      </c>
      <c r="AE23" s="26">
        <v>-6.18</v>
      </c>
      <c r="AF23" s="26">
        <v>-9.6881883333333345</v>
      </c>
      <c r="AG23" s="26">
        <v>0</v>
      </c>
    </row>
    <row r="24" spans="1:33" ht="15.75" customHeight="1" x14ac:dyDescent="0.2">
      <c r="A24" s="15" t="s">
        <v>63</v>
      </c>
      <c r="B24" s="15" t="s">
        <v>495</v>
      </c>
      <c r="C24" s="16">
        <f t="shared" si="4"/>
        <v>29.990000000000002</v>
      </c>
      <c r="D24" s="17">
        <v>7</v>
      </c>
      <c r="E24" s="17">
        <v>0</v>
      </c>
      <c r="F24" s="18">
        <v>209.93</v>
      </c>
      <c r="G24" s="18">
        <v>0</v>
      </c>
      <c r="H24" s="19">
        <f t="shared" si="1"/>
        <v>0</v>
      </c>
      <c r="I24" s="19">
        <f t="shared" si="2"/>
        <v>0.30421558041800967</v>
      </c>
      <c r="J24" s="18">
        <f t="shared" si="5"/>
        <v>63.863976797152773</v>
      </c>
      <c r="K24" s="18">
        <f t="shared" si="3"/>
        <v>9.1234252567361107</v>
      </c>
      <c r="L24" s="17">
        <v>51</v>
      </c>
      <c r="M24" s="20">
        <f t="shared" si="6"/>
        <v>0.13725490196078433</v>
      </c>
      <c r="N24" s="17">
        <v>21</v>
      </c>
      <c r="O24" s="21">
        <f t="shared" ref="O24:P24" si="32">D24/7</f>
        <v>1</v>
      </c>
      <c r="P24" s="21">
        <f t="shared" si="32"/>
        <v>0</v>
      </c>
      <c r="Q24" s="17">
        <f t="shared" si="8"/>
        <v>21</v>
      </c>
      <c r="R24" s="17"/>
      <c r="S24" s="22">
        <v>2.8848484848484799</v>
      </c>
      <c r="T24" s="15">
        <v>432</v>
      </c>
      <c r="U24" s="23">
        <v>180</v>
      </c>
      <c r="V24" s="24" t="s">
        <v>496</v>
      </c>
      <c r="W24" s="15">
        <v>0</v>
      </c>
      <c r="X24" s="25">
        <f t="shared" si="9"/>
        <v>0</v>
      </c>
      <c r="Y24" s="26">
        <f t="shared" si="10"/>
        <v>0</v>
      </c>
      <c r="Z24" s="15">
        <v>0</v>
      </c>
      <c r="AA24" s="15" t="s">
        <v>73</v>
      </c>
      <c r="AB24" s="28">
        <f t="shared" si="11"/>
        <v>-0.69</v>
      </c>
      <c r="AC24" s="29">
        <v>0.36223652893518515</v>
      </c>
      <c r="AD24" s="26">
        <f t="shared" si="12"/>
        <v>-3.4992048695138886</v>
      </c>
      <c r="AE24" s="26">
        <v>-6.18</v>
      </c>
      <c r="AF24" s="26">
        <v>-9.6881883333333345</v>
      </c>
      <c r="AG24" s="26">
        <v>0</v>
      </c>
    </row>
    <row r="25" spans="1:33" ht="15.75" customHeight="1" x14ac:dyDescent="0.2">
      <c r="A25" s="15" t="s">
        <v>64</v>
      </c>
      <c r="B25" s="15" t="s">
        <v>495</v>
      </c>
      <c r="C25" s="16">
        <f t="shared" si="4"/>
        <v>29.99</v>
      </c>
      <c r="D25" s="17">
        <v>6</v>
      </c>
      <c r="E25" s="17">
        <v>0</v>
      </c>
      <c r="F25" s="18">
        <v>179.94</v>
      </c>
      <c r="G25" s="18">
        <v>0</v>
      </c>
      <c r="H25" s="19">
        <f t="shared" si="1"/>
        <v>0</v>
      </c>
      <c r="I25" s="19">
        <f t="shared" si="2"/>
        <v>0.30415517139277898</v>
      </c>
      <c r="J25" s="18">
        <f t="shared" si="5"/>
        <v>54.729681540416649</v>
      </c>
      <c r="K25" s="18">
        <f t="shared" si="3"/>
        <v>9.1216135900694422</v>
      </c>
      <c r="L25" s="17">
        <v>50</v>
      </c>
      <c r="M25" s="20">
        <f t="shared" si="6"/>
        <v>0.12</v>
      </c>
      <c r="N25" s="17">
        <v>10</v>
      </c>
      <c r="O25" s="21">
        <f t="shared" ref="O25:P25" si="33">D25/7</f>
        <v>0.8571428571428571</v>
      </c>
      <c r="P25" s="21">
        <f t="shared" si="33"/>
        <v>0</v>
      </c>
      <c r="Q25" s="17">
        <f t="shared" si="8"/>
        <v>11</v>
      </c>
      <c r="R25" s="17"/>
      <c r="S25" s="22">
        <v>2.1725888324873091</v>
      </c>
      <c r="T25" s="15">
        <v>432</v>
      </c>
      <c r="U25" s="23">
        <v>180</v>
      </c>
      <c r="V25" s="24" t="s">
        <v>497</v>
      </c>
      <c r="W25" s="37">
        <v>0</v>
      </c>
      <c r="X25" s="25">
        <f t="shared" si="9"/>
        <v>0</v>
      </c>
      <c r="Y25" s="26">
        <f t="shared" si="10"/>
        <v>0</v>
      </c>
      <c r="Z25" s="37">
        <v>0</v>
      </c>
      <c r="AA25" s="15" t="s">
        <v>73</v>
      </c>
      <c r="AB25" s="28">
        <f t="shared" si="11"/>
        <v>-0.69</v>
      </c>
      <c r="AC25" s="29">
        <v>0.36223652893518515</v>
      </c>
      <c r="AD25" s="26">
        <f t="shared" si="12"/>
        <v>-2.9993184595833329</v>
      </c>
      <c r="AE25" s="26">
        <v>-6.18</v>
      </c>
      <c r="AF25" s="26">
        <v>-9.69</v>
      </c>
      <c r="AG25" s="26">
        <v>0</v>
      </c>
    </row>
    <row r="26" spans="1:33" ht="15.75" customHeight="1" x14ac:dyDescent="0.2">
      <c r="A26" s="15" t="s">
        <v>65</v>
      </c>
      <c r="B26" s="15" t="s">
        <v>53</v>
      </c>
      <c r="C26" s="16">
        <f t="shared" si="4"/>
        <v>29.99</v>
      </c>
      <c r="D26" s="17">
        <v>11</v>
      </c>
      <c r="E26" s="17">
        <v>0</v>
      </c>
      <c r="F26" s="18">
        <v>329.89</v>
      </c>
      <c r="G26" s="18">
        <v>0</v>
      </c>
      <c r="H26" s="19">
        <f t="shared" si="1"/>
        <v>0</v>
      </c>
      <c r="I26" s="19">
        <f t="shared" si="2"/>
        <v>0.30088113560307156</v>
      </c>
      <c r="J26" s="18">
        <f t="shared" si="5"/>
        <v>99.257677824097271</v>
      </c>
      <c r="K26" s="18">
        <f t="shared" si="3"/>
        <v>9.0234252567361164</v>
      </c>
      <c r="L26" s="17">
        <v>48</v>
      </c>
      <c r="M26" s="20">
        <f t="shared" si="6"/>
        <v>0.22916666666666666</v>
      </c>
      <c r="N26" s="17">
        <v>1</v>
      </c>
      <c r="O26" s="21">
        <f t="shared" ref="O26:P26" si="34">D26/7</f>
        <v>1.5714285714285714</v>
      </c>
      <c r="P26" s="21">
        <f t="shared" si="34"/>
        <v>0</v>
      </c>
      <c r="Q26" s="17">
        <f t="shared" si="8"/>
        <v>0</v>
      </c>
      <c r="R26" s="17"/>
      <c r="S26" s="22">
        <v>2.4</v>
      </c>
      <c r="T26" s="15">
        <v>432</v>
      </c>
      <c r="U26" s="23">
        <v>180</v>
      </c>
      <c r="V26" s="24" t="s">
        <v>498</v>
      </c>
      <c r="W26" s="37">
        <v>0</v>
      </c>
      <c r="X26" s="25">
        <f t="shared" si="9"/>
        <v>0</v>
      </c>
      <c r="Y26" s="26">
        <f t="shared" si="10"/>
        <v>0</v>
      </c>
      <c r="Z26" s="37">
        <v>0</v>
      </c>
      <c r="AA26" s="15" t="s">
        <v>73</v>
      </c>
      <c r="AB26" s="28">
        <f t="shared" si="11"/>
        <v>-0.69</v>
      </c>
      <c r="AC26" s="29">
        <v>0.36223652893518515</v>
      </c>
      <c r="AD26" s="26">
        <f t="shared" si="12"/>
        <v>-5.4987505092361104</v>
      </c>
      <c r="AE26" s="26">
        <v>-6.28</v>
      </c>
      <c r="AF26" s="26">
        <v>-9.6881883333333292</v>
      </c>
      <c r="AG26" s="26">
        <v>0</v>
      </c>
    </row>
    <row r="27" spans="1:33" ht="15.75" customHeight="1" x14ac:dyDescent="0.2">
      <c r="A27" s="15" t="s">
        <v>66</v>
      </c>
      <c r="B27" s="15"/>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432</v>
      </c>
      <c r="U27" s="23">
        <v>180</v>
      </c>
      <c r="V27" s="24" t="s">
        <v>498</v>
      </c>
      <c r="W27" s="37">
        <v>0</v>
      </c>
      <c r="X27" s="25">
        <f t="shared" si="9"/>
        <v>0</v>
      </c>
      <c r="Y27" s="26">
        <f t="shared" si="10"/>
        <v>0</v>
      </c>
      <c r="Z27" s="37">
        <v>0</v>
      </c>
      <c r="AA27" s="15" t="s">
        <v>73</v>
      </c>
      <c r="AB27" s="28">
        <f t="shared" si="11"/>
        <v>-0.69</v>
      </c>
      <c r="AC27" s="29">
        <v>0.36223652893518515</v>
      </c>
      <c r="AD27" s="26">
        <f t="shared" si="12"/>
        <v>0</v>
      </c>
      <c r="AE27" s="26">
        <v>-6.28</v>
      </c>
      <c r="AF27" s="26">
        <v>-9.6881883333333292</v>
      </c>
      <c r="AG27" s="26">
        <v>0</v>
      </c>
    </row>
    <row r="28" spans="1:33" ht="15.75" customHeight="1" x14ac:dyDescent="0.2">
      <c r="A28" s="15" t="s">
        <v>67</v>
      </c>
      <c r="B28" s="15"/>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1</v>
      </c>
      <c r="O28" s="21">
        <f t="shared" ref="O28:P28" si="36">D28/7</f>
        <v>0</v>
      </c>
      <c r="P28" s="21">
        <f t="shared" si="36"/>
        <v>0</v>
      </c>
      <c r="Q28" s="17" t="e">
        <f t="shared" si="8"/>
        <v>#DIV/0!</v>
      </c>
      <c r="R28" s="17"/>
      <c r="S28" s="22">
        <v>3.6</v>
      </c>
      <c r="T28" s="15">
        <v>252</v>
      </c>
      <c r="U28" s="23" t="s">
        <v>33</v>
      </c>
      <c r="V28" s="24" t="s">
        <v>33</v>
      </c>
      <c r="W28" s="37">
        <v>0</v>
      </c>
      <c r="X28" s="25">
        <f t="shared" si="9"/>
        <v>0</v>
      </c>
      <c r="Y28" s="26">
        <f t="shared" si="10"/>
        <v>0</v>
      </c>
      <c r="Z28" s="37">
        <v>0</v>
      </c>
      <c r="AA28" s="15" t="s">
        <v>73</v>
      </c>
      <c r="AB28" s="28">
        <f t="shared" si="11"/>
        <v>-0.69</v>
      </c>
      <c r="AC28" s="29">
        <v>0.36223652893518515</v>
      </c>
      <c r="AD28" s="26">
        <f t="shared" si="12"/>
        <v>0</v>
      </c>
      <c r="AE28" s="26">
        <v>-6.28</v>
      </c>
      <c r="AF28" s="26">
        <v>-9.6881883333333292</v>
      </c>
      <c r="AG28" s="26">
        <v>0</v>
      </c>
    </row>
    <row r="29" spans="1:33" ht="15.75" customHeight="1" x14ac:dyDescent="0.2">
      <c r="A29" s="39" t="s">
        <v>68</v>
      </c>
      <c r="B29" s="39"/>
      <c r="C29" s="16">
        <f t="shared" si="4"/>
        <v>29.99</v>
      </c>
      <c r="D29" s="31">
        <v>1</v>
      </c>
      <c r="E29" s="31">
        <v>0</v>
      </c>
      <c r="F29" s="32">
        <v>29.99</v>
      </c>
      <c r="G29" s="32">
        <v>0</v>
      </c>
      <c r="H29" s="19">
        <f t="shared" si="1"/>
        <v>0</v>
      </c>
      <c r="I29" s="19">
        <f t="shared" si="2"/>
        <v>0.30088113560307145</v>
      </c>
      <c r="J29" s="18">
        <f t="shared" si="5"/>
        <v>9.0234252567361128</v>
      </c>
      <c r="K29" s="18">
        <f t="shared" si="3"/>
        <v>9.0234252567361128</v>
      </c>
      <c r="L29" s="31">
        <v>2</v>
      </c>
      <c r="M29" s="20">
        <f t="shared" si="6"/>
        <v>0.5</v>
      </c>
      <c r="N29" s="31">
        <v>0</v>
      </c>
      <c r="O29" s="21">
        <f t="shared" ref="O29:P29" si="37">D29/7</f>
        <v>0.14285714285714285</v>
      </c>
      <c r="P29" s="21">
        <f t="shared" si="37"/>
        <v>0</v>
      </c>
      <c r="Q29" s="17">
        <f t="shared" si="8"/>
        <v>0</v>
      </c>
      <c r="R29" s="17"/>
      <c r="S29" s="22">
        <v>0</v>
      </c>
      <c r="T29" s="15">
        <v>252</v>
      </c>
      <c r="U29" s="23" t="s">
        <v>33</v>
      </c>
      <c r="V29" s="24" t="s">
        <v>33</v>
      </c>
      <c r="W29" s="39">
        <v>0</v>
      </c>
      <c r="X29" s="25">
        <f t="shared" si="9"/>
        <v>0</v>
      </c>
      <c r="Y29" s="26">
        <f t="shared" si="10"/>
        <v>0</v>
      </c>
      <c r="Z29" s="39">
        <v>0</v>
      </c>
      <c r="AA29" s="2" t="s">
        <v>73</v>
      </c>
      <c r="AB29" s="28">
        <f t="shared" si="11"/>
        <v>-0.69</v>
      </c>
      <c r="AC29" s="29">
        <v>0.36223652893518515</v>
      </c>
      <c r="AD29" s="26">
        <f t="shared" si="12"/>
        <v>-0.4998864099305555</v>
      </c>
      <c r="AE29" s="26">
        <v>-6.28</v>
      </c>
      <c r="AF29" s="26">
        <v>-9.6881883333333292</v>
      </c>
      <c r="AG29" s="26">
        <v>0</v>
      </c>
    </row>
    <row r="30" spans="1:33" ht="15.75" customHeight="1" x14ac:dyDescent="0.2">
      <c r="A30" s="39" t="s">
        <v>69</v>
      </c>
      <c r="B30" s="39"/>
      <c r="C30" s="16">
        <f t="shared" si="4"/>
        <v>29.99</v>
      </c>
      <c r="D30" s="31">
        <v>1</v>
      </c>
      <c r="E30" s="31">
        <v>0</v>
      </c>
      <c r="F30" s="32">
        <v>29.99</v>
      </c>
      <c r="G30" s="32">
        <v>0</v>
      </c>
      <c r="H30" s="19">
        <f t="shared" si="1"/>
        <v>0</v>
      </c>
      <c r="I30" s="19">
        <f t="shared" si="2"/>
        <v>0.30893934822950259</v>
      </c>
      <c r="J30" s="18">
        <f t="shared" si="5"/>
        <v>9.2650910534027826</v>
      </c>
      <c r="K30" s="18">
        <f t="shared" si="3"/>
        <v>9.2650910534027826</v>
      </c>
      <c r="L30" s="31">
        <v>16</v>
      </c>
      <c r="M30" s="20">
        <f t="shared" si="6"/>
        <v>6.25E-2</v>
      </c>
      <c r="N30" s="31">
        <v>180</v>
      </c>
      <c r="O30" s="21">
        <f t="shared" ref="O30:P30" si="38">D30/7</f>
        <v>0.14285714285714285</v>
      </c>
      <c r="P30" s="21">
        <f t="shared" si="38"/>
        <v>0</v>
      </c>
      <c r="Q30" s="17">
        <f t="shared" si="8"/>
        <v>1260</v>
      </c>
      <c r="R30" s="17"/>
      <c r="S30" s="22">
        <v>1.142857142857143</v>
      </c>
      <c r="T30" s="15">
        <v>252</v>
      </c>
      <c r="U30" s="23" t="s">
        <v>33</v>
      </c>
      <c r="V30" s="24" t="s">
        <v>33</v>
      </c>
      <c r="W30" s="39">
        <v>0</v>
      </c>
      <c r="X30" s="25">
        <f t="shared" si="9"/>
        <v>0</v>
      </c>
      <c r="Y30" s="26">
        <f t="shared" si="10"/>
        <v>0</v>
      </c>
      <c r="Z30" s="39">
        <v>0</v>
      </c>
      <c r="AA30" s="2" t="s">
        <v>73</v>
      </c>
      <c r="AB30" s="28">
        <f t="shared" si="11"/>
        <v>-0.69</v>
      </c>
      <c r="AC30" s="29">
        <v>0.36223652893518515</v>
      </c>
      <c r="AD30" s="26">
        <f t="shared" si="12"/>
        <v>-0.4998864099305555</v>
      </c>
      <c r="AE30" s="26">
        <v>-6.28</v>
      </c>
      <c r="AF30" s="26">
        <v>-9.4465225366666594</v>
      </c>
      <c r="AG30" s="26">
        <v>0</v>
      </c>
    </row>
    <row r="31" spans="1:33" ht="15.75" customHeight="1" x14ac:dyDescent="0.2">
      <c r="A31" s="39" t="s">
        <v>70</v>
      </c>
      <c r="B31" s="43" t="s">
        <v>499</v>
      </c>
      <c r="C31" s="16">
        <f t="shared" si="4"/>
        <v>29.99</v>
      </c>
      <c r="D31" s="31">
        <v>4</v>
      </c>
      <c r="E31" s="31">
        <v>1</v>
      </c>
      <c r="F31" s="32">
        <v>119.96</v>
      </c>
      <c r="G31" s="32">
        <v>0</v>
      </c>
      <c r="H31" s="19">
        <f t="shared" si="1"/>
        <v>0</v>
      </c>
      <c r="I31" s="19">
        <f t="shared" si="2"/>
        <v>0.30893934822950259</v>
      </c>
      <c r="J31" s="18">
        <f t="shared" si="5"/>
        <v>37.06036421361113</v>
      </c>
      <c r="K31" s="18">
        <f t="shared" si="3"/>
        <v>9.2650910534027826</v>
      </c>
      <c r="L31" s="31">
        <v>23</v>
      </c>
      <c r="M31" s="20">
        <f t="shared" si="6"/>
        <v>0.17391304347826086</v>
      </c>
      <c r="N31" s="31">
        <v>176</v>
      </c>
      <c r="O31" s="21">
        <f t="shared" ref="O31:P32" si="39">D31/7</f>
        <v>0.5714285714285714</v>
      </c>
      <c r="P31" s="21">
        <f t="shared" si="39"/>
        <v>0.14285714285714285</v>
      </c>
      <c r="Q31" s="17">
        <f t="shared" si="8"/>
        <v>246</v>
      </c>
      <c r="R31" s="17"/>
      <c r="S31" s="22">
        <v>1.1847133757961701</v>
      </c>
      <c r="T31" s="15">
        <v>132</v>
      </c>
      <c r="U31" s="23">
        <v>120</v>
      </c>
      <c r="V31" s="24" t="s">
        <v>727</v>
      </c>
      <c r="W31" s="39">
        <v>0</v>
      </c>
      <c r="X31" s="25">
        <f t="shared" si="9"/>
        <v>0</v>
      </c>
      <c r="Y31" s="26">
        <f t="shared" si="10"/>
        <v>0</v>
      </c>
      <c r="Z31" s="39">
        <v>0</v>
      </c>
      <c r="AA31" s="2" t="s">
        <v>73</v>
      </c>
      <c r="AB31" s="28">
        <f t="shared" si="11"/>
        <v>-0.69</v>
      </c>
      <c r="AC31" s="29">
        <v>0.36223652893518515</v>
      </c>
      <c r="AD31" s="26">
        <f t="shared" si="12"/>
        <v>-1.999545639722222</v>
      </c>
      <c r="AE31" s="26">
        <v>-6.28</v>
      </c>
      <c r="AF31" s="26">
        <v>-9.4465225366666612</v>
      </c>
      <c r="AG31" s="26">
        <v>0</v>
      </c>
    </row>
    <row r="32" spans="1:33" ht="15.75" customHeight="1" x14ac:dyDescent="0.2">
      <c r="A32" s="39" t="s">
        <v>717</v>
      </c>
      <c r="B32" s="43"/>
      <c r="C32" s="16">
        <f t="shared" si="4"/>
        <v>24.99</v>
      </c>
      <c r="D32" s="31">
        <v>3</v>
      </c>
      <c r="E32" s="31">
        <v>0</v>
      </c>
      <c r="F32" s="32">
        <v>74.97</v>
      </c>
      <c r="G32" s="32">
        <v>0</v>
      </c>
      <c r="H32" s="19">
        <f t="shared" si="1"/>
        <v>0</v>
      </c>
      <c r="I32" s="19">
        <f t="shared" si="2"/>
        <v>0.2006839157023923</v>
      </c>
      <c r="J32" s="18">
        <f t="shared" si="5"/>
        <v>15.045273160208351</v>
      </c>
      <c r="K32" s="18">
        <f t="shared" si="3"/>
        <v>5.0150910534027835</v>
      </c>
      <c r="L32" s="31">
        <v>24</v>
      </c>
      <c r="M32" s="20">
        <f t="shared" si="6"/>
        <v>0.125</v>
      </c>
      <c r="N32" s="31">
        <v>161</v>
      </c>
      <c r="O32" s="21">
        <f t="shared" si="39"/>
        <v>0.42857142857142855</v>
      </c>
      <c r="P32" s="21">
        <f t="shared" si="39"/>
        <v>0</v>
      </c>
      <c r="Q32" s="17">
        <f t="shared" si="8"/>
        <v>375</v>
      </c>
      <c r="R32" s="17" t="str">
        <f ca="1">IFERROR(VLOOKUP($B$2,IMPORTRANGE("https://docs.google.com/spreadsheets/d/1KiWZV1ko8G7lnRucBRBd29jj3Be6ltMfljMDqzOkQmI/edit#gid=1381463014","Lookup!A:F"),6,FALSE),"")</f>
        <v/>
      </c>
      <c r="S32" s="22">
        <v>1.140684410646388</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0.36223652893518515</v>
      </c>
      <c r="AD32" s="26">
        <f t="shared" si="12"/>
        <v>-1.4996592297916664</v>
      </c>
      <c r="AE32" s="26">
        <v>-6.28</v>
      </c>
      <c r="AF32" s="26">
        <v>-9.4465225366666594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G1000"/>
  <sheetViews>
    <sheetView tabSelected="1" workbookViewId="0">
      <pane xSplit="2" ySplit="2" topLeftCell="C3"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9.832031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2 Pack - Black Cord Organizer with Wood Print Top - Hider for Wires, Power Strips, Surge Protectors &amp; More - Includes Cable Sleeve, Hook and Loop Keepers, Zip Ties &amp; Clips")</f>
        <v>Cable Management Box, 2 Pack - Black Cord Organizer with Wood Print Top - Hider for Wires, Power Strips, Surge Protectors &amp; More - Includes Cable Sleeve, Hook and Loop Keepers, Zip Ties &amp; Clips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Info!B1:BJ5000""),2,FALSE),"""")"),"B089DPM3FG")</f>
        <v>B089DPM3FG</v>
      </c>
      <c r="B2" s="38" t="s">
        <v>500</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58.5" customHeight="1" x14ac:dyDescent="0.15">
      <c r="A3" s="62" t="s">
        <v>30</v>
      </c>
      <c r="B3" s="63"/>
      <c r="C3" s="4">
        <f>((AE32+AF32)/0.85)*-1</f>
        <v>21.053691219607767</v>
      </c>
      <c r="D3" s="5">
        <f>SUM(D4:D99765)</f>
        <v>86</v>
      </c>
      <c r="E3" s="5"/>
      <c r="F3" s="6">
        <f t="shared" ref="F3:G3" si="0">SUM(F4:F99765)</f>
        <v>2772.14</v>
      </c>
      <c r="G3" s="6">
        <f t="shared" si="0"/>
        <v>-402.53</v>
      </c>
      <c r="H3" s="7">
        <f t="shared" ref="H3:H32" si="1">G3/F3*-1</f>
        <v>0.14520550910127195</v>
      </c>
      <c r="I3" s="8">
        <f t="shared" ref="I3:I32" si="2">J3/F3</f>
        <v>0.13091628647977729</v>
      </c>
      <c r="J3" s="6">
        <f>SUM(J4:J99765)</f>
        <v>362.9182744020498</v>
      </c>
      <c r="K3" s="6">
        <f t="shared" ref="K3:K32" si="3">J3/D3</f>
        <v>4.2199799349075562</v>
      </c>
      <c r="L3" s="5"/>
      <c r="M3" s="9"/>
      <c r="N3" s="10"/>
      <c r="O3" s="5" t="str">
        <f ca="1">IFERROR(__xludf.DUMMYFUNCTION("IFERROR(VLOOKUP(B2,IMPORTRANGE(""https://docs.google.com/spreadsheets/d/1N8jvpEHDVkurDv7NrPxwI3eH6hQsvtb1QltGNCalRjU/edit#gid=865736387"",""Compiled Sheet!a1:g5000""),2,FALSE),"""")"),"2 - March
3 - April
3 - May
3 - June
3 - July
3 - Aug
3 - Sept
1.5 - Oct
1.5 - Nov
3 - Dec
2 - Jan
2 - Feb")</f>
        <v>2 - March
3 - April
3 - May
3 - June
3 - July
3 - Aug
3 - Sept
1.5 - Oct
1.5 - Nov
3 -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23</v>
      </c>
      <c r="X3" s="7">
        <f>W3/D3</f>
        <v>0.26744186046511625</v>
      </c>
      <c r="Y3" s="6"/>
      <c r="Z3" s="5"/>
      <c r="AA3" s="5"/>
      <c r="AB3" s="5"/>
      <c r="AC3" s="5"/>
      <c r="AD3" s="6">
        <f>SUM(AD4:AD99765)</f>
        <v>-40.921313805729156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Info!B2:BZ7000""),37,FALSE)),"""")*-1"),-11.6156375366666)</f>
        <v>-11.6156375366666</v>
      </c>
      <c r="AG3" s="6">
        <f>SUM(AG4:AG99765)</f>
        <v>0</v>
      </c>
    </row>
    <row r="4" spans="1:33" ht="15.75" customHeight="1" x14ac:dyDescent="0.2">
      <c r="A4" s="15" t="s">
        <v>31</v>
      </c>
      <c r="B4" s="15" t="s">
        <v>428</v>
      </c>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300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-11.617992222222224</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300</v>
      </c>
      <c r="U5" s="23" t="s">
        <v>33</v>
      </c>
      <c r="V5" s="24" t="s">
        <v>33</v>
      </c>
      <c r="W5" s="15">
        <v>0</v>
      </c>
      <c r="X5" s="25">
        <f t="shared" si="9"/>
        <v>0</v>
      </c>
      <c r="Y5" s="26">
        <f t="shared" si="10"/>
        <v>0</v>
      </c>
      <c r="Z5" s="15">
        <v>0</v>
      </c>
      <c r="AA5" s="15" t="e">
        <v>#N/A</v>
      </c>
      <c r="AB5" s="28" t="e">
        <f t="shared" si="11"/>
        <v>#N/A</v>
      </c>
      <c r="AC5" s="29" t="e">
        <v>#N/A</v>
      </c>
      <c r="AD5" s="26">
        <f t="shared" si="12"/>
        <v>0</v>
      </c>
      <c r="AE5" s="26">
        <v>0</v>
      </c>
      <c r="AF5" s="26">
        <v>-11.617992222222224</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300</v>
      </c>
      <c r="U6" s="23" t="s">
        <v>33</v>
      </c>
      <c r="V6" s="24" t="s">
        <v>39</v>
      </c>
      <c r="W6" s="15">
        <v>0</v>
      </c>
      <c r="X6" s="25">
        <f t="shared" si="9"/>
        <v>0</v>
      </c>
      <c r="Y6" s="26">
        <f t="shared" si="10"/>
        <v>0</v>
      </c>
      <c r="Z6" s="15">
        <v>0</v>
      </c>
      <c r="AA6" s="15" t="e">
        <v>#N/A</v>
      </c>
      <c r="AB6" s="28" t="e">
        <f t="shared" si="11"/>
        <v>#N/A</v>
      </c>
      <c r="AC6" s="29" t="e">
        <v>#N/A</v>
      </c>
      <c r="AD6" s="26">
        <f t="shared" si="12"/>
        <v>0</v>
      </c>
      <c r="AE6" s="26">
        <v>0</v>
      </c>
      <c r="AF6" s="26">
        <v>-11.617992222222224</v>
      </c>
      <c r="AG6" s="26">
        <v>0</v>
      </c>
    </row>
    <row r="7" spans="1:33" ht="15.75" customHeight="1" x14ac:dyDescent="0.2">
      <c r="A7" s="15" t="s">
        <v>40</v>
      </c>
      <c r="B7" s="15"/>
      <c r="C7" s="16">
        <f t="shared" si="4"/>
        <v>25.99</v>
      </c>
      <c r="D7" s="17">
        <v>1</v>
      </c>
      <c r="E7" s="17">
        <v>0</v>
      </c>
      <c r="F7" s="30">
        <v>25.99</v>
      </c>
      <c r="G7" s="30">
        <v>0</v>
      </c>
      <c r="H7" s="19">
        <f t="shared" si="1"/>
        <v>0</v>
      </c>
      <c r="I7" s="19">
        <f t="shared" si="2"/>
        <v>0.14788871788294625</v>
      </c>
      <c r="J7" s="18">
        <f t="shared" si="5"/>
        <v>3.843627777777773</v>
      </c>
      <c r="K7" s="18">
        <f t="shared" si="3"/>
        <v>3.843627777777773</v>
      </c>
      <c r="L7" s="17">
        <v>14</v>
      </c>
      <c r="M7" s="20">
        <f t="shared" si="6"/>
        <v>7.1428571428571425E-2</v>
      </c>
      <c r="N7" s="17">
        <v>0</v>
      </c>
      <c r="O7" s="21">
        <f t="shared" ref="O7:P7" si="15">D7/7</f>
        <v>0.14285714285714285</v>
      </c>
      <c r="P7" s="21">
        <f t="shared" si="15"/>
        <v>0</v>
      </c>
      <c r="Q7" s="17">
        <f t="shared" si="8"/>
        <v>0</v>
      </c>
      <c r="R7" s="17"/>
      <c r="S7" s="22" t="e">
        <v>#N/A</v>
      </c>
      <c r="T7" s="15">
        <v>300</v>
      </c>
      <c r="U7" s="23" t="s">
        <v>33</v>
      </c>
      <c r="V7" s="24" t="s">
        <v>39</v>
      </c>
      <c r="W7" s="15">
        <v>0</v>
      </c>
      <c r="X7" s="25">
        <f t="shared" si="9"/>
        <v>0</v>
      </c>
      <c r="Y7" s="26">
        <f t="shared" si="10"/>
        <v>0</v>
      </c>
      <c r="Z7" s="15">
        <v>0</v>
      </c>
      <c r="AA7" s="15" t="s">
        <v>73</v>
      </c>
      <c r="AB7" s="28">
        <f t="shared" si="11"/>
        <v>-0.69</v>
      </c>
      <c r="AC7" s="29">
        <v>0.32600000000000001</v>
      </c>
      <c r="AD7" s="26">
        <f t="shared" si="12"/>
        <v>-0.44988</v>
      </c>
      <c r="AE7" s="26">
        <v>-6.18</v>
      </c>
      <c r="AF7" s="26">
        <v>-11.617992222222224</v>
      </c>
      <c r="AG7" s="26">
        <v>0</v>
      </c>
    </row>
    <row r="8" spans="1:33" ht="15.75" customHeight="1" x14ac:dyDescent="0.2">
      <c r="A8" s="15" t="s">
        <v>42</v>
      </c>
      <c r="B8" s="15"/>
      <c r="C8" s="16">
        <f t="shared" si="4"/>
        <v>25.99</v>
      </c>
      <c r="D8" s="17">
        <v>6</v>
      </c>
      <c r="E8" s="17">
        <v>0</v>
      </c>
      <c r="F8" s="30">
        <v>155.94</v>
      </c>
      <c r="G8" s="30">
        <v>0</v>
      </c>
      <c r="H8" s="19">
        <f t="shared" si="1"/>
        <v>0</v>
      </c>
      <c r="I8" s="19">
        <f t="shared" si="2"/>
        <v>0.14781146594844177</v>
      </c>
      <c r="J8" s="18">
        <f t="shared" si="5"/>
        <v>23.049720000000008</v>
      </c>
      <c r="K8" s="18">
        <f t="shared" si="3"/>
        <v>3.8416200000000011</v>
      </c>
      <c r="L8" s="17">
        <v>26</v>
      </c>
      <c r="M8" s="20">
        <f t="shared" si="6"/>
        <v>0.23076923076923078</v>
      </c>
      <c r="N8" s="17">
        <v>0</v>
      </c>
      <c r="O8" s="21">
        <f t="shared" ref="O8:P8" si="16">D8/7</f>
        <v>0.8571428571428571</v>
      </c>
      <c r="P8" s="21">
        <f t="shared" si="16"/>
        <v>0</v>
      </c>
      <c r="Q8" s="17">
        <f t="shared" si="8"/>
        <v>0</v>
      </c>
      <c r="R8" s="17"/>
      <c r="S8" s="22" t="e">
        <v>#N/A</v>
      </c>
      <c r="T8" s="15">
        <v>300</v>
      </c>
      <c r="U8" s="23">
        <v>108</v>
      </c>
      <c r="V8" s="24" t="s">
        <v>501</v>
      </c>
      <c r="W8" s="15">
        <v>0</v>
      </c>
      <c r="X8" s="25">
        <f t="shared" si="9"/>
        <v>0</v>
      </c>
      <c r="Y8" s="26">
        <f t="shared" si="10"/>
        <v>0</v>
      </c>
      <c r="Z8" s="15">
        <v>0</v>
      </c>
      <c r="AA8" s="15" t="s">
        <v>73</v>
      </c>
      <c r="AB8" s="28">
        <f t="shared" si="11"/>
        <v>-0.69</v>
      </c>
      <c r="AC8" s="29">
        <v>0.32600000000000001</v>
      </c>
      <c r="AD8" s="26">
        <f t="shared" si="12"/>
        <v>-2.6992799999999999</v>
      </c>
      <c r="AE8" s="26">
        <v>-6.18</v>
      </c>
      <c r="AF8" s="26">
        <v>-11.62</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300</v>
      </c>
      <c r="U9" s="23">
        <v>108</v>
      </c>
      <c r="V9" s="24" t="s">
        <v>502</v>
      </c>
      <c r="W9" s="15">
        <v>0</v>
      </c>
      <c r="X9" s="25">
        <f t="shared" si="9"/>
        <v>0</v>
      </c>
      <c r="Y9" s="26">
        <f t="shared" si="10"/>
        <v>0</v>
      </c>
      <c r="Z9" s="15">
        <v>0</v>
      </c>
      <c r="AA9" s="15" t="e">
        <v>#N/A</v>
      </c>
      <c r="AB9" s="28" t="e">
        <f t="shared" si="11"/>
        <v>#N/A</v>
      </c>
      <c r="AC9" s="29" t="e">
        <v>#N/A</v>
      </c>
      <c r="AD9" s="26">
        <f t="shared" si="12"/>
        <v>0</v>
      </c>
      <c r="AE9" s="26">
        <v>0</v>
      </c>
      <c r="AF9" s="26">
        <v>-11.9363477777777</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108</v>
      </c>
      <c r="U10" s="23">
        <v>108</v>
      </c>
      <c r="V10" s="24" t="s">
        <v>503</v>
      </c>
      <c r="W10" s="15">
        <v>0</v>
      </c>
      <c r="X10" s="25">
        <f t="shared" si="9"/>
        <v>0</v>
      </c>
      <c r="Y10" s="26">
        <f t="shared" si="10"/>
        <v>0</v>
      </c>
      <c r="Z10" s="15">
        <v>0</v>
      </c>
      <c r="AA10" s="15" t="e">
        <v>#N/A</v>
      </c>
      <c r="AB10" s="28" t="e">
        <f t="shared" si="11"/>
        <v>#N/A</v>
      </c>
      <c r="AC10" s="29" t="e">
        <v>#N/A</v>
      </c>
      <c r="AD10" s="26">
        <f t="shared" si="12"/>
        <v>0</v>
      </c>
      <c r="AE10" s="26">
        <v>0</v>
      </c>
      <c r="AF10" s="26">
        <v>-11.9363477777777</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108</v>
      </c>
      <c r="U11" s="23">
        <v>108</v>
      </c>
      <c r="V11" s="24" t="s">
        <v>503</v>
      </c>
      <c r="W11" s="15">
        <v>0</v>
      </c>
      <c r="X11" s="25">
        <f t="shared" si="9"/>
        <v>0</v>
      </c>
      <c r="Y11" s="26">
        <f t="shared" si="10"/>
        <v>0</v>
      </c>
      <c r="Z11" s="15">
        <v>0</v>
      </c>
      <c r="AA11" s="15" t="e">
        <v>#N/A</v>
      </c>
      <c r="AB11" s="28" t="e">
        <f t="shared" si="11"/>
        <v>#N/A</v>
      </c>
      <c r="AC11" s="29" t="e">
        <v>#N/A</v>
      </c>
      <c r="AD11" s="26">
        <f t="shared" si="12"/>
        <v>0</v>
      </c>
      <c r="AE11" s="26">
        <v>0</v>
      </c>
      <c r="AF11" s="26">
        <v>-11.9363477777777</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444</v>
      </c>
      <c r="U12" s="23">
        <v>108</v>
      </c>
      <c r="V12" s="24" t="s">
        <v>504</v>
      </c>
      <c r="W12" s="15">
        <v>0</v>
      </c>
      <c r="X12" s="25">
        <f t="shared" si="9"/>
        <v>0</v>
      </c>
      <c r="Y12" s="26">
        <f t="shared" si="10"/>
        <v>0</v>
      </c>
      <c r="Z12" s="15">
        <v>0</v>
      </c>
      <c r="AA12" s="15" t="e">
        <v>#N/A</v>
      </c>
      <c r="AB12" s="28" t="e">
        <f t="shared" si="11"/>
        <v>#N/A</v>
      </c>
      <c r="AC12" s="29" t="e">
        <v>#N/A</v>
      </c>
      <c r="AD12" s="26">
        <f t="shared" si="12"/>
        <v>0</v>
      </c>
      <c r="AE12" s="26">
        <v>0</v>
      </c>
      <c r="AF12" s="26">
        <v>-11.9363477777777</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444</v>
      </c>
      <c r="U13" s="23">
        <v>108</v>
      </c>
      <c r="V13" s="24" t="s">
        <v>505</v>
      </c>
      <c r="W13" s="15">
        <v>0</v>
      </c>
      <c r="X13" s="25">
        <f t="shared" si="9"/>
        <v>0</v>
      </c>
      <c r="Y13" s="26">
        <f t="shared" si="10"/>
        <v>0</v>
      </c>
      <c r="Z13" s="15">
        <v>0</v>
      </c>
      <c r="AA13" s="15" t="e">
        <v>#N/A</v>
      </c>
      <c r="AB13" s="28" t="e">
        <f t="shared" si="11"/>
        <v>#N/A</v>
      </c>
      <c r="AC13" s="29" t="e">
        <v>#N/A</v>
      </c>
      <c r="AD13" s="26">
        <f t="shared" si="12"/>
        <v>0</v>
      </c>
      <c r="AE13" s="26">
        <v>0</v>
      </c>
      <c r="AF13" s="26">
        <v>-12.103903333333299</v>
      </c>
      <c r="AG13" s="26">
        <v>0</v>
      </c>
    </row>
    <row r="14" spans="1:33" ht="15.75" customHeight="1" x14ac:dyDescent="0.2">
      <c r="A14" s="15" t="s">
        <v>52</v>
      </c>
      <c r="B14" s="15"/>
      <c r="C14" s="16">
        <f t="shared" si="4"/>
        <v>25.99</v>
      </c>
      <c r="D14" s="17">
        <v>1</v>
      </c>
      <c r="E14" s="17">
        <v>0</v>
      </c>
      <c r="F14" s="18">
        <v>25.99</v>
      </c>
      <c r="G14" s="30">
        <v>-0.08</v>
      </c>
      <c r="H14" s="19">
        <f t="shared" si="1"/>
        <v>3.0781069642170067E-3</v>
      </c>
      <c r="I14" s="19">
        <f t="shared" si="2"/>
        <v>0.1261145312299615</v>
      </c>
      <c r="J14" s="18">
        <f t="shared" si="5"/>
        <v>3.277716666666699</v>
      </c>
      <c r="K14" s="18">
        <f t="shared" si="3"/>
        <v>3.277716666666699</v>
      </c>
      <c r="L14" s="17">
        <v>4</v>
      </c>
      <c r="M14" s="20">
        <f t="shared" si="6"/>
        <v>0.25</v>
      </c>
      <c r="N14" s="17">
        <v>0</v>
      </c>
      <c r="O14" s="21">
        <f t="shared" ref="O14:P14" si="22">D14/7</f>
        <v>0.14285714285714285</v>
      </c>
      <c r="P14" s="21">
        <f t="shared" si="22"/>
        <v>0</v>
      </c>
      <c r="Q14" s="17">
        <f t="shared" si="8"/>
        <v>0</v>
      </c>
      <c r="R14" s="17"/>
      <c r="S14" s="22" t="e">
        <v>#N/A</v>
      </c>
      <c r="T14" s="15">
        <v>444</v>
      </c>
      <c r="U14" s="23">
        <v>108</v>
      </c>
      <c r="V14" s="24" t="s">
        <v>505</v>
      </c>
      <c r="W14" s="15">
        <v>0</v>
      </c>
      <c r="X14" s="25">
        <f t="shared" si="9"/>
        <v>0</v>
      </c>
      <c r="Y14" s="26">
        <f t="shared" si="10"/>
        <v>0</v>
      </c>
      <c r="Z14" s="15">
        <v>0</v>
      </c>
      <c r="AA14" s="15" t="s">
        <v>73</v>
      </c>
      <c r="AB14" s="28">
        <f t="shared" si="11"/>
        <v>-0.69</v>
      </c>
      <c r="AC14" s="29">
        <v>0.32600000000000001</v>
      </c>
      <c r="AD14" s="26">
        <f t="shared" si="12"/>
        <v>-0.44988</v>
      </c>
      <c r="AE14" s="26">
        <v>-6.18</v>
      </c>
      <c r="AF14" s="26">
        <v>-12.103903333333299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444</v>
      </c>
      <c r="U15" s="23">
        <v>108</v>
      </c>
      <c r="V15" s="24" t="s">
        <v>506</v>
      </c>
      <c r="W15" s="15">
        <v>0</v>
      </c>
      <c r="X15" s="25">
        <f t="shared" si="9"/>
        <v>0</v>
      </c>
      <c r="Y15" s="26">
        <f t="shared" si="10"/>
        <v>0</v>
      </c>
      <c r="Z15" s="15">
        <v>0</v>
      </c>
      <c r="AA15" s="15" t="e">
        <v>#N/A</v>
      </c>
      <c r="AB15" s="28" t="e">
        <f t="shared" si="11"/>
        <v>#N/A</v>
      </c>
      <c r="AC15" s="29" t="e">
        <v>#N/A</v>
      </c>
      <c r="AD15" s="26">
        <f t="shared" si="12"/>
        <v>0</v>
      </c>
      <c r="AE15" s="26">
        <v>0</v>
      </c>
      <c r="AF15" s="26">
        <v>-12.103903333333299</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108</v>
      </c>
      <c r="O16" s="21">
        <f t="shared" ref="O16:P16" si="24">D16/7</f>
        <v>0</v>
      </c>
      <c r="P16" s="21">
        <f t="shared" si="24"/>
        <v>0</v>
      </c>
      <c r="Q16" s="17" t="e">
        <f t="shared" si="8"/>
        <v>#DIV/0!</v>
      </c>
      <c r="R16" s="17"/>
      <c r="S16" s="22">
        <v>0.27826086956521701</v>
      </c>
      <c r="T16" s="15">
        <v>336</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-12.103903333333299</v>
      </c>
      <c r="AG16" s="26">
        <v>0</v>
      </c>
    </row>
    <row r="17" spans="1:33" ht="15.75" customHeight="1" x14ac:dyDescent="0.2">
      <c r="A17" s="15" t="s">
        <v>56</v>
      </c>
      <c r="B17" s="15" t="s">
        <v>507</v>
      </c>
      <c r="C17" s="16">
        <f t="shared" si="4"/>
        <v>25.99</v>
      </c>
      <c r="D17" s="17">
        <v>1</v>
      </c>
      <c r="E17" s="17">
        <v>0</v>
      </c>
      <c r="F17" s="18">
        <v>25.99</v>
      </c>
      <c r="G17" s="30">
        <v>0</v>
      </c>
      <c r="H17" s="19">
        <f t="shared" si="1"/>
        <v>0</v>
      </c>
      <c r="I17" s="19">
        <f t="shared" si="2"/>
        <v>0.13868483604805382</v>
      </c>
      <c r="J17" s="18">
        <f t="shared" si="5"/>
        <v>3.6044188888889184</v>
      </c>
      <c r="K17" s="18">
        <f t="shared" si="3"/>
        <v>3.6044188888889184</v>
      </c>
      <c r="L17" s="17">
        <v>16</v>
      </c>
      <c r="M17" s="20">
        <f t="shared" si="6"/>
        <v>6.25E-2</v>
      </c>
      <c r="N17" s="17">
        <v>107</v>
      </c>
      <c r="O17" s="21">
        <f t="shared" ref="O17:P17" si="25">D17/7</f>
        <v>0.14285714285714285</v>
      </c>
      <c r="P17" s="21">
        <f t="shared" si="25"/>
        <v>0</v>
      </c>
      <c r="Q17" s="17">
        <f t="shared" si="8"/>
        <v>749</v>
      </c>
      <c r="R17" s="17"/>
      <c r="S17" s="22">
        <v>0.27118644067796599</v>
      </c>
      <c r="T17" s="15">
        <v>336</v>
      </c>
      <c r="U17" s="23" t="s">
        <v>33</v>
      </c>
      <c r="V17" s="24" t="s">
        <v>33</v>
      </c>
      <c r="W17" s="15">
        <v>0</v>
      </c>
      <c r="X17" s="25">
        <f t="shared" si="9"/>
        <v>0</v>
      </c>
      <c r="Y17" s="26">
        <f t="shared" si="10"/>
        <v>0</v>
      </c>
      <c r="Z17" s="15">
        <v>0</v>
      </c>
      <c r="AA17" s="15" t="s">
        <v>73</v>
      </c>
      <c r="AB17" s="28">
        <f t="shared" si="11"/>
        <v>-0.69</v>
      </c>
      <c r="AC17" s="29">
        <v>0.32592592592592595</v>
      </c>
      <c r="AD17" s="26">
        <f t="shared" si="12"/>
        <v>-0.44977777777777778</v>
      </c>
      <c r="AE17" s="26">
        <v>-6.18</v>
      </c>
      <c r="AF17" s="26">
        <v>-11.8573033333333</v>
      </c>
      <c r="AG17" s="26">
        <v>0</v>
      </c>
    </row>
    <row r="18" spans="1:33" ht="15.75" customHeight="1" x14ac:dyDescent="0.2">
      <c r="A18" s="15" t="s">
        <v>57</v>
      </c>
      <c r="B18" s="15" t="s">
        <v>508</v>
      </c>
      <c r="C18" s="16">
        <f t="shared" si="4"/>
        <v>28.389999999999997</v>
      </c>
      <c r="D18" s="17">
        <v>5</v>
      </c>
      <c r="E18" s="17">
        <v>0</v>
      </c>
      <c r="F18" s="18">
        <v>141.94999999999999</v>
      </c>
      <c r="G18" s="30">
        <v>-18.22</v>
      </c>
      <c r="H18" s="19">
        <f t="shared" si="1"/>
        <v>0.12835505459668897</v>
      </c>
      <c r="I18" s="19">
        <f t="shared" si="2"/>
        <v>7.0462095417010207E-2</v>
      </c>
      <c r="J18" s="18">
        <f t="shared" si="5"/>
        <v>10.002094444444598</v>
      </c>
      <c r="K18" s="18">
        <f t="shared" si="3"/>
        <v>2.0004188888889196</v>
      </c>
      <c r="L18" s="17">
        <v>57</v>
      </c>
      <c r="M18" s="20">
        <f t="shared" si="6"/>
        <v>8.771929824561403E-2</v>
      </c>
      <c r="N18" s="17">
        <v>90</v>
      </c>
      <c r="O18" s="21">
        <f t="shared" ref="O18:P18" si="26">D18/7</f>
        <v>0.7142857142857143</v>
      </c>
      <c r="P18" s="21">
        <f t="shared" si="26"/>
        <v>0</v>
      </c>
      <c r="Q18" s="17">
        <f t="shared" si="8"/>
        <v>126</v>
      </c>
      <c r="R18" s="17"/>
      <c r="S18" s="22">
        <v>0.50450450450450401</v>
      </c>
      <c r="T18" s="15">
        <v>336</v>
      </c>
      <c r="U18" s="23" t="s">
        <v>33</v>
      </c>
      <c r="V18" s="24" t="s">
        <v>33</v>
      </c>
      <c r="W18" s="15">
        <v>2</v>
      </c>
      <c r="X18" s="25">
        <f t="shared" si="9"/>
        <v>0.4</v>
      </c>
      <c r="Y18" s="26">
        <f t="shared" si="10"/>
        <v>9.11</v>
      </c>
      <c r="Z18" s="15">
        <v>0</v>
      </c>
      <c r="AA18" s="15" t="s">
        <v>73</v>
      </c>
      <c r="AB18" s="28">
        <f t="shared" si="11"/>
        <v>-0.69</v>
      </c>
      <c r="AC18" s="29">
        <v>0.32592592592592595</v>
      </c>
      <c r="AD18" s="26">
        <f t="shared" si="12"/>
        <v>-2.2488888888888887</v>
      </c>
      <c r="AE18" s="26">
        <v>-6.18</v>
      </c>
      <c r="AF18" s="26">
        <v>-11.8573033333333</v>
      </c>
      <c r="AG18" s="26">
        <v>0</v>
      </c>
    </row>
    <row r="19" spans="1:33" ht="15.75" customHeight="1" x14ac:dyDescent="0.2">
      <c r="A19" s="15" t="s">
        <v>58</v>
      </c>
      <c r="B19" s="15" t="s">
        <v>509</v>
      </c>
      <c r="C19" s="16">
        <f t="shared" si="4"/>
        <v>32.39</v>
      </c>
      <c r="D19" s="17">
        <v>10</v>
      </c>
      <c r="E19" s="17">
        <v>0</v>
      </c>
      <c r="F19" s="18">
        <v>323.90000000000003</v>
      </c>
      <c r="G19" s="30">
        <v>-54.87</v>
      </c>
      <c r="H19" s="19">
        <f t="shared" si="1"/>
        <v>0.16940413707934546</v>
      </c>
      <c r="I19" s="19">
        <f t="shared" si="2"/>
        <v>0.10983077767486531</v>
      </c>
      <c r="J19" s="18">
        <f t="shared" si="5"/>
        <v>35.574188888888877</v>
      </c>
      <c r="K19" s="18">
        <f t="shared" si="3"/>
        <v>3.5574188888888876</v>
      </c>
      <c r="L19" s="17">
        <v>53</v>
      </c>
      <c r="M19" s="20">
        <f t="shared" si="6"/>
        <v>0.18867924528301888</v>
      </c>
      <c r="N19" s="17">
        <v>80</v>
      </c>
      <c r="O19" s="21">
        <f t="shared" ref="O19:P19" si="27">D19/7</f>
        <v>1.4285714285714286</v>
      </c>
      <c r="P19" s="21">
        <f t="shared" si="27"/>
        <v>0</v>
      </c>
      <c r="Q19" s="17">
        <f t="shared" si="8"/>
        <v>56</v>
      </c>
      <c r="R19" s="17"/>
      <c r="S19" s="22">
        <v>0.76190476190476097</v>
      </c>
      <c r="T19" s="15">
        <v>528</v>
      </c>
      <c r="U19" s="23" t="s">
        <v>33</v>
      </c>
      <c r="V19" s="24" t="s">
        <v>33</v>
      </c>
      <c r="W19" s="15">
        <v>4</v>
      </c>
      <c r="X19" s="25">
        <f t="shared" si="9"/>
        <v>0.4</v>
      </c>
      <c r="Y19" s="26">
        <f t="shared" si="10"/>
        <v>10.974</v>
      </c>
      <c r="Z19" s="15">
        <v>1</v>
      </c>
      <c r="AA19" s="15" t="s">
        <v>73</v>
      </c>
      <c r="AB19" s="28">
        <f t="shared" si="11"/>
        <v>-0.69</v>
      </c>
      <c r="AC19" s="29">
        <v>0.32592592592592595</v>
      </c>
      <c r="AD19" s="26">
        <f t="shared" si="12"/>
        <v>-4.4977777777777774</v>
      </c>
      <c r="AE19" s="26">
        <v>-6.18</v>
      </c>
      <c r="AF19" s="26">
        <v>-11.857303333333334</v>
      </c>
      <c r="AG19" s="26">
        <v>0</v>
      </c>
    </row>
    <row r="20" spans="1:33" ht="15.75" customHeight="1" x14ac:dyDescent="0.2">
      <c r="A20" s="15" t="s">
        <v>59</v>
      </c>
      <c r="B20" s="15" t="s">
        <v>48</v>
      </c>
      <c r="C20" s="16">
        <f t="shared" si="4"/>
        <v>35.365000000000002</v>
      </c>
      <c r="D20" s="17">
        <v>8</v>
      </c>
      <c r="E20" s="17">
        <v>0</v>
      </c>
      <c r="F20" s="18">
        <v>282.92</v>
      </c>
      <c r="G20" s="30">
        <v>-20.939999999999998</v>
      </c>
      <c r="H20" s="19">
        <f t="shared" si="1"/>
        <v>7.4013855506857046E-2</v>
      </c>
      <c r="I20" s="19">
        <f t="shared" si="2"/>
        <v>0.2532353708154641</v>
      </c>
      <c r="J20" s="18">
        <f t="shared" si="5"/>
        <v>71.645351111111111</v>
      </c>
      <c r="K20" s="18">
        <f t="shared" si="3"/>
        <v>8.9556688888888889</v>
      </c>
      <c r="L20" s="17">
        <v>23</v>
      </c>
      <c r="M20" s="20">
        <f t="shared" si="6"/>
        <v>0.34782608695652173</v>
      </c>
      <c r="N20" s="17">
        <v>72</v>
      </c>
      <c r="O20" s="21">
        <f t="shared" ref="O20:P20" si="28">D20/7</f>
        <v>1.1428571428571428</v>
      </c>
      <c r="P20" s="21">
        <f t="shared" si="28"/>
        <v>0</v>
      </c>
      <c r="Q20" s="17">
        <f t="shared" si="8"/>
        <v>63</v>
      </c>
      <c r="R20" s="17"/>
      <c r="S20" s="22">
        <v>1.2558139534883701</v>
      </c>
      <c r="T20" s="15">
        <v>528</v>
      </c>
      <c r="U20" s="23" t="s">
        <v>33</v>
      </c>
      <c r="V20" s="24" t="s">
        <v>33</v>
      </c>
      <c r="W20" s="15">
        <v>3</v>
      </c>
      <c r="X20" s="25">
        <f t="shared" si="9"/>
        <v>0.375</v>
      </c>
      <c r="Y20" s="26">
        <f t="shared" si="10"/>
        <v>6.9799999999999995</v>
      </c>
      <c r="Z20" s="15">
        <v>0</v>
      </c>
      <c r="AA20" s="15" t="s">
        <v>73</v>
      </c>
      <c r="AB20" s="28">
        <f t="shared" si="11"/>
        <v>-0.69</v>
      </c>
      <c r="AC20" s="29">
        <v>0.32592592592592595</v>
      </c>
      <c r="AD20" s="26">
        <f t="shared" si="12"/>
        <v>-3.5982222222222222</v>
      </c>
      <c r="AE20" s="26">
        <v>-6.18</v>
      </c>
      <c r="AF20" s="26">
        <v>-11.857303333333334</v>
      </c>
      <c r="AG20" s="26">
        <v>0</v>
      </c>
    </row>
    <row r="21" spans="1:33" ht="15.75" customHeight="1" x14ac:dyDescent="0.2">
      <c r="A21" s="15" t="s">
        <v>60</v>
      </c>
      <c r="B21" s="15" t="s">
        <v>48</v>
      </c>
      <c r="C21" s="16">
        <f t="shared" si="4"/>
        <v>35.767777777777781</v>
      </c>
      <c r="D21" s="17">
        <v>9</v>
      </c>
      <c r="E21" s="17">
        <v>0</v>
      </c>
      <c r="F21" s="18">
        <v>321.91000000000003</v>
      </c>
      <c r="G21" s="30">
        <v>-15.52</v>
      </c>
      <c r="H21" s="19">
        <f t="shared" si="1"/>
        <v>4.8212233232891179E-2</v>
      </c>
      <c r="I21" s="19">
        <f t="shared" si="2"/>
        <v>0.28492364325432584</v>
      </c>
      <c r="J21" s="18">
        <f t="shared" si="5"/>
        <v>91.71977000000004</v>
      </c>
      <c r="K21" s="18">
        <f t="shared" si="3"/>
        <v>10.19108555555556</v>
      </c>
      <c r="L21" s="17">
        <v>13</v>
      </c>
      <c r="M21" s="20">
        <f t="shared" si="6"/>
        <v>0.69230769230769229</v>
      </c>
      <c r="N21" s="17">
        <v>64</v>
      </c>
      <c r="O21" s="21">
        <f t="shared" ref="O21:P21" si="29">D21/7</f>
        <v>1.2857142857142858</v>
      </c>
      <c r="P21" s="21">
        <f t="shared" si="29"/>
        <v>0</v>
      </c>
      <c r="Q21" s="17">
        <f t="shared" si="8"/>
        <v>49</v>
      </c>
      <c r="R21" s="17"/>
      <c r="S21" s="22">
        <v>0.66310160427807396</v>
      </c>
      <c r="T21" s="15">
        <v>528</v>
      </c>
      <c r="U21" s="23" t="s">
        <v>33</v>
      </c>
      <c r="V21" s="24" t="s">
        <v>33</v>
      </c>
      <c r="W21" s="15">
        <v>1</v>
      </c>
      <c r="X21" s="25">
        <f t="shared" si="9"/>
        <v>0.1111111111111111</v>
      </c>
      <c r="Y21" s="26">
        <f t="shared" si="10"/>
        <v>15.52</v>
      </c>
      <c r="Z21" s="15">
        <v>0</v>
      </c>
      <c r="AA21" s="15" t="s">
        <v>73</v>
      </c>
      <c r="AB21" s="28">
        <f t="shared" si="11"/>
        <v>-0.69</v>
      </c>
      <c r="AC21" s="29">
        <v>0.32592592592592595</v>
      </c>
      <c r="AD21" s="26">
        <f t="shared" si="12"/>
        <v>-4.048</v>
      </c>
      <c r="AE21" s="26">
        <v>-6.18</v>
      </c>
      <c r="AF21" s="26">
        <v>-11.857303333333334</v>
      </c>
      <c r="AG21" s="26">
        <v>0</v>
      </c>
    </row>
    <row r="22" spans="1:33" ht="15.75" customHeight="1" x14ac:dyDescent="0.2">
      <c r="A22" s="15" t="s">
        <v>61</v>
      </c>
      <c r="B22" s="15"/>
      <c r="C22" s="16" t="str">
        <f t="shared" si="4"/>
        <v xml:space="preserve"> - </v>
      </c>
      <c r="D22" s="17">
        <v>0</v>
      </c>
      <c r="E22" s="17">
        <v>0</v>
      </c>
      <c r="F22" s="30">
        <v>0</v>
      </c>
      <c r="G22" s="30">
        <v>-8.7899999999999991</v>
      </c>
      <c r="H22" s="19" t="e">
        <f t="shared" si="1"/>
        <v>#DIV/0!</v>
      </c>
      <c r="I22" s="19" t="e">
        <f t="shared" si="2"/>
        <v>#DIV/0!</v>
      </c>
      <c r="J22" s="18">
        <f t="shared" si="5"/>
        <v>-8.7899999999999991</v>
      </c>
      <c r="K22" s="18" t="e">
        <f t="shared" si="3"/>
        <v>#DIV/0!</v>
      </c>
      <c r="L22" s="17">
        <v>0</v>
      </c>
      <c r="M22" s="20" t="str">
        <f t="shared" si="6"/>
        <v>-</v>
      </c>
      <c r="N22" s="17">
        <v>63</v>
      </c>
      <c r="O22" s="21">
        <f t="shared" ref="O22:P22" si="30">D22/7</f>
        <v>0</v>
      </c>
      <c r="P22" s="21">
        <f t="shared" si="30"/>
        <v>0</v>
      </c>
      <c r="Q22" s="17" t="e">
        <f t="shared" si="8"/>
        <v>#DIV/0!</v>
      </c>
      <c r="R22" s="17"/>
      <c r="S22" s="22">
        <v>0.75555555555555498</v>
      </c>
      <c r="T22" s="15">
        <v>528</v>
      </c>
      <c r="U22" s="23" t="s">
        <v>33</v>
      </c>
      <c r="V22" s="24" t="s">
        <v>33</v>
      </c>
      <c r="W22" s="15">
        <v>0</v>
      </c>
      <c r="X22" s="25">
        <f t="shared" si="9"/>
        <v>0</v>
      </c>
      <c r="Y22" s="26">
        <f t="shared" si="10"/>
        <v>0</v>
      </c>
      <c r="Z22" s="15">
        <v>0</v>
      </c>
      <c r="AA22" s="15" t="s">
        <v>73</v>
      </c>
      <c r="AB22" s="28">
        <f t="shared" si="11"/>
        <v>-0.69</v>
      </c>
      <c r="AC22" s="29">
        <v>0.361990453125</v>
      </c>
      <c r="AD22" s="26">
        <f t="shared" si="12"/>
        <v>0</v>
      </c>
      <c r="AE22" s="26">
        <v>-6.18</v>
      </c>
      <c r="AF22" s="26">
        <v>-11.857303333333334</v>
      </c>
      <c r="AG22" s="26">
        <v>0</v>
      </c>
    </row>
    <row r="23" spans="1:33" ht="15.75" customHeight="1" x14ac:dyDescent="0.2">
      <c r="A23" s="15" t="s">
        <v>62</v>
      </c>
      <c r="B23" s="15" t="s">
        <v>510</v>
      </c>
      <c r="C23" s="16">
        <f t="shared" si="4"/>
        <v>33.99</v>
      </c>
      <c r="D23" s="17">
        <v>3</v>
      </c>
      <c r="E23" s="17">
        <v>0</v>
      </c>
      <c r="F23" s="18">
        <v>101.97</v>
      </c>
      <c r="G23" s="30">
        <v>-14.189999999999998</v>
      </c>
      <c r="H23" s="19">
        <f t="shared" si="1"/>
        <v>0.13915857605177992</v>
      </c>
      <c r="I23" s="19">
        <f t="shared" si="2"/>
        <v>0.16547954814222315</v>
      </c>
      <c r="J23" s="18">
        <f t="shared" si="5"/>
        <v>16.873949524062496</v>
      </c>
      <c r="K23" s="18">
        <f t="shared" si="3"/>
        <v>5.6246498413541657</v>
      </c>
      <c r="L23" s="17">
        <v>32</v>
      </c>
      <c r="M23" s="20">
        <f t="shared" si="6"/>
        <v>9.375E-2</v>
      </c>
      <c r="N23" s="17">
        <v>63</v>
      </c>
      <c r="O23" s="21">
        <f t="shared" ref="O23:P23" si="31">D23/7</f>
        <v>0.42857142857142855</v>
      </c>
      <c r="P23" s="21">
        <f t="shared" si="31"/>
        <v>0</v>
      </c>
      <c r="Q23" s="17">
        <f t="shared" si="8"/>
        <v>147</v>
      </c>
      <c r="R23" s="17"/>
      <c r="S23" s="22">
        <v>0.90066225165562896</v>
      </c>
      <c r="T23" s="15">
        <v>648</v>
      </c>
      <c r="U23" s="23" t="s">
        <v>33</v>
      </c>
      <c r="V23" s="24" t="s">
        <v>458</v>
      </c>
      <c r="W23" s="15">
        <v>0</v>
      </c>
      <c r="X23" s="25">
        <f t="shared" si="9"/>
        <v>0</v>
      </c>
      <c r="Y23" s="26">
        <f t="shared" si="10"/>
        <v>0</v>
      </c>
      <c r="Z23" s="15">
        <v>0</v>
      </c>
      <c r="AA23" s="15" t="s">
        <v>73</v>
      </c>
      <c r="AB23" s="28">
        <f t="shared" si="11"/>
        <v>-0.69</v>
      </c>
      <c r="AC23" s="29">
        <v>0.361990453125</v>
      </c>
      <c r="AD23" s="26">
        <f t="shared" si="12"/>
        <v>-1.4986404759374998</v>
      </c>
      <c r="AE23" s="26">
        <v>-6.18</v>
      </c>
      <c r="AF23" s="26">
        <v>-11.857303333333334</v>
      </c>
      <c r="AG23" s="26">
        <v>0</v>
      </c>
    </row>
    <row r="24" spans="1:33" ht="15.75" customHeight="1" x14ac:dyDescent="0.2">
      <c r="A24" s="15" t="s">
        <v>63</v>
      </c>
      <c r="B24" s="15" t="s">
        <v>511</v>
      </c>
      <c r="C24" s="16">
        <f t="shared" si="4"/>
        <v>35.365000000000002</v>
      </c>
      <c r="D24" s="17">
        <v>8</v>
      </c>
      <c r="E24" s="17">
        <v>0</v>
      </c>
      <c r="F24" s="18">
        <v>282.92</v>
      </c>
      <c r="G24" s="18">
        <v>-66.64</v>
      </c>
      <c r="H24" s="19">
        <f t="shared" si="1"/>
        <v>0.23554361657005513</v>
      </c>
      <c r="I24" s="19">
        <f t="shared" si="2"/>
        <v>9.0298313059639881E-2</v>
      </c>
      <c r="J24" s="18">
        <f t="shared" si="5"/>
        <v>25.547198730833315</v>
      </c>
      <c r="K24" s="18">
        <f t="shared" si="3"/>
        <v>3.1933998413541644</v>
      </c>
      <c r="L24" s="17">
        <v>61</v>
      </c>
      <c r="M24" s="20">
        <f t="shared" si="6"/>
        <v>0.13114754098360656</v>
      </c>
      <c r="N24" s="17">
        <v>54</v>
      </c>
      <c r="O24" s="21">
        <f t="shared" ref="O24:P24" si="32">D24/7</f>
        <v>1.1428571428571428</v>
      </c>
      <c r="P24" s="21">
        <f t="shared" si="32"/>
        <v>0</v>
      </c>
      <c r="Q24" s="17">
        <f t="shared" si="8"/>
        <v>47</v>
      </c>
      <c r="R24" s="17"/>
      <c r="S24" s="22">
        <v>1.0958904109589001</v>
      </c>
      <c r="T24" s="15">
        <v>528</v>
      </c>
      <c r="U24" s="23">
        <v>120</v>
      </c>
      <c r="V24" s="24" t="s">
        <v>460</v>
      </c>
      <c r="W24" s="15">
        <v>5</v>
      </c>
      <c r="X24" s="25">
        <f t="shared" si="9"/>
        <v>0.625</v>
      </c>
      <c r="Y24" s="26">
        <f t="shared" si="10"/>
        <v>7.4044444444444446</v>
      </c>
      <c r="Z24" s="15">
        <v>4</v>
      </c>
      <c r="AA24" s="15" t="s">
        <v>73</v>
      </c>
      <c r="AB24" s="28">
        <f t="shared" si="11"/>
        <v>-0.69</v>
      </c>
      <c r="AC24" s="29">
        <v>0.361990453125</v>
      </c>
      <c r="AD24" s="26">
        <f t="shared" si="12"/>
        <v>-3.9963746024999995</v>
      </c>
      <c r="AE24" s="26">
        <v>-6.18</v>
      </c>
      <c r="AF24" s="26">
        <v>-11.857303333333334</v>
      </c>
      <c r="AG24" s="26">
        <v>0</v>
      </c>
    </row>
    <row r="25" spans="1:33" ht="15.75" customHeight="1" x14ac:dyDescent="0.2">
      <c r="A25" s="15" t="s">
        <v>64</v>
      </c>
      <c r="B25" s="15" t="s">
        <v>512</v>
      </c>
      <c r="C25" s="16">
        <f t="shared" si="4"/>
        <v>35.49</v>
      </c>
      <c r="D25" s="17">
        <v>6</v>
      </c>
      <c r="E25" s="17">
        <v>0</v>
      </c>
      <c r="F25" s="18">
        <v>212.94</v>
      </c>
      <c r="G25" s="18">
        <v>-65.78</v>
      </c>
      <c r="H25" s="19">
        <f t="shared" si="1"/>
        <v>0.30891330891330893</v>
      </c>
      <c r="I25" s="19">
        <f t="shared" si="2"/>
        <v>1.8698783920940168E-2</v>
      </c>
      <c r="J25" s="18">
        <f t="shared" si="5"/>
        <v>3.9817190481249995</v>
      </c>
      <c r="K25" s="18">
        <f t="shared" si="3"/>
        <v>0.66361984135416663</v>
      </c>
      <c r="L25" s="17">
        <v>69</v>
      </c>
      <c r="M25" s="20">
        <f t="shared" si="6"/>
        <v>8.6956521739130432E-2</v>
      </c>
      <c r="N25" s="17">
        <v>59</v>
      </c>
      <c r="O25" s="21">
        <f t="shared" ref="O25:P25" si="33">D25/7</f>
        <v>0.8571428571428571</v>
      </c>
      <c r="P25" s="21">
        <f t="shared" si="33"/>
        <v>0</v>
      </c>
      <c r="Q25" s="17">
        <f t="shared" si="8"/>
        <v>68</v>
      </c>
      <c r="R25" s="17"/>
      <c r="S25" s="22">
        <v>0.80658436213991769</v>
      </c>
      <c r="T25" s="15">
        <v>528</v>
      </c>
      <c r="U25" s="23">
        <v>120</v>
      </c>
      <c r="V25" s="24" t="s">
        <v>462</v>
      </c>
      <c r="W25" s="15">
        <v>4</v>
      </c>
      <c r="X25" s="25">
        <f t="shared" si="9"/>
        <v>0.66666666666666663</v>
      </c>
      <c r="Y25" s="26">
        <f t="shared" si="10"/>
        <v>10.963333333333333</v>
      </c>
      <c r="Z25" s="15">
        <v>2</v>
      </c>
      <c r="AA25" s="15" t="s">
        <v>73</v>
      </c>
      <c r="AB25" s="28">
        <f t="shared" si="11"/>
        <v>-0.69</v>
      </c>
      <c r="AC25" s="29">
        <v>0.361990453125</v>
      </c>
      <c r="AD25" s="26">
        <f t="shared" si="12"/>
        <v>-2.9972809518749997</v>
      </c>
      <c r="AE25" s="26">
        <v>-6.18</v>
      </c>
      <c r="AF25" s="26">
        <v>-11.86</v>
      </c>
      <c r="AG25" s="26">
        <v>0</v>
      </c>
    </row>
    <row r="26" spans="1:33" ht="15.75" customHeight="1" x14ac:dyDescent="0.2">
      <c r="A26" s="15" t="s">
        <v>65</v>
      </c>
      <c r="B26" s="15" t="s">
        <v>513</v>
      </c>
      <c r="C26" s="16">
        <f t="shared" si="4"/>
        <v>31.24</v>
      </c>
      <c r="D26" s="17">
        <v>4</v>
      </c>
      <c r="E26" s="17">
        <v>0</v>
      </c>
      <c r="F26" s="18">
        <v>124.96</v>
      </c>
      <c r="G26" s="18">
        <v>-54.220000000000013</v>
      </c>
      <c r="H26" s="19">
        <f t="shared" si="1"/>
        <v>0.43389884763124215</v>
      </c>
      <c r="I26" s="19">
        <f t="shared" si="2"/>
        <v>-0.18046895514231132</v>
      </c>
      <c r="J26" s="18">
        <f t="shared" si="5"/>
        <v>-22.551400634583221</v>
      </c>
      <c r="K26" s="18">
        <f t="shared" si="3"/>
        <v>-5.6378501586458052</v>
      </c>
      <c r="L26" s="17">
        <v>62</v>
      </c>
      <c r="M26" s="20">
        <f t="shared" si="6"/>
        <v>6.4516129032258063E-2</v>
      </c>
      <c r="N26" s="17">
        <v>54</v>
      </c>
      <c r="O26" s="21">
        <f t="shared" ref="O26:P26" si="34">D26/7</f>
        <v>0.5714285714285714</v>
      </c>
      <c r="P26" s="21">
        <f t="shared" si="34"/>
        <v>0</v>
      </c>
      <c r="Q26" s="17">
        <f t="shared" si="8"/>
        <v>94</v>
      </c>
      <c r="R26" s="17"/>
      <c r="S26" s="22">
        <v>0.88510638297872335</v>
      </c>
      <c r="T26" s="15">
        <v>528</v>
      </c>
      <c r="U26" s="23">
        <v>120</v>
      </c>
      <c r="V26" s="24" t="s">
        <v>464</v>
      </c>
      <c r="W26" s="15">
        <v>1</v>
      </c>
      <c r="X26" s="25">
        <f t="shared" si="9"/>
        <v>0.25</v>
      </c>
      <c r="Y26" s="26">
        <f t="shared" si="10"/>
        <v>10.844000000000003</v>
      </c>
      <c r="Z26" s="15">
        <v>4</v>
      </c>
      <c r="AA26" s="15" t="s">
        <v>73</v>
      </c>
      <c r="AB26" s="28">
        <f t="shared" si="11"/>
        <v>-0.69</v>
      </c>
      <c r="AC26" s="29">
        <v>0.361990453125</v>
      </c>
      <c r="AD26" s="26">
        <f t="shared" si="12"/>
        <v>-1.9981873012499998</v>
      </c>
      <c r="AE26" s="26">
        <v>-6.28</v>
      </c>
      <c r="AF26" s="26">
        <v>-11.8573033333333</v>
      </c>
      <c r="AG26" s="26">
        <v>0</v>
      </c>
    </row>
    <row r="27" spans="1:33" ht="15.75" customHeight="1" x14ac:dyDescent="0.2">
      <c r="A27" s="15" t="s">
        <v>66</v>
      </c>
      <c r="B27" s="15" t="s">
        <v>514</v>
      </c>
      <c r="C27" s="16">
        <f t="shared" si="4"/>
        <v>30.99</v>
      </c>
      <c r="D27" s="17">
        <v>8</v>
      </c>
      <c r="E27" s="17">
        <v>0</v>
      </c>
      <c r="F27" s="18">
        <v>247.92</v>
      </c>
      <c r="G27" s="18">
        <v>-55.2</v>
      </c>
      <c r="H27" s="19">
        <f t="shared" si="1"/>
        <v>0.22265246853823817</v>
      </c>
      <c r="I27" s="19">
        <f t="shared" si="2"/>
        <v>2.5964822244407784E-2</v>
      </c>
      <c r="J27" s="18">
        <f t="shared" si="5"/>
        <v>6.4371987308335772</v>
      </c>
      <c r="K27" s="18">
        <f t="shared" si="3"/>
        <v>0.80464984135419715</v>
      </c>
      <c r="L27" s="17">
        <v>57</v>
      </c>
      <c r="M27" s="20">
        <f t="shared" si="6"/>
        <v>0.14035087719298245</v>
      </c>
      <c r="N27" s="17">
        <v>46</v>
      </c>
      <c r="O27" s="21">
        <f t="shared" ref="O27:P27" si="35">D27/7</f>
        <v>1.1428571428571428</v>
      </c>
      <c r="P27" s="21">
        <f t="shared" si="35"/>
        <v>0</v>
      </c>
      <c r="Q27" s="17">
        <f t="shared" si="8"/>
        <v>40</v>
      </c>
      <c r="R27" s="17"/>
      <c r="S27" s="22">
        <v>1.2512820512820511</v>
      </c>
      <c r="T27" s="15">
        <v>528</v>
      </c>
      <c r="U27" s="23">
        <v>120</v>
      </c>
      <c r="V27" s="24" t="s">
        <v>464</v>
      </c>
      <c r="W27" s="15">
        <v>2</v>
      </c>
      <c r="X27" s="25">
        <f t="shared" si="9"/>
        <v>0.25</v>
      </c>
      <c r="Y27" s="26">
        <f t="shared" si="10"/>
        <v>13.8</v>
      </c>
      <c r="Z27" s="15">
        <v>2</v>
      </c>
      <c r="AA27" s="15" t="s">
        <v>73</v>
      </c>
      <c r="AB27" s="28">
        <f t="shared" si="11"/>
        <v>-0.69</v>
      </c>
      <c r="AC27" s="29">
        <v>0.361990453125</v>
      </c>
      <c r="AD27" s="26">
        <f t="shared" si="12"/>
        <v>-3.9963746024999995</v>
      </c>
      <c r="AE27" s="26">
        <v>-6.28</v>
      </c>
      <c r="AF27" s="26">
        <v>-11.8573033333333</v>
      </c>
      <c r="AG27" s="26">
        <v>0</v>
      </c>
    </row>
    <row r="28" spans="1:33" ht="15.75" customHeight="1" x14ac:dyDescent="0.2">
      <c r="A28" s="15" t="s">
        <v>67</v>
      </c>
      <c r="B28" s="15" t="s">
        <v>48</v>
      </c>
      <c r="C28" s="16">
        <f t="shared" si="4"/>
        <v>30.99</v>
      </c>
      <c r="D28" s="17">
        <v>5</v>
      </c>
      <c r="E28" s="17">
        <v>0</v>
      </c>
      <c r="F28" s="18">
        <v>154.94999999999999</v>
      </c>
      <c r="G28" s="18">
        <v>-21.15</v>
      </c>
      <c r="H28" s="19">
        <f t="shared" si="1"/>
        <v>0.13649564375605033</v>
      </c>
      <c r="I28" s="19">
        <f t="shared" si="2"/>
        <v>0.11212164702659552</v>
      </c>
      <c r="J28" s="18">
        <f t="shared" si="5"/>
        <v>17.373249206770975</v>
      </c>
      <c r="K28" s="18">
        <f t="shared" si="3"/>
        <v>3.4746498413541951</v>
      </c>
      <c r="L28" s="17">
        <v>39</v>
      </c>
      <c r="M28" s="20">
        <f t="shared" si="6"/>
        <v>0.12820512820512819</v>
      </c>
      <c r="N28" s="17">
        <v>41</v>
      </c>
      <c r="O28" s="21">
        <f t="shared" ref="O28:P28" si="36">D28/7</f>
        <v>0.7142857142857143</v>
      </c>
      <c r="P28" s="21">
        <f t="shared" si="36"/>
        <v>0</v>
      </c>
      <c r="Q28" s="17">
        <f t="shared" si="8"/>
        <v>57</v>
      </c>
      <c r="R28" s="17"/>
      <c r="S28" s="22">
        <v>1.333333333333333</v>
      </c>
      <c r="T28" s="15">
        <v>408</v>
      </c>
      <c r="U28" s="23" t="s">
        <v>33</v>
      </c>
      <c r="V28" s="24" t="s">
        <v>33</v>
      </c>
      <c r="W28" s="15">
        <v>1</v>
      </c>
      <c r="X28" s="25">
        <f t="shared" si="9"/>
        <v>0.2</v>
      </c>
      <c r="Y28" s="26">
        <f t="shared" si="10"/>
        <v>4.2299999999999995</v>
      </c>
      <c r="Z28" s="15">
        <v>4</v>
      </c>
      <c r="AA28" s="15" t="s">
        <v>73</v>
      </c>
      <c r="AB28" s="28">
        <f t="shared" si="11"/>
        <v>-0.69</v>
      </c>
      <c r="AC28" s="29">
        <v>0.361990453125</v>
      </c>
      <c r="AD28" s="26">
        <f t="shared" si="12"/>
        <v>-2.4977341265624995</v>
      </c>
      <c r="AE28" s="26">
        <v>-6.28</v>
      </c>
      <c r="AF28" s="26">
        <v>-11.8573033333333</v>
      </c>
      <c r="AG28" s="26">
        <v>0</v>
      </c>
    </row>
    <row r="29" spans="1:33" ht="15.75" customHeight="1" x14ac:dyDescent="0.2">
      <c r="A29" s="39" t="s">
        <v>68</v>
      </c>
      <c r="B29" s="39"/>
      <c r="C29" s="16" t="str">
        <f t="shared" si="4"/>
        <v xml:space="preserve"> - </v>
      </c>
      <c r="D29" s="31">
        <v>0</v>
      </c>
      <c r="E29" s="31">
        <v>0</v>
      </c>
      <c r="F29" s="32">
        <v>0</v>
      </c>
      <c r="G29" s="32">
        <v>-6.93</v>
      </c>
      <c r="H29" s="19" t="e">
        <f t="shared" si="1"/>
        <v>#DIV/0!</v>
      </c>
      <c r="I29" s="19" t="e">
        <f t="shared" si="2"/>
        <v>#DIV/0!</v>
      </c>
      <c r="J29" s="18">
        <f t="shared" si="5"/>
        <v>-6.93</v>
      </c>
      <c r="K29" s="18" t="e">
        <f t="shared" si="3"/>
        <v>#DIV/0!</v>
      </c>
      <c r="L29" s="31">
        <v>0</v>
      </c>
      <c r="M29" s="20" t="str">
        <f t="shared" si="6"/>
        <v>-</v>
      </c>
      <c r="N29" s="31">
        <v>39</v>
      </c>
      <c r="O29" s="21">
        <f t="shared" ref="O29:P29" si="37">D29/7</f>
        <v>0</v>
      </c>
      <c r="P29" s="21">
        <f t="shared" si="37"/>
        <v>0</v>
      </c>
      <c r="Q29" s="17" t="e">
        <f t="shared" si="8"/>
        <v>#DIV/0!</v>
      </c>
      <c r="R29" s="17"/>
      <c r="S29" s="22">
        <v>0.97810218978102192</v>
      </c>
      <c r="T29" s="15">
        <v>408</v>
      </c>
      <c r="U29" s="23" t="s">
        <v>33</v>
      </c>
      <c r="V29" s="24" t="s">
        <v>33</v>
      </c>
      <c r="W29" s="39">
        <v>0</v>
      </c>
      <c r="X29" s="25">
        <f t="shared" si="9"/>
        <v>0</v>
      </c>
      <c r="Y29" s="26">
        <f t="shared" si="10"/>
        <v>0</v>
      </c>
      <c r="Z29" s="39">
        <v>0</v>
      </c>
      <c r="AA29" s="2" t="s">
        <v>73</v>
      </c>
      <c r="AB29" s="28">
        <f t="shared" si="11"/>
        <v>-0.69</v>
      </c>
      <c r="AC29" s="29">
        <v>0.361990453125</v>
      </c>
      <c r="AD29" s="26">
        <f t="shared" si="12"/>
        <v>0</v>
      </c>
      <c r="AE29" s="26">
        <v>-6.28</v>
      </c>
      <c r="AF29" s="26">
        <v>-11.8573033333333</v>
      </c>
      <c r="AG29" s="26">
        <v>0</v>
      </c>
    </row>
    <row r="30" spans="1:33" ht="15.75" customHeight="1" x14ac:dyDescent="0.2">
      <c r="A30" s="39" t="s">
        <v>69</v>
      </c>
      <c r="B30" s="39"/>
      <c r="C30" s="16">
        <f t="shared" si="4"/>
        <v>30.99</v>
      </c>
      <c r="D30" s="31">
        <v>4</v>
      </c>
      <c r="E30" s="31">
        <v>0</v>
      </c>
      <c r="F30" s="32">
        <v>123.96</v>
      </c>
      <c r="G30" s="32">
        <v>0</v>
      </c>
      <c r="H30" s="19">
        <f t="shared" si="1"/>
        <v>0</v>
      </c>
      <c r="I30" s="19">
        <f t="shared" si="2"/>
        <v>0.25641547718686336</v>
      </c>
      <c r="J30" s="18">
        <f t="shared" si="5"/>
        <v>31.78526255208358</v>
      </c>
      <c r="K30" s="18">
        <f t="shared" si="3"/>
        <v>7.946315638020895</v>
      </c>
      <c r="L30" s="31">
        <v>11</v>
      </c>
      <c r="M30" s="20">
        <f t="shared" si="6"/>
        <v>0.36363636363636365</v>
      </c>
      <c r="N30" s="31">
        <v>158</v>
      </c>
      <c r="O30" s="21">
        <f t="shared" ref="O30:P30" si="38">D30/7</f>
        <v>0.5714285714285714</v>
      </c>
      <c r="P30" s="21">
        <f t="shared" si="38"/>
        <v>0</v>
      </c>
      <c r="Q30" s="17">
        <f t="shared" si="8"/>
        <v>276</v>
      </c>
      <c r="R30" s="17"/>
      <c r="S30" s="22">
        <v>0.67830423940149631</v>
      </c>
      <c r="T30" s="15">
        <v>408</v>
      </c>
      <c r="U30" s="23" t="s">
        <v>33</v>
      </c>
      <c r="V30" s="24" t="s">
        <v>33</v>
      </c>
      <c r="W30" s="39">
        <v>0</v>
      </c>
      <c r="X30" s="25">
        <f t="shared" si="9"/>
        <v>0</v>
      </c>
      <c r="Y30" s="26">
        <f t="shared" si="10"/>
        <v>0</v>
      </c>
      <c r="Z30" s="39">
        <v>0</v>
      </c>
      <c r="AA30" s="2" t="s">
        <v>73</v>
      </c>
      <c r="AB30" s="28">
        <f t="shared" si="11"/>
        <v>-0.69</v>
      </c>
      <c r="AC30" s="29">
        <v>0.361990453125</v>
      </c>
      <c r="AD30" s="26">
        <f t="shared" si="12"/>
        <v>-1.9981873012499998</v>
      </c>
      <c r="AE30" s="26">
        <v>-6.28</v>
      </c>
      <c r="AF30" s="26">
        <v>-11.6156375366666</v>
      </c>
      <c r="AG30" s="26">
        <v>0</v>
      </c>
    </row>
    <row r="31" spans="1:33" ht="15.75" customHeight="1" x14ac:dyDescent="0.2">
      <c r="A31" s="39" t="s">
        <v>70</v>
      </c>
      <c r="B31" s="39"/>
      <c r="C31" s="16">
        <f t="shared" si="4"/>
        <v>30.99</v>
      </c>
      <c r="D31" s="31">
        <v>4</v>
      </c>
      <c r="E31" s="31">
        <v>0</v>
      </c>
      <c r="F31" s="32">
        <v>123.96</v>
      </c>
      <c r="G31" s="32">
        <v>0</v>
      </c>
      <c r="H31" s="19">
        <f t="shared" si="1"/>
        <v>0</v>
      </c>
      <c r="I31" s="19">
        <f t="shared" si="2"/>
        <v>0.25641547718686142</v>
      </c>
      <c r="J31" s="18">
        <f t="shared" si="5"/>
        <v>31.785262552083339</v>
      </c>
      <c r="K31" s="18">
        <f t="shared" si="3"/>
        <v>7.9463156380208346</v>
      </c>
      <c r="L31" s="31">
        <v>13</v>
      </c>
      <c r="M31" s="20">
        <f t="shared" si="6"/>
        <v>0.30769230769230771</v>
      </c>
      <c r="N31" s="31">
        <v>152</v>
      </c>
      <c r="O31" s="21">
        <f t="shared" ref="O31:P32" si="39">D31/7</f>
        <v>0.5714285714285714</v>
      </c>
      <c r="P31" s="21">
        <f t="shared" si="39"/>
        <v>0</v>
      </c>
      <c r="Q31" s="17">
        <f t="shared" si="8"/>
        <v>266</v>
      </c>
      <c r="R31" s="17"/>
      <c r="S31" s="22">
        <v>0.69109947643978997</v>
      </c>
      <c r="T31" s="15">
        <v>408</v>
      </c>
      <c r="U31" s="23" t="s">
        <v>33</v>
      </c>
      <c r="V31" s="24" t="s">
        <v>726</v>
      </c>
      <c r="W31" s="39">
        <v>0</v>
      </c>
      <c r="X31" s="25">
        <f t="shared" si="9"/>
        <v>0</v>
      </c>
      <c r="Y31" s="26">
        <f t="shared" si="10"/>
        <v>0</v>
      </c>
      <c r="Z31" s="39">
        <v>0</v>
      </c>
      <c r="AA31" s="2" t="s">
        <v>73</v>
      </c>
      <c r="AB31" s="28">
        <f t="shared" si="11"/>
        <v>-0.69</v>
      </c>
      <c r="AC31" s="29">
        <v>0.361990453125</v>
      </c>
      <c r="AD31" s="26">
        <f t="shared" si="12"/>
        <v>-1.9981873012499998</v>
      </c>
      <c r="AE31" s="26">
        <v>-6.28</v>
      </c>
      <c r="AF31" s="26">
        <v>-11.615637536666661</v>
      </c>
      <c r="AG31" s="26">
        <v>0</v>
      </c>
    </row>
    <row r="32" spans="1:33" ht="15.75" customHeight="1" x14ac:dyDescent="0.2">
      <c r="A32" s="39" t="s">
        <v>717</v>
      </c>
      <c r="B32" s="39"/>
      <c r="C32" s="16">
        <f t="shared" si="4"/>
        <v>31.323333333333334</v>
      </c>
      <c r="D32" s="31">
        <v>3</v>
      </c>
      <c r="E32" s="31">
        <v>0</v>
      </c>
      <c r="F32" s="32">
        <v>93.97</v>
      </c>
      <c r="G32" s="32">
        <v>0</v>
      </c>
      <c r="H32" s="19">
        <f t="shared" si="1"/>
        <v>0</v>
      </c>
      <c r="I32" s="19">
        <f t="shared" si="2"/>
        <v>0.26273222213539099</v>
      </c>
      <c r="J32" s="18">
        <f t="shared" si="5"/>
        <v>24.688946914062694</v>
      </c>
      <c r="K32" s="18">
        <f t="shared" si="3"/>
        <v>8.2296489713542318</v>
      </c>
      <c r="L32" s="31">
        <v>9</v>
      </c>
      <c r="M32" s="20">
        <f t="shared" si="6"/>
        <v>0.33333333333333331</v>
      </c>
      <c r="N32" s="31">
        <v>149</v>
      </c>
      <c r="O32" s="21">
        <f t="shared" si="39"/>
        <v>0.42857142857142855</v>
      </c>
      <c r="P32" s="21">
        <f t="shared" si="39"/>
        <v>0</v>
      </c>
      <c r="Q32" s="17">
        <f t="shared" si="8"/>
        <v>347</v>
      </c>
      <c r="R32" s="17" t="str">
        <f ca="1">IFERROR(VLOOKUP($B$2,IMPORTRANGE("https://docs.google.com/spreadsheets/d/1KiWZV1ko8G7lnRucBRBd29jj3Be6ltMfljMDqzOkQmI/edit#gid=1381463014","Lookup!A:F"),6,FALSE),"")</f>
        <v/>
      </c>
      <c r="S32" s="22">
        <v>0.75362318840579712</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0.361990453125</v>
      </c>
      <c r="AD32" s="26">
        <f t="shared" si="12"/>
        <v>-1.4986404759374998</v>
      </c>
      <c r="AE32" s="26">
        <v>-6.28</v>
      </c>
      <c r="AF32" s="26">
        <v>-11.6156375366666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20.33203125" customWidth="1"/>
    <col min="16" max="16" width="8.1640625" customWidth="1"/>
    <col min="17" max="18" width="7.33203125" customWidth="1"/>
    <col min="19" max="19" width="7.1640625" customWidth="1"/>
    <col min="20" max="20" width="11.1640625" customWidth="1"/>
    <col min="21" max="21" width="13.5" customWidth="1"/>
    <col min="22" max="22" width="32.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2 Pack - Wood Style Large Wire Organizer &amp; Storage Boxes with Cable Sleeve, Hook and Loop Keepers, Zip Ties &amp; More")</f>
        <v>Cable Management Box to Hide Cords and Cables, 2 Pack - Wood Style Large Wire Organizer &amp; Storage Boxes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Info!B1:BJ5000""),2,FALSE),"""")"),"B07WNK9FG7")</f>
        <v>B07WNK9FG7</v>
      </c>
      <c r="B2" s="38" t="s">
        <v>515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87" customHeight="1" x14ac:dyDescent="0.15">
      <c r="A3" s="62" t="s">
        <v>30</v>
      </c>
      <c r="B3" s="63"/>
      <c r="C3" s="4">
        <f>((AE32+AF32)/0.85)*-1</f>
        <v>21.053691219607767</v>
      </c>
      <c r="D3" s="5">
        <f>SUM(D4:D99765)</f>
        <v>454</v>
      </c>
      <c r="E3" s="5"/>
      <c r="F3" s="6">
        <f t="shared" ref="F3:G3" si="0">SUM(F4:F99765)</f>
        <v>17519.389999999992</v>
      </c>
      <c r="G3" s="6">
        <f t="shared" si="0"/>
        <v>-559.1</v>
      </c>
      <c r="H3" s="7">
        <f t="shared" ref="H3:H32" si="1">G3/F3*-1</f>
        <v>3.1913211590129581E-2</v>
      </c>
      <c r="I3" s="8">
        <f t="shared" ref="I3:I32" si="2">J3/F3</f>
        <v>0.34139793638155702</v>
      </c>
      <c r="J3" s="6">
        <f>SUM(J4:J99765)</f>
        <v>5981.0835926636837</v>
      </c>
      <c r="K3" s="6">
        <f t="shared" ref="K3:K32" si="3">J3/D3</f>
        <v>13.174192935382564</v>
      </c>
      <c r="L3" s="5"/>
      <c r="M3" s="9"/>
      <c r="N3" s="10"/>
      <c r="O3" s="5" t="str">
        <f ca="1">IFERROR(__xludf.DUMMYFUNCTION("IFERROR(VLOOKUP(B2,IMPORTRANGE(""https://docs.google.com/spreadsheets/d/1N8jvpEHDVkurDv7NrPxwI3eH6hQsvtb1QltGNCalRjU/edit#gid=865736387"",""Compiled Sheet!a1:g5000""),2,FALSE),"""")"),"6 - March
6 - April
6.5 - May
7 - June
7 - July
7 - Aug
5 - Sept
3 - Oct
3 - Nov
6 - Dec
6.5 - Jan
6 - Feb")</f>
        <v>6 - March
6 - April
6.5 - May
7 - June
7 - July
7 - Aug
5 - Sept
3 - Oct
3 - Nov
6 - Dec
6.5 - Jan
6 -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40</v>
      </c>
      <c r="X3" s="7">
        <f>W3/D3</f>
        <v>8.8105726872246701E-2</v>
      </c>
      <c r="Y3" s="6"/>
      <c r="Z3" s="5"/>
      <c r="AA3" s="5"/>
      <c r="AB3" s="5"/>
      <c r="AC3" s="5"/>
      <c r="AD3" s="6">
        <f>SUM(AD4:AD99765)</f>
        <v>-215.6244083429896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Info!B2:BZ7000""),37,FALSE)),"""")*-1"),-11.6156375366666)</f>
        <v>-11.6156375366666</v>
      </c>
      <c r="AG3" s="6">
        <f>SUM(AG4:AG99765)</f>
        <v>0</v>
      </c>
    </row>
    <row r="4" spans="1:33" ht="15.75" customHeight="1" x14ac:dyDescent="0.2">
      <c r="A4" s="15" t="s">
        <v>31</v>
      </c>
      <c r="B4" s="15" t="s">
        <v>516</v>
      </c>
      <c r="C4" s="16">
        <f t="shared" ref="C4:C32" si="4">IFERROR(F4/D4," - ")</f>
        <v>36.534761904761879</v>
      </c>
      <c r="D4" s="17">
        <v>63</v>
      </c>
      <c r="E4" s="17">
        <v>0</v>
      </c>
      <c r="F4" s="18">
        <v>2301.6899999999982</v>
      </c>
      <c r="G4" s="18">
        <v>-0.65</v>
      </c>
      <c r="H4" s="19">
        <f t="shared" si="1"/>
        <v>2.8240119216749453E-4</v>
      </c>
      <c r="I4" s="19">
        <f t="shared" si="2"/>
        <v>0.34956747867870958</v>
      </c>
      <c r="J4" s="18">
        <f t="shared" ref="J4:J32" si="5">F4*0.85+G4+AF4*D4+D4*AE4+AG4+AD4</f>
        <v>804.59596999999837</v>
      </c>
      <c r="K4" s="18">
        <f t="shared" si="3"/>
        <v>12.771364603174577</v>
      </c>
      <c r="L4" s="17">
        <v>268</v>
      </c>
      <c r="M4" s="20">
        <f t="shared" ref="M4:M32" si="6">IFERROR(D4/L4,"-")</f>
        <v>0.23507462686567165</v>
      </c>
      <c r="N4" s="17">
        <v>259</v>
      </c>
      <c r="O4" s="21">
        <f t="shared" ref="O4:P4" si="7">D4/7</f>
        <v>9</v>
      </c>
      <c r="P4" s="21">
        <f t="shared" si="7"/>
        <v>0</v>
      </c>
      <c r="Q4" s="17">
        <f t="shared" ref="Q4:Q32" si="8">ROUNDDOWN(N4/(O4+P4),0)</f>
        <v>28</v>
      </c>
      <c r="R4" s="17"/>
      <c r="S4" s="22">
        <v>1.51422319474835</v>
      </c>
      <c r="T4" s="15">
        <v>204</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0.34411111111111115</v>
      </c>
      <c r="AD4" s="26">
        <f t="shared" ref="AD4:AD32" si="12">IFERROR(AB4*AC4*D4*2,0)</f>
        <v>-29.917020000000001</v>
      </c>
      <c r="AE4" s="26">
        <v>-6.18</v>
      </c>
      <c r="AF4" s="26">
        <v>-11.617992222222224</v>
      </c>
      <c r="AG4" s="26">
        <v>0</v>
      </c>
    </row>
    <row r="5" spans="1:33" ht="15.75" customHeight="1" x14ac:dyDescent="0.2">
      <c r="A5" s="15" t="s">
        <v>35</v>
      </c>
      <c r="B5" s="15" t="s">
        <v>517</v>
      </c>
      <c r="C5" s="16">
        <f t="shared" si="4"/>
        <v>39.010344827586195</v>
      </c>
      <c r="D5" s="17">
        <v>58</v>
      </c>
      <c r="E5" s="17">
        <v>0</v>
      </c>
      <c r="F5" s="30">
        <v>2262.5999999999995</v>
      </c>
      <c r="G5" s="30">
        <v>-0.24</v>
      </c>
      <c r="H5" s="19">
        <f t="shared" si="1"/>
        <v>1.0607265977194381E-4</v>
      </c>
      <c r="I5" s="19">
        <f t="shared" si="2"/>
        <v>0.3814690545249364</v>
      </c>
      <c r="J5" s="18">
        <f t="shared" si="5"/>
        <v>863.11188276812095</v>
      </c>
      <c r="K5" s="18">
        <f t="shared" si="3"/>
        <v>14.881239358071051</v>
      </c>
      <c r="L5" s="17">
        <v>442</v>
      </c>
      <c r="M5" s="20">
        <f t="shared" si="6"/>
        <v>0.13122171945701358</v>
      </c>
      <c r="N5" s="17">
        <v>190</v>
      </c>
      <c r="O5" s="21">
        <f t="shared" ref="O5:P5" si="13">D5/7</f>
        <v>8.2857142857142865</v>
      </c>
      <c r="P5" s="21">
        <f t="shared" si="13"/>
        <v>0</v>
      </c>
      <c r="Q5" s="17">
        <f t="shared" si="8"/>
        <v>22</v>
      </c>
      <c r="R5" s="17"/>
      <c r="S5" s="22">
        <v>2.12953367875647</v>
      </c>
      <c r="T5" s="15">
        <v>204</v>
      </c>
      <c r="U5" s="23" t="s">
        <v>33</v>
      </c>
      <c r="V5" s="24" t="s">
        <v>33</v>
      </c>
      <c r="W5" s="15">
        <v>0</v>
      </c>
      <c r="X5" s="25">
        <f t="shared" si="9"/>
        <v>0</v>
      </c>
      <c r="Y5" s="26">
        <f t="shared" si="10"/>
        <v>0</v>
      </c>
      <c r="Z5" s="15">
        <v>0</v>
      </c>
      <c r="AA5" s="15" t="s">
        <v>73</v>
      </c>
      <c r="AB5" s="28">
        <f t="shared" si="11"/>
        <v>-0.69</v>
      </c>
      <c r="AC5" s="29">
        <v>0.3445098493626883</v>
      </c>
      <c r="AD5" s="26">
        <f t="shared" si="12"/>
        <v>-27.574568342989568</v>
      </c>
      <c r="AE5" s="26">
        <v>-6.18</v>
      </c>
      <c r="AF5" s="26">
        <v>-11.617992222222224</v>
      </c>
      <c r="AG5" s="26">
        <v>0</v>
      </c>
    </row>
    <row r="6" spans="1:33" ht="15.75" customHeight="1" x14ac:dyDescent="0.2">
      <c r="A6" s="15" t="s">
        <v>37</v>
      </c>
      <c r="B6" s="15" t="s">
        <v>48</v>
      </c>
      <c r="C6" s="16">
        <f t="shared" si="4"/>
        <v>40.278199999999998</v>
      </c>
      <c r="D6" s="17">
        <v>50</v>
      </c>
      <c r="E6" s="17">
        <v>0</v>
      </c>
      <c r="F6" s="30">
        <v>2013.91</v>
      </c>
      <c r="G6" s="30">
        <v>-0.46</v>
      </c>
      <c r="H6" s="19">
        <f t="shared" si="1"/>
        <v>2.2841139872188925E-4</v>
      </c>
      <c r="I6" s="19">
        <f t="shared" si="2"/>
        <v>0.39610519944894362</v>
      </c>
      <c r="J6" s="18">
        <f t="shared" si="5"/>
        <v>797.72022222222211</v>
      </c>
      <c r="K6" s="18">
        <f t="shared" si="3"/>
        <v>15.954404444444442</v>
      </c>
      <c r="L6" s="17">
        <v>476</v>
      </c>
      <c r="M6" s="20">
        <f t="shared" si="6"/>
        <v>0.10504201680672269</v>
      </c>
      <c r="N6" s="17">
        <v>141</v>
      </c>
      <c r="O6" s="21">
        <f t="shared" ref="O6:P6" si="14">D6/7</f>
        <v>7.1428571428571432</v>
      </c>
      <c r="P6" s="21">
        <f t="shared" si="14"/>
        <v>0</v>
      </c>
      <c r="Q6" s="17">
        <f t="shared" si="8"/>
        <v>19</v>
      </c>
      <c r="R6" s="17"/>
      <c r="S6" s="22">
        <v>1.5777964676198399</v>
      </c>
      <c r="T6" s="15">
        <v>204</v>
      </c>
      <c r="U6" s="23" t="s">
        <v>33</v>
      </c>
      <c r="V6" s="24" t="s">
        <v>39</v>
      </c>
      <c r="W6" s="15">
        <v>0</v>
      </c>
      <c r="X6" s="25">
        <f t="shared" si="9"/>
        <v>0</v>
      </c>
      <c r="Y6" s="26">
        <f t="shared" si="10"/>
        <v>0.46</v>
      </c>
      <c r="Z6" s="15">
        <v>1</v>
      </c>
      <c r="AA6" s="15" t="s">
        <v>73</v>
      </c>
      <c r="AB6" s="28">
        <f t="shared" si="11"/>
        <v>-0.69</v>
      </c>
      <c r="AC6" s="29">
        <v>0.34411111111111115</v>
      </c>
      <c r="AD6" s="26">
        <f t="shared" si="12"/>
        <v>-23.74366666666667</v>
      </c>
      <c r="AE6" s="26">
        <v>-6.18</v>
      </c>
      <c r="AF6" s="26">
        <v>-11.617992222222224</v>
      </c>
      <c r="AG6" s="26">
        <v>0</v>
      </c>
    </row>
    <row r="7" spans="1:33" ht="15.75" customHeight="1" x14ac:dyDescent="0.2">
      <c r="A7" s="15" t="s">
        <v>40</v>
      </c>
      <c r="B7" s="15" t="s">
        <v>518</v>
      </c>
      <c r="C7" s="16">
        <f t="shared" si="4"/>
        <v>39.984716981132074</v>
      </c>
      <c r="D7" s="17">
        <v>53</v>
      </c>
      <c r="E7" s="17">
        <v>0</v>
      </c>
      <c r="F7" s="30">
        <v>2119.19</v>
      </c>
      <c r="G7" s="30">
        <v>-0.16</v>
      </c>
      <c r="H7" s="19">
        <f t="shared" si="1"/>
        <v>7.5500545019559356E-5</v>
      </c>
      <c r="I7" s="19">
        <f t="shared" si="2"/>
        <v>0.39292825350985783</v>
      </c>
      <c r="J7" s="18">
        <f t="shared" si="5"/>
        <v>832.68962555555561</v>
      </c>
      <c r="K7" s="18">
        <f t="shared" si="3"/>
        <v>15.711125010482181</v>
      </c>
      <c r="L7" s="17">
        <v>485</v>
      </c>
      <c r="M7" s="20">
        <f t="shared" si="6"/>
        <v>0.10927835051546392</v>
      </c>
      <c r="N7" s="17">
        <v>89</v>
      </c>
      <c r="O7" s="21">
        <f t="shared" ref="O7:P7" si="15">D7/7</f>
        <v>7.5714285714285712</v>
      </c>
      <c r="P7" s="21">
        <f t="shared" si="15"/>
        <v>0</v>
      </c>
      <c r="Q7" s="17">
        <f t="shared" si="8"/>
        <v>11</v>
      </c>
      <c r="R7" s="17"/>
      <c r="S7" s="22">
        <v>1.94285714285714</v>
      </c>
      <c r="T7" s="15">
        <v>204</v>
      </c>
      <c r="U7" s="23" t="s">
        <v>33</v>
      </c>
      <c r="V7" s="24" t="s">
        <v>39</v>
      </c>
      <c r="W7" s="15">
        <v>0</v>
      </c>
      <c r="X7" s="25">
        <f t="shared" si="9"/>
        <v>0</v>
      </c>
      <c r="Y7" s="26">
        <f t="shared" si="10"/>
        <v>0</v>
      </c>
      <c r="Z7" s="15">
        <v>0</v>
      </c>
      <c r="AA7" s="15" t="s">
        <v>73</v>
      </c>
      <c r="AB7" s="28">
        <f t="shared" si="11"/>
        <v>-0.69</v>
      </c>
      <c r="AC7" s="29">
        <v>0.34411111111111115</v>
      </c>
      <c r="AD7" s="26">
        <f t="shared" si="12"/>
        <v>-25.168286666666667</v>
      </c>
      <c r="AE7" s="26">
        <v>-6.18</v>
      </c>
      <c r="AF7" s="26">
        <v>-11.617992222222224</v>
      </c>
      <c r="AG7" s="26">
        <v>0</v>
      </c>
    </row>
    <row r="8" spans="1:33" ht="15.75" customHeight="1" x14ac:dyDescent="0.2">
      <c r="A8" s="15" t="s">
        <v>42</v>
      </c>
      <c r="B8" s="15" t="s">
        <v>519</v>
      </c>
      <c r="C8" s="16">
        <f t="shared" si="4"/>
        <v>45.02178571428572</v>
      </c>
      <c r="D8" s="17">
        <v>28</v>
      </c>
      <c r="E8" s="17">
        <v>0</v>
      </c>
      <c r="F8" s="30">
        <v>1260.6100000000001</v>
      </c>
      <c r="G8" s="30">
        <v>-0.59</v>
      </c>
      <c r="H8" s="19">
        <f t="shared" si="1"/>
        <v>4.6802738356827245E-4</v>
      </c>
      <c r="I8" s="19">
        <f t="shared" si="2"/>
        <v>0.44362018916767826</v>
      </c>
      <c r="J8" s="18">
        <f t="shared" si="5"/>
        <v>559.23204666666697</v>
      </c>
      <c r="K8" s="18">
        <f t="shared" si="3"/>
        <v>19.972573095238108</v>
      </c>
      <c r="L8" s="17">
        <v>297</v>
      </c>
      <c r="M8" s="20">
        <f t="shared" si="6"/>
        <v>9.4276094276094277E-2</v>
      </c>
      <c r="N8" s="17">
        <v>55</v>
      </c>
      <c r="O8" s="21">
        <f t="shared" ref="O8:P8" si="16">D8/7</f>
        <v>4</v>
      </c>
      <c r="P8" s="21">
        <f t="shared" si="16"/>
        <v>0</v>
      </c>
      <c r="Q8" s="17">
        <f t="shared" si="8"/>
        <v>13</v>
      </c>
      <c r="R8" s="17"/>
      <c r="S8" s="22">
        <v>2.3286180631120699</v>
      </c>
      <c r="T8" s="15">
        <v>204</v>
      </c>
      <c r="U8" s="23">
        <v>204</v>
      </c>
      <c r="V8" s="24" t="s">
        <v>520</v>
      </c>
      <c r="W8" s="15">
        <v>0</v>
      </c>
      <c r="X8" s="25">
        <f t="shared" si="9"/>
        <v>0</v>
      </c>
      <c r="Y8" s="26">
        <f t="shared" si="10"/>
        <v>0.59</v>
      </c>
      <c r="Z8" s="15">
        <v>1</v>
      </c>
      <c r="AA8" s="15" t="s">
        <v>73</v>
      </c>
      <c r="AB8" s="28">
        <f t="shared" si="11"/>
        <v>-0.69</v>
      </c>
      <c r="AC8" s="29">
        <v>0.34411111111111115</v>
      </c>
      <c r="AD8" s="26">
        <f t="shared" si="12"/>
        <v>-13.296453333333334</v>
      </c>
      <c r="AE8" s="26">
        <v>-6.18</v>
      </c>
      <c r="AF8" s="26">
        <v>-11.62</v>
      </c>
      <c r="AG8" s="26">
        <v>0</v>
      </c>
    </row>
    <row r="9" spans="1:33" ht="15.75" customHeight="1" x14ac:dyDescent="0.2">
      <c r="A9" s="15" t="s">
        <v>44</v>
      </c>
      <c r="B9" s="15" t="s">
        <v>521</v>
      </c>
      <c r="C9" s="16">
        <f t="shared" si="4"/>
        <v>44.528571428571425</v>
      </c>
      <c r="D9" s="17">
        <v>28</v>
      </c>
      <c r="E9" s="17">
        <v>0</v>
      </c>
      <c r="F9" s="30">
        <v>1246.8</v>
      </c>
      <c r="G9" s="30">
        <v>-0.21000000000000002</v>
      </c>
      <c r="H9" s="19">
        <f t="shared" si="1"/>
        <v>1.6843118383060636E-4</v>
      </c>
      <c r="I9" s="19">
        <f t="shared" si="2"/>
        <v>0.43231938473603709</v>
      </c>
      <c r="J9" s="18">
        <f t="shared" si="5"/>
        <v>539.015808888891</v>
      </c>
      <c r="K9" s="18">
        <f t="shared" si="3"/>
        <v>19.250564603174677</v>
      </c>
      <c r="L9" s="17">
        <v>366</v>
      </c>
      <c r="M9" s="20">
        <f t="shared" si="6"/>
        <v>7.650273224043716E-2</v>
      </c>
      <c r="N9" s="17">
        <v>23</v>
      </c>
      <c r="O9" s="21">
        <f t="shared" ref="O9:P9" si="17">D9/7</f>
        <v>4</v>
      </c>
      <c r="P9" s="21">
        <f t="shared" si="17"/>
        <v>0</v>
      </c>
      <c r="Q9" s="17">
        <f t="shared" si="8"/>
        <v>5</v>
      </c>
      <c r="R9" s="17"/>
      <c r="S9" s="22">
        <v>2.88888888888888</v>
      </c>
      <c r="T9" s="15">
        <v>204</v>
      </c>
      <c r="U9" s="23">
        <v>204</v>
      </c>
      <c r="V9" s="24" t="s">
        <v>522</v>
      </c>
      <c r="W9" s="15">
        <v>1</v>
      </c>
      <c r="X9" s="25">
        <f t="shared" si="9"/>
        <v>3.5714285714285712E-2</v>
      </c>
      <c r="Y9" s="26">
        <f t="shared" si="10"/>
        <v>0.21000000000000002</v>
      </c>
      <c r="Z9" s="15">
        <v>0</v>
      </c>
      <c r="AA9" s="15" t="s">
        <v>73</v>
      </c>
      <c r="AB9" s="28">
        <f t="shared" si="11"/>
        <v>-0.69</v>
      </c>
      <c r="AC9" s="29">
        <v>0.34411111111111115</v>
      </c>
      <c r="AD9" s="26">
        <f t="shared" si="12"/>
        <v>-13.296453333333334</v>
      </c>
      <c r="AE9" s="26">
        <v>-6.18</v>
      </c>
      <c r="AF9" s="26">
        <v>-11.9363477777777</v>
      </c>
      <c r="AG9" s="26">
        <v>0</v>
      </c>
    </row>
    <row r="10" spans="1:33" ht="15.75" customHeight="1" x14ac:dyDescent="0.2">
      <c r="A10" s="15" t="s">
        <v>45</v>
      </c>
      <c r="B10" s="15" t="s">
        <v>53</v>
      </c>
      <c r="C10" s="16">
        <f t="shared" si="4"/>
        <v>48.283529411764711</v>
      </c>
      <c r="D10" s="17">
        <v>17</v>
      </c>
      <c r="E10" s="17">
        <v>0</v>
      </c>
      <c r="F10" s="30">
        <v>820.82</v>
      </c>
      <c r="G10" s="30">
        <v>-0.56000000000000005</v>
      </c>
      <c r="H10" s="19">
        <f t="shared" si="1"/>
        <v>6.8224458468360907E-4</v>
      </c>
      <c r="I10" s="19">
        <f t="shared" si="2"/>
        <v>0.46427504338480108</v>
      </c>
      <c r="J10" s="18">
        <f t="shared" si="5"/>
        <v>381.08624111111243</v>
      </c>
      <c r="K10" s="18">
        <f t="shared" si="3"/>
        <v>22.416837712418378</v>
      </c>
      <c r="L10" s="17">
        <v>225</v>
      </c>
      <c r="M10" s="20">
        <f t="shared" si="6"/>
        <v>7.5555555555555556E-2</v>
      </c>
      <c r="N10" s="17">
        <v>5</v>
      </c>
      <c r="O10" s="21">
        <f t="shared" ref="O10:P10" si="18">D10/7</f>
        <v>2.4285714285714284</v>
      </c>
      <c r="P10" s="21">
        <f t="shared" si="18"/>
        <v>0</v>
      </c>
      <c r="Q10" s="17">
        <f t="shared" si="8"/>
        <v>2</v>
      </c>
      <c r="R10" s="17"/>
      <c r="S10" s="22">
        <v>1.91794871794871</v>
      </c>
      <c r="T10" s="15">
        <v>204</v>
      </c>
      <c r="U10" s="23">
        <v>204</v>
      </c>
      <c r="V10" s="24" t="s">
        <v>523</v>
      </c>
      <c r="W10" s="15">
        <v>0</v>
      </c>
      <c r="X10" s="25">
        <f t="shared" si="9"/>
        <v>0</v>
      </c>
      <c r="Y10" s="26">
        <f t="shared" si="10"/>
        <v>0</v>
      </c>
      <c r="Z10" s="15">
        <v>0</v>
      </c>
      <c r="AA10" s="15" t="s">
        <v>73</v>
      </c>
      <c r="AB10" s="28">
        <f t="shared" si="11"/>
        <v>-0.69</v>
      </c>
      <c r="AC10" s="29">
        <v>0.34411111111111115</v>
      </c>
      <c r="AD10" s="26">
        <f t="shared" si="12"/>
        <v>-8.0728466666666669</v>
      </c>
      <c r="AE10" s="26">
        <v>-6.18</v>
      </c>
      <c r="AF10" s="26">
        <v>-11.9363477777777</v>
      </c>
      <c r="AG10" s="26">
        <v>0</v>
      </c>
    </row>
    <row r="11" spans="1:33" ht="15.75" customHeight="1" x14ac:dyDescent="0.2">
      <c r="A11" s="15" t="s">
        <v>47</v>
      </c>
      <c r="B11" s="15" t="s">
        <v>48</v>
      </c>
      <c r="C11" s="16">
        <f t="shared" si="4"/>
        <v>52.47</v>
      </c>
      <c r="D11" s="17">
        <v>2</v>
      </c>
      <c r="E11" s="17">
        <v>0</v>
      </c>
      <c r="F11" s="30">
        <v>104.94</v>
      </c>
      <c r="G11" s="30">
        <v>0</v>
      </c>
      <c r="H11" s="19">
        <f t="shared" si="1"/>
        <v>0</v>
      </c>
      <c r="I11" s="19">
        <f t="shared" si="2"/>
        <v>0.49567903352180231</v>
      </c>
      <c r="J11" s="18">
        <f t="shared" si="5"/>
        <v>52.016557777777933</v>
      </c>
      <c r="K11" s="18">
        <f t="shared" si="3"/>
        <v>26.008278888888967</v>
      </c>
      <c r="L11" s="17">
        <v>3</v>
      </c>
      <c r="M11" s="20">
        <f t="shared" si="6"/>
        <v>0.66666666666666663</v>
      </c>
      <c r="N11" s="17">
        <v>0</v>
      </c>
      <c r="O11" s="21">
        <f t="shared" ref="O11:P11" si="19">D11/7</f>
        <v>0.2857142857142857</v>
      </c>
      <c r="P11" s="21">
        <f t="shared" si="19"/>
        <v>0</v>
      </c>
      <c r="Q11" s="17">
        <f t="shared" si="8"/>
        <v>0</v>
      </c>
      <c r="R11" s="17"/>
      <c r="S11" s="22" t="e">
        <v>#N/A</v>
      </c>
      <c r="T11" s="15">
        <v>204</v>
      </c>
      <c r="U11" s="23">
        <v>204</v>
      </c>
      <c r="V11" s="24" t="s">
        <v>523</v>
      </c>
      <c r="W11" s="15">
        <v>0</v>
      </c>
      <c r="X11" s="25">
        <f t="shared" si="9"/>
        <v>0</v>
      </c>
      <c r="Y11" s="26">
        <f t="shared" si="10"/>
        <v>0</v>
      </c>
      <c r="Z11" s="15">
        <v>0</v>
      </c>
      <c r="AA11" s="15" t="s">
        <v>73</v>
      </c>
      <c r="AB11" s="28">
        <f t="shared" si="11"/>
        <v>-0.69</v>
      </c>
      <c r="AC11" s="29">
        <v>0.34411111111111115</v>
      </c>
      <c r="AD11" s="26">
        <f t="shared" si="12"/>
        <v>-0.94974666666666674</v>
      </c>
      <c r="AE11" s="26">
        <v>-6.18</v>
      </c>
      <c r="AF11" s="26">
        <v>-11.9363477777777</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1</v>
      </c>
      <c r="O12" s="21">
        <f t="shared" ref="O12:P12" si="20">D12/7</f>
        <v>0</v>
      </c>
      <c r="P12" s="21">
        <f t="shared" si="20"/>
        <v>0</v>
      </c>
      <c r="Q12" s="17" t="e">
        <f t="shared" si="8"/>
        <v>#DIV/0!</v>
      </c>
      <c r="R12" s="17"/>
      <c r="S12" s="22" t="e">
        <v>#N/A</v>
      </c>
      <c r="T12" s="15">
        <v>960</v>
      </c>
      <c r="U12" s="23">
        <v>204</v>
      </c>
      <c r="V12" s="24" t="s">
        <v>524</v>
      </c>
      <c r="W12" s="15">
        <v>0</v>
      </c>
      <c r="X12" s="25">
        <f t="shared" si="9"/>
        <v>0</v>
      </c>
      <c r="Y12" s="26">
        <f t="shared" si="10"/>
        <v>0</v>
      </c>
      <c r="Z12" s="15">
        <v>0</v>
      </c>
      <c r="AA12" s="15" t="s">
        <v>73</v>
      </c>
      <c r="AB12" s="28">
        <f t="shared" si="11"/>
        <v>-0.69</v>
      </c>
      <c r="AC12" s="29">
        <v>0.34411111111111115</v>
      </c>
      <c r="AD12" s="26">
        <f t="shared" si="12"/>
        <v>0</v>
      </c>
      <c r="AE12" s="26">
        <v>-6.18</v>
      </c>
      <c r="AF12" s="26">
        <v>-11.9363477777777</v>
      </c>
      <c r="AG12" s="26">
        <v>0</v>
      </c>
    </row>
    <row r="13" spans="1:33" ht="15.75" customHeight="1" x14ac:dyDescent="0.2">
      <c r="A13" s="15" t="s">
        <v>50</v>
      </c>
      <c r="B13" s="15"/>
      <c r="C13" s="16">
        <f t="shared" si="4"/>
        <v>52.47</v>
      </c>
      <c r="D13" s="17">
        <v>1</v>
      </c>
      <c r="E13" s="17">
        <v>0</v>
      </c>
      <c r="F13" s="18">
        <v>52.47</v>
      </c>
      <c r="G13" s="30">
        <v>0</v>
      </c>
      <c r="H13" s="19">
        <f t="shared" si="1"/>
        <v>0</v>
      </c>
      <c r="I13" s="19">
        <f t="shared" si="2"/>
        <v>0.49248567435359952</v>
      </c>
      <c r="J13" s="18">
        <f t="shared" si="5"/>
        <v>25.840723333333365</v>
      </c>
      <c r="K13" s="18">
        <f t="shared" si="3"/>
        <v>25.840723333333365</v>
      </c>
      <c r="L13" s="17">
        <v>5</v>
      </c>
      <c r="M13" s="20">
        <f t="shared" si="6"/>
        <v>0.2</v>
      </c>
      <c r="N13" s="17">
        <v>0</v>
      </c>
      <c r="O13" s="21">
        <f t="shared" ref="O13:P13" si="21">D13/7</f>
        <v>0.14285714285714285</v>
      </c>
      <c r="P13" s="21">
        <f t="shared" si="21"/>
        <v>0</v>
      </c>
      <c r="Q13" s="17">
        <f t="shared" si="8"/>
        <v>0</v>
      </c>
      <c r="R13" s="17"/>
      <c r="S13" s="22" t="e">
        <v>#N/A</v>
      </c>
      <c r="T13" s="15">
        <v>960</v>
      </c>
      <c r="U13" s="23">
        <v>204</v>
      </c>
      <c r="V13" s="24" t="s">
        <v>525</v>
      </c>
      <c r="W13" s="15">
        <v>0</v>
      </c>
      <c r="X13" s="25">
        <f t="shared" si="9"/>
        <v>0</v>
      </c>
      <c r="Y13" s="26">
        <f t="shared" si="10"/>
        <v>0</v>
      </c>
      <c r="Z13" s="15">
        <v>0</v>
      </c>
      <c r="AA13" s="15" t="s">
        <v>73</v>
      </c>
      <c r="AB13" s="28">
        <f t="shared" si="11"/>
        <v>-0.69</v>
      </c>
      <c r="AC13" s="29">
        <v>0.34411111111111115</v>
      </c>
      <c r="AD13" s="26">
        <f t="shared" si="12"/>
        <v>-0.47487333333333337</v>
      </c>
      <c r="AE13" s="26">
        <v>-6.18</v>
      </c>
      <c r="AF13" s="26">
        <v>-12.103903333333299</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960</v>
      </c>
      <c r="U14" s="23">
        <v>204</v>
      </c>
      <c r="V14" s="24" t="s">
        <v>525</v>
      </c>
      <c r="W14" s="15">
        <v>0</v>
      </c>
      <c r="X14" s="25">
        <f t="shared" si="9"/>
        <v>0</v>
      </c>
      <c r="Y14" s="26">
        <f t="shared" si="10"/>
        <v>0</v>
      </c>
      <c r="Z14" s="15">
        <v>0</v>
      </c>
      <c r="AA14" s="15" t="s">
        <v>73</v>
      </c>
      <c r="AB14" s="28">
        <f t="shared" si="11"/>
        <v>-0.69</v>
      </c>
      <c r="AC14" s="29">
        <v>0.34411111111111115</v>
      </c>
      <c r="AD14" s="26">
        <f t="shared" si="12"/>
        <v>0</v>
      </c>
      <c r="AE14" s="26">
        <v>-6.18</v>
      </c>
      <c r="AF14" s="26">
        <v>-12.103903333333299</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960</v>
      </c>
      <c r="U15" s="23">
        <v>204</v>
      </c>
      <c r="V15" s="24" t="s">
        <v>526</v>
      </c>
      <c r="W15" s="15">
        <v>0</v>
      </c>
      <c r="X15" s="25">
        <f t="shared" si="9"/>
        <v>0</v>
      </c>
      <c r="Y15" s="26">
        <f t="shared" si="10"/>
        <v>0</v>
      </c>
      <c r="Z15" s="15">
        <v>0</v>
      </c>
      <c r="AA15" s="15" t="s">
        <v>73</v>
      </c>
      <c r="AB15" s="28">
        <f t="shared" si="11"/>
        <v>-0.69</v>
      </c>
      <c r="AC15" s="29">
        <v>0.34411111111111115</v>
      </c>
      <c r="AD15" s="26">
        <f t="shared" si="12"/>
        <v>0</v>
      </c>
      <c r="AE15" s="26">
        <v>-6.18</v>
      </c>
      <c r="AF15" s="26">
        <v>-12.103903333333299</v>
      </c>
      <c r="AG15" s="26">
        <v>0</v>
      </c>
    </row>
    <row r="16" spans="1:33" ht="15.75" customHeight="1" x14ac:dyDescent="0.2">
      <c r="A16" s="15" t="s">
        <v>55</v>
      </c>
      <c r="B16" s="15" t="s">
        <v>527</v>
      </c>
      <c r="C16" s="16">
        <f t="shared" si="4"/>
        <v>52.47</v>
      </c>
      <c r="D16" s="17">
        <v>1</v>
      </c>
      <c r="E16" s="17">
        <v>0</v>
      </c>
      <c r="F16" s="18">
        <v>52.47</v>
      </c>
      <c r="G16" s="30">
        <v>0</v>
      </c>
      <c r="H16" s="19">
        <f t="shared" si="1"/>
        <v>0</v>
      </c>
      <c r="I16" s="19">
        <f t="shared" si="2"/>
        <v>0.49248567435359952</v>
      </c>
      <c r="J16" s="18">
        <f t="shared" si="5"/>
        <v>25.840723333333365</v>
      </c>
      <c r="K16" s="18">
        <f t="shared" si="3"/>
        <v>25.840723333333365</v>
      </c>
      <c r="L16" s="17">
        <v>0</v>
      </c>
      <c r="M16" s="20" t="str">
        <f t="shared" si="6"/>
        <v>-</v>
      </c>
      <c r="N16" s="17">
        <v>204</v>
      </c>
      <c r="O16" s="21">
        <f t="shared" ref="O16:P16" si="24">D16/7</f>
        <v>0.14285714285714285</v>
      </c>
      <c r="P16" s="21">
        <f t="shared" si="24"/>
        <v>0</v>
      </c>
      <c r="Q16" s="17">
        <f t="shared" si="8"/>
        <v>1428</v>
      </c>
      <c r="R16" s="17"/>
      <c r="S16" s="22">
        <v>2.0097244732576902</v>
      </c>
      <c r="T16" s="15">
        <v>756</v>
      </c>
      <c r="U16" s="23" t="s">
        <v>33</v>
      </c>
      <c r="V16" s="24" t="s">
        <v>33</v>
      </c>
      <c r="W16" s="15">
        <v>0</v>
      </c>
      <c r="X16" s="25">
        <f t="shared" si="9"/>
        <v>0</v>
      </c>
      <c r="Y16" s="26">
        <f t="shared" si="10"/>
        <v>0</v>
      </c>
      <c r="Z16" s="15">
        <v>0</v>
      </c>
      <c r="AA16" s="15" t="s">
        <v>73</v>
      </c>
      <c r="AB16" s="28">
        <f t="shared" si="11"/>
        <v>-0.69</v>
      </c>
      <c r="AC16" s="29">
        <v>0.34411111111111115</v>
      </c>
      <c r="AD16" s="26">
        <f t="shared" si="12"/>
        <v>-0.47487333333333337</v>
      </c>
      <c r="AE16" s="26">
        <v>-6.18</v>
      </c>
      <c r="AF16" s="26">
        <v>-12.103903333333299</v>
      </c>
      <c r="AG16" s="26">
        <v>0</v>
      </c>
    </row>
    <row r="17" spans="1:33" ht="15.75" customHeight="1" x14ac:dyDescent="0.2">
      <c r="A17" s="15" t="s">
        <v>56</v>
      </c>
      <c r="B17" s="15" t="s">
        <v>528</v>
      </c>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201</v>
      </c>
      <c r="O17" s="21">
        <f t="shared" ref="O17:P17" si="25">D17/7</f>
        <v>0</v>
      </c>
      <c r="P17" s="21">
        <f t="shared" si="25"/>
        <v>0</v>
      </c>
      <c r="Q17" s="17" t="e">
        <f t="shared" si="8"/>
        <v>#DIV/0!</v>
      </c>
      <c r="R17" s="17"/>
      <c r="S17" s="22">
        <v>1.9709090909090901</v>
      </c>
      <c r="T17" s="15">
        <v>756</v>
      </c>
      <c r="U17" s="23" t="s">
        <v>33</v>
      </c>
      <c r="V17" s="24" t="s">
        <v>33</v>
      </c>
      <c r="W17" s="15">
        <v>0</v>
      </c>
      <c r="X17" s="25">
        <f t="shared" si="9"/>
        <v>0</v>
      </c>
      <c r="Y17" s="26">
        <f t="shared" si="10"/>
        <v>0</v>
      </c>
      <c r="Z17" s="15">
        <v>0</v>
      </c>
      <c r="AA17" s="15" t="s">
        <v>73</v>
      </c>
      <c r="AB17" s="28">
        <f t="shared" si="11"/>
        <v>-0.69</v>
      </c>
      <c r="AC17" s="29">
        <v>0.34411111111111115</v>
      </c>
      <c r="AD17" s="26">
        <f t="shared" si="12"/>
        <v>0</v>
      </c>
      <c r="AE17" s="26">
        <v>-6.18</v>
      </c>
      <c r="AF17" s="26">
        <v>-11.8573033333333</v>
      </c>
      <c r="AG17" s="26">
        <v>0</v>
      </c>
    </row>
    <row r="18" spans="1:33" ht="15.75" customHeight="1" x14ac:dyDescent="0.2">
      <c r="A18" s="15" t="s">
        <v>57</v>
      </c>
      <c r="B18" s="15" t="s">
        <v>529</v>
      </c>
      <c r="C18" s="16">
        <f t="shared" si="4"/>
        <v>43.698333333333331</v>
      </c>
      <c r="D18" s="17">
        <v>6</v>
      </c>
      <c r="E18" s="17">
        <v>0</v>
      </c>
      <c r="F18" s="18">
        <v>262.19</v>
      </c>
      <c r="G18" s="30">
        <v>0</v>
      </c>
      <c r="H18" s="19">
        <f t="shared" si="1"/>
        <v>0</v>
      </c>
      <c r="I18" s="19">
        <f t="shared" si="2"/>
        <v>0.42636423967351988</v>
      </c>
      <c r="J18" s="18">
        <f t="shared" si="5"/>
        <v>111.78844000000018</v>
      </c>
      <c r="K18" s="18">
        <f t="shared" si="3"/>
        <v>18.631406666666695</v>
      </c>
      <c r="L18" s="17">
        <v>313</v>
      </c>
      <c r="M18" s="20">
        <f t="shared" si="6"/>
        <v>1.9169329073482427E-2</v>
      </c>
      <c r="N18" s="17">
        <v>186</v>
      </c>
      <c r="O18" s="21">
        <f t="shared" ref="O18:P18" si="26">D18/7</f>
        <v>0.8571428571428571</v>
      </c>
      <c r="P18" s="21">
        <f t="shared" si="26"/>
        <v>0</v>
      </c>
      <c r="Q18" s="17">
        <f t="shared" si="8"/>
        <v>217</v>
      </c>
      <c r="R18" s="17"/>
      <c r="S18" s="22">
        <v>1.83372921615201</v>
      </c>
      <c r="T18" s="15">
        <v>756</v>
      </c>
      <c r="U18" s="23" t="s">
        <v>33</v>
      </c>
      <c r="V18" s="24" t="s">
        <v>33</v>
      </c>
      <c r="W18" s="15">
        <v>0</v>
      </c>
      <c r="X18" s="25">
        <f t="shared" si="9"/>
        <v>0</v>
      </c>
      <c r="Y18" s="26">
        <f t="shared" si="10"/>
        <v>0</v>
      </c>
      <c r="Z18" s="15">
        <v>0</v>
      </c>
      <c r="AA18" s="15" t="s">
        <v>73</v>
      </c>
      <c r="AB18" s="28">
        <f t="shared" si="11"/>
        <v>-0.69</v>
      </c>
      <c r="AC18" s="29">
        <v>0.34411111111111115</v>
      </c>
      <c r="AD18" s="26">
        <f t="shared" si="12"/>
        <v>-2.84924</v>
      </c>
      <c r="AE18" s="26">
        <v>-6.18</v>
      </c>
      <c r="AF18" s="26">
        <v>-11.8573033333333</v>
      </c>
      <c r="AG18" s="26">
        <v>0</v>
      </c>
    </row>
    <row r="19" spans="1:33" ht="15.75" customHeight="1" x14ac:dyDescent="0.2">
      <c r="A19" s="15" t="s">
        <v>58</v>
      </c>
      <c r="B19" s="15" t="s">
        <v>530</v>
      </c>
      <c r="C19" s="16">
        <f t="shared" si="4"/>
        <v>38.331428571428567</v>
      </c>
      <c r="D19" s="17">
        <v>7</v>
      </c>
      <c r="E19" s="17">
        <v>0</v>
      </c>
      <c r="F19" s="18">
        <v>268.32</v>
      </c>
      <c r="G19" s="30">
        <v>0</v>
      </c>
      <c r="H19" s="19">
        <f t="shared" si="1"/>
        <v>0</v>
      </c>
      <c r="I19" s="19">
        <f t="shared" si="2"/>
        <v>0.36704965464122435</v>
      </c>
      <c r="J19" s="18">
        <f t="shared" si="5"/>
        <v>98.486763333333315</v>
      </c>
      <c r="K19" s="18">
        <f t="shared" si="3"/>
        <v>14.069537619047617</v>
      </c>
      <c r="L19" s="17">
        <v>175</v>
      </c>
      <c r="M19" s="20">
        <f t="shared" si="6"/>
        <v>0.04</v>
      </c>
      <c r="N19" s="17">
        <v>166</v>
      </c>
      <c r="O19" s="21">
        <f t="shared" ref="O19:P19" si="27">D19/7</f>
        <v>1</v>
      </c>
      <c r="P19" s="21">
        <f t="shared" si="27"/>
        <v>0</v>
      </c>
      <c r="Q19" s="17">
        <f t="shared" si="8"/>
        <v>166</v>
      </c>
      <c r="R19" s="17"/>
      <c r="S19" s="22">
        <v>1.77650429799426</v>
      </c>
      <c r="T19" s="15">
        <v>756</v>
      </c>
      <c r="U19" s="23" t="s">
        <v>33</v>
      </c>
      <c r="V19" s="24" t="s">
        <v>33</v>
      </c>
      <c r="W19" s="15">
        <v>0</v>
      </c>
      <c r="X19" s="25">
        <f t="shared" si="9"/>
        <v>0</v>
      </c>
      <c r="Y19" s="26">
        <f t="shared" si="10"/>
        <v>0</v>
      </c>
      <c r="Z19" s="15">
        <v>0</v>
      </c>
      <c r="AA19" s="15" t="s">
        <v>73</v>
      </c>
      <c r="AB19" s="28">
        <f t="shared" si="11"/>
        <v>-0.69</v>
      </c>
      <c r="AC19" s="29">
        <v>0.34411111111111115</v>
      </c>
      <c r="AD19" s="26">
        <f t="shared" si="12"/>
        <v>-3.3241133333333335</v>
      </c>
      <c r="AE19" s="26">
        <v>-6.18</v>
      </c>
      <c r="AF19" s="26">
        <v>-11.857303333333334</v>
      </c>
      <c r="AG19" s="26">
        <v>0</v>
      </c>
    </row>
    <row r="20" spans="1:33" ht="15.75" customHeight="1" x14ac:dyDescent="0.2">
      <c r="A20" s="15" t="s">
        <v>59</v>
      </c>
      <c r="B20" s="15" t="s">
        <v>531</v>
      </c>
      <c r="C20" s="16">
        <f t="shared" si="4"/>
        <v>35.99</v>
      </c>
      <c r="D20" s="17">
        <v>4</v>
      </c>
      <c r="E20" s="17">
        <v>0</v>
      </c>
      <c r="F20" s="18">
        <v>143.96</v>
      </c>
      <c r="G20" s="30">
        <v>0</v>
      </c>
      <c r="H20" s="19">
        <f t="shared" si="1"/>
        <v>0</v>
      </c>
      <c r="I20" s="19">
        <f t="shared" si="2"/>
        <v>0.33562998981198477</v>
      </c>
      <c r="J20" s="18">
        <f t="shared" si="5"/>
        <v>48.317293333333332</v>
      </c>
      <c r="K20" s="18">
        <f t="shared" si="3"/>
        <v>12.079323333333333</v>
      </c>
      <c r="L20" s="17">
        <v>81</v>
      </c>
      <c r="M20" s="20">
        <f t="shared" si="6"/>
        <v>4.9382716049382713E-2</v>
      </c>
      <c r="N20" s="17">
        <v>162</v>
      </c>
      <c r="O20" s="21">
        <f t="shared" ref="O20:P20" si="28">D20/7</f>
        <v>0.5714285714285714</v>
      </c>
      <c r="P20" s="21">
        <f t="shared" si="28"/>
        <v>0</v>
      </c>
      <c r="Q20" s="17">
        <f t="shared" si="8"/>
        <v>283</v>
      </c>
      <c r="R20" s="17"/>
      <c r="S20" s="22">
        <v>1.6223776223776201</v>
      </c>
      <c r="T20" s="15">
        <v>756</v>
      </c>
      <c r="U20" s="23" t="s">
        <v>33</v>
      </c>
      <c r="V20" s="24" t="s">
        <v>33</v>
      </c>
      <c r="W20" s="15">
        <v>0</v>
      </c>
      <c r="X20" s="25">
        <f t="shared" si="9"/>
        <v>0</v>
      </c>
      <c r="Y20" s="26">
        <f t="shared" si="10"/>
        <v>0</v>
      </c>
      <c r="Z20" s="15">
        <v>0</v>
      </c>
      <c r="AA20" s="15" t="s">
        <v>73</v>
      </c>
      <c r="AB20" s="28">
        <f t="shared" si="11"/>
        <v>-0.69</v>
      </c>
      <c r="AC20" s="29">
        <v>0.34411111111111115</v>
      </c>
      <c r="AD20" s="26">
        <f t="shared" si="12"/>
        <v>-1.8994933333333335</v>
      </c>
      <c r="AE20" s="26">
        <v>-6.18</v>
      </c>
      <c r="AF20" s="26">
        <v>-11.857303333333334</v>
      </c>
      <c r="AG20" s="26">
        <v>0</v>
      </c>
    </row>
    <row r="21" spans="1:33" ht="15.75" customHeight="1" x14ac:dyDescent="0.2">
      <c r="A21" s="15" t="s">
        <v>60</v>
      </c>
      <c r="B21" s="15" t="s">
        <v>48</v>
      </c>
      <c r="C21" s="16">
        <f t="shared" si="4"/>
        <v>33.99</v>
      </c>
      <c r="D21" s="17">
        <v>14</v>
      </c>
      <c r="E21" s="17">
        <v>0</v>
      </c>
      <c r="F21" s="18">
        <v>475.86000000000007</v>
      </c>
      <c r="G21" s="30">
        <v>-0.04</v>
      </c>
      <c r="H21" s="19">
        <f t="shared" si="1"/>
        <v>8.4058336485520938E-5</v>
      </c>
      <c r="I21" s="19">
        <f t="shared" si="2"/>
        <v>0.3052799702993878</v>
      </c>
      <c r="J21" s="18">
        <f t="shared" si="5"/>
        <v>145.27052666666671</v>
      </c>
      <c r="K21" s="18">
        <f t="shared" si="3"/>
        <v>10.376466190476194</v>
      </c>
      <c r="L21" s="17">
        <v>43</v>
      </c>
      <c r="M21" s="20">
        <f t="shared" si="6"/>
        <v>0.32558139534883723</v>
      </c>
      <c r="N21" s="17">
        <v>162</v>
      </c>
      <c r="O21" s="21">
        <f t="shared" ref="O21:P21" si="29">D21/7</f>
        <v>2</v>
      </c>
      <c r="P21" s="21">
        <f t="shared" si="29"/>
        <v>0</v>
      </c>
      <c r="Q21" s="17">
        <f t="shared" si="8"/>
        <v>81</v>
      </c>
      <c r="R21" s="17"/>
      <c r="S21" s="22">
        <v>0.70021881838074396</v>
      </c>
      <c r="T21" s="15">
        <v>756</v>
      </c>
      <c r="U21" s="23" t="s">
        <v>33</v>
      </c>
      <c r="V21" s="24" t="s">
        <v>33</v>
      </c>
      <c r="W21" s="15">
        <v>0</v>
      </c>
      <c r="X21" s="25">
        <f t="shared" si="9"/>
        <v>0</v>
      </c>
      <c r="Y21" s="26">
        <f t="shared" si="10"/>
        <v>0</v>
      </c>
      <c r="Z21" s="15">
        <v>0</v>
      </c>
      <c r="AA21" s="15" t="s">
        <v>73</v>
      </c>
      <c r="AB21" s="28">
        <f t="shared" si="11"/>
        <v>-0.69</v>
      </c>
      <c r="AC21" s="29">
        <v>0.34411111111111115</v>
      </c>
      <c r="AD21" s="26">
        <f t="shared" si="12"/>
        <v>-6.648226666666667</v>
      </c>
      <c r="AE21" s="26">
        <v>-6.18</v>
      </c>
      <c r="AF21" s="26">
        <v>-11.857303333333334</v>
      </c>
      <c r="AG21" s="26">
        <v>0</v>
      </c>
    </row>
    <row r="22" spans="1:33" ht="15.75" customHeight="1" x14ac:dyDescent="0.2">
      <c r="A22" s="15" t="s">
        <v>61</v>
      </c>
      <c r="B22" s="15" t="s">
        <v>48</v>
      </c>
      <c r="C22" s="16">
        <f t="shared" si="4"/>
        <v>33.99</v>
      </c>
      <c r="D22" s="17">
        <v>10</v>
      </c>
      <c r="E22" s="17">
        <v>0</v>
      </c>
      <c r="F22" s="30">
        <v>339.90000000000003</v>
      </c>
      <c r="G22" s="30">
        <v>0</v>
      </c>
      <c r="H22" s="19">
        <f t="shared" si="1"/>
        <v>0</v>
      </c>
      <c r="I22" s="19">
        <f t="shared" si="2"/>
        <v>0.30536402863587331</v>
      </c>
      <c r="J22" s="18">
        <f t="shared" si="5"/>
        <v>103.79323333333335</v>
      </c>
      <c r="K22" s="18">
        <f t="shared" si="3"/>
        <v>10.379323333333335</v>
      </c>
      <c r="L22" s="17">
        <v>57</v>
      </c>
      <c r="M22" s="20">
        <f t="shared" si="6"/>
        <v>0.17543859649122806</v>
      </c>
      <c r="N22" s="17">
        <v>150</v>
      </c>
      <c r="O22" s="21">
        <f t="shared" ref="O22:P22" si="30">D22/7</f>
        <v>1.4285714285714286</v>
      </c>
      <c r="P22" s="21">
        <f t="shared" si="30"/>
        <v>0</v>
      </c>
      <c r="Q22" s="17">
        <f t="shared" si="8"/>
        <v>105</v>
      </c>
      <c r="R22" s="17"/>
      <c r="S22" s="22">
        <v>0.65847665847665804</v>
      </c>
      <c r="T22" s="15">
        <v>756</v>
      </c>
      <c r="U22" s="23" t="s">
        <v>33</v>
      </c>
      <c r="V22" s="24" t="s">
        <v>33</v>
      </c>
      <c r="W22" s="15">
        <v>0</v>
      </c>
      <c r="X22" s="25">
        <f t="shared" si="9"/>
        <v>0</v>
      </c>
      <c r="Y22" s="26">
        <f t="shared" si="10"/>
        <v>0</v>
      </c>
      <c r="Z22" s="15">
        <v>0</v>
      </c>
      <c r="AA22" s="15" t="s">
        <v>73</v>
      </c>
      <c r="AB22" s="28">
        <f t="shared" si="11"/>
        <v>-0.69</v>
      </c>
      <c r="AC22" s="29">
        <v>0.34411111111111115</v>
      </c>
      <c r="AD22" s="26">
        <f t="shared" si="12"/>
        <v>-4.7487333333333339</v>
      </c>
      <c r="AE22" s="26">
        <v>-6.18</v>
      </c>
      <c r="AF22" s="26">
        <v>-11.857303333333334</v>
      </c>
      <c r="AG22" s="26">
        <v>0</v>
      </c>
    </row>
    <row r="23" spans="1:33" ht="15.75" customHeight="1" x14ac:dyDescent="0.2">
      <c r="A23" s="15" t="s">
        <v>62</v>
      </c>
      <c r="B23" s="15" t="s">
        <v>532</v>
      </c>
      <c r="C23" s="16">
        <f t="shared" si="4"/>
        <v>33.99</v>
      </c>
      <c r="D23" s="17">
        <v>11</v>
      </c>
      <c r="E23" s="17">
        <v>1</v>
      </c>
      <c r="F23" s="18">
        <v>373.89000000000004</v>
      </c>
      <c r="G23" s="30">
        <v>-31.39</v>
      </c>
      <c r="H23" s="19">
        <f t="shared" si="1"/>
        <v>8.3955173981652351E-2</v>
      </c>
      <c r="I23" s="19">
        <f t="shared" si="2"/>
        <v>0.22140885465422103</v>
      </c>
      <c r="J23" s="18">
        <f t="shared" si="5"/>
        <v>82.782556666666707</v>
      </c>
      <c r="K23" s="18">
        <f t="shared" si="3"/>
        <v>7.5256869696969737</v>
      </c>
      <c r="L23" s="17">
        <v>151</v>
      </c>
      <c r="M23" s="20">
        <f t="shared" si="6"/>
        <v>7.2847682119205295E-2</v>
      </c>
      <c r="N23" s="17">
        <v>137</v>
      </c>
      <c r="O23" s="21">
        <f t="shared" ref="O23:P23" si="31">D23/7</f>
        <v>1.5714285714285714</v>
      </c>
      <c r="P23" s="21">
        <f t="shared" si="31"/>
        <v>0.14285714285714285</v>
      </c>
      <c r="Q23" s="17">
        <f t="shared" si="8"/>
        <v>79</v>
      </c>
      <c r="R23" s="17"/>
      <c r="S23" s="22">
        <v>0.68804664723032005</v>
      </c>
      <c r="T23" s="15">
        <v>1032</v>
      </c>
      <c r="U23" s="23" t="s">
        <v>33</v>
      </c>
      <c r="V23" s="24" t="s">
        <v>533</v>
      </c>
      <c r="W23" s="15">
        <v>1</v>
      </c>
      <c r="X23" s="25">
        <f t="shared" si="9"/>
        <v>9.0909090909090912E-2</v>
      </c>
      <c r="Y23" s="26">
        <f t="shared" si="10"/>
        <v>15.695</v>
      </c>
      <c r="Z23" s="15">
        <v>1</v>
      </c>
      <c r="AA23" s="15" t="s">
        <v>73</v>
      </c>
      <c r="AB23" s="28">
        <f t="shared" si="11"/>
        <v>-0.69</v>
      </c>
      <c r="AC23" s="29">
        <v>0.34411111111111115</v>
      </c>
      <c r="AD23" s="26">
        <f t="shared" si="12"/>
        <v>-5.223606666666667</v>
      </c>
      <c r="AE23" s="26">
        <v>-6.18</v>
      </c>
      <c r="AF23" s="26">
        <v>-11.857303333333334</v>
      </c>
      <c r="AG23" s="26">
        <v>0</v>
      </c>
    </row>
    <row r="24" spans="1:33" ht="15.75" customHeight="1" x14ac:dyDescent="0.2">
      <c r="A24" s="15" t="s">
        <v>63</v>
      </c>
      <c r="B24" s="15" t="s">
        <v>534</v>
      </c>
      <c r="C24" s="16">
        <f t="shared" si="4"/>
        <v>33.99</v>
      </c>
      <c r="D24" s="17">
        <v>19</v>
      </c>
      <c r="E24" s="17">
        <v>0</v>
      </c>
      <c r="F24" s="18">
        <v>645.81000000000006</v>
      </c>
      <c r="G24" s="18">
        <v>-70.11</v>
      </c>
      <c r="H24" s="19">
        <f t="shared" si="1"/>
        <v>0.1085613415710503</v>
      </c>
      <c r="I24" s="19">
        <f t="shared" si="2"/>
        <v>0.1968026870648231</v>
      </c>
      <c r="J24" s="18">
        <f t="shared" si="5"/>
        <v>127.09714333333341</v>
      </c>
      <c r="K24" s="18">
        <f t="shared" si="3"/>
        <v>6.6893233333333368</v>
      </c>
      <c r="L24" s="17">
        <v>109</v>
      </c>
      <c r="M24" s="20">
        <f t="shared" si="6"/>
        <v>0.1743119266055046</v>
      </c>
      <c r="N24" s="17">
        <v>119</v>
      </c>
      <c r="O24" s="21">
        <f t="shared" ref="O24:P24" si="32">D24/7</f>
        <v>2.7142857142857144</v>
      </c>
      <c r="P24" s="21">
        <f t="shared" si="32"/>
        <v>0</v>
      </c>
      <c r="Q24" s="17">
        <f t="shared" si="8"/>
        <v>43</v>
      </c>
      <c r="R24" s="17"/>
      <c r="S24" s="22">
        <v>0.86173633440514397</v>
      </c>
      <c r="T24" s="15">
        <v>756</v>
      </c>
      <c r="U24" s="23">
        <v>276</v>
      </c>
      <c r="V24" s="24" t="s">
        <v>535</v>
      </c>
      <c r="W24" s="15">
        <v>7</v>
      </c>
      <c r="X24" s="25">
        <f t="shared" si="9"/>
        <v>0.36842105263157893</v>
      </c>
      <c r="Y24" s="26">
        <f t="shared" si="10"/>
        <v>6.373636363636364</v>
      </c>
      <c r="Z24" s="15">
        <v>4</v>
      </c>
      <c r="AA24" s="15" t="s">
        <v>73</v>
      </c>
      <c r="AB24" s="28">
        <f t="shared" si="11"/>
        <v>-0.69</v>
      </c>
      <c r="AC24" s="29">
        <v>0.34411111111111115</v>
      </c>
      <c r="AD24" s="26">
        <f t="shared" si="12"/>
        <v>-9.0225933333333348</v>
      </c>
      <c r="AE24" s="26">
        <v>-6.18</v>
      </c>
      <c r="AF24" s="26">
        <v>-11.857303333333334</v>
      </c>
      <c r="AG24" s="26">
        <v>0</v>
      </c>
    </row>
    <row r="25" spans="1:33" ht="15.75" customHeight="1" x14ac:dyDescent="0.2">
      <c r="A25" s="15" t="s">
        <v>64</v>
      </c>
      <c r="B25" s="15" t="s">
        <v>48</v>
      </c>
      <c r="C25" s="16">
        <f t="shared" si="4"/>
        <v>33.99</v>
      </c>
      <c r="D25" s="17">
        <v>11</v>
      </c>
      <c r="E25" s="17">
        <v>0</v>
      </c>
      <c r="F25" s="18">
        <v>373.89</v>
      </c>
      <c r="G25" s="18">
        <v>-69.92</v>
      </c>
      <c r="H25" s="19">
        <f t="shared" si="1"/>
        <v>0.18700687367942445</v>
      </c>
      <c r="I25" s="19">
        <f t="shared" si="2"/>
        <v>0.11827781789652925</v>
      </c>
      <c r="J25" s="18">
        <f t="shared" si="5"/>
        <v>44.222893333333317</v>
      </c>
      <c r="K25" s="18">
        <f t="shared" si="3"/>
        <v>4.0202630303030285</v>
      </c>
      <c r="L25" s="17">
        <v>133</v>
      </c>
      <c r="M25" s="20">
        <f t="shared" si="6"/>
        <v>8.2706766917293228E-2</v>
      </c>
      <c r="N25" s="17">
        <v>117</v>
      </c>
      <c r="O25" s="21">
        <f t="shared" ref="O25:P25" si="33">D25/7</f>
        <v>1.5714285714285714</v>
      </c>
      <c r="P25" s="21">
        <f t="shared" si="33"/>
        <v>0</v>
      </c>
      <c r="Q25" s="17">
        <f t="shared" si="8"/>
        <v>74</v>
      </c>
      <c r="R25" s="17"/>
      <c r="S25" s="22">
        <v>0.61016949152542377</v>
      </c>
      <c r="T25" s="15">
        <v>756</v>
      </c>
      <c r="U25" s="23">
        <v>276</v>
      </c>
      <c r="V25" s="24" t="s">
        <v>536</v>
      </c>
      <c r="W25" s="15">
        <v>3</v>
      </c>
      <c r="X25" s="25">
        <f t="shared" si="9"/>
        <v>0.27272727272727271</v>
      </c>
      <c r="Y25" s="26">
        <f t="shared" si="10"/>
        <v>17.48</v>
      </c>
      <c r="Z25" s="15">
        <v>1</v>
      </c>
      <c r="AA25" s="15" t="s">
        <v>73</v>
      </c>
      <c r="AB25" s="28">
        <f t="shared" si="11"/>
        <v>-0.69</v>
      </c>
      <c r="AC25" s="29">
        <v>0.34411111111111115</v>
      </c>
      <c r="AD25" s="26">
        <f t="shared" si="12"/>
        <v>-5.223606666666667</v>
      </c>
      <c r="AE25" s="26">
        <v>-6.18</v>
      </c>
      <c r="AF25" s="26">
        <v>-11.86</v>
      </c>
      <c r="AG25" s="26">
        <v>0</v>
      </c>
    </row>
    <row r="26" spans="1:33" ht="15.75" customHeight="1" x14ac:dyDescent="0.2">
      <c r="A26" s="15" t="s">
        <v>65</v>
      </c>
      <c r="B26" s="15" t="s">
        <v>537</v>
      </c>
      <c r="C26" s="16">
        <f t="shared" si="4"/>
        <v>33.99</v>
      </c>
      <c r="D26" s="17">
        <v>23</v>
      </c>
      <c r="E26" s="17">
        <v>0</v>
      </c>
      <c r="F26" s="18">
        <v>781.7700000000001</v>
      </c>
      <c r="G26" s="18">
        <v>-102.66</v>
      </c>
      <c r="H26" s="19">
        <f t="shared" si="1"/>
        <v>0.13131739514179361</v>
      </c>
      <c r="I26" s="19">
        <f t="shared" si="2"/>
        <v>0.17110459171708745</v>
      </c>
      <c r="J26" s="18">
        <f t="shared" si="5"/>
        <v>133.76443666666748</v>
      </c>
      <c r="K26" s="18">
        <f t="shared" si="3"/>
        <v>5.8158450724638033</v>
      </c>
      <c r="L26" s="17">
        <v>139</v>
      </c>
      <c r="M26" s="20">
        <f t="shared" si="6"/>
        <v>0.16546762589928057</v>
      </c>
      <c r="N26" s="17">
        <v>98</v>
      </c>
      <c r="O26" s="21">
        <f t="shared" ref="O26:P26" si="34">D26/7</f>
        <v>3.2857142857142856</v>
      </c>
      <c r="P26" s="21">
        <f t="shared" si="34"/>
        <v>0</v>
      </c>
      <c r="Q26" s="17">
        <f t="shared" si="8"/>
        <v>29</v>
      </c>
      <c r="R26" s="17"/>
      <c r="S26" s="22">
        <v>0.81987577639751552</v>
      </c>
      <c r="T26" s="15">
        <v>756</v>
      </c>
      <c r="U26" s="23">
        <v>276</v>
      </c>
      <c r="V26" s="24" t="s">
        <v>538</v>
      </c>
      <c r="W26" s="15">
        <v>10</v>
      </c>
      <c r="X26" s="25">
        <f t="shared" si="9"/>
        <v>0.43478260869565216</v>
      </c>
      <c r="Y26" s="26">
        <f t="shared" si="10"/>
        <v>6.4162499999999998</v>
      </c>
      <c r="Z26" s="15">
        <v>6</v>
      </c>
      <c r="AA26" s="15" t="s">
        <v>73</v>
      </c>
      <c r="AB26" s="28">
        <f t="shared" si="11"/>
        <v>-0.69</v>
      </c>
      <c r="AC26" s="29">
        <v>0.34411111111111115</v>
      </c>
      <c r="AD26" s="26">
        <f t="shared" si="12"/>
        <v>-10.922086666666667</v>
      </c>
      <c r="AE26" s="26">
        <v>-6.28</v>
      </c>
      <c r="AF26" s="26">
        <v>-11.8573033333333</v>
      </c>
      <c r="AG26" s="26">
        <v>0</v>
      </c>
    </row>
    <row r="27" spans="1:33" ht="15.75" customHeight="1" x14ac:dyDescent="0.2">
      <c r="A27" s="15" t="s">
        <v>66</v>
      </c>
      <c r="B27" s="15" t="s">
        <v>539</v>
      </c>
      <c r="C27" s="16">
        <f t="shared" si="4"/>
        <v>33.99</v>
      </c>
      <c r="D27" s="17">
        <v>19</v>
      </c>
      <c r="E27" s="17">
        <v>0</v>
      </c>
      <c r="F27" s="18">
        <v>645.81000000000006</v>
      </c>
      <c r="G27" s="18">
        <v>-183.89</v>
      </c>
      <c r="H27" s="19">
        <f t="shared" si="1"/>
        <v>0.28474319072172927</v>
      </c>
      <c r="I27" s="19">
        <f t="shared" si="2"/>
        <v>1.7678796137151894E-2</v>
      </c>
      <c r="J27" s="18">
        <f t="shared" si="5"/>
        <v>11.417143333334066</v>
      </c>
      <c r="K27" s="18">
        <f t="shared" si="3"/>
        <v>0.60090228070179297</v>
      </c>
      <c r="L27" s="17">
        <v>218</v>
      </c>
      <c r="M27" s="20">
        <f t="shared" si="6"/>
        <v>8.7155963302752298E-2</v>
      </c>
      <c r="N27" s="17">
        <v>80</v>
      </c>
      <c r="O27" s="21">
        <f t="shared" ref="O27:P27" si="35">D27/7</f>
        <v>2.7142857142857144</v>
      </c>
      <c r="P27" s="21">
        <f t="shared" si="35"/>
        <v>0</v>
      </c>
      <c r="Q27" s="17">
        <f t="shared" si="8"/>
        <v>29</v>
      </c>
      <c r="R27" s="17"/>
      <c r="S27" s="22">
        <v>1.1787439613526569</v>
      </c>
      <c r="T27" s="15">
        <v>756</v>
      </c>
      <c r="U27" s="23">
        <v>276</v>
      </c>
      <c r="V27" s="24" t="s">
        <v>538</v>
      </c>
      <c r="W27" s="15">
        <v>13</v>
      </c>
      <c r="X27" s="25">
        <f t="shared" si="9"/>
        <v>0.68421052631578949</v>
      </c>
      <c r="Y27" s="26">
        <f t="shared" si="10"/>
        <v>10.216111111111111</v>
      </c>
      <c r="Z27" s="15">
        <v>5</v>
      </c>
      <c r="AA27" s="15" t="s">
        <v>73</v>
      </c>
      <c r="AB27" s="28">
        <f t="shared" si="11"/>
        <v>-0.69</v>
      </c>
      <c r="AC27" s="29">
        <v>0.34411111111111115</v>
      </c>
      <c r="AD27" s="26">
        <f t="shared" si="12"/>
        <v>-9.0225933333333348</v>
      </c>
      <c r="AE27" s="26">
        <v>-6.28</v>
      </c>
      <c r="AF27" s="26">
        <v>-11.8573033333333</v>
      </c>
      <c r="AG27" s="26">
        <v>0</v>
      </c>
    </row>
    <row r="28" spans="1:33" ht="15.75" customHeight="1" x14ac:dyDescent="0.2">
      <c r="A28" s="15" t="s">
        <v>67</v>
      </c>
      <c r="B28" s="15" t="s">
        <v>540</v>
      </c>
      <c r="C28" s="16">
        <f t="shared" si="4"/>
        <v>33.99</v>
      </c>
      <c r="D28" s="17">
        <v>7</v>
      </c>
      <c r="E28" s="17">
        <v>0</v>
      </c>
      <c r="F28" s="18">
        <v>237.93</v>
      </c>
      <c r="G28" s="18">
        <v>-77.77000000000001</v>
      </c>
      <c r="H28" s="19">
        <f t="shared" si="1"/>
        <v>0.32686084142394828</v>
      </c>
      <c r="I28" s="19">
        <f t="shared" si="2"/>
        <v>-2.4438854565067225E-2</v>
      </c>
      <c r="J28" s="18">
        <f t="shared" si="5"/>
        <v>-5.8147366666664446</v>
      </c>
      <c r="K28" s="18">
        <f t="shared" si="3"/>
        <v>-0.83067666666663498</v>
      </c>
      <c r="L28" s="17">
        <v>141</v>
      </c>
      <c r="M28" s="20">
        <f t="shared" si="6"/>
        <v>4.9645390070921988E-2</v>
      </c>
      <c r="N28" s="17">
        <v>70</v>
      </c>
      <c r="O28" s="21">
        <f t="shared" ref="O28:P28" si="36">D28/7</f>
        <v>1</v>
      </c>
      <c r="P28" s="21">
        <f t="shared" si="36"/>
        <v>0</v>
      </c>
      <c r="Q28" s="17">
        <f t="shared" si="8"/>
        <v>70</v>
      </c>
      <c r="R28" s="17"/>
      <c r="S28" s="22">
        <v>1.357512953367876</v>
      </c>
      <c r="T28" s="15">
        <v>480</v>
      </c>
      <c r="U28" s="23" t="s">
        <v>33</v>
      </c>
      <c r="V28" s="24" t="s">
        <v>33</v>
      </c>
      <c r="W28" s="15">
        <v>4</v>
      </c>
      <c r="X28" s="25">
        <f t="shared" si="9"/>
        <v>0.5714285714285714</v>
      </c>
      <c r="Y28" s="26">
        <f t="shared" si="10"/>
        <v>11.110000000000001</v>
      </c>
      <c r="Z28" s="15">
        <v>3</v>
      </c>
      <c r="AA28" s="15" t="s">
        <v>73</v>
      </c>
      <c r="AB28" s="28">
        <f t="shared" si="11"/>
        <v>-0.69</v>
      </c>
      <c r="AC28" s="29">
        <v>0.34411111111111115</v>
      </c>
      <c r="AD28" s="26">
        <f t="shared" si="12"/>
        <v>-3.3241133333333335</v>
      </c>
      <c r="AE28" s="26">
        <v>-6.28</v>
      </c>
      <c r="AF28" s="26">
        <v>-11.8573033333333</v>
      </c>
      <c r="AG28" s="26">
        <v>0</v>
      </c>
    </row>
    <row r="29" spans="1:33" ht="15.75" customHeight="1" x14ac:dyDescent="0.2">
      <c r="A29" s="39" t="s">
        <v>68</v>
      </c>
      <c r="B29" s="39" t="s">
        <v>541</v>
      </c>
      <c r="C29" s="16">
        <f t="shared" si="4"/>
        <v>33.99</v>
      </c>
      <c r="D29" s="31">
        <v>4</v>
      </c>
      <c r="E29" s="31">
        <v>0</v>
      </c>
      <c r="F29" s="32">
        <v>135.96</v>
      </c>
      <c r="G29" s="32">
        <v>-20.45</v>
      </c>
      <c r="H29" s="19">
        <f t="shared" si="1"/>
        <v>0.15041188584877904</v>
      </c>
      <c r="I29" s="19">
        <f t="shared" si="2"/>
        <v>0.15201010101010196</v>
      </c>
      <c r="J29" s="18">
        <f t="shared" si="5"/>
        <v>20.667293333333465</v>
      </c>
      <c r="K29" s="18">
        <f t="shared" si="3"/>
        <v>5.1668233333333662</v>
      </c>
      <c r="L29" s="31">
        <v>97</v>
      </c>
      <c r="M29" s="20">
        <f t="shared" si="6"/>
        <v>4.1237113402061855E-2</v>
      </c>
      <c r="N29" s="31">
        <v>78</v>
      </c>
      <c r="O29" s="21">
        <f t="shared" ref="O29:P29" si="37">D29/7</f>
        <v>0.5714285714285714</v>
      </c>
      <c r="P29" s="21">
        <f t="shared" si="37"/>
        <v>0</v>
      </c>
      <c r="Q29" s="17">
        <f t="shared" si="8"/>
        <v>136</v>
      </c>
      <c r="R29" s="17"/>
      <c r="S29" s="22">
        <v>0.94280762564991338</v>
      </c>
      <c r="T29" s="15">
        <v>480</v>
      </c>
      <c r="U29" s="23" t="s">
        <v>33</v>
      </c>
      <c r="V29" s="24" t="s">
        <v>33</v>
      </c>
      <c r="W29" s="39">
        <v>1</v>
      </c>
      <c r="X29" s="25">
        <f t="shared" si="9"/>
        <v>0.25</v>
      </c>
      <c r="Y29" s="26">
        <f t="shared" si="10"/>
        <v>20.45</v>
      </c>
      <c r="Z29" s="39">
        <v>0</v>
      </c>
      <c r="AA29" s="2" t="s">
        <v>73</v>
      </c>
      <c r="AB29" s="28">
        <f t="shared" si="11"/>
        <v>-0.69</v>
      </c>
      <c r="AC29" s="29">
        <v>0.34411111111111115</v>
      </c>
      <c r="AD29" s="26">
        <f t="shared" si="12"/>
        <v>-1.8994933333333335</v>
      </c>
      <c r="AE29" s="26">
        <v>-6.28</v>
      </c>
      <c r="AF29" s="26">
        <v>-11.8573033333333</v>
      </c>
      <c r="AG29" s="26">
        <v>0</v>
      </c>
    </row>
    <row r="30" spans="1:33" ht="15.75" customHeight="1" x14ac:dyDescent="0.2">
      <c r="A30" s="39" t="s">
        <v>69</v>
      </c>
      <c r="B30" s="39"/>
      <c r="C30" s="16">
        <f t="shared" si="4"/>
        <v>33.190000000000005</v>
      </c>
      <c r="D30" s="31">
        <v>5</v>
      </c>
      <c r="E30" s="31">
        <v>0</v>
      </c>
      <c r="F30" s="32">
        <v>165.95000000000002</v>
      </c>
      <c r="G30" s="32">
        <v>0</v>
      </c>
      <c r="H30" s="19">
        <f t="shared" si="1"/>
        <v>0</v>
      </c>
      <c r="I30" s="19">
        <f t="shared" si="2"/>
        <v>0.29650464386863712</v>
      </c>
      <c r="J30" s="18">
        <f t="shared" si="5"/>
        <v>49.204945650000333</v>
      </c>
      <c r="K30" s="18">
        <f t="shared" si="3"/>
        <v>9.8409891300000663</v>
      </c>
      <c r="L30" s="31">
        <v>58</v>
      </c>
      <c r="M30" s="20">
        <f t="shared" si="6"/>
        <v>8.6206896551724144E-2</v>
      </c>
      <c r="N30" s="31">
        <v>337</v>
      </c>
      <c r="O30" s="21">
        <f t="shared" ref="O30:P30" si="38">D30/7</f>
        <v>0.7142857142857143</v>
      </c>
      <c r="P30" s="21">
        <f t="shared" si="38"/>
        <v>0</v>
      </c>
      <c r="Q30" s="17">
        <f t="shared" si="8"/>
        <v>471</v>
      </c>
      <c r="R30" s="17"/>
      <c r="S30" s="22">
        <v>0.65105386416861821</v>
      </c>
      <c r="T30" s="15">
        <v>480</v>
      </c>
      <c r="U30" s="23" t="s">
        <v>33</v>
      </c>
      <c r="V30" s="24" t="s">
        <v>33</v>
      </c>
      <c r="W30" s="39">
        <v>0</v>
      </c>
      <c r="X30" s="25">
        <f t="shared" si="9"/>
        <v>0</v>
      </c>
      <c r="Y30" s="26">
        <f t="shared" si="10"/>
        <v>0</v>
      </c>
      <c r="Z30" s="39">
        <v>0</v>
      </c>
      <c r="AA30" s="2" t="s">
        <v>73</v>
      </c>
      <c r="AB30" s="28">
        <f t="shared" si="11"/>
        <v>-0.69</v>
      </c>
      <c r="AC30" s="29">
        <v>0.34411111111111115</v>
      </c>
      <c r="AD30" s="26">
        <f t="shared" si="12"/>
        <v>-2.374366666666667</v>
      </c>
      <c r="AE30" s="26">
        <v>-6.28</v>
      </c>
      <c r="AF30" s="26">
        <v>-11.6156375366666</v>
      </c>
      <c r="AG30" s="26">
        <v>0</v>
      </c>
    </row>
    <row r="31" spans="1:33" ht="15.75" customHeight="1" x14ac:dyDescent="0.2">
      <c r="A31" s="39" t="s">
        <v>70</v>
      </c>
      <c r="B31" s="43" t="s">
        <v>542</v>
      </c>
      <c r="C31" s="16">
        <f t="shared" si="4"/>
        <v>33.99</v>
      </c>
      <c r="D31" s="31">
        <v>4</v>
      </c>
      <c r="E31" s="31">
        <v>0</v>
      </c>
      <c r="F31" s="32">
        <v>135.96</v>
      </c>
      <c r="G31" s="32">
        <v>0</v>
      </c>
      <c r="H31" s="19">
        <f t="shared" si="1"/>
        <v>0</v>
      </c>
      <c r="I31" s="19">
        <f t="shared" si="2"/>
        <v>0.30953189555751709</v>
      </c>
      <c r="J31" s="18">
        <f t="shared" si="5"/>
        <v>42.083956520000022</v>
      </c>
      <c r="K31" s="18">
        <f t="shared" si="3"/>
        <v>10.520989130000006</v>
      </c>
      <c r="L31" s="31">
        <v>77</v>
      </c>
      <c r="M31" s="20">
        <f t="shared" si="6"/>
        <v>5.1948051948051951E-2</v>
      </c>
      <c r="N31" s="31">
        <v>333</v>
      </c>
      <c r="O31" s="21">
        <f t="shared" ref="O31:P32" si="39">D31/7</f>
        <v>0.5714285714285714</v>
      </c>
      <c r="P31" s="21">
        <f t="shared" si="39"/>
        <v>0</v>
      </c>
      <c r="Q31" s="17">
        <f t="shared" si="8"/>
        <v>582</v>
      </c>
      <c r="R31" s="17"/>
      <c r="S31" s="22">
        <v>0.71267252195733999</v>
      </c>
      <c r="T31" s="15">
        <v>480</v>
      </c>
      <c r="U31" s="23" t="s">
        <v>33</v>
      </c>
      <c r="V31" s="24" t="s">
        <v>725</v>
      </c>
      <c r="W31" s="39">
        <v>0</v>
      </c>
      <c r="X31" s="25">
        <f t="shared" si="9"/>
        <v>0</v>
      </c>
      <c r="Y31" s="26">
        <f t="shared" si="10"/>
        <v>0</v>
      </c>
      <c r="Z31" s="39">
        <v>0</v>
      </c>
      <c r="AA31" s="2" t="s">
        <v>73</v>
      </c>
      <c r="AB31" s="28">
        <f t="shared" si="11"/>
        <v>-0.69</v>
      </c>
      <c r="AC31" s="29">
        <v>0.34411111111111115</v>
      </c>
      <c r="AD31" s="26">
        <f t="shared" si="12"/>
        <v>-1.8994933333333335</v>
      </c>
      <c r="AE31" s="26">
        <v>-6.28</v>
      </c>
      <c r="AF31" s="26">
        <v>-11.615637536666661</v>
      </c>
      <c r="AG31" s="26">
        <v>0</v>
      </c>
    </row>
    <row r="32" spans="1:33" ht="15.75" customHeight="1" x14ac:dyDescent="0.2">
      <c r="A32" s="39" t="s">
        <v>717</v>
      </c>
      <c r="B32" s="43"/>
      <c r="C32" s="16">
        <f t="shared" si="4"/>
        <v>32.965555555555554</v>
      </c>
      <c r="D32" s="31">
        <v>9</v>
      </c>
      <c r="E32" s="31">
        <v>0</v>
      </c>
      <c r="F32" s="32">
        <v>296.69</v>
      </c>
      <c r="G32" s="32">
        <v>0</v>
      </c>
      <c r="H32" s="19">
        <f t="shared" si="1"/>
        <v>0</v>
      </c>
      <c r="I32" s="19">
        <f t="shared" si="2"/>
        <v>0.29273619660251632</v>
      </c>
      <c r="J32" s="18">
        <f t="shared" si="5"/>
        <v>86.851902170000571</v>
      </c>
      <c r="K32" s="18">
        <f t="shared" si="3"/>
        <v>9.6502113522222857</v>
      </c>
      <c r="L32" s="31">
        <v>51</v>
      </c>
      <c r="M32" s="20">
        <f t="shared" si="6"/>
        <v>0.17647058823529413</v>
      </c>
      <c r="N32" s="31">
        <v>324</v>
      </c>
      <c r="O32" s="21">
        <f t="shared" si="39"/>
        <v>1.2857142857142858</v>
      </c>
      <c r="P32" s="21">
        <f t="shared" si="39"/>
        <v>0</v>
      </c>
      <c r="Q32" s="17">
        <f t="shared" si="8"/>
        <v>252</v>
      </c>
      <c r="R32" s="17" t="str">
        <f ca="1">IFERROR(VLOOKUP($B$2,IMPORTRANGE("https://docs.google.com/spreadsheets/d/1KiWZV1ko8G7lnRucBRBd29jj3Be6ltMfljMDqzOkQmI/edit#gid=1381463014","Lookup!A:F"),6,FALSE),"")</f>
        <v/>
      </c>
      <c r="S32" s="22">
        <v>0.76348547717842319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0.34411111111111115</v>
      </c>
      <c r="AD32" s="26">
        <f t="shared" si="12"/>
        <v>-4.27386</v>
      </c>
      <c r="AE32" s="26">
        <v>-6.28</v>
      </c>
      <c r="AF32" s="26">
        <v>-11.6156375366666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7.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Info!B1:BJ5000""),3,FALSE),"""")"),"Cable Management Box to Hide Cords and Cables, 2 Pack - White Large Wire Organizer &amp; Storage Boxes with Cable Sleeve, Hook and Loop Keepers, Zip Ties &amp; More")</f>
        <v>Cable Management Box to Hide Cords and Cables, 2 Pack - White Large Wire Organizer &amp; Storage Boxes with Cable Sleeve, Hook and Loop Keepers, Zip Ties &amp; More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Info!B1:BJ5000""),2,FALSE),"""")"),"B07WQYQ9YR")</f>
        <v>B07WQYQ9YR</v>
      </c>
      <c r="B2" s="38" t="s">
        <v>543</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5" customHeight="1" x14ac:dyDescent="0.15">
      <c r="A3" s="62" t="s">
        <v>30</v>
      </c>
      <c r="B3" s="63"/>
      <c r="C3" s="4">
        <f>((AE32+AF32)/0.85)*-1</f>
        <v>18.631202984313717</v>
      </c>
      <c r="D3" s="5">
        <f>SUM(D4:D99765)</f>
        <v>344</v>
      </c>
      <c r="E3" s="5"/>
      <c r="F3" s="6">
        <f t="shared" ref="F3:G3" si="0">SUM(F4:F99765)</f>
        <v>9728.9300000000021</v>
      </c>
      <c r="G3" s="6">
        <f t="shared" si="0"/>
        <v>-390.39999999999992</v>
      </c>
      <c r="H3" s="7">
        <f t="shared" ref="H3:H32" si="1">G3/F3*-1</f>
        <v>4.0127742721964267E-2</v>
      </c>
      <c r="I3" s="8">
        <f t="shared" ref="I3:I32" si="2">J3/F3</f>
        <v>0.23142445537374357</v>
      </c>
      <c r="J3" s="6">
        <f>SUM(J4:J99765)</f>
        <v>2251.5123266192754</v>
      </c>
      <c r="K3" s="6">
        <f t="shared" ref="K3:K32" si="3">J3/D3</f>
        <v>6.5450939727304522</v>
      </c>
      <c r="L3" s="5"/>
      <c r="M3" s="9"/>
      <c r="N3" s="10"/>
      <c r="O3" s="5" t="str">
        <f ca="1">IFERROR(__xludf.DUMMYFUNCTION("IFERROR(VLOOKUP(B2,IMPORTRANGE(""https://docs.google.com/spreadsheets/d/1N8jvpEHDVkurDv7NrPxwI3eH6hQsvtb1QltGNCalRjU/edit#gid=865736387"",""Compiled Sheet!a1:g5000""),2,FALSE),"""")"),"4 - March
5.5 - April
5.5 - May
6 - June
6 - July
6 - Aug
6 - Sept
5.5 - Oct
5 - Nov
4 - Dec
5.5 - Jan
3 - Feb")</f>
        <v>4 - March
5.5 - April
5.5 - May
6 - June
6 - July
6 - Aug
6 - Sept
5.5 - Oct
5 - Nov
4 - Dec
5.5 -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35</v>
      </c>
      <c r="X3" s="7">
        <f>W3/D3</f>
        <v>0.10174418604651163</v>
      </c>
      <c r="Y3" s="6"/>
      <c r="Z3" s="5"/>
      <c r="AA3" s="5"/>
      <c r="AB3" s="5"/>
      <c r="AC3" s="5"/>
      <c r="AD3" s="6">
        <f>SUM(AD4:AD99765)</f>
        <v>-169.5959056662804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Info!B2:BZ7000""),37,FALSE)),"""")*-1"),-9.44652253666666)</f>
        <v>-9.4465225366666594</v>
      </c>
      <c r="AG3" s="6">
        <f>SUM(AG4:AG99765)</f>
        <v>0</v>
      </c>
    </row>
    <row r="4" spans="1:33" ht="15.75" customHeight="1" x14ac:dyDescent="0.2">
      <c r="A4" s="15" t="s">
        <v>31</v>
      </c>
      <c r="B4" s="15" t="s">
        <v>544</v>
      </c>
      <c r="C4" s="16">
        <f t="shared" ref="C4:C32" si="4">IFERROR(F4/D4," - ")</f>
        <v>27.021818181818183</v>
      </c>
      <c r="D4" s="17">
        <v>44</v>
      </c>
      <c r="E4" s="17">
        <v>1</v>
      </c>
      <c r="F4" s="18">
        <v>1188.96</v>
      </c>
      <c r="G4" s="18">
        <v>-0.12000000000000001</v>
      </c>
      <c r="H4" s="19">
        <f t="shared" si="1"/>
        <v>1.0092854259184498E-4</v>
      </c>
      <c r="I4" s="19">
        <f t="shared" si="2"/>
        <v>0.25108275766683108</v>
      </c>
      <c r="J4" s="18">
        <f t="shared" ref="J4:J32" si="5">F4*0.85+G4+AF4*D4+D4*AE4+AG4+AD4</f>
        <v>298.52735555555546</v>
      </c>
      <c r="K4" s="18">
        <f t="shared" si="3"/>
        <v>6.7847126262626238</v>
      </c>
      <c r="L4" s="17">
        <v>96</v>
      </c>
      <c r="M4" s="20">
        <f t="shared" ref="M4:M32" si="6">IFERROR(D4/L4,"-")</f>
        <v>0.45833333333333331</v>
      </c>
      <c r="N4" s="17">
        <v>107</v>
      </c>
      <c r="O4" s="21">
        <f t="shared" ref="O4:P4" si="7">D4/7</f>
        <v>6.2857142857142856</v>
      </c>
      <c r="P4" s="21">
        <f t="shared" si="7"/>
        <v>0.14285714285714285</v>
      </c>
      <c r="Q4" s="17">
        <f t="shared" ref="Q4:Q32" si="8">ROUNDDOWN(N4/(O4+P4),0)</f>
        <v>16</v>
      </c>
      <c r="R4" s="17"/>
      <c r="S4" s="22">
        <v>2.0545454545454498</v>
      </c>
      <c r="T4" s="15">
        <v>420</v>
      </c>
      <c r="U4" s="23" t="s">
        <v>33</v>
      </c>
      <c r="V4" s="24" t="s">
        <v>33</v>
      </c>
      <c r="W4" s="15">
        <v>0</v>
      </c>
      <c r="X4" s="25">
        <f t="shared" ref="X4:X32" si="9">IFERROR(W4/D4,0)</f>
        <v>0</v>
      </c>
      <c r="Y4" s="26">
        <f t="shared" ref="Y4:Y32" si="10">IFERROR(G4/(W4+Z4)*-1,0)</f>
        <v>0.12000000000000001</v>
      </c>
      <c r="Z4" s="15">
        <v>1</v>
      </c>
      <c r="AA4" s="27" t="s">
        <v>73</v>
      </c>
      <c r="AB4" s="28">
        <f t="shared" ref="AB4:AB32" si="11">IF(OR(AA4="UsLargeStandardSize",AA4="UsSmallStandardSize"),-0.69,-0.48)</f>
        <v>-0.69</v>
      </c>
      <c r="AC4" s="29">
        <v>0.35719444444444437</v>
      </c>
      <c r="AD4" s="26">
        <f t="shared" ref="AD4:AD32" si="12">IFERROR(AB4*AC4*D4*2,0)</f>
        <v>-21.68884666666666</v>
      </c>
      <c r="AE4" s="26">
        <v>-6.29</v>
      </c>
      <c r="AF4" s="26">
        <v>-9.3981772222222233</v>
      </c>
      <c r="AG4" s="26">
        <v>0</v>
      </c>
    </row>
    <row r="5" spans="1:33" ht="15.75" customHeight="1" x14ac:dyDescent="0.2">
      <c r="A5" s="15" t="s">
        <v>35</v>
      </c>
      <c r="B5" s="15" t="s">
        <v>545</v>
      </c>
      <c r="C5" s="16">
        <f t="shared" si="4"/>
        <v>28.513199999999998</v>
      </c>
      <c r="D5" s="17">
        <v>50</v>
      </c>
      <c r="E5" s="17">
        <v>5</v>
      </c>
      <c r="F5" s="30">
        <v>1425.6599999999999</v>
      </c>
      <c r="G5" s="30">
        <v>-0.1</v>
      </c>
      <c r="H5" s="19">
        <f t="shared" si="1"/>
        <v>7.0142951334820376E-5</v>
      </c>
      <c r="I5" s="19">
        <f t="shared" si="2"/>
        <v>0.28241457516000201</v>
      </c>
      <c r="J5" s="18">
        <f t="shared" si="5"/>
        <v>402.62716322260843</v>
      </c>
      <c r="K5" s="18">
        <f t="shared" si="3"/>
        <v>8.0525432644521686</v>
      </c>
      <c r="L5" s="17">
        <v>283</v>
      </c>
      <c r="M5" s="20">
        <f t="shared" si="6"/>
        <v>0.17667844522968199</v>
      </c>
      <c r="N5" s="17">
        <v>42</v>
      </c>
      <c r="O5" s="21">
        <f t="shared" ref="O5:P5" si="13">D5/7</f>
        <v>7.1428571428571432</v>
      </c>
      <c r="P5" s="21">
        <f t="shared" si="13"/>
        <v>0.7142857142857143</v>
      </c>
      <c r="Q5" s="17">
        <f t="shared" si="8"/>
        <v>5</v>
      </c>
      <c r="R5" s="17"/>
      <c r="S5" s="22">
        <v>3.6137071651090298</v>
      </c>
      <c r="T5" s="15">
        <v>420</v>
      </c>
      <c r="U5" s="23" t="s">
        <v>33</v>
      </c>
      <c r="V5" s="24" t="s">
        <v>33</v>
      </c>
      <c r="W5" s="15">
        <v>0</v>
      </c>
      <c r="X5" s="25">
        <f t="shared" si="9"/>
        <v>0</v>
      </c>
      <c r="Y5" s="26">
        <f t="shared" si="10"/>
        <v>0.1</v>
      </c>
      <c r="Z5" s="15">
        <v>1</v>
      </c>
      <c r="AA5" s="15" t="s">
        <v>73</v>
      </c>
      <c r="AB5" s="28">
        <f t="shared" si="11"/>
        <v>-0.69</v>
      </c>
      <c r="AC5" s="29">
        <v>0.35760834298957117</v>
      </c>
      <c r="AD5" s="26">
        <f t="shared" si="12"/>
        <v>-24.674975666280407</v>
      </c>
      <c r="AE5" s="26">
        <v>-6.29</v>
      </c>
      <c r="AF5" s="26">
        <v>-9.3981772222222233</v>
      </c>
      <c r="AG5" s="26">
        <v>0</v>
      </c>
    </row>
    <row r="6" spans="1:33" ht="15.75" customHeight="1" x14ac:dyDescent="0.2">
      <c r="A6" s="15" t="s">
        <v>37</v>
      </c>
      <c r="B6" s="15" t="s">
        <v>53</v>
      </c>
      <c r="C6" s="16">
        <f t="shared" si="4"/>
        <v>30.637058823529415</v>
      </c>
      <c r="D6" s="17">
        <v>34</v>
      </c>
      <c r="E6" s="17">
        <v>3</v>
      </c>
      <c r="F6" s="30">
        <v>1041.6600000000001</v>
      </c>
      <c r="G6" s="30">
        <v>0</v>
      </c>
      <c r="H6" s="19">
        <f t="shared" si="1"/>
        <v>0</v>
      </c>
      <c r="I6" s="19">
        <f t="shared" si="2"/>
        <v>0.3218453344768073</v>
      </c>
      <c r="J6" s="18">
        <f t="shared" si="5"/>
        <v>335.25341111111112</v>
      </c>
      <c r="K6" s="18">
        <f t="shared" si="3"/>
        <v>9.8603944444444451</v>
      </c>
      <c r="L6" s="17">
        <v>192</v>
      </c>
      <c r="M6" s="20">
        <f t="shared" si="6"/>
        <v>0.17708333333333334</v>
      </c>
      <c r="N6" s="17">
        <v>3</v>
      </c>
      <c r="O6" s="21">
        <f t="shared" ref="O6:P6" si="14">D6/7</f>
        <v>4.8571428571428568</v>
      </c>
      <c r="P6" s="21">
        <f t="shared" si="14"/>
        <v>0.42857142857142855</v>
      </c>
      <c r="Q6" s="17">
        <f t="shared" si="8"/>
        <v>0</v>
      </c>
      <c r="R6" s="17"/>
      <c r="S6" s="22">
        <v>2.3985374771480799</v>
      </c>
      <c r="T6" s="15">
        <v>420</v>
      </c>
      <c r="U6" s="23" t="s">
        <v>33</v>
      </c>
      <c r="V6" s="24" t="s">
        <v>39</v>
      </c>
      <c r="W6" s="15">
        <v>0</v>
      </c>
      <c r="X6" s="25">
        <f t="shared" si="9"/>
        <v>0</v>
      </c>
      <c r="Y6" s="26">
        <f t="shared" si="10"/>
        <v>0</v>
      </c>
      <c r="Z6" s="15">
        <v>0</v>
      </c>
      <c r="AA6" s="15" t="s">
        <v>73</v>
      </c>
      <c r="AB6" s="28">
        <f t="shared" si="11"/>
        <v>-0.69</v>
      </c>
      <c r="AC6" s="29">
        <v>0.35719444444444437</v>
      </c>
      <c r="AD6" s="26">
        <f t="shared" si="12"/>
        <v>-16.759563333333329</v>
      </c>
      <c r="AE6" s="26">
        <v>-6.29</v>
      </c>
      <c r="AF6" s="26">
        <v>-9.3981772222222233</v>
      </c>
      <c r="AG6" s="26">
        <v>0</v>
      </c>
    </row>
    <row r="7" spans="1:33" ht="15.75" customHeight="1" x14ac:dyDescent="0.2">
      <c r="A7" s="15" t="s">
        <v>40</v>
      </c>
      <c r="B7" s="15"/>
      <c r="C7" s="16">
        <f t="shared" si="4"/>
        <v>30.99</v>
      </c>
      <c r="D7" s="17">
        <v>1</v>
      </c>
      <c r="E7" s="17">
        <v>0</v>
      </c>
      <c r="F7" s="30">
        <v>30.99</v>
      </c>
      <c r="G7" s="30">
        <v>0</v>
      </c>
      <c r="H7" s="19">
        <f t="shared" si="1"/>
        <v>0</v>
      </c>
      <c r="I7" s="19">
        <f t="shared" si="2"/>
        <v>0.32786042092431239</v>
      </c>
      <c r="J7" s="18">
        <f t="shared" si="5"/>
        <v>10.160394444444441</v>
      </c>
      <c r="K7" s="18">
        <f t="shared" si="3"/>
        <v>10.160394444444441</v>
      </c>
      <c r="L7" s="17">
        <v>19</v>
      </c>
      <c r="M7" s="20">
        <f t="shared" si="6"/>
        <v>5.2631578947368418E-2</v>
      </c>
      <c r="N7" s="17">
        <v>1</v>
      </c>
      <c r="O7" s="21">
        <f t="shared" ref="O7:P7" si="15">D7/7</f>
        <v>0.14285714285714285</v>
      </c>
      <c r="P7" s="21">
        <f t="shared" si="15"/>
        <v>0</v>
      </c>
      <c r="Q7" s="17">
        <f t="shared" si="8"/>
        <v>7</v>
      </c>
      <c r="R7" s="17"/>
      <c r="S7" s="22" t="e">
        <v>#N/A</v>
      </c>
      <c r="T7" s="15">
        <v>420</v>
      </c>
      <c r="U7" s="23" t="s">
        <v>33</v>
      </c>
      <c r="V7" s="24" t="s">
        <v>39</v>
      </c>
      <c r="W7" s="15">
        <v>0</v>
      </c>
      <c r="X7" s="25">
        <f t="shared" si="9"/>
        <v>0</v>
      </c>
      <c r="Y7" s="26">
        <f t="shared" si="10"/>
        <v>0</v>
      </c>
      <c r="Z7" s="15">
        <v>0</v>
      </c>
      <c r="AA7" s="15" t="s">
        <v>73</v>
      </c>
      <c r="AB7" s="28">
        <f t="shared" si="11"/>
        <v>-0.69</v>
      </c>
      <c r="AC7" s="29">
        <v>0.35719444444444437</v>
      </c>
      <c r="AD7" s="26">
        <f t="shared" si="12"/>
        <v>-0.49292833333333319</v>
      </c>
      <c r="AE7" s="26">
        <v>-6.29</v>
      </c>
      <c r="AF7" s="26">
        <v>-9.3981772222222233</v>
      </c>
      <c r="AG7" s="26">
        <v>0</v>
      </c>
    </row>
    <row r="8" spans="1:33" ht="15.75" customHeight="1" x14ac:dyDescent="0.2">
      <c r="A8" s="15" t="s">
        <v>42</v>
      </c>
      <c r="B8" s="15"/>
      <c r="C8" s="16">
        <f t="shared" si="4"/>
        <v>30.99</v>
      </c>
      <c r="D8" s="17">
        <v>2</v>
      </c>
      <c r="E8" s="17">
        <v>0</v>
      </c>
      <c r="F8" s="30">
        <v>61.98</v>
      </c>
      <c r="G8" s="30">
        <v>0</v>
      </c>
      <c r="H8" s="19">
        <f t="shared" si="1"/>
        <v>0</v>
      </c>
      <c r="I8" s="19">
        <f t="shared" si="2"/>
        <v>0.32780160266752711</v>
      </c>
      <c r="J8" s="18">
        <f t="shared" si="5"/>
        <v>20.31714333333333</v>
      </c>
      <c r="K8" s="18">
        <f t="shared" si="3"/>
        <v>10.158571666666665</v>
      </c>
      <c r="L8" s="17">
        <v>22</v>
      </c>
      <c r="M8" s="20">
        <f t="shared" si="6"/>
        <v>9.0909090909090912E-2</v>
      </c>
      <c r="N8" s="17">
        <v>0</v>
      </c>
      <c r="O8" s="21">
        <f t="shared" ref="O8:P8" si="16">D8/7</f>
        <v>0.2857142857142857</v>
      </c>
      <c r="P8" s="21">
        <f t="shared" si="16"/>
        <v>0</v>
      </c>
      <c r="Q8" s="17">
        <f t="shared" si="8"/>
        <v>0</v>
      </c>
      <c r="R8" s="17"/>
      <c r="S8" s="22" t="e">
        <v>#N/A</v>
      </c>
      <c r="T8" s="15">
        <v>420</v>
      </c>
      <c r="U8" s="23">
        <v>420</v>
      </c>
      <c r="V8" s="24" t="s">
        <v>546</v>
      </c>
      <c r="W8" s="15">
        <v>0</v>
      </c>
      <c r="X8" s="25">
        <f t="shared" si="9"/>
        <v>0</v>
      </c>
      <c r="Y8" s="26">
        <f t="shared" si="10"/>
        <v>0</v>
      </c>
      <c r="Z8" s="15">
        <v>0</v>
      </c>
      <c r="AA8" s="15" t="s">
        <v>73</v>
      </c>
      <c r="AB8" s="28">
        <f t="shared" si="11"/>
        <v>-0.69</v>
      </c>
      <c r="AC8" s="29">
        <v>0.35719444444444437</v>
      </c>
      <c r="AD8" s="26">
        <f t="shared" si="12"/>
        <v>-0.98585666666666638</v>
      </c>
      <c r="AE8" s="26">
        <v>-6.29</v>
      </c>
      <c r="AF8" s="26">
        <v>-9.4</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1</v>
      </c>
      <c r="O9" s="21">
        <f t="shared" ref="O9:P9" si="17">D9/7</f>
        <v>0</v>
      </c>
      <c r="P9" s="21">
        <f t="shared" si="17"/>
        <v>0</v>
      </c>
      <c r="Q9" s="17" t="e">
        <f t="shared" si="8"/>
        <v>#DIV/0!</v>
      </c>
      <c r="R9" s="17"/>
      <c r="S9" s="22">
        <v>4</v>
      </c>
      <c r="T9" s="15">
        <v>420</v>
      </c>
      <c r="U9" s="23">
        <v>420</v>
      </c>
      <c r="V9" s="24" t="s">
        <v>547</v>
      </c>
      <c r="W9" s="15">
        <v>0</v>
      </c>
      <c r="X9" s="25">
        <f t="shared" si="9"/>
        <v>0</v>
      </c>
      <c r="Y9" s="26">
        <f t="shared" si="10"/>
        <v>0</v>
      </c>
      <c r="Z9" s="15">
        <v>0</v>
      </c>
      <c r="AA9" s="15" t="s">
        <v>73</v>
      </c>
      <c r="AB9" s="28">
        <f t="shared" si="11"/>
        <v>-0.69</v>
      </c>
      <c r="AC9" s="29">
        <v>0.35719444444444437</v>
      </c>
      <c r="AD9" s="26">
        <f t="shared" si="12"/>
        <v>0</v>
      </c>
      <c r="AE9" s="26">
        <v>-6.29</v>
      </c>
      <c r="AF9" s="26">
        <v>-9.7165327777777701</v>
      </c>
      <c r="AG9" s="26">
        <v>0</v>
      </c>
    </row>
    <row r="10" spans="1:33" ht="15.75" customHeight="1" x14ac:dyDescent="0.2">
      <c r="A10" s="15" t="s">
        <v>45</v>
      </c>
      <c r="B10" s="15"/>
      <c r="C10" s="16">
        <f t="shared" si="4"/>
        <v>30.99</v>
      </c>
      <c r="D10" s="17">
        <v>1</v>
      </c>
      <c r="E10" s="17">
        <v>0</v>
      </c>
      <c r="F10" s="30">
        <v>30.99</v>
      </c>
      <c r="G10" s="30">
        <v>0</v>
      </c>
      <c r="H10" s="19">
        <f t="shared" si="1"/>
        <v>0</v>
      </c>
      <c r="I10" s="19">
        <f t="shared" si="2"/>
        <v>0.31758757305223917</v>
      </c>
      <c r="J10" s="18">
        <f t="shared" si="5"/>
        <v>9.8420388888888919</v>
      </c>
      <c r="K10" s="18">
        <f t="shared" si="3"/>
        <v>9.8420388888888919</v>
      </c>
      <c r="L10" s="17">
        <v>18</v>
      </c>
      <c r="M10" s="20">
        <f t="shared" si="6"/>
        <v>5.5555555555555552E-2</v>
      </c>
      <c r="N10" s="17">
        <v>0</v>
      </c>
      <c r="O10" s="21">
        <f t="shared" ref="O10:P10" si="18">D10/7</f>
        <v>0.14285714285714285</v>
      </c>
      <c r="P10" s="21">
        <f t="shared" si="18"/>
        <v>0</v>
      </c>
      <c r="Q10" s="17">
        <f t="shared" si="8"/>
        <v>0</v>
      </c>
      <c r="R10" s="17"/>
      <c r="S10" s="22" t="e">
        <v>#N/A</v>
      </c>
      <c r="T10" s="15">
        <v>420</v>
      </c>
      <c r="U10" s="23">
        <v>420</v>
      </c>
      <c r="V10" s="24" t="s">
        <v>548</v>
      </c>
      <c r="W10" s="15">
        <v>0</v>
      </c>
      <c r="X10" s="25">
        <f t="shared" si="9"/>
        <v>0</v>
      </c>
      <c r="Y10" s="26">
        <f t="shared" si="10"/>
        <v>0</v>
      </c>
      <c r="Z10" s="15">
        <v>0</v>
      </c>
      <c r="AA10" s="15" t="s">
        <v>73</v>
      </c>
      <c r="AB10" s="28">
        <f t="shared" si="11"/>
        <v>-0.69</v>
      </c>
      <c r="AC10" s="29">
        <v>0.35719444444444437</v>
      </c>
      <c r="AD10" s="26">
        <f t="shared" si="12"/>
        <v>-0.49292833333333319</v>
      </c>
      <c r="AE10" s="26">
        <v>-6.29</v>
      </c>
      <c r="AF10" s="26">
        <v>-9.7165327777777701</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420</v>
      </c>
      <c r="U11" s="23">
        <v>420</v>
      </c>
      <c r="V11" s="24" t="s">
        <v>548</v>
      </c>
      <c r="W11" s="15">
        <v>0</v>
      </c>
      <c r="X11" s="25">
        <f t="shared" si="9"/>
        <v>0</v>
      </c>
      <c r="Y11" s="26">
        <f t="shared" si="10"/>
        <v>0</v>
      </c>
      <c r="Z11" s="15">
        <v>0</v>
      </c>
      <c r="AA11" s="15" t="e">
        <v>#N/A</v>
      </c>
      <c r="AB11" s="28" t="e">
        <f t="shared" si="11"/>
        <v>#N/A</v>
      </c>
      <c r="AC11" s="29" t="e">
        <v>#N/A</v>
      </c>
      <c r="AD11" s="26">
        <f t="shared" si="12"/>
        <v>0</v>
      </c>
      <c r="AE11" s="26">
        <v>0</v>
      </c>
      <c r="AF11" s="26">
        <v>-9.7165327777777701</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924</v>
      </c>
      <c r="U12" s="23">
        <v>420</v>
      </c>
      <c r="V12" s="24" t="s">
        <v>549</v>
      </c>
      <c r="W12" s="15">
        <v>0</v>
      </c>
      <c r="X12" s="25">
        <f t="shared" si="9"/>
        <v>0</v>
      </c>
      <c r="Y12" s="26">
        <f t="shared" si="10"/>
        <v>0</v>
      </c>
      <c r="Z12" s="15">
        <v>0</v>
      </c>
      <c r="AA12" s="15" t="e">
        <v>#N/A</v>
      </c>
      <c r="AB12" s="28" t="e">
        <f t="shared" si="11"/>
        <v>#N/A</v>
      </c>
      <c r="AC12" s="29" t="e">
        <v>#N/A</v>
      </c>
      <c r="AD12" s="26">
        <f t="shared" si="12"/>
        <v>0</v>
      </c>
      <c r="AE12" s="26">
        <v>0</v>
      </c>
      <c r="AF12" s="26">
        <v>-9.7165327777777701</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924</v>
      </c>
      <c r="U13" s="23">
        <v>420</v>
      </c>
      <c r="V13" s="24" t="s">
        <v>550</v>
      </c>
      <c r="W13" s="15">
        <v>0</v>
      </c>
      <c r="X13" s="25">
        <f t="shared" si="9"/>
        <v>0</v>
      </c>
      <c r="Y13" s="26">
        <f t="shared" si="10"/>
        <v>0</v>
      </c>
      <c r="Z13" s="15">
        <v>0</v>
      </c>
      <c r="AA13" s="15" t="e">
        <v>#N/A</v>
      </c>
      <c r="AB13" s="28" t="e">
        <f t="shared" si="11"/>
        <v>#N/A</v>
      </c>
      <c r="AC13" s="29" t="e">
        <v>#N/A</v>
      </c>
      <c r="AD13" s="26">
        <f t="shared" si="12"/>
        <v>0</v>
      </c>
      <c r="AE13" s="26">
        <v>0</v>
      </c>
      <c r="AF13" s="26">
        <v>-9.8840883333333291</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924</v>
      </c>
      <c r="U14" s="23">
        <v>420</v>
      </c>
      <c r="V14" s="24" t="s">
        <v>550</v>
      </c>
      <c r="W14" s="15">
        <v>0</v>
      </c>
      <c r="X14" s="25">
        <f t="shared" si="9"/>
        <v>0</v>
      </c>
      <c r="Y14" s="26">
        <f t="shared" si="10"/>
        <v>0</v>
      </c>
      <c r="Z14" s="15">
        <v>0</v>
      </c>
      <c r="AA14" s="15" t="e">
        <v>#N/A</v>
      </c>
      <c r="AB14" s="28" t="e">
        <f t="shared" si="11"/>
        <v>#N/A</v>
      </c>
      <c r="AC14" s="29" t="e">
        <v>#N/A</v>
      </c>
      <c r="AD14" s="26">
        <f t="shared" si="12"/>
        <v>0</v>
      </c>
      <c r="AE14" s="26">
        <v>0</v>
      </c>
      <c r="AF14" s="26">
        <v>-9.8840883333333291</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924</v>
      </c>
      <c r="U15" s="23">
        <v>420</v>
      </c>
      <c r="V15" s="24" t="s">
        <v>551</v>
      </c>
      <c r="W15" s="15">
        <v>0</v>
      </c>
      <c r="X15" s="25">
        <f t="shared" si="9"/>
        <v>0</v>
      </c>
      <c r="Y15" s="26">
        <f t="shared" si="10"/>
        <v>0</v>
      </c>
      <c r="Z15" s="15">
        <v>0</v>
      </c>
      <c r="AA15" s="15" t="e">
        <v>#N/A</v>
      </c>
      <c r="AB15" s="28" t="e">
        <f t="shared" si="11"/>
        <v>#N/A</v>
      </c>
      <c r="AC15" s="29" t="e">
        <v>#N/A</v>
      </c>
      <c r="AD15" s="26">
        <f t="shared" si="12"/>
        <v>0</v>
      </c>
      <c r="AE15" s="26">
        <v>0</v>
      </c>
      <c r="AF15" s="26">
        <v>-9.8840883333333291</v>
      </c>
      <c r="AG15" s="26">
        <v>0</v>
      </c>
    </row>
    <row r="16" spans="1:33" ht="15.75" customHeight="1" x14ac:dyDescent="0.2">
      <c r="A16" s="15" t="s">
        <v>55</v>
      </c>
      <c r="B16" s="15" t="s">
        <v>552</v>
      </c>
      <c r="C16" s="16" t="str">
        <f t="shared" si="4"/>
        <v xml:space="preserve"> - </v>
      </c>
      <c r="D16" s="17">
        <v>0</v>
      </c>
      <c r="E16" s="17">
        <v>1</v>
      </c>
      <c r="F16" s="18">
        <v>0</v>
      </c>
      <c r="G16" s="30">
        <v>0</v>
      </c>
      <c r="H16" s="19" t="e">
        <f t="shared" si="1"/>
        <v>#DIV/0!</v>
      </c>
      <c r="I16" s="19" t="e">
        <f t="shared" si="2"/>
        <v>#DIV/0!</v>
      </c>
      <c r="J16" s="18">
        <f t="shared" si="5"/>
        <v>0</v>
      </c>
      <c r="K16" s="18" t="e">
        <f t="shared" si="3"/>
        <v>#DIV/0!</v>
      </c>
      <c r="L16" s="17">
        <v>0</v>
      </c>
      <c r="M16" s="20" t="str">
        <f t="shared" si="6"/>
        <v>-</v>
      </c>
      <c r="N16" s="17">
        <v>420</v>
      </c>
      <c r="O16" s="21">
        <f t="shared" ref="O16:P16" si="24">D16/7</f>
        <v>0</v>
      </c>
      <c r="P16" s="21">
        <f t="shared" si="24"/>
        <v>0.14285714285714285</v>
      </c>
      <c r="Q16" s="17">
        <f t="shared" si="8"/>
        <v>2940</v>
      </c>
      <c r="R16" s="17"/>
      <c r="S16" s="22">
        <v>1.04109589041095</v>
      </c>
      <c r="T16" s="15">
        <v>504</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-9.8840883333333291</v>
      </c>
      <c r="AG16" s="26">
        <v>0</v>
      </c>
    </row>
    <row r="17" spans="1:33" ht="15.75" customHeight="1" x14ac:dyDescent="0.2">
      <c r="A17" s="15" t="s">
        <v>56</v>
      </c>
      <c r="B17" s="15" t="s">
        <v>553</v>
      </c>
      <c r="C17" s="16">
        <f t="shared" si="4"/>
        <v>29.864285714285717</v>
      </c>
      <c r="D17" s="17">
        <v>7</v>
      </c>
      <c r="E17" s="17">
        <v>0</v>
      </c>
      <c r="F17" s="18">
        <v>209.05</v>
      </c>
      <c r="G17" s="30">
        <v>0</v>
      </c>
      <c r="H17" s="19">
        <f t="shared" si="1"/>
        <v>0</v>
      </c>
      <c r="I17" s="19">
        <f t="shared" si="2"/>
        <v>0.29846775093677758</v>
      </c>
      <c r="J17" s="18">
        <f t="shared" si="5"/>
        <v>62.394683333333361</v>
      </c>
      <c r="K17" s="18">
        <f t="shared" si="3"/>
        <v>8.913526190476194</v>
      </c>
      <c r="L17" s="17">
        <v>32</v>
      </c>
      <c r="M17" s="20">
        <f t="shared" si="6"/>
        <v>0.21875</v>
      </c>
      <c r="N17" s="17">
        <v>411</v>
      </c>
      <c r="O17" s="21">
        <f t="shared" ref="O17:P17" si="25">D17/7</f>
        <v>1</v>
      </c>
      <c r="P17" s="21">
        <f t="shared" si="25"/>
        <v>0</v>
      </c>
      <c r="Q17" s="17">
        <f t="shared" si="8"/>
        <v>411</v>
      </c>
      <c r="R17" s="17"/>
      <c r="S17" s="22">
        <v>0.93554327808471405</v>
      </c>
      <c r="T17" s="15">
        <v>504</v>
      </c>
      <c r="U17" s="23" t="s">
        <v>33</v>
      </c>
      <c r="V17" s="24" t="s">
        <v>33</v>
      </c>
      <c r="W17" s="15">
        <v>0</v>
      </c>
      <c r="X17" s="25">
        <f t="shared" si="9"/>
        <v>0</v>
      </c>
      <c r="Y17" s="26">
        <f t="shared" si="10"/>
        <v>0</v>
      </c>
      <c r="Z17" s="15">
        <v>0</v>
      </c>
      <c r="AA17" s="15" t="s">
        <v>73</v>
      </c>
      <c r="AB17" s="28">
        <f t="shared" si="11"/>
        <v>-0.69</v>
      </c>
      <c r="AC17" s="29">
        <v>0.35719444444444437</v>
      </c>
      <c r="AD17" s="26">
        <f t="shared" si="12"/>
        <v>-3.4504983333333321</v>
      </c>
      <c r="AE17" s="26">
        <v>-6.29</v>
      </c>
      <c r="AF17" s="26">
        <v>-9.6881883333333292</v>
      </c>
      <c r="AG17" s="26">
        <v>0</v>
      </c>
    </row>
    <row r="18" spans="1:33" ht="15.75" customHeight="1" x14ac:dyDescent="0.2">
      <c r="A18" s="15" t="s">
        <v>57</v>
      </c>
      <c r="B18" s="15" t="s">
        <v>81</v>
      </c>
      <c r="C18" s="16">
        <f t="shared" si="4"/>
        <v>28.114117647058826</v>
      </c>
      <c r="D18" s="17">
        <v>34</v>
      </c>
      <c r="E18" s="17">
        <v>0</v>
      </c>
      <c r="F18" s="18">
        <v>955.88000000000011</v>
      </c>
      <c r="G18" s="30">
        <v>-52.670000000000009</v>
      </c>
      <c r="H18" s="19">
        <f t="shared" si="1"/>
        <v>5.510105871029837E-2</v>
      </c>
      <c r="I18" s="19">
        <f t="shared" si="2"/>
        <v>0.20903254941345517</v>
      </c>
      <c r="J18" s="18">
        <f t="shared" si="5"/>
        <v>199.81003333333356</v>
      </c>
      <c r="K18" s="18">
        <f t="shared" si="3"/>
        <v>5.876765686274517</v>
      </c>
      <c r="L18" s="17">
        <v>110</v>
      </c>
      <c r="M18" s="20">
        <f t="shared" si="6"/>
        <v>0.30909090909090908</v>
      </c>
      <c r="N18" s="17">
        <v>378</v>
      </c>
      <c r="O18" s="21">
        <f t="shared" ref="O18:P18" si="26">D18/7</f>
        <v>4.8571428571428568</v>
      </c>
      <c r="P18" s="21">
        <f t="shared" si="26"/>
        <v>0</v>
      </c>
      <c r="Q18" s="17">
        <f t="shared" si="8"/>
        <v>77</v>
      </c>
      <c r="R18" s="17"/>
      <c r="S18" s="22">
        <v>0.66815144766146894</v>
      </c>
      <c r="T18" s="15">
        <v>504</v>
      </c>
      <c r="U18" s="23" t="s">
        <v>33</v>
      </c>
      <c r="V18" s="24" t="s">
        <v>33</v>
      </c>
      <c r="W18" s="15">
        <v>10</v>
      </c>
      <c r="X18" s="25">
        <f t="shared" si="9"/>
        <v>0.29411764705882354</v>
      </c>
      <c r="Y18" s="26">
        <f t="shared" si="10"/>
        <v>4.788181818181819</v>
      </c>
      <c r="Z18" s="15">
        <v>1</v>
      </c>
      <c r="AA18" s="15" t="s">
        <v>73</v>
      </c>
      <c r="AB18" s="28">
        <f t="shared" si="11"/>
        <v>-0.69</v>
      </c>
      <c r="AC18" s="29">
        <v>0.35719444444444437</v>
      </c>
      <c r="AD18" s="26">
        <f t="shared" si="12"/>
        <v>-16.759563333333329</v>
      </c>
      <c r="AE18" s="26">
        <v>-6.29</v>
      </c>
      <c r="AF18" s="26">
        <v>-9.6881883333333292</v>
      </c>
      <c r="AG18" s="26">
        <v>0</v>
      </c>
    </row>
    <row r="19" spans="1:33" ht="15.75" customHeight="1" x14ac:dyDescent="0.2">
      <c r="A19" s="15" t="s">
        <v>58</v>
      </c>
      <c r="B19" s="15" t="s">
        <v>554</v>
      </c>
      <c r="C19" s="16">
        <f t="shared" si="4"/>
        <v>27.993076923076931</v>
      </c>
      <c r="D19" s="17">
        <v>26</v>
      </c>
      <c r="E19" s="17">
        <v>0</v>
      </c>
      <c r="F19" s="18">
        <v>727.82000000000016</v>
      </c>
      <c r="G19" s="30">
        <v>-9.2200000000000006</v>
      </c>
      <c r="H19" s="19">
        <f t="shared" si="1"/>
        <v>1.2667967354565688E-2</v>
      </c>
      <c r="I19" s="19">
        <f t="shared" si="2"/>
        <v>0.24893238254879876</v>
      </c>
      <c r="J19" s="18">
        <f t="shared" si="5"/>
        <v>181.17796666666675</v>
      </c>
      <c r="K19" s="18">
        <f t="shared" si="3"/>
        <v>6.9683833333333363</v>
      </c>
      <c r="L19" s="17">
        <v>89</v>
      </c>
      <c r="M19" s="20">
        <f t="shared" si="6"/>
        <v>0.29213483146067415</v>
      </c>
      <c r="N19" s="17">
        <v>350</v>
      </c>
      <c r="O19" s="21">
        <f t="shared" ref="O19:P19" si="27">D19/7</f>
        <v>3.7142857142857144</v>
      </c>
      <c r="P19" s="21">
        <f t="shared" si="27"/>
        <v>0</v>
      </c>
      <c r="Q19" s="17">
        <f t="shared" si="8"/>
        <v>94</v>
      </c>
      <c r="R19" s="17"/>
      <c r="S19" s="22">
        <v>0.65473145780051101</v>
      </c>
      <c r="T19" s="15">
        <v>504</v>
      </c>
      <c r="U19" s="23" t="s">
        <v>33</v>
      </c>
      <c r="V19" s="24" t="s">
        <v>33</v>
      </c>
      <c r="W19" s="15">
        <v>1</v>
      </c>
      <c r="X19" s="25">
        <f t="shared" si="9"/>
        <v>3.8461538461538464E-2</v>
      </c>
      <c r="Y19" s="26">
        <f t="shared" si="10"/>
        <v>9.2200000000000006</v>
      </c>
      <c r="Z19" s="15">
        <v>0</v>
      </c>
      <c r="AA19" s="15" t="s">
        <v>73</v>
      </c>
      <c r="AB19" s="28">
        <f t="shared" si="11"/>
        <v>-0.69</v>
      </c>
      <c r="AC19" s="29">
        <v>0.35719444444444437</v>
      </c>
      <c r="AD19" s="26">
        <f t="shared" si="12"/>
        <v>-12.816136666666663</v>
      </c>
      <c r="AE19" s="26">
        <v>-6.29</v>
      </c>
      <c r="AF19" s="26">
        <v>-9.6881883333333345</v>
      </c>
      <c r="AG19" s="26">
        <v>0</v>
      </c>
    </row>
    <row r="20" spans="1:33" ht="15.75" customHeight="1" x14ac:dyDescent="0.2">
      <c r="A20" s="15" t="s">
        <v>59</v>
      </c>
      <c r="B20" s="15" t="s">
        <v>101</v>
      </c>
      <c r="C20" s="16">
        <f t="shared" si="4"/>
        <v>27.990000000000002</v>
      </c>
      <c r="D20" s="17">
        <v>21</v>
      </c>
      <c r="E20" s="17">
        <v>0</v>
      </c>
      <c r="F20" s="18">
        <v>587.79000000000008</v>
      </c>
      <c r="G20" s="30">
        <v>0</v>
      </c>
      <c r="H20" s="19">
        <f t="shared" si="1"/>
        <v>0</v>
      </c>
      <c r="I20" s="19">
        <f t="shared" si="2"/>
        <v>0.26153566750029761</v>
      </c>
      <c r="J20" s="18">
        <f t="shared" si="5"/>
        <v>153.72804999999997</v>
      </c>
      <c r="K20" s="18">
        <f t="shared" si="3"/>
        <v>7.3203833333333321</v>
      </c>
      <c r="L20" s="17">
        <v>61</v>
      </c>
      <c r="M20" s="20">
        <f t="shared" si="6"/>
        <v>0.34426229508196721</v>
      </c>
      <c r="N20" s="17">
        <v>331</v>
      </c>
      <c r="O20" s="21">
        <f t="shared" ref="O20:P20" si="28">D20/7</f>
        <v>3</v>
      </c>
      <c r="P20" s="21">
        <f t="shared" si="28"/>
        <v>0</v>
      </c>
      <c r="Q20" s="17">
        <f t="shared" si="8"/>
        <v>110</v>
      </c>
      <c r="R20" s="17"/>
      <c r="S20" s="22">
        <v>0.880222841225626</v>
      </c>
      <c r="T20" s="15">
        <v>504</v>
      </c>
      <c r="U20" s="23" t="s">
        <v>33</v>
      </c>
      <c r="V20" s="24" t="s">
        <v>33</v>
      </c>
      <c r="W20" s="15">
        <v>0</v>
      </c>
      <c r="X20" s="25">
        <f t="shared" si="9"/>
        <v>0</v>
      </c>
      <c r="Y20" s="26">
        <f t="shared" si="10"/>
        <v>0</v>
      </c>
      <c r="Z20" s="15">
        <v>0</v>
      </c>
      <c r="AA20" s="15" t="s">
        <v>73</v>
      </c>
      <c r="AB20" s="28">
        <f t="shared" si="11"/>
        <v>-0.69</v>
      </c>
      <c r="AC20" s="29">
        <v>0.35719444444444437</v>
      </c>
      <c r="AD20" s="26">
        <f t="shared" si="12"/>
        <v>-10.351494999999996</v>
      </c>
      <c r="AE20" s="26">
        <v>-6.29</v>
      </c>
      <c r="AF20" s="26">
        <v>-9.6881883333333345</v>
      </c>
      <c r="AG20" s="26">
        <v>0</v>
      </c>
    </row>
    <row r="21" spans="1:33" ht="15.75" customHeight="1" x14ac:dyDescent="0.2">
      <c r="A21" s="15" t="s">
        <v>60</v>
      </c>
      <c r="B21" s="15" t="s">
        <v>555</v>
      </c>
      <c r="C21" s="16">
        <f t="shared" si="4"/>
        <v>27.990000000000006</v>
      </c>
      <c r="D21" s="17">
        <v>13</v>
      </c>
      <c r="E21" s="17">
        <v>0</v>
      </c>
      <c r="F21" s="18">
        <v>363.87000000000006</v>
      </c>
      <c r="G21" s="30">
        <v>-36.370000000000005</v>
      </c>
      <c r="H21" s="19">
        <f t="shared" si="1"/>
        <v>9.99532800175887E-2</v>
      </c>
      <c r="I21" s="19">
        <f t="shared" si="2"/>
        <v>0.16158238748270901</v>
      </c>
      <c r="J21" s="18">
        <f t="shared" si="5"/>
        <v>58.794983333333334</v>
      </c>
      <c r="K21" s="18">
        <f t="shared" si="3"/>
        <v>4.5226910256410253</v>
      </c>
      <c r="L21" s="17">
        <v>44</v>
      </c>
      <c r="M21" s="20">
        <f t="shared" si="6"/>
        <v>0.29545454545454547</v>
      </c>
      <c r="N21" s="17">
        <v>320</v>
      </c>
      <c r="O21" s="21">
        <f t="shared" ref="O21:P21" si="29">D21/7</f>
        <v>1.8571428571428572</v>
      </c>
      <c r="P21" s="21">
        <f t="shared" si="29"/>
        <v>0</v>
      </c>
      <c r="Q21" s="17">
        <f t="shared" si="8"/>
        <v>172</v>
      </c>
      <c r="R21" s="17"/>
      <c r="S21" s="22">
        <v>0.52058432934926901</v>
      </c>
      <c r="T21" s="15">
        <v>504</v>
      </c>
      <c r="U21" s="23" t="s">
        <v>33</v>
      </c>
      <c r="V21" s="24" t="s">
        <v>33</v>
      </c>
      <c r="W21" s="15">
        <v>0</v>
      </c>
      <c r="X21" s="25">
        <f t="shared" si="9"/>
        <v>0</v>
      </c>
      <c r="Y21" s="26">
        <f t="shared" si="10"/>
        <v>12.123333333333335</v>
      </c>
      <c r="Z21" s="15">
        <v>3</v>
      </c>
      <c r="AA21" s="15" t="s">
        <v>73</v>
      </c>
      <c r="AB21" s="28">
        <f t="shared" si="11"/>
        <v>-0.69</v>
      </c>
      <c r="AC21" s="29">
        <v>0.35719444444444437</v>
      </c>
      <c r="AD21" s="26">
        <f t="shared" si="12"/>
        <v>-6.4080683333333317</v>
      </c>
      <c r="AE21" s="26">
        <v>-6.29</v>
      </c>
      <c r="AF21" s="26">
        <v>-9.6881883333333345</v>
      </c>
      <c r="AG21" s="26">
        <v>0</v>
      </c>
    </row>
    <row r="22" spans="1:33" ht="15.75" customHeight="1" x14ac:dyDescent="0.2">
      <c r="A22" s="15" t="s">
        <v>61</v>
      </c>
      <c r="B22" s="15" t="s">
        <v>48</v>
      </c>
      <c r="C22" s="16">
        <f t="shared" si="4"/>
        <v>27.990000000000006</v>
      </c>
      <c r="D22" s="17">
        <v>15</v>
      </c>
      <c r="E22" s="17">
        <v>0</v>
      </c>
      <c r="F22" s="30">
        <v>419.85000000000008</v>
      </c>
      <c r="G22" s="30">
        <v>-34.83</v>
      </c>
      <c r="H22" s="19">
        <f t="shared" si="1"/>
        <v>8.2958199356913162E-2</v>
      </c>
      <c r="I22" s="19">
        <f t="shared" si="2"/>
        <v>0.17857746814338465</v>
      </c>
      <c r="J22" s="18">
        <f t="shared" si="5"/>
        <v>74.975750000000062</v>
      </c>
      <c r="K22" s="18">
        <f t="shared" si="3"/>
        <v>4.9983833333333374</v>
      </c>
      <c r="L22" s="17">
        <v>72</v>
      </c>
      <c r="M22" s="20">
        <f t="shared" si="6"/>
        <v>0.20833333333333334</v>
      </c>
      <c r="N22" s="17">
        <v>302</v>
      </c>
      <c r="O22" s="21">
        <f t="shared" ref="O22:P22" si="30">D22/7</f>
        <v>2.1428571428571428</v>
      </c>
      <c r="P22" s="21">
        <f t="shared" si="30"/>
        <v>0</v>
      </c>
      <c r="Q22" s="17">
        <f t="shared" si="8"/>
        <v>140</v>
      </c>
      <c r="R22" s="17"/>
      <c r="S22" s="22">
        <v>0.64265927977839299</v>
      </c>
      <c r="T22" s="15">
        <v>504</v>
      </c>
      <c r="U22" s="23" t="s">
        <v>33</v>
      </c>
      <c r="V22" s="24" t="s">
        <v>33</v>
      </c>
      <c r="W22" s="15">
        <v>4</v>
      </c>
      <c r="X22" s="25">
        <f t="shared" si="9"/>
        <v>0.26666666666666666</v>
      </c>
      <c r="Y22" s="26">
        <f t="shared" si="10"/>
        <v>8.7074999999999996</v>
      </c>
      <c r="Z22" s="15">
        <v>0</v>
      </c>
      <c r="AA22" s="15" t="s">
        <v>73</v>
      </c>
      <c r="AB22" s="28">
        <f t="shared" si="11"/>
        <v>-0.69</v>
      </c>
      <c r="AC22" s="29">
        <v>0.35719444444444437</v>
      </c>
      <c r="AD22" s="26">
        <f t="shared" si="12"/>
        <v>-7.3939249999999976</v>
      </c>
      <c r="AE22" s="26">
        <v>-6.29</v>
      </c>
      <c r="AF22" s="26">
        <v>-9.6881883333333345</v>
      </c>
      <c r="AG22" s="26">
        <v>0</v>
      </c>
    </row>
    <row r="23" spans="1:33" ht="15.75" customHeight="1" x14ac:dyDescent="0.2">
      <c r="A23" s="15" t="s">
        <v>62</v>
      </c>
      <c r="B23" s="15" t="s">
        <v>556</v>
      </c>
      <c r="C23" s="16">
        <f t="shared" si="4"/>
        <v>27.990000000000006</v>
      </c>
      <c r="D23" s="17">
        <v>28</v>
      </c>
      <c r="E23" s="17">
        <v>0</v>
      </c>
      <c r="F23" s="18">
        <v>783.72000000000014</v>
      </c>
      <c r="G23" s="30">
        <v>-35.570000000000007</v>
      </c>
      <c r="H23" s="19">
        <f t="shared" si="1"/>
        <v>4.5386107283213392E-2</v>
      </c>
      <c r="I23" s="19">
        <f t="shared" si="2"/>
        <v>0.21614956021708437</v>
      </c>
      <c r="J23" s="18">
        <f t="shared" si="5"/>
        <v>169.40073333333339</v>
      </c>
      <c r="K23" s="18">
        <f t="shared" si="3"/>
        <v>6.0500261904761929</v>
      </c>
      <c r="L23" s="17">
        <v>93</v>
      </c>
      <c r="M23" s="20">
        <f t="shared" si="6"/>
        <v>0.30107526881720431</v>
      </c>
      <c r="N23" s="17">
        <v>280</v>
      </c>
      <c r="O23" s="21">
        <f t="shared" ref="O23:P23" si="31">D23/7</f>
        <v>4</v>
      </c>
      <c r="P23" s="21">
        <f t="shared" si="31"/>
        <v>0</v>
      </c>
      <c r="Q23" s="17">
        <f t="shared" si="8"/>
        <v>70</v>
      </c>
      <c r="R23" s="17"/>
      <c r="S23" s="22">
        <v>0.77744807121661696</v>
      </c>
      <c r="T23" s="15">
        <v>672</v>
      </c>
      <c r="U23" s="23" t="s">
        <v>33</v>
      </c>
      <c r="V23" s="24" t="s">
        <v>420</v>
      </c>
      <c r="W23" s="15">
        <v>3</v>
      </c>
      <c r="X23" s="25">
        <f t="shared" si="9"/>
        <v>0.10714285714285714</v>
      </c>
      <c r="Y23" s="26">
        <f t="shared" si="10"/>
        <v>11.856666666666669</v>
      </c>
      <c r="Z23" s="15">
        <v>0</v>
      </c>
      <c r="AA23" s="15" t="s">
        <v>73</v>
      </c>
      <c r="AB23" s="28">
        <f t="shared" si="11"/>
        <v>-0.69</v>
      </c>
      <c r="AC23" s="29">
        <v>0.35719444444444437</v>
      </c>
      <c r="AD23" s="26">
        <f t="shared" si="12"/>
        <v>-13.801993333333328</v>
      </c>
      <c r="AE23" s="26">
        <v>-6.29</v>
      </c>
      <c r="AF23" s="26">
        <v>-9.6881883333333345</v>
      </c>
      <c r="AG23" s="26">
        <v>0</v>
      </c>
    </row>
    <row r="24" spans="1:33" ht="15.75" customHeight="1" x14ac:dyDescent="0.2">
      <c r="A24" s="15" t="s">
        <v>63</v>
      </c>
      <c r="B24" s="15" t="s">
        <v>557</v>
      </c>
      <c r="C24" s="16">
        <f t="shared" si="4"/>
        <v>27.990000000000006</v>
      </c>
      <c r="D24" s="17">
        <v>11</v>
      </c>
      <c r="E24" s="17">
        <v>0</v>
      </c>
      <c r="F24" s="18">
        <v>307.89000000000004</v>
      </c>
      <c r="G24" s="18">
        <v>-32.97</v>
      </c>
      <c r="H24" s="19">
        <f t="shared" si="1"/>
        <v>0.10708369872357008</v>
      </c>
      <c r="I24" s="19">
        <f t="shared" si="2"/>
        <v>0.15445196877672759</v>
      </c>
      <c r="J24" s="18">
        <f t="shared" si="5"/>
        <v>47.554216666666669</v>
      </c>
      <c r="K24" s="18">
        <f t="shared" si="3"/>
        <v>4.3231106060606059</v>
      </c>
      <c r="L24" s="17">
        <v>74</v>
      </c>
      <c r="M24" s="20">
        <f t="shared" si="6"/>
        <v>0.14864864864864866</v>
      </c>
      <c r="N24" s="17">
        <v>267</v>
      </c>
      <c r="O24" s="21">
        <f t="shared" ref="O24:P24" si="32">D24/7</f>
        <v>1.5714285714285714</v>
      </c>
      <c r="P24" s="21">
        <f t="shared" si="32"/>
        <v>0</v>
      </c>
      <c r="Q24" s="17">
        <f t="shared" si="8"/>
        <v>169</v>
      </c>
      <c r="R24" s="17"/>
      <c r="S24" s="22">
        <v>0.93228346456692901</v>
      </c>
      <c r="T24" s="15">
        <v>504</v>
      </c>
      <c r="U24" s="23">
        <v>168</v>
      </c>
      <c r="V24" s="24" t="s">
        <v>422</v>
      </c>
      <c r="W24" s="15">
        <v>3</v>
      </c>
      <c r="X24" s="25">
        <f t="shared" si="9"/>
        <v>0.27272727272727271</v>
      </c>
      <c r="Y24" s="26">
        <f t="shared" si="10"/>
        <v>6.5939999999999994</v>
      </c>
      <c r="Z24" s="15">
        <v>2</v>
      </c>
      <c r="AA24" s="15" t="s">
        <v>73</v>
      </c>
      <c r="AB24" s="28">
        <f t="shared" si="11"/>
        <v>-0.69</v>
      </c>
      <c r="AC24" s="29">
        <v>0.35719444444444437</v>
      </c>
      <c r="AD24" s="26">
        <f t="shared" si="12"/>
        <v>-5.4222116666666649</v>
      </c>
      <c r="AE24" s="26">
        <v>-6.29</v>
      </c>
      <c r="AF24" s="26">
        <v>-9.6881883333333345</v>
      </c>
      <c r="AG24" s="26">
        <v>0</v>
      </c>
    </row>
    <row r="25" spans="1:33" ht="15.75" customHeight="1" x14ac:dyDescent="0.2">
      <c r="A25" s="15" t="s">
        <v>64</v>
      </c>
      <c r="B25" s="15" t="s">
        <v>557</v>
      </c>
      <c r="C25" s="16">
        <f t="shared" si="4"/>
        <v>27.99</v>
      </c>
      <c r="D25" s="17">
        <v>11</v>
      </c>
      <c r="E25" s="17">
        <v>0</v>
      </c>
      <c r="F25" s="18">
        <v>307.89</v>
      </c>
      <c r="G25" s="18">
        <v>-34.630000000000003</v>
      </c>
      <c r="H25" s="19">
        <f t="shared" si="1"/>
        <v>0.11247523466172986</v>
      </c>
      <c r="I25" s="19">
        <f t="shared" si="2"/>
        <v>0.14899570734136661</v>
      </c>
      <c r="J25" s="18">
        <f t="shared" si="5"/>
        <v>45.874288333333361</v>
      </c>
      <c r="K25" s="18">
        <f t="shared" si="3"/>
        <v>4.1703898484848514</v>
      </c>
      <c r="L25" s="17">
        <v>110</v>
      </c>
      <c r="M25" s="20">
        <f t="shared" si="6"/>
        <v>0.1</v>
      </c>
      <c r="N25" s="17">
        <v>251</v>
      </c>
      <c r="O25" s="21">
        <f t="shared" ref="O25:P25" si="33">D25/7</f>
        <v>1.5714285714285714</v>
      </c>
      <c r="P25" s="21">
        <f t="shared" si="33"/>
        <v>0</v>
      </c>
      <c r="Q25" s="17">
        <f t="shared" si="8"/>
        <v>159</v>
      </c>
      <c r="R25" s="17"/>
      <c r="S25" s="22">
        <v>0.62890625</v>
      </c>
      <c r="T25" s="15">
        <v>504</v>
      </c>
      <c r="U25" s="23">
        <v>168</v>
      </c>
      <c r="V25" s="24" t="s">
        <v>424</v>
      </c>
      <c r="W25" s="15">
        <v>4</v>
      </c>
      <c r="X25" s="25">
        <f t="shared" si="9"/>
        <v>0.36363636363636365</v>
      </c>
      <c r="Y25" s="26">
        <f t="shared" si="10"/>
        <v>6.9260000000000002</v>
      </c>
      <c r="Z25" s="15">
        <v>1</v>
      </c>
      <c r="AA25" s="15" t="s">
        <v>73</v>
      </c>
      <c r="AB25" s="28">
        <f t="shared" si="11"/>
        <v>-0.69</v>
      </c>
      <c r="AC25" s="29">
        <v>0.35719444444444437</v>
      </c>
      <c r="AD25" s="26">
        <f t="shared" si="12"/>
        <v>-5.4222116666666649</v>
      </c>
      <c r="AE25" s="26">
        <v>-6.29</v>
      </c>
      <c r="AF25" s="26">
        <v>-9.69</v>
      </c>
      <c r="AG25" s="26">
        <v>0</v>
      </c>
    </row>
    <row r="26" spans="1:33" ht="15.75" customHeight="1" x14ac:dyDescent="0.2">
      <c r="A26" s="15" t="s">
        <v>65</v>
      </c>
      <c r="B26" s="15" t="s">
        <v>558</v>
      </c>
      <c r="C26" s="16">
        <f t="shared" si="4"/>
        <v>27.99</v>
      </c>
      <c r="D26" s="17">
        <v>8</v>
      </c>
      <c r="E26" s="17">
        <v>0</v>
      </c>
      <c r="F26" s="18">
        <v>223.92</v>
      </c>
      <c r="G26" s="18">
        <v>-31.43</v>
      </c>
      <c r="H26" s="19">
        <f t="shared" si="1"/>
        <v>0.14036262951053949</v>
      </c>
      <c r="I26" s="19">
        <f t="shared" si="2"/>
        <v>0.11760033345242359</v>
      </c>
      <c r="J26" s="18">
        <f t="shared" si="5"/>
        <v>26.333066666666689</v>
      </c>
      <c r="K26" s="18">
        <f t="shared" si="3"/>
        <v>3.2916333333333361</v>
      </c>
      <c r="L26" s="17">
        <v>71</v>
      </c>
      <c r="M26" s="20">
        <f t="shared" si="6"/>
        <v>0.11267605633802817</v>
      </c>
      <c r="N26" s="17">
        <v>245</v>
      </c>
      <c r="O26" s="21">
        <f t="shared" ref="O26:P26" si="34">D26/7</f>
        <v>1.1428571428571428</v>
      </c>
      <c r="P26" s="21">
        <f t="shared" si="34"/>
        <v>0</v>
      </c>
      <c r="Q26" s="17">
        <f t="shared" si="8"/>
        <v>214</v>
      </c>
      <c r="R26" s="17"/>
      <c r="S26" s="22">
        <v>0.70061099796334014</v>
      </c>
      <c r="T26" s="15">
        <v>504</v>
      </c>
      <c r="U26" s="23">
        <v>168</v>
      </c>
      <c r="V26" s="24" t="s">
        <v>426</v>
      </c>
      <c r="W26" s="15">
        <v>0</v>
      </c>
      <c r="X26" s="25">
        <f t="shared" si="9"/>
        <v>0</v>
      </c>
      <c r="Y26" s="26">
        <f t="shared" si="10"/>
        <v>15.715</v>
      </c>
      <c r="Z26" s="15">
        <v>2</v>
      </c>
      <c r="AA26" s="15" t="s">
        <v>73</v>
      </c>
      <c r="AB26" s="28">
        <f t="shared" si="11"/>
        <v>-0.69</v>
      </c>
      <c r="AC26" s="29">
        <v>0.35719444444444437</v>
      </c>
      <c r="AD26" s="26">
        <f t="shared" si="12"/>
        <v>-3.9434266666666655</v>
      </c>
      <c r="AE26" s="26">
        <v>-6.39</v>
      </c>
      <c r="AF26" s="26">
        <v>-9.6881883333333292</v>
      </c>
      <c r="AG26" s="26">
        <v>0</v>
      </c>
    </row>
    <row r="27" spans="1:33" ht="15.75" customHeight="1" x14ac:dyDescent="0.2">
      <c r="A27" s="15" t="s">
        <v>66</v>
      </c>
      <c r="B27" s="15" t="s">
        <v>559</v>
      </c>
      <c r="C27" s="16">
        <f t="shared" si="4"/>
        <v>27.99</v>
      </c>
      <c r="D27" s="17">
        <v>5</v>
      </c>
      <c r="E27" s="17">
        <v>0</v>
      </c>
      <c r="F27" s="18">
        <v>139.94999999999999</v>
      </c>
      <c r="G27" s="18">
        <v>-7.8699999999999992</v>
      </c>
      <c r="H27" s="19">
        <f t="shared" si="1"/>
        <v>5.6234369417649158E-2</v>
      </c>
      <c r="I27" s="19">
        <f t="shared" si="2"/>
        <v>0.20172859354531383</v>
      </c>
      <c r="J27" s="18">
        <f t="shared" si="5"/>
        <v>28.231916666666667</v>
      </c>
      <c r="K27" s="18">
        <f t="shared" si="3"/>
        <v>5.6463833333333335</v>
      </c>
      <c r="L27" s="17">
        <v>58</v>
      </c>
      <c r="M27" s="20">
        <f t="shared" si="6"/>
        <v>8.6206896551724144E-2</v>
      </c>
      <c r="N27" s="17">
        <v>240</v>
      </c>
      <c r="O27" s="21">
        <f t="shared" ref="O27:P27" si="35">D27/7</f>
        <v>0.7142857142857143</v>
      </c>
      <c r="P27" s="21">
        <f t="shared" si="35"/>
        <v>0</v>
      </c>
      <c r="Q27" s="17">
        <f t="shared" si="8"/>
        <v>336</v>
      </c>
      <c r="R27" s="17"/>
      <c r="S27" s="22">
        <v>0.77559912854030499</v>
      </c>
      <c r="T27" s="15">
        <v>504</v>
      </c>
      <c r="U27" s="23">
        <v>168</v>
      </c>
      <c r="V27" s="24" t="s">
        <v>426</v>
      </c>
      <c r="W27" s="15">
        <v>0</v>
      </c>
      <c r="X27" s="25">
        <f t="shared" si="9"/>
        <v>0</v>
      </c>
      <c r="Y27" s="26">
        <f t="shared" si="10"/>
        <v>7.8699999999999992</v>
      </c>
      <c r="Z27" s="15">
        <v>1</v>
      </c>
      <c r="AA27" s="15" t="s">
        <v>73</v>
      </c>
      <c r="AB27" s="28">
        <f t="shared" si="11"/>
        <v>-0.69</v>
      </c>
      <c r="AC27" s="29">
        <v>0.35719444444444437</v>
      </c>
      <c r="AD27" s="26">
        <f t="shared" si="12"/>
        <v>-2.4646416666666662</v>
      </c>
      <c r="AE27" s="26">
        <v>-6.39</v>
      </c>
      <c r="AF27" s="26">
        <v>-9.6881883333333292</v>
      </c>
      <c r="AG27" s="26">
        <v>0</v>
      </c>
    </row>
    <row r="28" spans="1:33" ht="15.75" customHeight="1" x14ac:dyDescent="0.2">
      <c r="A28" s="15" t="s">
        <v>67</v>
      </c>
      <c r="B28" s="15" t="s">
        <v>560</v>
      </c>
      <c r="C28" s="16">
        <f t="shared" si="4"/>
        <v>27.99</v>
      </c>
      <c r="D28" s="17">
        <v>5</v>
      </c>
      <c r="E28" s="17">
        <v>0</v>
      </c>
      <c r="F28" s="18">
        <v>139.94999999999999</v>
      </c>
      <c r="G28" s="18">
        <v>0</v>
      </c>
      <c r="H28" s="19">
        <f t="shared" si="1"/>
        <v>0</v>
      </c>
      <c r="I28" s="19">
        <f t="shared" si="2"/>
        <v>0.257962962962963</v>
      </c>
      <c r="J28" s="18">
        <f t="shared" si="5"/>
        <v>36.101916666666668</v>
      </c>
      <c r="K28" s="18">
        <f t="shared" si="3"/>
        <v>7.2203833333333334</v>
      </c>
      <c r="L28" s="17">
        <v>50</v>
      </c>
      <c r="M28" s="20">
        <f t="shared" si="6"/>
        <v>0.1</v>
      </c>
      <c r="N28" s="17">
        <v>235</v>
      </c>
      <c r="O28" s="21">
        <f t="shared" ref="O28:P28" si="36">D28/7</f>
        <v>0.7142857142857143</v>
      </c>
      <c r="P28" s="21">
        <f t="shared" si="36"/>
        <v>0</v>
      </c>
      <c r="Q28" s="17">
        <f t="shared" si="8"/>
        <v>329</v>
      </c>
      <c r="R28" s="17"/>
      <c r="S28" s="22">
        <v>0.82554161915621438</v>
      </c>
      <c r="T28" s="15">
        <v>336</v>
      </c>
      <c r="U28" s="23" t="s">
        <v>33</v>
      </c>
      <c r="V28" s="24" t="s">
        <v>33</v>
      </c>
      <c r="W28" s="15">
        <v>0</v>
      </c>
      <c r="X28" s="25">
        <f t="shared" si="9"/>
        <v>0</v>
      </c>
      <c r="Y28" s="26">
        <f t="shared" si="10"/>
        <v>0</v>
      </c>
      <c r="Z28" s="15">
        <v>0</v>
      </c>
      <c r="AA28" s="15" t="s">
        <v>73</v>
      </c>
      <c r="AB28" s="28">
        <f t="shared" si="11"/>
        <v>-0.69</v>
      </c>
      <c r="AC28" s="29">
        <v>0.35719444444444437</v>
      </c>
      <c r="AD28" s="26">
        <f t="shared" si="12"/>
        <v>-2.4646416666666662</v>
      </c>
      <c r="AE28" s="26">
        <v>-6.39</v>
      </c>
      <c r="AF28" s="26">
        <v>-9.6881883333333292</v>
      </c>
      <c r="AG28" s="26">
        <v>0</v>
      </c>
    </row>
    <row r="29" spans="1:33" ht="15.75" customHeight="1" x14ac:dyDescent="0.2">
      <c r="A29" s="39" t="s">
        <v>68</v>
      </c>
      <c r="B29" s="39" t="s">
        <v>48</v>
      </c>
      <c r="C29" s="16">
        <f t="shared" si="4"/>
        <v>27.990000000000002</v>
      </c>
      <c r="D29" s="31">
        <v>7</v>
      </c>
      <c r="E29" s="31">
        <v>0</v>
      </c>
      <c r="F29" s="32">
        <v>195.93</v>
      </c>
      <c r="G29" s="32">
        <v>-19.809999999999999</v>
      </c>
      <c r="H29" s="19">
        <f t="shared" si="1"/>
        <v>0.10110753840657377</v>
      </c>
      <c r="I29" s="19">
        <f t="shared" si="2"/>
        <v>0.15685542455638937</v>
      </c>
      <c r="J29" s="18">
        <f t="shared" si="5"/>
        <v>30.732683333333373</v>
      </c>
      <c r="K29" s="18">
        <f t="shared" si="3"/>
        <v>4.3903833333333386</v>
      </c>
      <c r="L29" s="31">
        <v>50</v>
      </c>
      <c r="M29" s="20">
        <f t="shared" si="6"/>
        <v>0.14000000000000001</v>
      </c>
      <c r="N29" s="31">
        <v>240</v>
      </c>
      <c r="O29" s="21">
        <f t="shared" ref="O29:P29" si="37">D29/7</f>
        <v>1</v>
      </c>
      <c r="P29" s="21">
        <f t="shared" si="37"/>
        <v>0</v>
      </c>
      <c r="Q29" s="17">
        <f t="shared" si="8"/>
        <v>240</v>
      </c>
      <c r="R29" s="17"/>
      <c r="S29" s="22">
        <v>0.60538827258320127</v>
      </c>
      <c r="T29" s="15">
        <v>336</v>
      </c>
      <c r="U29" s="23" t="s">
        <v>33</v>
      </c>
      <c r="V29" s="24" t="s">
        <v>33</v>
      </c>
      <c r="W29" s="39">
        <v>2</v>
      </c>
      <c r="X29" s="25">
        <f t="shared" si="9"/>
        <v>0.2857142857142857</v>
      </c>
      <c r="Y29" s="26">
        <f t="shared" si="10"/>
        <v>9.9049999999999994</v>
      </c>
      <c r="Z29" s="39">
        <v>0</v>
      </c>
      <c r="AA29" s="2" t="s">
        <v>73</v>
      </c>
      <c r="AB29" s="28">
        <f t="shared" si="11"/>
        <v>-0.69</v>
      </c>
      <c r="AC29" s="29">
        <v>0.35719444444444437</v>
      </c>
      <c r="AD29" s="26">
        <f t="shared" si="12"/>
        <v>-3.4504983333333321</v>
      </c>
      <c r="AE29" s="26">
        <v>-6.39</v>
      </c>
      <c r="AF29" s="26">
        <v>-9.6881883333333292</v>
      </c>
      <c r="AG29" s="26">
        <v>0</v>
      </c>
    </row>
    <row r="30" spans="1:33" ht="15.75" customHeight="1" x14ac:dyDescent="0.2">
      <c r="A30" s="39" t="s">
        <v>69</v>
      </c>
      <c r="B30" s="39"/>
      <c r="C30" s="16">
        <f t="shared" si="4"/>
        <v>27.990000000000002</v>
      </c>
      <c r="D30" s="31">
        <v>8</v>
      </c>
      <c r="E30" s="31">
        <v>0</v>
      </c>
      <c r="F30" s="32">
        <v>223.92000000000002</v>
      </c>
      <c r="G30" s="32">
        <v>-33.569999999999993</v>
      </c>
      <c r="H30" s="19">
        <f t="shared" si="1"/>
        <v>0.14991961414790991</v>
      </c>
      <c r="I30" s="19">
        <f t="shared" si="2"/>
        <v>0.11667735369774958</v>
      </c>
      <c r="J30" s="18">
        <f t="shared" si="5"/>
        <v>26.126393040000089</v>
      </c>
      <c r="K30" s="18">
        <f t="shared" si="3"/>
        <v>3.2657991300000111</v>
      </c>
      <c r="L30" s="31">
        <v>40</v>
      </c>
      <c r="M30" s="20">
        <f t="shared" si="6"/>
        <v>0.2</v>
      </c>
      <c r="N30" s="31">
        <v>390</v>
      </c>
      <c r="O30" s="21">
        <f t="shared" ref="O30:P30" si="38">D30/7</f>
        <v>1.1428571428571428</v>
      </c>
      <c r="P30" s="21">
        <f t="shared" si="38"/>
        <v>0</v>
      </c>
      <c r="Q30" s="17">
        <f t="shared" si="8"/>
        <v>341</v>
      </c>
      <c r="R30" s="17"/>
      <c r="S30" s="22">
        <v>0.53675945753033549</v>
      </c>
      <c r="T30" s="15">
        <v>336</v>
      </c>
      <c r="U30" s="23" t="s">
        <v>33</v>
      </c>
      <c r="V30" s="24" t="s">
        <v>33</v>
      </c>
      <c r="W30" s="39">
        <v>4</v>
      </c>
      <c r="X30" s="25">
        <f t="shared" si="9"/>
        <v>0.5</v>
      </c>
      <c r="Y30" s="26">
        <f t="shared" si="10"/>
        <v>6.7139999999999986</v>
      </c>
      <c r="Z30" s="39">
        <v>1</v>
      </c>
      <c r="AA30" s="2" t="s">
        <v>73</v>
      </c>
      <c r="AB30" s="28">
        <f t="shared" si="11"/>
        <v>-0.69</v>
      </c>
      <c r="AC30" s="29">
        <v>0.35719444444444437</v>
      </c>
      <c r="AD30" s="26">
        <f t="shared" si="12"/>
        <v>-3.9434266666666655</v>
      </c>
      <c r="AE30" s="26">
        <v>-6.39</v>
      </c>
      <c r="AF30" s="26">
        <v>-9.4465225366666594</v>
      </c>
      <c r="AG30" s="26">
        <v>0</v>
      </c>
    </row>
    <row r="31" spans="1:33" ht="15.75" customHeight="1" x14ac:dyDescent="0.2">
      <c r="A31" s="39" t="s">
        <v>70</v>
      </c>
      <c r="B31" s="43" t="s">
        <v>561</v>
      </c>
      <c r="C31" s="16">
        <f t="shared" si="4"/>
        <v>27.990000000000002</v>
      </c>
      <c r="D31" s="31">
        <v>7</v>
      </c>
      <c r="E31" s="31">
        <v>0</v>
      </c>
      <c r="F31" s="32">
        <v>195.93</v>
      </c>
      <c r="G31" s="32">
        <v>-33.339999999999996</v>
      </c>
      <c r="H31" s="19">
        <f t="shared" si="1"/>
        <v>0.17016281324962995</v>
      </c>
      <c r="I31" s="19">
        <f t="shared" si="2"/>
        <v>9.6434154596029442E-2</v>
      </c>
      <c r="J31" s="18">
        <f t="shared" si="5"/>
        <v>18.89434391000005</v>
      </c>
      <c r="K31" s="18">
        <f t="shared" si="3"/>
        <v>2.6991919871428642</v>
      </c>
      <c r="L31" s="31">
        <v>44</v>
      </c>
      <c r="M31" s="20">
        <f t="shared" si="6"/>
        <v>0.15909090909090909</v>
      </c>
      <c r="N31" s="31">
        <v>381</v>
      </c>
      <c r="O31" s="21">
        <f t="shared" ref="O31:P32" si="39">D31/7</f>
        <v>1</v>
      </c>
      <c r="P31" s="21">
        <f t="shared" si="39"/>
        <v>0</v>
      </c>
      <c r="Q31" s="17">
        <f t="shared" si="8"/>
        <v>381</v>
      </c>
      <c r="R31" s="17"/>
      <c r="S31" s="22">
        <v>0.53709198813056303</v>
      </c>
      <c r="T31" s="15">
        <v>336</v>
      </c>
      <c r="U31" s="23" t="s">
        <v>33</v>
      </c>
      <c r="V31" s="24" t="s">
        <v>724</v>
      </c>
      <c r="W31" s="39">
        <v>0</v>
      </c>
      <c r="X31" s="25">
        <f t="shared" si="9"/>
        <v>0</v>
      </c>
      <c r="Y31" s="26">
        <f t="shared" si="10"/>
        <v>33.339999999999996</v>
      </c>
      <c r="Z31" s="39">
        <v>1</v>
      </c>
      <c r="AA31" s="2" t="s">
        <v>73</v>
      </c>
      <c r="AB31" s="28">
        <f t="shared" si="11"/>
        <v>-0.69</v>
      </c>
      <c r="AC31" s="29">
        <v>0.35719444444444437</v>
      </c>
      <c r="AD31" s="26">
        <f t="shared" si="12"/>
        <v>-3.4504983333333321</v>
      </c>
      <c r="AE31" s="26">
        <v>-6.39</v>
      </c>
      <c r="AF31" s="26">
        <v>-9.4465225366666612</v>
      </c>
      <c r="AG31" s="26">
        <v>0</v>
      </c>
    </row>
    <row r="32" spans="1:33" ht="15.75" customHeight="1" x14ac:dyDescent="0.2">
      <c r="A32" s="39" t="s">
        <v>717</v>
      </c>
      <c r="B32" s="43"/>
      <c r="C32" s="16">
        <f t="shared" si="4"/>
        <v>27.555000000000003</v>
      </c>
      <c r="D32" s="31">
        <v>6</v>
      </c>
      <c r="E32" s="31">
        <v>0</v>
      </c>
      <c r="F32" s="32">
        <v>165.33</v>
      </c>
      <c r="G32" s="32">
        <v>-27.9</v>
      </c>
      <c r="H32" s="19">
        <f t="shared" si="1"/>
        <v>0.1687534022863364</v>
      </c>
      <c r="I32" s="19">
        <f t="shared" si="2"/>
        <v>8.8633610234077662E-2</v>
      </c>
      <c r="J32" s="18">
        <f t="shared" si="5"/>
        <v>14.653794780000061</v>
      </c>
      <c r="K32" s="18">
        <f t="shared" si="3"/>
        <v>2.4422991300000101</v>
      </c>
      <c r="L32" s="31">
        <v>49</v>
      </c>
      <c r="M32" s="20">
        <f t="shared" si="6"/>
        <v>0.12244897959183673</v>
      </c>
      <c r="N32" s="31">
        <v>360</v>
      </c>
      <c r="O32" s="21">
        <f t="shared" si="39"/>
        <v>0.8571428571428571</v>
      </c>
      <c r="P32" s="21">
        <f t="shared" si="39"/>
        <v>0</v>
      </c>
      <c r="Q32" s="17">
        <f t="shared" si="8"/>
        <v>420</v>
      </c>
      <c r="R32" s="17" t="str">
        <f ca="1">IFERROR(VLOOKUP($B$2,IMPORTRANGE("https://docs.google.com/spreadsheets/d/1KiWZV1ko8G7lnRucBRBd29jj3Be6ltMfljMDqzOkQmI/edit#gid=1381463014","Lookup!A:F"),6,FALSE),"")</f>
        <v/>
      </c>
      <c r="S32" s="22">
        <v>0.47871485943775099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4</v>
      </c>
      <c r="X32" s="25">
        <f t="shared" si="9"/>
        <v>0.66666666666666663</v>
      </c>
      <c r="Y32" s="26">
        <f t="shared" si="10"/>
        <v>5.58</v>
      </c>
      <c r="Z32" s="39">
        <v>1</v>
      </c>
      <c r="AA32" s="2" t="s">
        <v>73</v>
      </c>
      <c r="AB32" s="28">
        <f t="shared" si="11"/>
        <v>-0.69</v>
      </c>
      <c r="AC32" s="29">
        <v>0.35719444444444437</v>
      </c>
      <c r="AD32" s="26">
        <f t="shared" si="12"/>
        <v>-2.9575699999999991</v>
      </c>
      <c r="AE32" s="26">
        <v>-6.39</v>
      </c>
      <c r="AF32" s="26">
        <v>-9.4465225366666594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9.164062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16.1640625" customWidth="1"/>
    <col min="16" max="16" width="10" customWidth="1"/>
    <col min="17" max="18" width="7.33203125" customWidth="1"/>
    <col min="19" max="19" width="7.1640625" customWidth="1"/>
    <col min="20" max="20" width="11.1640625" customWidth="1"/>
    <col min="21" max="21" width="19.6640625" customWidth="1"/>
    <col min="22" max="22" width="47.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Info!B1:BJ5000""),3,FALSE),"""")"),"Waterproof Extension Cord Connection Box - Black Weatherproof Outdoor Box for Electrical Connections")</f>
        <v>Waterproof Extension Cord Connection Box - Black Weatherproof Outdoor Box for Electrical Connections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Info!B1:BJ5000""),2,FALSE),"""")"),"B083L4WMVK")</f>
        <v>B083L4WMVK</v>
      </c>
      <c r="B2" s="38" t="s">
        <v>562</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2.75" customHeight="1" x14ac:dyDescent="0.15">
      <c r="A3" s="62" t="s">
        <v>30</v>
      </c>
      <c r="B3" s="63"/>
      <c r="C3" s="4">
        <f>((AE32+AF32)/0.85)*-1</f>
        <v>18.412010611764703</v>
      </c>
      <c r="D3" s="5">
        <f>SUM(D4:D99765)</f>
        <v>790</v>
      </c>
      <c r="E3" s="5"/>
      <c r="F3" s="6">
        <f t="shared" ref="F3:G3" si="0">SUM(F4:F99765)</f>
        <v>22437.080000000005</v>
      </c>
      <c r="G3" s="6">
        <f t="shared" si="0"/>
        <v>0</v>
      </c>
      <c r="H3" s="7">
        <f t="shared" ref="H3:H32" si="1">G3/F3*-1</f>
        <v>0</v>
      </c>
      <c r="I3" s="8">
        <f t="shared" ref="I3:I32" si="2">J3/F3</f>
        <v>0.27003895639412567</v>
      </c>
      <c r="J3" s="6">
        <f>SUM(J4:J99765)</f>
        <v>6058.8856677315107</v>
      </c>
      <c r="K3" s="6">
        <f t="shared" ref="K3:K32" si="3">J3/D3</f>
        <v>7.6694755287740639</v>
      </c>
      <c r="L3" s="5"/>
      <c r="M3" s="9"/>
      <c r="N3" s="10"/>
      <c r="O3" s="5" t="str">
        <f ca="1">IFERROR(__xludf.DUMMYFUNCTION("IFERROR(VLOOKUP(B2,IMPORTRANGE(""https://docs.google.com/spreadsheets/d/1N8jvpEHDVkurDv7NrPxwI3eH6hQsvtb1QltGNCalRjU/edit#gid=865736387"",""Compiled Sheet!a1:g5000""),2,FALSE),"""")"),"7 - March
6 - April
6 - May
13 - June
9 - July
12 - Aug
8 - Sept
18 - Oct
40 - Nov
15 - Dec
6 - Jan
5 - Feb")</f>
        <v>7 - March
6 - April
6 - May
13 - June
9 - July
12 - Aug
8 - Sept
18 - Oct
40 - Nov
15 - Dec
6 - Jan
5 - Feb</v>
      </c>
      <c r="P3" s="5"/>
      <c r="Q3" s="11"/>
      <c r="R3" s="11"/>
      <c r="S3" s="12"/>
      <c r="T3" s="13" t="str">
        <f ca="1">IFERROR(__xludf.DUMMYFUNCTION("CONCATENATE(""Del QTY"", ""-"",IFERROR(VLOOKUP($B$2,IMPORTRANGE(""https://docs.google.com/spreadsheets/d/1_esbIR7_dYaLQXq3pOe98A6enPdKY7UPO5aCcj2tn1I/edit#gid=973934429"",""Inventory Input!A1:AD5000""),2,FALSE),""""))"),"Del QTY-6")</f>
        <v>Del QTY-6</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0</v>
      </c>
      <c r="X3" s="7">
        <f>W3/D3</f>
        <v>0</v>
      </c>
      <c r="Y3" s="6"/>
      <c r="Z3" s="5"/>
      <c r="AA3" s="5"/>
      <c r="AB3" s="5"/>
      <c r="AC3" s="5"/>
      <c r="AD3" s="6">
        <f>SUM(AD4:AD99765)</f>
        <v>-534.64313155212687</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Info!B2:BZ7000""),37,FALSE)),"""")*-1"),-8.77020902)</f>
        <v>-8.7702090199999994</v>
      </c>
      <c r="AG3" s="6">
        <f>SUM(AG4:AG99765)</f>
        <v>0</v>
      </c>
    </row>
    <row r="4" spans="1:33" ht="15.75" customHeight="1" x14ac:dyDescent="0.2">
      <c r="A4" s="15" t="s">
        <v>31</v>
      </c>
      <c r="B4" s="15" t="s">
        <v>563</v>
      </c>
      <c r="C4" s="16">
        <f t="shared" ref="C4:C32" si="4">IFERROR(F4/D4," - ")</f>
        <v>25.916666666666689</v>
      </c>
      <c r="D4" s="17">
        <v>66</v>
      </c>
      <c r="E4" s="17">
        <v>0</v>
      </c>
      <c r="F4" s="18">
        <v>1710.5000000000016</v>
      </c>
      <c r="G4" s="18">
        <v>0</v>
      </c>
      <c r="H4" s="19">
        <f t="shared" si="1"/>
        <v>0</v>
      </c>
      <c r="I4" s="19">
        <f t="shared" si="2"/>
        <v>0.22842803640456058</v>
      </c>
      <c r="J4" s="18">
        <f t="shared" ref="J4:J32" si="5">F4*0.85+G4+AF4*D4+D4*AE4+AG4+AD4</f>
        <v>390.72615627000124</v>
      </c>
      <c r="K4" s="18">
        <f t="shared" si="3"/>
        <v>5.9200932768182009</v>
      </c>
      <c r="L4" s="17">
        <v>177</v>
      </c>
      <c r="M4" s="20">
        <f t="shared" ref="M4:M32" si="6">IFERROR(D4/L4,"-")</f>
        <v>0.3728813559322034</v>
      </c>
      <c r="N4" s="17">
        <v>464</v>
      </c>
      <c r="O4" s="21">
        <f t="shared" ref="O4:P4" si="7">D4/7</f>
        <v>9.4285714285714288</v>
      </c>
      <c r="P4" s="21">
        <f t="shared" si="7"/>
        <v>0</v>
      </c>
      <c r="Q4" s="17">
        <f t="shared" ref="Q4:Q32" si="8">ROUNDDOWN(N4/(O4+P4),0)</f>
        <v>49</v>
      </c>
      <c r="R4" s="17"/>
      <c r="S4" s="22">
        <v>3.3648943918426801</v>
      </c>
      <c r="T4" s="15">
        <v>2100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0.4880011388888888</v>
      </c>
      <c r="AD4" s="26">
        <f t="shared" ref="AD4:AD32" si="12">IFERROR(AB4*AC4*D4*2,0)</f>
        <v>-44.447143729999993</v>
      </c>
      <c r="AE4" s="26">
        <v>-6.94</v>
      </c>
      <c r="AF4" s="26">
        <v>-8.4956318181818187</v>
      </c>
      <c r="AG4" s="26">
        <v>0</v>
      </c>
    </row>
    <row r="5" spans="1:33" ht="15.75" customHeight="1" x14ac:dyDescent="0.2">
      <c r="A5" s="15" t="s">
        <v>35</v>
      </c>
      <c r="B5" s="15" t="s">
        <v>564</v>
      </c>
      <c r="C5" s="16">
        <f t="shared" si="4"/>
        <v>27.170882352941181</v>
      </c>
      <c r="D5" s="17">
        <v>34</v>
      </c>
      <c r="E5" s="17">
        <v>0</v>
      </c>
      <c r="F5" s="30">
        <v>923.81000000000017</v>
      </c>
      <c r="G5" s="30">
        <v>0</v>
      </c>
      <c r="H5" s="19">
        <f t="shared" si="1"/>
        <v>0</v>
      </c>
      <c r="I5" s="19">
        <f t="shared" si="2"/>
        <v>0.25709125563048324</v>
      </c>
      <c r="J5" s="18">
        <f t="shared" si="5"/>
        <v>237.50347286399676</v>
      </c>
      <c r="K5" s="18">
        <f t="shared" si="3"/>
        <v>6.9853962607057873</v>
      </c>
      <c r="L5" s="17">
        <v>214</v>
      </c>
      <c r="M5" s="20">
        <f t="shared" si="6"/>
        <v>0.15887850467289719</v>
      </c>
      <c r="N5" s="17">
        <v>445</v>
      </c>
      <c r="O5" s="21">
        <f t="shared" ref="O5:P5" si="13">D5/7</f>
        <v>4.8571428571428568</v>
      </c>
      <c r="P5" s="21">
        <f t="shared" si="13"/>
        <v>0</v>
      </c>
      <c r="Q5" s="17">
        <f t="shared" si="8"/>
        <v>91</v>
      </c>
      <c r="R5" s="17"/>
      <c r="S5" s="22">
        <v>2.9216975493126101</v>
      </c>
      <c r="T5" s="15">
        <v>2100</v>
      </c>
      <c r="U5" s="23" t="s">
        <v>33</v>
      </c>
      <c r="V5" s="24" t="s">
        <v>33</v>
      </c>
      <c r="W5" s="15">
        <v>0</v>
      </c>
      <c r="X5" s="25">
        <f t="shared" si="9"/>
        <v>0</v>
      </c>
      <c r="Y5" s="26">
        <f t="shared" si="10"/>
        <v>0</v>
      </c>
      <c r="Z5" s="15">
        <v>0</v>
      </c>
      <c r="AA5" s="15" t="s">
        <v>73</v>
      </c>
      <c r="AB5" s="28">
        <f t="shared" si="11"/>
        <v>-0.69</v>
      </c>
      <c r="AC5" s="29">
        <v>0.48856660950173803</v>
      </c>
      <c r="AD5" s="26">
        <f t="shared" si="12"/>
        <v>-22.923545317821546</v>
      </c>
      <c r="AE5" s="26">
        <v>-6.94</v>
      </c>
      <c r="AF5" s="26">
        <v>-8.4956318181818187</v>
      </c>
      <c r="AG5" s="26">
        <v>0</v>
      </c>
    </row>
    <row r="6" spans="1:33" ht="1.5" customHeight="1" x14ac:dyDescent="0.2">
      <c r="A6" s="15" t="s">
        <v>37</v>
      </c>
      <c r="B6" s="15" t="s">
        <v>565</v>
      </c>
      <c r="C6" s="16">
        <f t="shared" si="4"/>
        <v>27.216250000000002</v>
      </c>
      <c r="D6" s="17">
        <v>24</v>
      </c>
      <c r="E6" s="17">
        <v>0</v>
      </c>
      <c r="F6" s="30">
        <v>653.19000000000005</v>
      </c>
      <c r="G6" s="30">
        <v>0</v>
      </c>
      <c r="H6" s="19">
        <f t="shared" si="1"/>
        <v>0</v>
      </c>
      <c r="I6" s="19">
        <f t="shared" si="2"/>
        <v>0.25810826657425306</v>
      </c>
      <c r="J6" s="18">
        <f t="shared" si="5"/>
        <v>168.59373864363636</v>
      </c>
      <c r="K6" s="18">
        <f t="shared" si="3"/>
        <v>7.0247391101515149</v>
      </c>
      <c r="L6" s="17">
        <v>171</v>
      </c>
      <c r="M6" s="20">
        <f t="shared" si="6"/>
        <v>0.14035087719298245</v>
      </c>
      <c r="N6" s="17">
        <v>422</v>
      </c>
      <c r="O6" s="21">
        <f t="shared" ref="O6:P6" si="14">D6/7</f>
        <v>3.4285714285714284</v>
      </c>
      <c r="P6" s="21">
        <f t="shared" si="14"/>
        <v>0</v>
      </c>
      <c r="Q6" s="17">
        <f t="shared" si="8"/>
        <v>123</v>
      </c>
      <c r="R6" s="17"/>
      <c r="S6" s="22">
        <v>3.4091218515997199</v>
      </c>
      <c r="T6" s="15">
        <v>2100</v>
      </c>
      <c r="U6" s="23" t="s">
        <v>33</v>
      </c>
      <c r="V6" s="24" t="s">
        <v>39</v>
      </c>
      <c r="W6" s="15">
        <v>0</v>
      </c>
      <c r="X6" s="25">
        <f t="shared" si="9"/>
        <v>0</v>
      </c>
      <c r="Y6" s="26">
        <f t="shared" si="10"/>
        <v>0</v>
      </c>
      <c r="Z6" s="15">
        <v>0</v>
      </c>
      <c r="AA6" s="15" t="s">
        <v>73</v>
      </c>
      <c r="AB6" s="28">
        <f t="shared" si="11"/>
        <v>-0.69</v>
      </c>
      <c r="AC6" s="29">
        <v>0.4880011388888888</v>
      </c>
      <c r="AD6" s="26">
        <f t="shared" si="12"/>
        <v>-16.162597719999997</v>
      </c>
      <c r="AE6" s="26">
        <v>-6.94</v>
      </c>
      <c r="AF6" s="26">
        <v>-8.4956318181818187</v>
      </c>
      <c r="AG6" s="26">
        <v>0</v>
      </c>
    </row>
    <row r="7" spans="1:33" ht="15.75" customHeight="1" x14ac:dyDescent="0.2">
      <c r="A7" s="15" t="s">
        <v>40</v>
      </c>
      <c r="B7" s="15" t="s">
        <v>566</v>
      </c>
      <c r="C7" s="16">
        <f t="shared" si="4"/>
        <v>27.431000000000019</v>
      </c>
      <c r="D7" s="17">
        <v>40</v>
      </c>
      <c r="E7" s="17">
        <v>0</v>
      </c>
      <c r="F7" s="30">
        <v>1097.2400000000007</v>
      </c>
      <c r="G7" s="30">
        <v>0</v>
      </c>
      <c r="H7" s="19">
        <f t="shared" si="1"/>
        <v>0</v>
      </c>
      <c r="I7" s="19">
        <f t="shared" si="2"/>
        <v>0.26274202946124903</v>
      </c>
      <c r="J7" s="18">
        <f t="shared" si="5"/>
        <v>288.29106440606108</v>
      </c>
      <c r="K7" s="18">
        <f t="shared" si="3"/>
        <v>7.2072766101515269</v>
      </c>
      <c r="L7" s="17">
        <v>179</v>
      </c>
      <c r="M7" s="20">
        <f t="shared" si="6"/>
        <v>0.22346368715083798</v>
      </c>
      <c r="N7" s="17">
        <v>389</v>
      </c>
      <c r="O7" s="21">
        <f t="shared" ref="O7:P7" si="15">D7/7</f>
        <v>5.7142857142857144</v>
      </c>
      <c r="P7" s="21">
        <f t="shared" si="15"/>
        <v>0</v>
      </c>
      <c r="Q7" s="17">
        <f t="shared" si="8"/>
        <v>68</v>
      </c>
      <c r="R7" s="17"/>
      <c r="S7" s="22">
        <v>2.8239166209544702</v>
      </c>
      <c r="T7" s="15">
        <v>2100</v>
      </c>
      <c r="U7" s="23" t="s">
        <v>33</v>
      </c>
      <c r="V7" s="24" t="s">
        <v>39</v>
      </c>
      <c r="W7" s="15">
        <v>0</v>
      </c>
      <c r="X7" s="25">
        <f t="shared" si="9"/>
        <v>0</v>
      </c>
      <c r="Y7" s="26">
        <f t="shared" si="10"/>
        <v>0</v>
      </c>
      <c r="Z7" s="15">
        <v>0</v>
      </c>
      <c r="AA7" s="15" t="s">
        <v>73</v>
      </c>
      <c r="AB7" s="28">
        <f t="shared" si="11"/>
        <v>-0.69</v>
      </c>
      <c r="AC7" s="29">
        <v>0.4880011388888888</v>
      </c>
      <c r="AD7" s="26">
        <f t="shared" si="12"/>
        <v>-26.93766286666666</v>
      </c>
      <c r="AE7" s="26">
        <v>-6.94</v>
      </c>
      <c r="AF7" s="26">
        <v>-8.4956318181818187</v>
      </c>
      <c r="AG7" s="26">
        <v>0</v>
      </c>
    </row>
    <row r="8" spans="1:33" ht="15.75" customHeight="1" x14ac:dyDescent="0.2">
      <c r="A8" s="15" t="s">
        <v>42</v>
      </c>
      <c r="B8" s="15" t="s">
        <v>567</v>
      </c>
      <c r="C8" s="16">
        <f t="shared" si="4"/>
        <v>28.337027027027027</v>
      </c>
      <c r="D8" s="17">
        <v>37</v>
      </c>
      <c r="E8" s="17">
        <v>1</v>
      </c>
      <c r="F8" s="30">
        <v>1048.47</v>
      </c>
      <c r="G8" s="30">
        <v>0</v>
      </c>
      <c r="H8" s="19">
        <f t="shared" si="1"/>
        <v>0</v>
      </c>
      <c r="I8" s="19">
        <f t="shared" si="2"/>
        <v>0.28136442802210193</v>
      </c>
      <c r="J8" s="18">
        <f t="shared" si="5"/>
        <v>295.00216184833323</v>
      </c>
      <c r="K8" s="18">
        <f t="shared" si="3"/>
        <v>7.9730314013063035</v>
      </c>
      <c r="L8" s="17">
        <v>139</v>
      </c>
      <c r="M8" s="20">
        <f t="shared" si="6"/>
        <v>0.26618705035971224</v>
      </c>
      <c r="N8" s="17">
        <v>353</v>
      </c>
      <c r="O8" s="21">
        <f t="shared" ref="O8:P8" si="16">D8/7</f>
        <v>5.2857142857142856</v>
      </c>
      <c r="P8" s="21">
        <f t="shared" si="16"/>
        <v>0.14285714285714285</v>
      </c>
      <c r="Q8" s="17">
        <f t="shared" si="8"/>
        <v>65</v>
      </c>
      <c r="R8" s="17"/>
      <c r="S8" s="22">
        <v>3.04542840713053</v>
      </c>
      <c r="T8" s="15">
        <v>2100</v>
      </c>
      <c r="U8" s="23" t="s">
        <v>33</v>
      </c>
      <c r="V8" s="24" t="s">
        <v>33</v>
      </c>
      <c r="W8" s="15">
        <v>0</v>
      </c>
      <c r="X8" s="25">
        <f t="shared" si="9"/>
        <v>0</v>
      </c>
      <c r="Y8" s="26">
        <f t="shared" si="10"/>
        <v>0</v>
      </c>
      <c r="Z8" s="15">
        <v>0</v>
      </c>
      <c r="AA8" s="15" t="s">
        <v>73</v>
      </c>
      <c r="AB8" s="28">
        <f t="shared" si="11"/>
        <v>-0.69</v>
      </c>
      <c r="AC8" s="29">
        <v>0.4880011388888888</v>
      </c>
      <c r="AD8" s="26">
        <f t="shared" si="12"/>
        <v>-24.917338151666662</v>
      </c>
      <c r="AE8" s="26">
        <v>-6.94</v>
      </c>
      <c r="AF8" s="26">
        <v>-8.5</v>
      </c>
      <c r="AG8" s="26">
        <v>0</v>
      </c>
    </row>
    <row r="9" spans="1:33" ht="15.75" customHeight="1" x14ac:dyDescent="0.2">
      <c r="A9" s="15" t="s">
        <v>44</v>
      </c>
      <c r="B9" s="15" t="s">
        <v>568</v>
      </c>
      <c r="C9" s="16">
        <f t="shared" si="4"/>
        <v>30.303749999999994</v>
      </c>
      <c r="D9" s="17">
        <v>24</v>
      </c>
      <c r="E9" s="17">
        <v>0</v>
      </c>
      <c r="F9" s="30">
        <v>727.28999999999985</v>
      </c>
      <c r="G9" s="30">
        <v>0</v>
      </c>
      <c r="H9" s="19">
        <f t="shared" si="1"/>
        <v>0</v>
      </c>
      <c r="I9" s="19">
        <f t="shared" si="2"/>
        <v>0.30642004903654385</v>
      </c>
      <c r="J9" s="18">
        <f t="shared" si="5"/>
        <v>222.85623746378795</v>
      </c>
      <c r="K9" s="18">
        <f t="shared" si="3"/>
        <v>9.2856765609911651</v>
      </c>
      <c r="L9" s="17">
        <v>140</v>
      </c>
      <c r="M9" s="20">
        <f t="shared" si="6"/>
        <v>0.17142857142857143</v>
      </c>
      <c r="N9" s="17">
        <v>327</v>
      </c>
      <c r="O9" s="21">
        <f t="shared" ref="O9:P9" si="17">D9/7</f>
        <v>3.4285714285714284</v>
      </c>
      <c r="P9" s="21">
        <f t="shared" si="17"/>
        <v>0</v>
      </c>
      <c r="Q9" s="17">
        <f t="shared" si="8"/>
        <v>95</v>
      </c>
      <c r="R9" s="17"/>
      <c r="S9" s="22">
        <v>2.4479315263908701</v>
      </c>
      <c r="T9" s="15">
        <v>1500</v>
      </c>
      <c r="U9" s="23" t="s">
        <v>33</v>
      </c>
      <c r="V9" s="24" t="s">
        <v>33</v>
      </c>
      <c r="W9" s="15">
        <v>0</v>
      </c>
      <c r="X9" s="25">
        <f t="shared" si="9"/>
        <v>0</v>
      </c>
      <c r="Y9" s="26">
        <f t="shared" si="10"/>
        <v>0</v>
      </c>
      <c r="Z9" s="15">
        <v>0</v>
      </c>
      <c r="AA9" s="15" t="s">
        <v>73</v>
      </c>
      <c r="AB9" s="28">
        <f t="shared" si="11"/>
        <v>-0.69</v>
      </c>
      <c r="AC9" s="29">
        <v>0.49202044328703692</v>
      </c>
      <c r="AD9" s="26">
        <f t="shared" si="12"/>
        <v>-16.295717081666663</v>
      </c>
      <c r="AE9" s="26">
        <v>-6.94</v>
      </c>
      <c r="AF9" s="26">
        <v>-8.8535227272727202</v>
      </c>
      <c r="AG9" s="26">
        <v>0</v>
      </c>
    </row>
    <row r="10" spans="1:33" ht="15.75" customHeight="1" x14ac:dyDescent="0.2">
      <c r="A10" s="15" t="s">
        <v>45</v>
      </c>
      <c r="B10" s="15" t="s">
        <v>48</v>
      </c>
      <c r="C10" s="16">
        <f t="shared" si="4"/>
        <v>27.939545454545453</v>
      </c>
      <c r="D10" s="17">
        <v>22</v>
      </c>
      <c r="E10" s="17">
        <v>1</v>
      </c>
      <c r="F10" s="30">
        <v>614.66999999999996</v>
      </c>
      <c r="G10" s="30">
        <v>0</v>
      </c>
      <c r="H10" s="19">
        <f t="shared" si="1"/>
        <v>0</v>
      </c>
      <c r="I10" s="19">
        <f t="shared" si="2"/>
        <v>0.26042308774107359</v>
      </c>
      <c r="J10" s="18">
        <f t="shared" si="5"/>
        <v>160.07425934180569</v>
      </c>
      <c r="K10" s="18">
        <f t="shared" si="3"/>
        <v>7.276102697354804</v>
      </c>
      <c r="L10" s="17">
        <v>151</v>
      </c>
      <c r="M10" s="20">
        <f t="shared" si="6"/>
        <v>0.14569536423841059</v>
      </c>
      <c r="N10" s="17">
        <v>309</v>
      </c>
      <c r="O10" s="21">
        <f t="shared" ref="O10:P10" si="18">D10/7</f>
        <v>3.1428571428571428</v>
      </c>
      <c r="P10" s="21">
        <f t="shared" si="18"/>
        <v>0.14285714285714285</v>
      </c>
      <c r="Q10" s="17">
        <f t="shared" si="8"/>
        <v>94</v>
      </c>
      <c r="R10" s="17"/>
      <c r="S10" s="22">
        <v>2.49945474372955</v>
      </c>
      <c r="T10" s="15">
        <v>1500</v>
      </c>
      <c r="U10" s="23" t="s">
        <v>33</v>
      </c>
      <c r="V10" s="24" t="s">
        <v>33</v>
      </c>
      <c r="W10" s="15">
        <v>0</v>
      </c>
      <c r="X10" s="25">
        <f t="shared" si="9"/>
        <v>0</v>
      </c>
      <c r="Y10" s="26">
        <f t="shared" si="10"/>
        <v>0</v>
      </c>
      <c r="Z10" s="15">
        <v>0</v>
      </c>
      <c r="AA10" s="15" t="s">
        <v>73</v>
      </c>
      <c r="AB10" s="28">
        <f t="shared" si="11"/>
        <v>-0.69</v>
      </c>
      <c r="AC10" s="29">
        <v>0.49202044328703692</v>
      </c>
      <c r="AD10" s="26">
        <f t="shared" si="12"/>
        <v>-14.937740658194439</v>
      </c>
      <c r="AE10" s="26">
        <v>-6.94</v>
      </c>
      <c r="AF10" s="26">
        <v>-8.8535227272727202</v>
      </c>
      <c r="AG10" s="26">
        <v>0</v>
      </c>
    </row>
    <row r="11" spans="1:33" ht="15.75" customHeight="1" x14ac:dyDescent="0.2">
      <c r="A11" s="15" t="s">
        <v>47</v>
      </c>
      <c r="B11" s="15" t="s">
        <v>48</v>
      </c>
      <c r="C11" s="16">
        <f t="shared" si="4"/>
        <v>27.413600000000002</v>
      </c>
      <c r="D11" s="17">
        <v>25</v>
      </c>
      <c r="E11" s="17">
        <v>1</v>
      </c>
      <c r="F11" s="30">
        <v>685.34</v>
      </c>
      <c r="G11" s="30">
        <v>0</v>
      </c>
      <c r="H11" s="19">
        <f t="shared" si="1"/>
        <v>0</v>
      </c>
      <c r="I11" s="19">
        <f t="shared" si="2"/>
        <v>0.24911172049607377</v>
      </c>
      <c r="J11" s="18">
        <f t="shared" si="5"/>
        <v>170.72622652477921</v>
      </c>
      <c r="K11" s="18">
        <f t="shared" si="3"/>
        <v>6.829049060991168</v>
      </c>
      <c r="L11" s="17">
        <v>124</v>
      </c>
      <c r="M11" s="20">
        <f t="shared" si="6"/>
        <v>0.20161290322580644</v>
      </c>
      <c r="N11" s="17">
        <v>280</v>
      </c>
      <c r="O11" s="21">
        <f t="shared" ref="O11:P11" si="19">D11/7</f>
        <v>3.5714285714285716</v>
      </c>
      <c r="P11" s="21">
        <f t="shared" si="19"/>
        <v>0.14285714285714285</v>
      </c>
      <c r="Q11" s="17">
        <f t="shared" si="8"/>
        <v>75</v>
      </c>
      <c r="R11" s="17"/>
      <c r="S11" s="22">
        <v>2.5720026791694499</v>
      </c>
      <c r="T11" s="15">
        <v>1500</v>
      </c>
      <c r="U11" s="23" t="s">
        <v>33</v>
      </c>
      <c r="V11" s="24" t="s">
        <v>33</v>
      </c>
      <c r="W11" s="15">
        <v>0</v>
      </c>
      <c r="X11" s="25">
        <f t="shared" si="9"/>
        <v>0</v>
      </c>
      <c r="Y11" s="26">
        <f t="shared" si="10"/>
        <v>0</v>
      </c>
      <c r="Z11" s="15">
        <v>0</v>
      </c>
      <c r="AA11" s="15" t="s">
        <v>73</v>
      </c>
      <c r="AB11" s="28">
        <f t="shared" si="11"/>
        <v>-0.69</v>
      </c>
      <c r="AC11" s="29">
        <v>0.49202044328703692</v>
      </c>
      <c r="AD11" s="26">
        <f t="shared" si="12"/>
        <v>-16.974705293402774</v>
      </c>
      <c r="AE11" s="26">
        <v>-6.94</v>
      </c>
      <c r="AF11" s="26">
        <v>-8.8535227272727202</v>
      </c>
      <c r="AG11" s="26">
        <v>0</v>
      </c>
    </row>
    <row r="12" spans="1:33" ht="15.75" customHeight="1" x14ac:dyDescent="0.2">
      <c r="A12" s="15" t="s">
        <v>49</v>
      </c>
      <c r="B12" s="15" t="s">
        <v>48</v>
      </c>
      <c r="C12" s="16">
        <f t="shared" si="4"/>
        <v>26.313611111111111</v>
      </c>
      <c r="D12" s="17">
        <v>36</v>
      </c>
      <c r="E12" s="17">
        <v>1</v>
      </c>
      <c r="F12" s="30">
        <v>947.29</v>
      </c>
      <c r="G12" s="30">
        <v>0</v>
      </c>
      <c r="H12" s="19">
        <f t="shared" si="1"/>
        <v>0</v>
      </c>
      <c r="I12" s="19">
        <f t="shared" si="2"/>
        <v>0.22399276482986413</v>
      </c>
      <c r="J12" s="18">
        <f t="shared" si="5"/>
        <v>212.18610619568199</v>
      </c>
      <c r="K12" s="18">
        <f t="shared" si="3"/>
        <v>5.8940585054356109</v>
      </c>
      <c r="L12" s="17">
        <v>146</v>
      </c>
      <c r="M12" s="20">
        <f t="shared" si="6"/>
        <v>0.24657534246575341</v>
      </c>
      <c r="N12" s="17">
        <v>250</v>
      </c>
      <c r="O12" s="21">
        <f t="shared" ref="O12:P12" si="20">D12/7</f>
        <v>5.1428571428571432</v>
      </c>
      <c r="P12" s="21">
        <f t="shared" si="20"/>
        <v>0.14285714285714285</v>
      </c>
      <c r="Q12" s="17">
        <f t="shared" si="8"/>
        <v>47</v>
      </c>
      <c r="R12" s="17"/>
      <c r="S12" s="22">
        <v>2.4808575803981601</v>
      </c>
      <c r="T12" s="15">
        <v>1500</v>
      </c>
      <c r="U12" s="23" t="s">
        <v>33</v>
      </c>
      <c r="V12" s="24" t="s">
        <v>33</v>
      </c>
      <c r="W12" s="15">
        <v>0</v>
      </c>
      <c r="X12" s="25">
        <f t="shared" si="9"/>
        <v>0</v>
      </c>
      <c r="Y12" s="26">
        <f t="shared" si="10"/>
        <v>0</v>
      </c>
      <c r="Z12" s="15">
        <v>0</v>
      </c>
      <c r="AA12" s="15" t="s">
        <v>73</v>
      </c>
      <c r="AB12" s="28">
        <f t="shared" si="11"/>
        <v>-0.69</v>
      </c>
      <c r="AC12" s="29">
        <v>0.49202044328703692</v>
      </c>
      <c r="AD12" s="26">
        <f t="shared" si="12"/>
        <v>-24.443575622499992</v>
      </c>
      <c r="AE12" s="26">
        <v>-6.94</v>
      </c>
      <c r="AF12" s="26">
        <v>-8.8535227272727202</v>
      </c>
      <c r="AG12" s="26">
        <v>0</v>
      </c>
    </row>
    <row r="13" spans="1:33" ht="15.75" customHeight="1" x14ac:dyDescent="0.2">
      <c r="A13" s="15" t="s">
        <v>50</v>
      </c>
      <c r="B13" s="15" t="s">
        <v>48</v>
      </c>
      <c r="C13" s="16">
        <f t="shared" si="4"/>
        <v>26.038947368421056</v>
      </c>
      <c r="D13" s="17">
        <v>38</v>
      </c>
      <c r="E13" s="17">
        <v>1</v>
      </c>
      <c r="F13" s="18">
        <v>989.48000000000013</v>
      </c>
      <c r="G13" s="30">
        <v>0</v>
      </c>
      <c r="H13" s="19">
        <f t="shared" si="1"/>
        <v>0</v>
      </c>
      <c r="I13" s="19">
        <f t="shared" si="2"/>
        <v>0.21015560308025041</v>
      </c>
      <c r="J13" s="18">
        <f t="shared" si="5"/>
        <v>207.94476613584621</v>
      </c>
      <c r="K13" s="18">
        <f t="shared" si="3"/>
        <v>5.4722306877854265</v>
      </c>
      <c r="L13" s="17">
        <v>99</v>
      </c>
      <c r="M13" s="20">
        <f t="shared" si="6"/>
        <v>0.38383838383838381</v>
      </c>
      <c r="N13" s="17">
        <v>216</v>
      </c>
      <c r="O13" s="21">
        <f t="shared" ref="O13:P13" si="21">D13/7</f>
        <v>5.4285714285714288</v>
      </c>
      <c r="P13" s="21">
        <f t="shared" si="21"/>
        <v>0.14285714285714285</v>
      </c>
      <c r="Q13" s="17">
        <f t="shared" si="8"/>
        <v>38</v>
      </c>
      <c r="R13" s="17"/>
      <c r="S13" s="22">
        <v>2.4960505529225898</v>
      </c>
      <c r="T13" s="15">
        <v>2400</v>
      </c>
      <c r="U13" s="23" t="s">
        <v>33</v>
      </c>
      <c r="V13" s="24" t="s">
        <v>33</v>
      </c>
      <c r="W13" s="15">
        <v>0</v>
      </c>
      <c r="X13" s="25">
        <f t="shared" si="9"/>
        <v>0</v>
      </c>
      <c r="Y13" s="26">
        <f t="shared" si="10"/>
        <v>0</v>
      </c>
      <c r="Z13" s="15">
        <v>0</v>
      </c>
      <c r="AA13" s="15" t="s">
        <v>73</v>
      </c>
      <c r="AB13" s="28">
        <f t="shared" si="11"/>
        <v>-0.69</v>
      </c>
      <c r="AC13" s="29">
        <v>0.49202044328703692</v>
      </c>
      <c r="AD13" s="26">
        <f t="shared" si="12"/>
        <v>-25.801552045972215</v>
      </c>
      <c r="AE13" s="26">
        <v>-6.94</v>
      </c>
      <c r="AF13" s="26">
        <v>-9.04188636363636</v>
      </c>
      <c r="AG13" s="26">
        <v>0</v>
      </c>
    </row>
    <row r="14" spans="1:33" ht="15.75" customHeight="1" x14ac:dyDescent="0.2">
      <c r="A14" s="15" t="s">
        <v>52</v>
      </c>
      <c r="B14" s="15" t="s">
        <v>569</v>
      </c>
      <c r="C14" s="16">
        <f t="shared" si="4"/>
        <v>26.313285714285705</v>
      </c>
      <c r="D14" s="17">
        <v>70</v>
      </c>
      <c r="E14" s="17">
        <v>1</v>
      </c>
      <c r="F14" s="18">
        <v>1841.9299999999994</v>
      </c>
      <c r="G14" s="30">
        <v>0</v>
      </c>
      <c r="H14" s="19">
        <f t="shared" si="1"/>
        <v>0</v>
      </c>
      <c r="I14" s="19">
        <f t="shared" si="2"/>
        <v>0.21682652420229143</v>
      </c>
      <c r="J14" s="18">
        <f t="shared" si="5"/>
        <v>399.37927972392652</v>
      </c>
      <c r="K14" s="18">
        <f t="shared" si="3"/>
        <v>5.7054182817703785</v>
      </c>
      <c r="L14" s="17">
        <v>165</v>
      </c>
      <c r="M14" s="20">
        <f t="shared" si="6"/>
        <v>0.42424242424242425</v>
      </c>
      <c r="N14" s="17">
        <v>148</v>
      </c>
      <c r="O14" s="21">
        <f t="shared" ref="O14:P14" si="22">D14/7</f>
        <v>10</v>
      </c>
      <c r="P14" s="21">
        <f t="shared" si="22"/>
        <v>0.14285714285714285</v>
      </c>
      <c r="Q14" s="17">
        <f t="shared" si="8"/>
        <v>14</v>
      </c>
      <c r="R14" s="17"/>
      <c r="S14" s="22">
        <v>1.40073982737361</v>
      </c>
      <c r="T14" s="15">
        <v>2400</v>
      </c>
      <c r="U14" s="23" t="s">
        <v>33</v>
      </c>
      <c r="V14" s="24" t="s">
        <v>33</v>
      </c>
      <c r="W14" s="15">
        <v>0</v>
      </c>
      <c r="X14" s="25">
        <f t="shared" si="9"/>
        <v>0</v>
      </c>
      <c r="Y14" s="26">
        <f t="shared" si="10"/>
        <v>0</v>
      </c>
      <c r="Z14" s="15">
        <v>0</v>
      </c>
      <c r="AA14" s="15" t="s">
        <v>73</v>
      </c>
      <c r="AB14" s="28">
        <f t="shared" si="11"/>
        <v>-0.69</v>
      </c>
      <c r="AC14" s="29">
        <v>0.49202044328703692</v>
      </c>
      <c r="AD14" s="26">
        <f t="shared" si="12"/>
        <v>-47.529174821527761</v>
      </c>
      <c r="AE14" s="26">
        <v>-6.94</v>
      </c>
      <c r="AF14" s="26">
        <v>-9.04188636363636</v>
      </c>
      <c r="AG14" s="26">
        <v>0</v>
      </c>
    </row>
    <row r="15" spans="1:33" ht="15.75" customHeight="1" x14ac:dyDescent="0.2">
      <c r="A15" s="15" t="s">
        <v>54</v>
      </c>
      <c r="B15" s="15" t="s">
        <v>48</v>
      </c>
      <c r="C15" s="16">
        <f t="shared" si="4"/>
        <v>27.848888888888897</v>
      </c>
      <c r="D15" s="17">
        <v>27</v>
      </c>
      <c r="E15" s="17">
        <v>0</v>
      </c>
      <c r="F15" s="18">
        <v>751.92000000000019</v>
      </c>
      <c r="G15" s="30">
        <v>0</v>
      </c>
      <c r="H15" s="19">
        <f t="shared" si="1"/>
        <v>0</v>
      </c>
      <c r="I15" s="19">
        <f t="shared" si="2"/>
        <v>0.25174006073111954</v>
      </c>
      <c r="J15" s="18">
        <f t="shared" si="5"/>
        <v>189.28838646494347</v>
      </c>
      <c r="K15" s="18">
        <f t="shared" si="3"/>
        <v>7.0106809801830918</v>
      </c>
      <c r="L15" s="17">
        <v>151</v>
      </c>
      <c r="M15" s="20">
        <f t="shared" si="6"/>
        <v>0.17880794701986755</v>
      </c>
      <c r="N15" s="17">
        <v>122</v>
      </c>
      <c r="O15" s="21">
        <f t="shared" ref="O15:P15" si="23">D15/7</f>
        <v>3.8571428571428572</v>
      </c>
      <c r="P15" s="21">
        <f t="shared" si="23"/>
        <v>0</v>
      </c>
      <c r="Q15" s="17">
        <f t="shared" si="8"/>
        <v>31</v>
      </c>
      <c r="R15" s="17"/>
      <c r="S15" s="22">
        <v>1.3874643874643799</v>
      </c>
      <c r="T15" s="15">
        <v>2400</v>
      </c>
      <c r="U15" s="23" t="s">
        <v>33</v>
      </c>
      <c r="V15" s="24" t="s">
        <v>33</v>
      </c>
      <c r="W15" s="15">
        <v>0</v>
      </c>
      <c r="X15" s="25">
        <f t="shared" si="9"/>
        <v>0</v>
      </c>
      <c r="Y15" s="26">
        <f t="shared" si="10"/>
        <v>0</v>
      </c>
      <c r="Z15" s="15">
        <v>0</v>
      </c>
      <c r="AA15" s="15" t="s">
        <v>73</v>
      </c>
      <c r="AB15" s="28">
        <f t="shared" si="11"/>
        <v>-0.69</v>
      </c>
      <c r="AC15" s="29">
        <v>0.49202044328703692</v>
      </c>
      <c r="AD15" s="26">
        <f t="shared" si="12"/>
        <v>-18.332681716874994</v>
      </c>
      <c r="AE15" s="26">
        <v>-6.94</v>
      </c>
      <c r="AF15" s="26">
        <v>-9.04188636363636</v>
      </c>
      <c r="AG15" s="26">
        <v>0</v>
      </c>
    </row>
    <row r="16" spans="1:33" ht="15.75" customHeight="1" x14ac:dyDescent="0.2">
      <c r="A16" s="15" t="s">
        <v>55</v>
      </c>
      <c r="B16" s="15" t="s">
        <v>48</v>
      </c>
      <c r="C16" s="16">
        <f t="shared" si="4"/>
        <v>28.572181818181807</v>
      </c>
      <c r="D16" s="17">
        <v>55</v>
      </c>
      <c r="E16" s="17">
        <v>0</v>
      </c>
      <c r="F16" s="18">
        <v>1571.4699999999993</v>
      </c>
      <c r="G16" s="30">
        <v>0</v>
      </c>
      <c r="H16" s="19">
        <f t="shared" si="1"/>
        <v>0</v>
      </c>
      <c r="I16" s="19">
        <f t="shared" si="2"/>
        <v>0.26695226098546782</v>
      </c>
      <c r="J16" s="18">
        <f t="shared" si="5"/>
        <v>419.50746957083294</v>
      </c>
      <c r="K16" s="18">
        <f t="shared" si="3"/>
        <v>7.6274085376515082</v>
      </c>
      <c r="L16" s="17">
        <v>238</v>
      </c>
      <c r="M16" s="20">
        <f t="shared" si="6"/>
        <v>0.23109243697478993</v>
      </c>
      <c r="N16" s="17">
        <v>62</v>
      </c>
      <c r="O16" s="21">
        <f t="shared" ref="O16:P16" si="24">D16/7</f>
        <v>7.8571428571428568</v>
      </c>
      <c r="P16" s="21">
        <f t="shared" si="24"/>
        <v>0</v>
      </c>
      <c r="Q16" s="17">
        <f t="shared" si="8"/>
        <v>7</v>
      </c>
      <c r="R16" s="17"/>
      <c r="S16" s="22">
        <v>1.58307210031347</v>
      </c>
      <c r="T16" s="15">
        <v>2400</v>
      </c>
      <c r="U16" s="23" t="s">
        <v>33</v>
      </c>
      <c r="V16" s="24" t="s">
        <v>33</v>
      </c>
      <c r="W16" s="15">
        <v>0</v>
      </c>
      <c r="X16" s="25">
        <f t="shared" si="9"/>
        <v>0</v>
      </c>
      <c r="Y16" s="26">
        <f t="shared" si="10"/>
        <v>0</v>
      </c>
      <c r="Z16" s="15">
        <v>0</v>
      </c>
      <c r="AA16" s="15" t="s">
        <v>73</v>
      </c>
      <c r="AB16" s="28">
        <f t="shared" si="11"/>
        <v>-0.69</v>
      </c>
      <c r="AC16" s="29">
        <v>0.4906229305555555</v>
      </c>
      <c r="AD16" s="26">
        <f t="shared" si="12"/>
        <v>-37.238280429166657</v>
      </c>
      <c r="AE16" s="26">
        <v>-6.94</v>
      </c>
      <c r="AF16" s="26">
        <v>-9.04188636363636</v>
      </c>
      <c r="AG16" s="26">
        <v>0</v>
      </c>
    </row>
    <row r="17" spans="1:33" ht="15.75" customHeight="1" x14ac:dyDescent="0.2">
      <c r="A17" s="15" t="s">
        <v>56</v>
      </c>
      <c r="B17" s="15" t="s">
        <v>570</v>
      </c>
      <c r="C17" s="16">
        <f t="shared" si="4"/>
        <v>29.259428571428568</v>
      </c>
      <c r="D17" s="17">
        <v>35</v>
      </c>
      <c r="E17" s="17">
        <v>1</v>
      </c>
      <c r="F17" s="18">
        <v>1024.08</v>
      </c>
      <c r="G17" s="30">
        <v>0</v>
      </c>
      <c r="H17" s="19">
        <f t="shared" si="1"/>
        <v>0</v>
      </c>
      <c r="I17" s="19">
        <f t="shared" si="2"/>
        <v>0.28064691208391346</v>
      </c>
      <c r="J17" s="18">
        <f t="shared" si="5"/>
        <v>287.40488972689406</v>
      </c>
      <c r="K17" s="18">
        <f t="shared" si="3"/>
        <v>8.2115682779112582</v>
      </c>
      <c r="L17" s="17">
        <v>160</v>
      </c>
      <c r="M17" s="20">
        <f t="shared" si="6"/>
        <v>0.21875</v>
      </c>
      <c r="N17" s="17">
        <v>28</v>
      </c>
      <c r="O17" s="21">
        <f t="shared" ref="O17:P17" si="25">D17/7</f>
        <v>5</v>
      </c>
      <c r="P17" s="21">
        <f t="shared" si="25"/>
        <v>0.14285714285714285</v>
      </c>
      <c r="Q17" s="17">
        <f t="shared" si="8"/>
        <v>5</v>
      </c>
      <c r="R17" s="17"/>
      <c r="S17" s="22">
        <v>1.7059829059828999</v>
      </c>
      <c r="T17" s="15">
        <v>2400</v>
      </c>
      <c r="U17" s="23" t="s">
        <v>33</v>
      </c>
      <c r="V17" s="24" t="s">
        <v>33</v>
      </c>
      <c r="W17" s="15">
        <v>0</v>
      </c>
      <c r="X17" s="25">
        <f t="shared" si="9"/>
        <v>0</v>
      </c>
      <c r="Y17" s="26">
        <f t="shared" si="10"/>
        <v>0</v>
      </c>
      <c r="Z17" s="15">
        <v>0</v>
      </c>
      <c r="AA17" s="15" t="s">
        <v>73</v>
      </c>
      <c r="AB17" s="28">
        <f t="shared" si="11"/>
        <v>-0.69</v>
      </c>
      <c r="AC17" s="29">
        <v>0.4906229305555555</v>
      </c>
      <c r="AD17" s="26">
        <f t="shared" si="12"/>
        <v>-23.697087545833327</v>
      </c>
      <c r="AE17" s="26">
        <v>-6.94</v>
      </c>
      <c r="AF17" s="26">
        <v>-9.04188636363636</v>
      </c>
      <c r="AG17" s="26">
        <v>0</v>
      </c>
    </row>
    <row r="18" spans="1:33" ht="15.75" customHeight="1" x14ac:dyDescent="0.2">
      <c r="A18" s="15" t="s">
        <v>57</v>
      </c>
      <c r="B18" s="15" t="s">
        <v>571</v>
      </c>
      <c r="C18" s="16">
        <f t="shared" si="4"/>
        <v>30.541000000000004</v>
      </c>
      <c r="D18" s="17">
        <v>20</v>
      </c>
      <c r="E18" s="17">
        <v>2</v>
      </c>
      <c r="F18" s="18">
        <v>610.82000000000005</v>
      </c>
      <c r="G18" s="30">
        <v>0</v>
      </c>
      <c r="H18" s="19">
        <f t="shared" si="1"/>
        <v>0</v>
      </c>
      <c r="I18" s="19">
        <f t="shared" si="2"/>
        <v>0.30453829253125214</v>
      </c>
      <c r="J18" s="18">
        <f t="shared" si="5"/>
        <v>186.01807984393946</v>
      </c>
      <c r="K18" s="18">
        <f t="shared" si="3"/>
        <v>9.3009039921969734</v>
      </c>
      <c r="L18" s="17">
        <v>175</v>
      </c>
      <c r="M18" s="20">
        <f t="shared" si="6"/>
        <v>0.11428571428571428</v>
      </c>
      <c r="N18" s="17">
        <v>9</v>
      </c>
      <c r="O18" s="21">
        <f t="shared" ref="O18:P18" si="26">D18/7</f>
        <v>2.8571428571428572</v>
      </c>
      <c r="P18" s="21">
        <f t="shared" si="26"/>
        <v>0.2857142857142857</v>
      </c>
      <c r="Q18" s="17">
        <f t="shared" si="8"/>
        <v>2</v>
      </c>
      <c r="R18" s="17"/>
      <c r="S18" s="22">
        <v>1.8117647058823501</v>
      </c>
      <c r="T18" s="15">
        <v>2400</v>
      </c>
      <c r="U18" s="23" t="s">
        <v>33</v>
      </c>
      <c r="V18" s="24" t="s">
        <v>33</v>
      </c>
      <c r="W18" s="15">
        <v>0</v>
      </c>
      <c r="X18" s="25">
        <f t="shared" si="9"/>
        <v>0</v>
      </c>
      <c r="Y18" s="26">
        <f t="shared" si="10"/>
        <v>0</v>
      </c>
      <c r="Z18" s="15">
        <v>0</v>
      </c>
      <c r="AA18" s="15" t="s">
        <v>73</v>
      </c>
      <c r="AB18" s="28">
        <f t="shared" si="11"/>
        <v>-0.69</v>
      </c>
      <c r="AC18" s="29">
        <v>0.4906229305555555</v>
      </c>
      <c r="AD18" s="26">
        <f t="shared" si="12"/>
        <v>-13.541192883333331</v>
      </c>
      <c r="AE18" s="26">
        <v>-6.94</v>
      </c>
      <c r="AF18" s="26">
        <v>-9.04188636363636</v>
      </c>
      <c r="AG18" s="26">
        <v>0</v>
      </c>
    </row>
    <row r="19" spans="1:33" ht="15.75" customHeight="1" x14ac:dyDescent="0.2">
      <c r="A19" s="15" t="s">
        <v>58</v>
      </c>
      <c r="B19" s="15" t="s">
        <v>48</v>
      </c>
      <c r="C19" s="16">
        <f t="shared" si="4"/>
        <v>28.331666666666667</v>
      </c>
      <c r="D19" s="17">
        <v>24</v>
      </c>
      <c r="E19" s="17">
        <v>0</v>
      </c>
      <c r="F19" s="18">
        <v>679.96</v>
      </c>
      <c r="G19" s="30">
        <v>0</v>
      </c>
      <c r="H19" s="19">
        <f t="shared" si="1"/>
        <v>0</v>
      </c>
      <c r="I19" s="19">
        <f t="shared" si="2"/>
        <v>0.26200261164293082</v>
      </c>
      <c r="J19" s="18">
        <f t="shared" si="5"/>
        <v>178.15129581272726</v>
      </c>
      <c r="K19" s="18">
        <f t="shared" si="3"/>
        <v>7.4229706588636359</v>
      </c>
      <c r="L19" s="17">
        <v>181</v>
      </c>
      <c r="M19" s="20">
        <f t="shared" si="6"/>
        <v>0.13259668508287292</v>
      </c>
      <c r="N19" s="17">
        <v>186</v>
      </c>
      <c r="O19" s="21">
        <f t="shared" ref="O19:P19" si="27">D19/7</f>
        <v>3.4285714285714284</v>
      </c>
      <c r="P19" s="21">
        <f t="shared" si="27"/>
        <v>0</v>
      </c>
      <c r="Q19" s="17">
        <f t="shared" si="8"/>
        <v>54</v>
      </c>
      <c r="R19" s="17"/>
      <c r="S19" s="22">
        <v>1.5686956521739099</v>
      </c>
      <c r="T19" s="15">
        <v>2400</v>
      </c>
      <c r="U19" s="23" t="s">
        <v>33</v>
      </c>
      <c r="V19" s="24" t="s">
        <v>33</v>
      </c>
      <c r="W19" s="15">
        <v>0</v>
      </c>
      <c r="X19" s="25">
        <f t="shared" si="9"/>
        <v>0</v>
      </c>
      <c r="Y19" s="26">
        <f t="shared" si="10"/>
        <v>0</v>
      </c>
      <c r="Z19" s="15">
        <v>0</v>
      </c>
      <c r="AA19" s="15" t="s">
        <v>73</v>
      </c>
      <c r="AB19" s="28">
        <f t="shared" si="11"/>
        <v>-0.69</v>
      </c>
      <c r="AC19" s="29">
        <v>0.4906229305555555</v>
      </c>
      <c r="AD19" s="26">
        <f t="shared" si="12"/>
        <v>-16.249431459999997</v>
      </c>
      <c r="AE19" s="26">
        <v>-6.94</v>
      </c>
      <c r="AF19" s="26">
        <v>-9.0418863636363653</v>
      </c>
      <c r="AG19" s="26">
        <v>0</v>
      </c>
    </row>
    <row r="20" spans="1:33" ht="15.75" customHeight="1" x14ac:dyDescent="0.2">
      <c r="A20" s="15" t="s">
        <v>59</v>
      </c>
      <c r="B20" s="15" t="s">
        <v>454</v>
      </c>
      <c r="C20" s="16">
        <f t="shared" si="4"/>
        <v>28.341086956521739</v>
      </c>
      <c r="D20" s="17">
        <v>46</v>
      </c>
      <c r="E20" s="17">
        <v>2</v>
      </c>
      <c r="F20" s="18">
        <v>1303.69</v>
      </c>
      <c r="G20" s="30">
        <v>0</v>
      </c>
      <c r="H20" s="19">
        <f t="shared" si="1"/>
        <v>0</v>
      </c>
      <c r="I20" s="19">
        <f t="shared" si="2"/>
        <v>0.26219805601106139</v>
      </c>
      <c r="J20" s="18">
        <f t="shared" si="5"/>
        <v>341.82498364106061</v>
      </c>
      <c r="K20" s="18">
        <f t="shared" si="3"/>
        <v>7.4309779052404483</v>
      </c>
      <c r="L20" s="17">
        <v>206</v>
      </c>
      <c r="M20" s="20">
        <f t="shared" si="6"/>
        <v>0.22330097087378642</v>
      </c>
      <c r="N20" s="17">
        <v>126</v>
      </c>
      <c r="O20" s="21">
        <f t="shared" ref="O20:P20" si="28">D20/7</f>
        <v>6.5714285714285712</v>
      </c>
      <c r="P20" s="21">
        <f t="shared" si="28"/>
        <v>0.2857142857142857</v>
      </c>
      <c r="Q20" s="17">
        <f t="shared" si="8"/>
        <v>18</v>
      </c>
      <c r="R20" s="17"/>
      <c r="S20" s="22">
        <v>1.8548387096774099</v>
      </c>
      <c r="T20" s="15">
        <v>3610</v>
      </c>
      <c r="U20" s="23">
        <v>1210</v>
      </c>
      <c r="V20" s="24" t="s">
        <v>572</v>
      </c>
      <c r="W20" s="15">
        <v>0</v>
      </c>
      <c r="X20" s="25">
        <f t="shared" si="9"/>
        <v>0</v>
      </c>
      <c r="Y20" s="26">
        <f t="shared" si="10"/>
        <v>0</v>
      </c>
      <c r="Z20" s="15">
        <v>0</v>
      </c>
      <c r="AA20" s="15" t="s">
        <v>73</v>
      </c>
      <c r="AB20" s="28">
        <f t="shared" si="11"/>
        <v>-0.69</v>
      </c>
      <c r="AC20" s="29">
        <v>0.4906229305555555</v>
      </c>
      <c r="AD20" s="26">
        <f t="shared" si="12"/>
        <v>-31.14474363166666</v>
      </c>
      <c r="AE20" s="26">
        <v>-6.94</v>
      </c>
      <c r="AF20" s="26">
        <v>-9.0418863636363653</v>
      </c>
      <c r="AG20" s="26">
        <v>0</v>
      </c>
    </row>
    <row r="21" spans="1:33" ht="15.75" customHeight="1" x14ac:dyDescent="0.2">
      <c r="A21" s="15" t="s">
        <v>60</v>
      </c>
      <c r="B21" s="15" t="s">
        <v>573</v>
      </c>
      <c r="C21" s="16">
        <f t="shared" si="4"/>
        <v>29.098039215686267</v>
      </c>
      <c r="D21" s="17">
        <v>51</v>
      </c>
      <c r="E21" s="17">
        <v>1</v>
      </c>
      <c r="F21" s="18">
        <v>1483.9999999999995</v>
      </c>
      <c r="G21" s="30">
        <v>0</v>
      </c>
      <c r="H21" s="19">
        <f t="shared" si="1"/>
        <v>0</v>
      </c>
      <c r="I21" s="19">
        <f t="shared" si="2"/>
        <v>0.27748905229248327</v>
      </c>
      <c r="J21" s="18">
        <f t="shared" si="5"/>
        <v>411.79375360204506</v>
      </c>
      <c r="K21" s="18">
        <f t="shared" si="3"/>
        <v>8.0743873255302958</v>
      </c>
      <c r="L21" s="17">
        <v>113</v>
      </c>
      <c r="M21" s="20">
        <f t="shared" si="6"/>
        <v>0.45132743362831856</v>
      </c>
      <c r="N21" s="17">
        <v>52</v>
      </c>
      <c r="O21" s="21">
        <f t="shared" ref="O21:P21" si="29">D21/7</f>
        <v>7.2857142857142856</v>
      </c>
      <c r="P21" s="21">
        <f t="shared" si="29"/>
        <v>0.14285714285714285</v>
      </c>
      <c r="Q21" s="17">
        <f t="shared" si="8"/>
        <v>7</v>
      </c>
      <c r="R21" s="17"/>
      <c r="S21" s="22">
        <v>2.4418300653594698</v>
      </c>
      <c r="T21" s="15">
        <v>3610</v>
      </c>
      <c r="U21" s="23">
        <v>1210</v>
      </c>
      <c r="V21" s="24" t="s">
        <v>574</v>
      </c>
      <c r="W21" s="15">
        <v>0</v>
      </c>
      <c r="X21" s="25">
        <f t="shared" si="9"/>
        <v>0</v>
      </c>
      <c r="Y21" s="26">
        <f t="shared" si="10"/>
        <v>0</v>
      </c>
      <c r="Z21" s="15">
        <v>0</v>
      </c>
      <c r="AA21" s="15" t="s">
        <v>73</v>
      </c>
      <c r="AB21" s="28">
        <f t="shared" si="11"/>
        <v>-0.69</v>
      </c>
      <c r="AC21" s="29">
        <v>0.4906229305555555</v>
      </c>
      <c r="AD21" s="26">
        <f t="shared" si="12"/>
        <v>-34.530041852499991</v>
      </c>
      <c r="AE21" s="26">
        <v>-6.94</v>
      </c>
      <c r="AF21" s="26">
        <v>-9.0418863636363653</v>
      </c>
      <c r="AG21" s="26">
        <v>0</v>
      </c>
    </row>
    <row r="22" spans="1:33" ht="15.75" customHeight="1" x14ac:dyDescent="0.2">
      <c r="A22" s="15" t="s">
        <v>61</v>
      </c>
      <c r="B22" s="15" t="s">
        <v>48</v>
      </c>
      <c r="C22" s="16">
        <f t="shared" si="4"/>
        <v>32.352439024390236</v>
      </c>
      <c r="D22" s="17">
        <v>41</v>
      </c>
      <c r="E22" s="17">
        <v>0</v>
      </c>
      <c r="F22" s="30">
        <v>1326.4499999999996</v>
      </c>
      <c r="G22" s="30">
        <v>0</v>
      </c>
      <c r="H22" s="19">
        <f t="shared" si="1"/>
        <v>0</v>
      </c>
      <c r="I22" s="19">
        <f t="shared" si="2"/>
        <v>0.33507913127526506</v>
      </c>
      <c r="J22" s="18">
        <f t="shared" si="5"/>
        <v>444.46571368007523</v>
      </c>
      <c r="K22" s="18">
        <f t="shared" si="3"/>
        <v>10.840627162928664</v>
      </c>
      <c r="L22" s="17">
        <v>225</v>
      </c>
      <c r="M22" s="20">
        <f t="shared" si="6"/>
        <v>0.18222222222222223</v>
      </c>
      <c r="N22" s="17">
        <v>23</v>
      </c>
      <c r="O22" s="21">
        <f t="shared" ref="O22:P22" si="30">D22/7</f>
        <v>5.8571428571428568</v>
      </c>
      <c r="P22" s="21">
        <f t="shared" si="30"/>
        <v>0</v>
      </c>
      <c r="Q22" s="17">
        <f t="shared" si="8"/>
        <v>3</v>
      </c>
      <c r="R22" s="17"/>
      <c r="S22" s="22">
        <v>3.0218068535825502</v>
      </c>
      <c r="T22" s="15">
        <v>2400</v>
      </c>
      <c r="U22" s="23">
        <v>2400</v>
      </c>
      <c r="V22" s="24" t="s">
        <v>575</v>
      </c>
      <c r="W22" s="15">
        <v>0</v>
      </c>
      <c r="X22" s="25">
        <f t="shared" si="9"/>
        <v>0</v>
      </c>
      <c r="Y22" s="26">
        <f t="shared" si="10"/>
        <v>0</v>
      </c>
      <c r="Z22" s="15">
        <v>0</v>
      </c>
      <c r="AA22" s="15" t="s">
        <v>73</v>
      </c>
      <c r="AB22" s="28">
        <f t="shared" si="11"/>
        <v>-0.69</v>
      </c>
      <c r="AC22" s="29">
        <v>0.4906229305555555</v>
      </c>
      <c r="AD22" s="26">
        <f t="shared" si="12"/>
        <v>-27.75944541083333</v>
      </c>
      <c r="AE22" s="26">
        <v>-6.94</v>
      </c>
      <c r="AF22" s="26">
        <v>-9.0418863636363653</v>
      </c>
      <c r="AG22" s="26">
        <v>0</v>
      </c>
    </row>
    <row r="23" spans="1:33" ht="15.75" customHeight="1" x14ac:dyDescent="0.2">
      <c r="A23" s="15" t="s">
        <v>62</v>
      </c>
      <c r="B23" s="15" t="s">
        <v>227</v>
      </c>
      <c r="C23" s="16">
        <f t="shared" si="4"/>
        <v>34.512941176470584</v>
      </c>
      <c r="D23" s="17">
        <v>17</v>
      </c>
      <c r="E23" s="17">
        <v>0</v>
      </c>
      <c r="F23" s="18">
        <v>586.71999999999991</v>
      </c>
      <c r="G23" s="30">
        <v>0</v>
      </c>
      <c r="H23" s="19">
        <f t="shared" si="1"/>
        <v>0</v>
      </c>
      <c r="I23" s="19">
        <f t="shared" si="2"/>
        <v>0.36731305881399717</v>
      </c>
      <c r="J23" s="18">
        <f t="shared" si="5"/>
        <v>215.50991786734838</v>
      </c>
      <c r="K23" s="18">
        <f t="shared" si="3"/>
        <v>12.677053992196964</v>
      </c>
      <c r="L23" s="17">
        <v>212</v>
      </c>
      <c r="M23" s="20">
        <f t="shared" si="6"/>
        <v>8.0188679245283015E-2</v>
      </c>
      <c r="N23" s="17">
        <v>4</v>
      </c>
      <c r="O23" s="21">
        <f t="shared" ref="O23:P23" si="31">D23/7</f>
        <v>2.4285714285714284</v>
      </c>
      <c r="P23" s="21">
        <f t="shared" si="31"/>
        <v>0</v>
      </c>
      <c r="Q23" s="17">
        <f t="shared" si="8"/>
        <v>1</v>
      </c>
      <c r="R23" s="17"/>
      <c r="S23" s="22">
        <v>3.58007117437722</v>
      </c>
      <c r="T23" s="15">
        <v>0</v>
      </c>
      <c r="U23" s="23" t="s">
        <v>33</v>
      </c>
      <c r="V23" s="24" t="s">
        <v>33</v>
      </c>
      <c r="W23" s="15">
        <v>0</v>
      </c>
      <c r="X23" s="25">
        <f t="shared" si="9"/>
        <v>0</v>
      </c>
      <c r="Y23" s="26">
        <f t="shared" si="10"/>
        <v>0</v>
      </c>
      <c r="Z23" s="15">
        <v>0</v>
      </c>
      <c r="AA23" s="15" t="s">
        <v>73</v>
      </c>
      <c r="AB23" s="28">
        <f t="shared" si="11"/>
        <v>-0.69</v>
      </c>
      <c r="AC23" s="29">
        <v>0.4906229305555555</v>
      </c>
      <c r="AD23" s="26">
        <f t="shared" si="12"/>
        <v>-11.510013950833331</v>
      </c>
      <c r="AE23" s="26">
        <v>-6.94</v>
      </c>
      <c r="AF23" s="26">
        <v>-9.0418863636363653</v>
      </c>
      <c r="AG23" s="26">
        <v>0</v>
      </c>
    </row>
    <row r="24" spans="1:33" ht="15.75" customHeight="1" x14ac:dyDescent="0.2">
      <c r="A24" s="15" t="s">
        <v>63</v>
      </c>
      <c r="B24" s="15" t="s">
        <v>53</v>
      </c>
      <c r="C24" s="16">
        <f t="shared" si="4"/>
        <v>33.659999999999997</v>
      </c>
      <c r="D24" s="17">
        <v>2</v>
      </c>
      <c r="E24" s="17">
        <v>0</v>
      </c>
      <c r="F24" s="18">
        <v>67.319999999999993</v>
      </c>
      <c r="G24" s="18">
        <v>0</v>
      </c>
      <c r="H24" s="19">
        <f t="shared" si="1"/>
        <v>0</v>
      </c>
      <c r="I24" s="19">
        <f t="shared" si="2"/>
        <v>0.35508181794999899</v>
      </c>
      <c r="J24" s="18">
        <f t="shared" si="5"/>
        <v>23.904107984393928</v>
      </c>
      <c r="K24" s="18">
        <f t="shared" si="3"/>
        <v>11.952053992196964</v>
      </c>
      <c r="L24" s="17">
        <v>184</v>
      </c>
      <c r="M24" s="20">
        <f t="shared" si="6"/>
        <v>1.0869565217391304E-2</v>
      </c>
      <c r="N24" s="17">
        <v>1</v>
      </c>
      <c r="O24" s="21">
        <f t="shared" ref="O24:P24" si="32">D24/7</f>
        <v>0.2857142857142857</v>
      </c>
      <c r="P24" s="21">
        <f t="shared" si="32"/>
        <v>0</v>
      </c>
      <c r="Q24" s="17">
        <f t="shared" si="8"/>
        <v>3</v>
      </c>
      <c r="R24" s="17"/>
      <c r="S24" s="22">
        <v>2.9499241274658501</v>
      </c>
      <c r="T24" s="15">
        <v>0</v>
      </c>
      <c r="U24" s="23" t="s">
        <v>33</v>
      </c>
      <c r="V24" s="24" t="s">
        <v>33</v>
      </c>
      <c r="W24" s="15">
        <v>0</v>
      </c>
      <c r="X24" s="25">
        <f t="shared" si="9"/>
        <v>0</v>
      </c>
      <c r="Y24" s="26">
        <f t="shared" si="10"/>
        <v>0</v>
      </c>
      <c r="Z24" s="15">
        <v>0</v>
      </c>
      <c r="AA24" s="15" t="s">
        <v>73</v>
      </c>
      <c r="AB24" s="28">
        <f t="shared" si="11"/>
        <v>-0.69</v>
      </c>
      <c r="AC24" s="29">
        <v>0.4906229305555555</v>
      </c>
      <c r="AD24" s="26">
        <f t="shared" si="12"/>
        <v>-1.3541192883333331</v>
      </c>
      <c r="AE24" s="26">
        <v>-6.94</v>
      </c>
      <c r="AF24" s="26">
        <v>-9.0418863636363653</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3</v>
      </c>
      <c r="O25" s="21">
        <f t="shared" ref="O25:P25" si="33">D25/7</f>
        <v>0</v>
      </c>
      <c r="P25" s="21">
        <f t="shared" si="33"/>
        <v>0</v>
      </c>
      <c r="Q25" s="17" t="e">
        <f t="shared" si="8"/>
        <v>#DIV/0!</v>
      </c>
      <c r="R25" s="17"/>
      <c r="S25" s="22">
        <v>3.964285714285714</v>
      </c>
      <c r="T25" s="15">
        <v>1210</v>
      </c>
      <c r="U25" s="23">
        <v>1210</v>
      </c>
      <c r="V25" s="24" t="s">
        <v>576</v>
      </c>
      <c r="W25" s="37">
        <v>0</v>
      </c>
      <c r="X25" s="25">
        <f t="shared" si="9"/>
        <v>0</v>
      </c>
      <c r="Y25" s="26">
        <f t="shared" si="10"/>
        <v>0</v>
      </c>
      <c r="Z25" s="37">
        <v>0</v>
      </c>
      <c r="AA25" s="15" t="s">
        <v>73</v>
      </c>
      <c r="AB25" s="28">
        <f t="shared" si="11"/>
        <v>-0.69</v>
      </c>
      <c r="AC25" s="29">
        <v>0.4906229305555555</v>
      </c>
      <c r="AD25" s="26">
        <f t="shared" si="12"/>
        <v>0</v>
      </c>
      <c r="AE25" s="26">
        <v>-6.94</v>
      </c>
      <c r="AF25" s="26">
        <v>-9.0399999999999903</v>
      </c>
      <c r="AG25" s="26">
        <v>0</v>
      </c>
    </row>
    <row r="26" spans="1:33" ht="15.75" customHeight="1" x14ac:dyDescent="0.2">
      <c r="A26" s="15" t="s">
        <v>65</v>
      </c>
      <c r="B26" s="37"/>
      <c r="C26" s="16">
        <f t="shared" si="4"/>
        <v>31.99</v>
      </c>
      <c r="D26" s="17">
        <v>2</v>
      </c>
      <c r="E26" s="17">
        <v>1</v>
      </c>
      <c r="F26" s="18">
        <v>63.98</v>
      </c>
      <c r="G26" s="18">
        <v>0</v>
      </c>
      <c r="H26" s="19">
        <f t="shared" si="1"/>
        <v>0</v>
      </c>
      <c r="I26" s="19">
        <f t="shared" si="2"/>
        <v>0.32924520138158714</v>
      </c>
      <c r="J26" s="18">
        <f t="shared" si="5"/>
        <v>21.065107984393943</v>
      </c>
      <c r="K26" s="18">
        <f t="shared" si="3"/>
        <v>10.532553992196972</v>
      </c>
      <c r="L26" s="17">
        <v>154</v>
      </c>
      <c r="M26" s="20">
        <f t="shared" si="6"/>
        <v>1.2987012987012988E-2</v>
      </c>
      <c r="N26" s="17">
        <v>1</v>
      </c>
      <c r="O26" s="21">
        <f t="shared" ref="O26:P26" si="34">D26/7</f>
        <v>0.2857142857142857</v>
      </c>
      <c r="P26" s="21">
        <f t="shared" si="34"/>
        <v>0.14285714285714285</v>
      </c>
      <c r="Q26" s="17">
        <f t="shared" si="8"/>
        <v>2</v>
      </c>
      <c r="R26" s="17"/>
      <c r="S26" s="22">
        <v>0</v>
      </c>
      <c r="T26" s="15">
        <v>2000</v>
      </c>
      <c r="U26" s="23">
        <v>2000</v>
      </c>
      <c r="V26" s="24" t="s">
        <v>577</v>
      </c>
      <c r="W26" s="37">
        <v>0</v>
      </c>
      <c r="X26" s="25">
        <f t="shared" si="9"/>
        <v>0</v>
      </c>
      <c r="Y26" s="26">
        <f t="shared" si="10"/>
        <v>0</v>
      </c>
      <c r="Z26" s="37">
        <v>0</v>
      </c>
      <c r="AA26" s="15" t="s">
        <v>73</v>
      </c>
      <c r="AB26" s="28">
        <f t="shared" si="11"/>
        <v>-0.69</v>
      </c>
      <c r="AC26" s="29">
        <v>0.4906229305555555</v>
      </c>
      <c r="AD26" s="26">
        <f t="shared" si="12"/>
        <v>-1.3541192883333331</v>
      </c>
      <c r="AE26" s="26">
        <v>-6.94</v>
      </c>
      <c r="AF26" s="26">
        <v>-9.04188636363636</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1</v>
      </c>
      <c r="O27" s="21">
        <f t="shared" ref="O27:P27" si="35">D27/7</f>
        <v>0</v>
      </c>
      <c r="P27" s="21">
        <f t="shared" si="35"/>
        <v>0</v>
      </c>
      <c r="Q27" s="17" t="e">
        <f t="shared" si="8"/>
        <v>#DIV/0!</v>
      </c>
      <c r="R27" s="17"/>
      <c r="S27" s="22">
        <v>5.7907949790794966</v>
      </c>
      <c r="T27" s="15">
        <v>2400</v>
      </c>
      <c r="U27" s="23">
        <v>2000</v>
      </c>
      <c r="V27" s="24" t="s">
        <v>577</v>
      </c>
      <c r="W27" s="37">
        <v>0</v>
      </c>
      <c r="X27" s="25">
        <f t="shared" si="9"/>
        <v>0</v>
      </c>
      <c r="Y27" s="26">
        <f t="shared" si="10"/>
        <v>0</v>
      </c>
      <c r="Z27" s="37">
        <v>0</v>
      </c>
      <c r="AA27" s="15" t="s">
        <v>73</v>
      </c>
      <c r="AB27" s="28">
        <f t="shared" si="11"/>
        <v>-0.69</v>
      </c>
      <c r="AC27" s="29">
        <v>0.4906229305555555</v>
      </c>
      <c r="AD27" s="26">
        <f t="shared" si="12"/>
        <v>0</v>
      </c>
      <c r="AE27" s="26">
        <v>-6.94</v>
      </c>
      <c r="AF27" s="26">
        <v>-9.04188636363636</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1</v>
      </c>
      <c r="O28" s="21">
        <f t="shared" ref="O28:P28" si="36">D28/7</f>
        <v>0</v>
      </c>
      <c r="P28" s="21">
        <f t="shared" si="36"/>
        <v>0</v>
      </c>
      <c r="Q28" s="17" t="e">
        <f t="shared" si="8"/>
        <v>#DIV/0!</v>
      </c>
      <c r="R28" s="17"/>
      <c r="S28" s="22">
        <v>3.416666666666667</v>
      </c>
      <c r="T28" s="15">
        <v>2400</v>
      </c>
      <c r="U28" s="23">
        <v>2000</v>
      </c>
      <c r="V28" s="24" t="s">
        <v>577</v>
      </c>
      <c r="W28" s="37">
        <v>0</v>
      </c>
      <c r="X28" s="25">
        <f t="shared" si="9"/>
        <v>0</v>
      </c>
      <c r="Y28" s="26">
        <f t="shared" si="10"/>
        <v>0</v>
      </c>
      <c r="Z28" s="37">
        <v>0</v>
      </c>
      <c r="AA28" s="15" t="s">
        <v>73</v>
      </c>
      <c r="AB28" s="28">
        <f t="shared" si="11"/>
        <v>-0.69</v>
      </c>
      <c r="AC28" s="29">
        <v>0.4906229305555555</v>
      </c>
      <c r="AD28" s="26">
        <f t="shared" si="12"/>
        <v>0</v>
      </c>
      <c r="AE28" s="26">
        <v>-6.94</v>
      </c>
      <c r="AF28" s="26">
        <v>-9.04188636363636</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2</v>
      </c>
      <c r="O29" s="21">
        <f t="shared" ref="O29:P29" si="37">D29/7</f>
        <v>0</v>
      </c>
      <c r="P29" s="21">
        <f t="shared" si="37"/>
        <v>0</v>
      </c>
      <c r="Q29" s="17" t="e">
        <f t="shared" si="8"/>
        <v>#DIV/0!</v>
      </c>
      <c r="R29" s="17"/>
      <c r="S29" s="22">
        <v>0</v>
      </c>
      <c r="T29" s="15">
        <v>2400</v>
      </c>
      <c r="U29" s="23">
        <v>2000</v>
      </c>
      <c r="V29" s="24" t="s">
        <v>578</v>
      </c>
      <c r="W29" s="39">
        <v>0</v>
      </c>
      <c r="X29" s="25">
        <f t="shared" si="9"/>
        <v>0</v>
      </c>
      <c r="Y29" s="26">
        <f t="shared" si="10"/>
        <v>0</v>
      </c>
      <c r="Z29" s="39">
        <v>0</v>
      </c>
      <c r="AA29" s="2" t="s">
        <v>73</v>
      </c>
      <c r="AB29" s="28">
        <f t="shared" si="11"/>
        <v>-0.69</v>
      </c>
      <c r="AC29" s="29">
        <v>0.4906229305555555</v>
      </c>
      <c r="AD29" s="26">
        <f t="shared" si="12"/>
        <v>0</v>
      </c>
      <c r="AE29" s="26">
        <v>-6.94</v>
      </c>
      <c r="AF29" s="26">
        <v>-9.04188636363636</v>
      </c>
      <c r="AG29" s="26">
        <v>0</v>
      </c>
    </row>
    <row r="30" spans="1:33" ht="15.75" customHeight="1" x14ac:dyDescent="0.2">
      <c r="A30" s="39" t="s">
        <v>69</v>
      </c>
      <c r="B30" s="39"/>
      <c r="C30" s="16">
        <f t="shared" si="4"/>
        <v>31.990000000000002</v>
      </c>
      <c r="D30" s="31">
        <v>10</v>
      </c>
      <c r="E30" s="31">
        <v>0</v>
      </c>
      <c r="F30" s="32">
        <v>319.90000000000003</v>
      </c>
      <c r="G30" s="32">
        <v>0</v>
      </c>
      <c r="H30" s="19">
        <f t="shared" si="1"/>
        <v>0</v>
      </c>
      <c r="I30" s="19">
        <f t="shared" si="2"/>
        <v>0.33961335841929779</v>
      </c>
      <c r="J30" s="18">
        <f t="shared" si="5"/>
        <v>108.64231335833337</v>
      </c>
      <c r="K30" s="18">
        <f t="shared" si="3"/>
        <v>10.864231335833336</v>
      </c>
      <c r="L30" s="31">
        <v>41</v>
      </c>
      <c r="M30" s="20">
        <f t="shared" si="6"/>
        <v>0.24390243902439024</v>
      </c>
      <c r="N30" s="31">
        <v>2000</v>
      </c>
      <c r="O30" s="21">
        <f t="shared" ref="O30:P30" si="38">D30/7</f>
        <v>1.4285714285714286</v>
      </c>
      <c r="P30" s="21">
        <f t="shared" si="38"/>
        <v>0</v>
      </c>
      <c r="Q30" s="17">
        <f t="shared" si="8"/>
        <v>1400</v>
      </c>
      <c r="R30" s="17"/>
      <c r="S30" s="22">
        <v>0.43298019345923539</v>
      </c>
      <c r="T30" s="15">
        <v>2400</v>
      </c>
      <c r="U30" s="23">
        <v>2000</v>
      </c>
      <c r="V30" s="24" t="s">
        <v>578</v>
      </c>
      <c r="W30" s="39">
        <v>0</v>
      </c>
      <c r="X30" s="25">
        <f t="shared" si="9"/>
        <v>0</v>
      </c>
      <c r="Y30" s="26">
        <f t="shared" si="10"/>
        <v>0</v>
      </c>
      <c r="Z30" s="39">
        <v>0</v>
      </c>
      <c r="AA30" s="2" t="s">
        <v>73</v>
      </c>
      <c r="AB30" s="28">
        <f t="shared" si="11"/>
        <v>-0.69</v>
      </c>
      <c r="AC30" s="29">
        <v>0.4906229305555555</v>
      </c>
      <c r="AD30" s="26">
        <f t="shared" si="12"/>
        <v>-6.7705964416666653</v>
      </c>
      <c r="AE30" s="26">
        <v>-6.88</v>
      </c>
      <c r="AF30" s="26">
        <v>-8.7702090199999994</v>
      </c>
      <c r="AG30" s="26">
        <v>0</v>
      </c>
    </row>
    <row r="31" spans="1:33" ht="15.75" customHeight="1" x14ac:dyDescent="0.2">
      <c r="A31" s="39" t="s">
        <v>70</v>
      </c>
      <c r="B31" s="43" t="s">
        <v>447</v>
      </c>
      <c r="C31" s="16">
        <f t="shared" si="4"/>
        <v>31.990000000000006</v>
      </c>
      <c r="D31" s="31">
        <v>14</v>
      </c>
      <c r="E31" s="31">
        <v>0</v>
      </c>
      <c r="F31" s="32">
        <v>447.86000000000007</v>
      </c>
      <c r="G31" s="32">
        <v>0</v>
      </c>
      <c r="H31" s="19">
        <f t="shared" si="1"/>
        <v>0</v>
      </c>
      <c r="I31" s="19">
        <f t="shared" si="2"/>
        <v>0.33961335841929768</v>
      </c>
      <c r="J31" s="18">
        <f t="shared" si="5"/>
        <v>152.09923870166668</v>
      </c>
      <c r="K31" s="18">
        <f t="shared" si="3"/>
        <v>10.864231335833335</v>
      </c>
      <c r="L31" s="31">
        <v>123</v>
      </c>
      <c r="M31" s="20">
        <f t="shared" si="6"/>
        <v>0.11382113821138211</v>
      </c>
      <c r="N31" s="31">
        <v>1985</v>
      </c>
      <c r="O31" s="21">
        <f t="shared" ref="O31:P32" si="39">D31/7</f>
        <v>2</v>
      </c>
      <c r="P31" s="21">
        <f t="shared" si="39"/>
        <v>0</v>
      </c>
      <c r="Q31" s="17">
        <f t="shared" si="8"/>
        <v>992</v>
      </c>
      <c r="R31" s="17"/>
      <c r="S31" s="22">
        <v>0.41484300666032298</v>
      </c>
      <c r="T31" s="15">
        <v>400</v>
      </c>
      <c r="U31" s="23" t="s">
        <v>33</v>
      </c>
      <c r="V31" s="24" t="s">
        <v>723</v>
      </c>
      <c r="W31" s="39">
        <v>0</v>
      </c>
      <c r="X31" s="25">
        <f t="shared" si="9"/>
        <v>0</v>
      </c>
      <c r="Y31" s="26">
        <f t="shared" si="10"/>
        <v>0</v>
      </c>
      <c r="Z31" s="39">
        <v>0</v>
      </c>
      <c r="AA31" s="2" t="s">
        <v>73</v>
      </c>
      <c r="AB31" s="28">
        <f t="shared" si="11"/>
        <v>-0.69</v>
      </c>
      <c r="AC31" s="29">
        <v>0.4906229305555555</v>
      </c>
      <c r="AD31" s="26">
        <f t="shared" si="12"/>
        <v>-9.4788350183333314</v>
      </c>
      <c r="AE31" s="26">
        <v>-6.88</v>
      </c>
      <c r="AF31" s="26">
        <v>-8.7702090200000011</v>
      </c>
      <c r="AG31" s="26">
        <v>0</v>
      </c>
    </row>
    <row r="32" spans="1:33" ht="15.75" customHeight="1" x14ac:dyDescent="0.2">
      <c r="A32" s="39" t="s">
        <v>717</v>
      </c>
      <c r="B32" s="43"/>
      <c r="C32" s="16">
        <f t="shared" si="4"/>
        <v>31.99</v>
      </c>
      <c r="D32" s="31">
        <v>30</v>
      </c>
      <c r="E32" s="31">
        <v>0</v>
      </c>
      <c r="F32" s="32">
        <v>959.69999999999993</v>
      </c>
      <c r="G32" s="32">
        <v>0</v>
      </c>
      <c r="H32" s="19">
        <f t="shared" si="1"/>
        <v>0</v>
      </c>
      <c r="I32" s="19">
        <f t="shared" si="2"/>
        <v>0.33961335841929763</v>
      </c>
      <c r="J32" s="18">
        <f t="shared" si="5"/>
        <v>325.92694007499989</v>
      </c>
      <c r="K32" s="18">
        <f t="shared" si="3"/>
        <v>10.864231335833329</v>
      </c>
      <c r="L32" s="31">
        <v>143</v>
      </c>
      <c r="M32" s="20">
        <f t="shared" si="6"/>
        <v>0.20979020979020979</v>
      </c>
      <c r="N32" s="31">
        <v>1951</v>
      </c>
      <c r="O32" s="21">
        <f t="shared" si="39"/>
        <v>4.2857142857142856</v>
      </c>
      <c r="P32" s="21">
        <f t="shared" si="39"/>
        <v>0</v>
      </c>
      <c r="Q32" s="17">
        <f t="shared" si="8"/>
        <v>455</v>
      </c>
      <c r="R32" s="17" t="str">
        <f ca="1">IFERROR(VLOOKUP($B$2,IMPORTRANGE("https://docs.google.com/spreadsheets/d/1KiWZV1ko8G7lnRucBRBd29jj3Be6ltMfljMDqzOkQmI/edit#gid=1381463014","Lookup!A:F"),6,FALSE),"")</f>
        <v/>
      </c>
      <c r="S32" s="22">
        <v>0.38931643277501132</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0.4906229305555555</v>
      </c>
      <c r="AD32" s="26">
        <f t="shared" si="12"/>
        <v>-20.311789324999996</v>
      </c>
      <c r="AE32" s="26">
        <v>-6.88</v>
      </c>
      <c r="AF32" s="26">
        <v>-8.7702090199999994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15"/>
      <c r="B141" s="15"/>
      <c r="C141" s="35"/>
      <c r="D141" s="35"/>
      <c r="E141" s="35"/>
      <c r="F141" s="35"/>
      <c r="G141" s="35"/>
      <c r="H141" s="35"/>
      <c r="I141" s="35"/>
      <c r="J141" s="35"/>
      <c r="K141" s="35"/>
      <c r="L141" s="35"/>
      <c r="M141" s="35"/>
      <c r="N141" s="35"/>
      <c r="O141" s="35"/>
      <c r="P141" s="35"/>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5"/>
      <c r="D142" s="35"/>
      <c r="E142" s="35"/>
      <c r="F142" s="35"/>
      <c r="G142" s="35"/>
      <c r="H142" s="35"/>
      <c r="I142" s="35"/>
      <c r="J142" s="35"/>
      <c r="K142" s="35"/>
      <c r="L142" s="35"/>
      <c r="M142" s="35"/>
      <c r="N142" s="35"/>
      <c r="O142" s="35"/>
      <c r="P142" s="35"/>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5"/>
      <c r="D143" s="35"/>
      <c r="E143" s="35"/>
      <c r="F143" s="35"/>
      <c r="G143" s="35"/>
      <c r="H143" s="35"/>
      <c r="I143" s="35"/>
      <c r="J143" s="35"/>
      <c r="K143" s="35"/>
      <c r="L143" s="35"/>
      <c r="M143" s="35"/>
      <c r="N143" s="35"/>
      <c r="O143" s="35"/>
      <c r="P143" s="35"/>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5"/>
      <c r="D144" s="35"/>
      <c r="E144" s="35"/>
      <c r="F144" s="35"/>
      <c r="G144" s="35"/>
      <c r="H144" s="35"/>
      <c r="I144" s="35"/>
      <c r="J144" s="35"/>
      <c r="K144" s="35"/>
      <c r="L144" s="35"/>
      <c r="M144" s="35"/>
      <c r="N144" s="35"/>
      <c r="O144" s="35"/>
      <c r="P144" s="35"/>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5"/>
      <c r="D145" s="35"/>
      <c r="E145" s="35"/>
      <c r="F145" s="35"/>
      <c r="G145" s="35"/>
      <c r="H145" s="35"/>
      <c r="I145" s="35"/>
      <c r="J145" s="35"/>
      <c r="K145" s="35"/>
      <c r="L145" s="35"/>
      <c r="M145" s="35"/>
      <c r="N145" s="35"/>
      <c r="O145" s="35"/>
      <c r="P145" s="35"/>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5"/>
      <c r="D146" s="35"/>
      <c r="E146" s="35"/>
      <c r="F146" s="35"/>
      <c r="G146" s="35"/>
      <c r="H146" s="35"/>
      <c r="I146" s="35"/>
      <c r="J146" s="35"/>
      <c r="K146" s="35"/>
      <c r="L146" s="35"/>
      <c r="M146" s="35"/>
      <c r="N146" s="35"/>
      <c r="O146" s="35"/>
      <c r="P146" s="35"/>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5"/>
      <c r="D147" s="35"/>
      <c r="E147" s="35"/>
      <c r="F147" s="35"/>
      <c r="G147" s="35"/>
      <c r="H147" s="35"/>
      <c r="I147" s="35"/>
      <c r="J147" s="35"/>
      <c r="K147" s="35"/>
      <c r="L147" s="35"/>
      <c r="M147" s="35"/>
      <c r="N147" s="35"/>
      <c r="O147" s="35"/>
      <c r="P147" s="35"/>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9.1640625" customWidth="1"/>
    <col min="3" max="3" width="8" customWidth="1"/>
    <col min="4" max="4" width="5.6640625" customWidth="1"/>
    <col min="5" max="5" width="9.1640625" customWidth="1"/>
    <col min="6" max="6" width="9.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16.1640625" customWidth="1"/>
    <col min="16" max="16" width="10" customWidth="1"/>
    <col min="17" max="18" width="7.33203125" customWidth="1"/>
    <col min="19" max="19" width="7.1640625" customWidth="1"/>
    <col min="20" max="20" width="11.1640625" customWidth="1"/>
    <col min="21" max="21" width="22.6640625" customWidth="1"/>
    <col min="22" max="22" width="47"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Info!B1:BJ5000""),3,FALSE),"""")"),"Waterproof Extension Cord Connection Box - Gray Weatherproof Outdoor Box for Electrical Connections")</f>
        <v>Waterproof Extension Cord Connection Box - Gray Weatherproof Outdoor Box for Electrical Connections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Info!B1:BJ5000""),2,FALSE),"""")"),"B07FQPM26Q")</f>
        <v>B07FQPM26Q</v>
      </c>
      <c r="B2" s="38" t="s">
        <v>579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9" customHeight="1" x14ac:dyDescent="0.15">
      <c r="A3" s="62" t="s">
        <v>30</v>
      </c>
      <c r="B3" s="63"/>
      <c r="C3" s="4">
        <f>((AE32+AF32)/0.85)*-1</f>
        <v>18.011075052205882</v>
      </c>
      <c r="D3" s="5">
        <f>SUM(D4:D99765)</f>
        <v>889</v>
      </c>
      <c r="E3" s="5"/>
      <c r="F3" s="6">
        <f t="shared" ref="F3:G3" si="0">SUM(F4:F99765)</f>
        <v>24430.55</v>
      </c>
      <c r="G3" s="6">
        <f t="shared" si="0"/>
        <v>-3.2199999999999998</v>
      </c>
      <c r="H3" s="7">
        <f t="shared" ref="H3:H32" si="1">G3/F3*-1</f>
        <v>1.3180219029043555E-4</v>
      </c>
      <c r="I3" s="8">
        <f t="shared" ref="I3:I32" si="2">J3/F3</f>
        <v>0.26368681280030321</v>
      </c>
      <c r="J3" s="6">
        <f>SUM(J4:J99765)</f>
        <v>6442.0138644584476</v>
      </c>
      <c r="K3" s="6">
        <f t="shared" ref="K3:K32" si="3">J3/D3</f>
        <v>7.2463598025404359</v>
      </c>
      <c r="L3" s="5"/>
      <c r="M3" s="9"/>
      <c r="N3" s="10"/>
      <c r="O3" s="5" t="str">
        <f ca="1">IFERROR(__xludf.DUMMYFUNCTION("IFERROR(VLOOKUP(B2,IMPORTRANGE(""https://docs.google.com/spreadsheets/d/1N8jvpEHDVkurDv7NrPxwI3eH6hQsvtb1QltGNCalRjU/edit#gid=865736387"",""Compiled Sheet!a1:g5000""),2,FALSE),"""")"),"8 - March
6 - April
11 - May
13 - June
9 - July
8 - Aug
6 - Sept
15 - Oct
15 - Nov
10 - Dec
9 - Jan
6 - Feb")</f>
        <v>8 - March
6 - April
11 - May
13 - June
9 - July
8 - Aug
6 - Sept
15 - Oct
15 - Nov
10 - Dec
9 - Jan
6 - Feb</v>
      </c>
      <c r="P3" s="5"/>
      <c r="Q3" s="11"/>
      <c r="R3" s="11"/>
      <c r="S3" s="12"/>
      <c r="T3" s="13" t="str">
        <f ca="1">IFERROR(__xludf.DUMMYFUNCTION("CONCATENATE(""Del QTY"", ""-"",IFERROR(VLOOKUP($B$2,IMPORTRANGE(""https://docs.google.com/spreadsheets/d/1_esbIR7_dYaLQXq3pOe98A6enPdKY7UPO5aCcj2tn1I/edit#gid=973934429"",""Inventory Input!A1:AD5000""),2,FALSE),""""))"),"Del QTY-0")</f>
        <v>Del QTY-0</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1</v>
      </c>
      <c r="X3" s="7">
        <f>W3/D3</f>
        <v>1.1248593925759281E-3</v>
      </c>
      <c r="Y3" s="6"/>
      <c r="Z3" s="5"/>
      <c r="AA3" s="5"/>
      <c r="AB3" s="5"/>
      <c r="AC3" s="5"/>
      <c r="AD3" s="6">
        <f>SUM(AD4:AD99765)</f>
        <v>-569.19168436172276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Info!B2:BZ7000""),37,FALSE)),"""")*-1"),-8.729413794375)</f>
        <v>-8.7294137943750005</v>
      </c>
      <c r="AG3" s="6">
        <f>SUM(AG4:AG99765)</f>
        <v>0</v>
      </c>
    </row>
    <row r="4" spans="1:33" ht="15.75" customHeight="1" x14ac:dyDescent="0.2">
      <c r="A4" s="15" t="s">
        <v>31</v>
      </c>
      <c r="B4" s="15" t="s">
        <v>580</v>
      </c>
      <c r="C4" s="16">
        <f t="shared" ref="C4:C32" si="4">IFERROR(F4/D4," - ")</f>
        <v>24.701874999999998</v>
      </c>
      <c r="D4" s="17">
        <v>96</v>
      </c>
      <c r="E4" s="17">
        <v>0</v>
      </c>
      <c r="F4" s="18">
        <v>2371.3799999999997</v>
      </c>
      <c r="G4" s="18">
        <v>-0.25</v>
      </c>
      <c r="H4" s="19">
        <f t="shared" si="1"/>
        <v>1.0542384603058136E-4</v>
      </c>
      <c r="I4" s="19">
        <f t="shared" si="2"/>
        <v>0.19919538220552802</v>
      </c>
      <c r="J4" s="18">
        <f t="shared" ref="J4:J32" si="5">F4*0.85+G4+AF4*D4+D4*AE4+AG4+AD4</f>
        <v>472.36794545454495</v>
      </c>
      <c r="K4" s="18">
        <f t="shared" si="3"/>
        <v>4.9204994318181763</v>
      </c>
      <c r="L4" s="17">
        <v>273</v>
      </c>
      <c r="M4" s="20">
        <f t="shared" ref="M4:M32" si="6">IFERROR(D4/L4,"-")</f>
        <v>0.35164835164835168</v>
      </c>
      <c r="N4" s="17">
        <v>477</v>
      </c>
      <c r="O4" s="21">
        <f t="shared" ref="O4:P4" si="7">D4/7</f>
        <v>13.714285714285714</v>
      </c>
      <c r="P4" s="21">
        <f t="shared" si="7"/>
        <v>0</v>
      </c>
      <c r="Q4" s="17">
        <f t="shared" ref="Q4:Q32" si="8">ROUNDDOWN(N4/(O4+P4),0)</f>
        <v>34</v>
      </c>
      <c r="R4" s="17"/>
      <c r="S4" s="22">
        <v>3.1993695823483002</v>
      </c>
      <c r="T4" s="15">
        <v>1900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0.48500000000000004</v>
      </c>
      <c r="AD4" s="26">
        <f t="shared" ref="AD4:AD32" si="12">IFERROR(AB4*AC4*D4*2,0)</f>
        <v>-64.252800000000008</v>
      </c>
      <c r="AE4" s="26">
        <v>-6.94</v>
      </c>
      <c r="AF4" s="26">
        <v>-8.4641901515151527</v>
      </c>
      <c r="AG4" s="26">
        <v>0</v>
      </c>
    </row>
    <row r="5" spans="1:33" ht="15.75" customHeight="1" x14ac:dyDescent="0.2">
      <c r="A5" s="15" t="s">
        <v>35</v>
      </c>
      <c r="B5" s="15" t="s">
        <v>581</v>
      </c>
      <c r="C5" s="16">
        <f t="shared" si="4"/>
        <v>25.884714285714271</v>
      </c>
      <c r="D5" s="17">
        <v>70</v>
      </c>
      <c r="E5" s="17">
        <v>0</v>
      </c>
      <c r="F5" s="30">
        <v>1811.9299999999989</v>
      </c>
      <c r="G5" s="30">
        <v>-0.13</v>
      </c>
      <c r="H5" s="19">
        <f t="shared" si="1"/>
        <v>7.174670103149685E-5</v>
      </c>
      <c r="I5" s="19">
        <f t="shared" si="2"/>
        <v>0.22893373412082646</v>
      </c>
      <c r="J5" s="18">
        <f t="shared" si="5"/>
        <v>414.81190086554886</v>
      </c>
      <c r="K5" s="18">
        <f t="shared" si="3"/>
        <v>5.9258842980792696</v>
      </c>
      <c r="L5" s="17">
        <v>350</v>
      </c>
      <c r="M5" s="20">
        <f t="shared" si="6"/>
        <v>0.2</v>
      </c>
      <c r="N5" s="17">
        <v>426</v>
      </c>
      <c r="O5" s="21">
        <f t="shared" ref="O5:P5" si="13">D5/7</f>
        <v>10</v>
      </c>
      <c r="P5" s="21">
        <f t="shared" si="13"/>
        <v>0</v>
      </c>
      <c r="Q5" s="17">
        <f t="shared" si="8"/>
        <v>42</v>
      </c>
      <c r="R5" s="17"/>
      <c r="S5" s="22">
        <v>3.3810975609756002</v>
      </c>
      <c r="T5" s="15">
        <v>1900</v>
      </c>
      <c r="U5" s="23" t="s">
        <v>33</v>
      </c>
      <c r="V5" s="24" t="s">
        <v>33</v>
      </c>
      <c r="W5" s="15">
        <v>0</v>
      </c>
      <c r="X5" s="25">
        <f t="shared" si="9"/>
        <v>0</v>
      </c>
      <c r="Y5" s="26">
        <f t="shared" si="10"/>
        <v>0</v>
      </c>
      <c r="Z5" s="15">
        <v>0</v>
      </c>
      <c r="AA5" s="15" t="s">
        <v>73</v>
      </c>
      <c r="AB5" s="28">
        <f t="shared" si="11"/>
        <v>-0.69</v>
      </c>
      <c r="AC5" s="29">
        <v>0.48556199304750869</v>
      </c>
      <c r="AD5" s="26">
        <f t="shared" si="12"/>
        <v>-46.905288528389342</v>
      </c>
      <c r="AE5" s="26">
        <v>-6.94</v>
      </c>
      <c r="AF5" s="26">
        <v>-8.4641901515151527</v>
      </c>
      <c r="AG5" s="26">
        <v>0</v>
      </c>
    </row>
    <row r="6" spans="1:33" ht="15.75" customHeight="1" x14ac:dyDescent="0.2">
      <c r="A6" s="15" t="s">
        <v>37</v>
      </c>
      <c r="B6" s="15" t="s">
        <v>582</v>
      </c>
      <c r="C6" s="16">
        <f t="shared" si="4"/>
        <v>27.716904761904775</v>
      </c>
      <c r="D6" s="17">
        <v>42</v>
      </c>
      <c r="E6" s="17">
        <v>0</v>
      </c>
      <c r="F6" s="30">
        <v>1164.1100000000006</v>
      </c>
      <c r="G6" s="30">
        <v>-0.24</v>
      </c>
      <c r="H6" s="19">
        <f t="shared" si="1"/>
        <v>2.0616608396113758E-4</v>
      </c>
      <c r="I6" s="19">
        <f t="shared" si="2"/>
        <v>0.26987734289402548</v>
      </c>
      <c r="J6" s="18">
        <f t="shared" si="5"/>
        <v>314.16691363636414</v>
      </c>
      <c r="K6" s="18">
        <f t="shared" si="3"/>
        <v>7.4801646103896227</v>
      </c>
      <c r="L6" s="17">
        <v>312</v>
      </c>
      <c r="M6" s="20">
        <f t="shared" si="6"/>
        <v>0.13461538461538461</v>
      </c>
      <c r="N6" s="17">
        <v>382</v>
      </c>
      <c r="O6" s="21">
        <f t="shared" ref="O6:P6" si="14">D6/7</f>
        <v>6</v>
      </c>
      <c r="P6" s="21">
        <f t="shared" si="14"/>
        <v>0</v>
      </c>
      <c r="Q6" s="17">
        <f t="shared" si="8"/>
        <v>63</v>
      </c>
      <c r="R6" s="17"/>
      <c r="S6" s="22">
        <v>2.9852658552210101</v>
      </c>
      <c r="T6" s="15">
        <v>1900</v>
      </c>
      <c r="U6" s="23" t="s">
        <v>33</v>
      </c>
      <c r="V6" s="24" t="s">
        <v>39</v>
      </c>
      <c r="W6" s="15">
        <v>0</v>
      </c>
      <c r="X6" s="25">
        <f t="shared" si="9"/>
        <v>0</v>
      </c>
      <c r="Y6" s="26">
        <f t="shared" si="10"/>
        <v>0</v>
      </c>
      <c r="Z6" s="15">
        <v>0</v>
      </c>
      <c r="AA6" s="15" t="s">
        <v>73</v>
      </c>
      <c r="AB6" s="28">
        <f t="shared" si="11"/>
        <v>-0.69</v>
      </c>
      <c r="AC6" s="29">
        <v>0.48500000000000004</v>
      </c>
      <c r="AD6" s="26">
        <f t="shared" si="12"/>
        <v>-28.110600000000002</v>
      </c>
      <c r="AE6" s="26">
        <v>-6.94</v>
      </c>
      <c r="AF6" s="26">
        <v>-8.4641901515151527</v>
      </c>
      <c r="AG6" s="26">
        <v>0</v>
      </c>
    </row>
    <row r="7" spans="1:33" ht="15.75" customHeight="1" x14ac:dyDescent="0.2">
      <c r="A7" s="15" t="s">
        <v>40</v>
      </c>
      <c r="B7" s="15" t="s">
        <v>583</v>
      </c>
      <c r="C7" s="16">
        <f t="shared" si="4"/>
        <v>28.060750000000006</v>
      </c>
      <c r="D7" s="17">
        <v>40</v>
      </c>
      <c r="E7" s="17">
        <v>0</v>
      </c>
      <c r="F7" s="30">
        <v>1122.4300000000003</v>
      </c>
      <c r="G7" s="30">
        <v>-0.08</v>
      </c>
      <c r="H7" s="19">
        <f t="shared" si="1"/>
        <v>7.1273932450130503E-5</v>
      </c>
      <c r="I7" s="19">
        <f t="shared" si="2"/>
        <v>0.27711830041908542</v>
      </c>
      <c r="J7" s="18">
        <f t="shared" si="5"/>
        <v>311.04589393939415</v>
      </c>
      <c r="K7" s="18">
        <f t="shared" si="3"/>
        <v>7.7761473484848533</v>
      </c>
      <c r="L7" s="17">
        <v>245</v>
      </c>
      <c r="M7" s="20">
        <f t="shared" si="6"/>
        <v>0.16326530612244897</v>
      </c>
      <c r="N7" s="17">
        <v>349</v>
      </c>
      <c r="O7" s="21">
        <f t="shared" ref="O7:P7" si="15">D7/7</f>
        <v>5.7142857142857144</v>
      </c>
      <c r="P7" s="21">
        <f t="shared" si="15"/>
        <v>0</v>
      </c>
      <c r="Q7" s="17">
        <f t="shared" si="8"/>
        <v>61</v>
      </c>
      <c r="R7" s="17"/>
      <c r="S7" s="22">
        <v>2.3634577603143399</v>
      </c>
      <c r="T7" s="15">
        <v>1900</v>
      </c>
      <c r="U7" s="23" t="s">
        <v>33</v>
      </c>
      <c r="V7" s="24" t="s">
        <v>39</v>
      </c>
      <c r="W7" s="15">
        <v>0</v>
      </c>
      <c r="X7" s="25">
        <f t="shared" si="9"/>
        <v>0</v>
      </c>
      <c r="Y7" s="26">
        <f t="shared" si="10"/>
        <v>0</v>
      </c>
      <c r="Z7" s="15">
        <v>0</v>
      </c>
      <c r="AA7" s="15" t="s">
        <v>73</v>
      </c>
      <c r="AB7" s="28">
        <f t="shared" si="11"/>
        <v>-0.69</v>
      </c>
      <c r="AC7" s="29">
        <v>0.48500000000000004</v>
      </c>
      <c r="AD7" s="26">
        <f t="shared" si="12"/>
        <v>-26.771999999999998</v>
      </c>
      <c r="AE7" s="26">
        <v>-6.94</v>
      </c>
      <c r="AF7" s="26">
        <v>-8.4641901515151527</v>
      </c>
      <c r="AG7" s="26">
        <v>0</v>
      </c>
    </row>
    <row r="8" spans="1:33" ht="15.75" customHeight="1" x14ac:dyDescent="0.2">
      <c r="A8" s="15" t="s">
        <v>42</v>
      </c>
      <c r="B8" s="15" t="s">
        <v>567</v>
      </c>
      <c r="C8" s="16">
        <f t="shared" si="4"/>
        <v>29.032857142857143</v>
      </c>
      <c r="D8" s="17">
        <v>35</v>
      </c>
      <c r="E8" s="17">
        <v>2</v>
      </c>
      <c r="F8" s="30">
        <v>1016.15</v>
      </c>
      <c r="G8" s="30">
        <v>-0.16</v>
      </c>
      <c r="H8" s="19">
        <f t="shared" si="1"/>
        <v>1.5745706834620875E-4</v>
      </c>
      <c r="I8" s="19">
        <f t="shared" si="2"/>
        <v>0.29635585297446243</v>
      </c>
      <c r="J8" s="18">
        <f t="shared" si="5"/>
        <v>301.142</v>
      </c>
      <c r="K8" s="18">
        <f t="shared" si="3"/>
        <v>8.6040571428571422</v>
      </c>
      <c r="L8" s="17">
        <v>204</v>
      </c>
      <c r="M8" s="20">
        <f t="shared" si="6"/>
        <v>0.17156862745098039</v>
      </c>
      <c r="N8" s="17">
        <v>315</v>
      </c>
      <c r="O8" s="21">
        <f t="shared" ref="O8:P8" si="16">D8/7</f>
        <v>5</v>
      </c>
      <c r="P8" s="21">
        <f t="shared" si="16"/>
        <v>0.2857142857142857</v>
      </c>
      <c r="Q8" s="17">
        <f t="shared" si="8"/>
        <v>59</v>
      </c>
      <c r="R8" s="17"/>
      <c r="S8" s="22">
        <v>2.9968730456535302</v>
      </c>
      <c r="T8" s="15">
        <v>1900</v>
      </c>
      <c r="U8" s="23" t="s">
        <v>33</v>
      </c>
      <c r="V8" s="24" t="s">
        <v>33</v>
      </c>
      <c r="W8" s="15">
        <v>0</v>
      </c>
      <c r="X8" s="25">
        <f t="shared" si="9"/>
        <v>0</v>
      </c>
      <c r="Y8" s="26">
        <f t="shared" si="10"/>
        <v>0.16</v>
      </c>
      <c r="Z8" s="15">
        <v>1</v>
      </c>
      <c r="AA8" s="15" t="s">
        <v>73</v>
      </c>
      <c r="AB8" s="28">
        <f t="shared" si="11"/>
        <v>-0.69</v>
      </c>
      <c r="AC8" s="29">
        <v>0.48500000000000004</v>
      </c>
      <c r="AD8" s="26">
        <f t="shared" si="12"/>
        <v>-23.4255</v>
      </c>
      <c r="AE8" s="26">
        <v>-6.94</v>
      </c>
      <c r="AF8" s="26">
        <v>-8.4600000000000009</v>
      </c>
      <c r="AG8" s="26">
        <v>0</v>
      </c>
    </row>
    <row r="9" spans="1:33" ht="15.75" customHeight="1" x14ac:dyDescent="0.2">
      <c r="A9" s="15" t="s">
        <v>44</v>
      </c>
      <c r="B9" s="15" t="s">
        <v>584</v>
      </c>
      <c r="C9" s="16">
        <f t="shared" si="4"/>
        <v>29.876666666666665</v>
      </c>
      <c r="D9" s="17">
        <v>24</v>
      </c>
      <c r="E9" s="17">
        <v>5</v>
      </c>
      <c r="F9" s="30">
        <v>717.04</v>
      </c>
      <c r="G9" s="30">
        <v>-0.06</v>
      </c>
      <c r="H9" s="19">
        <f t="shared" si="1"/>
        <v>8.3677340176280271E-5</v>
      </c>
      <c r="I9" s="19">
        <f t="shared" si="2"/>
        <v>0.30035068412564797</v>
      </c>
      <c r="J9" s="18">
        <f t="shared" si="5"/>
        <v>215.3634545454546</v>
      </c>
      <c r="K9" s="18">
        <f t="shared" si="3"/>
        <v>8.9734772727272745</v>
      </c>
      <c r="L9" s="17">
        <v>237</v>
      </c>
      <c r="M9" s="20">
        <f t="shared" si="6"/>
        <v>0.10126582278481013</v>
      </c>
      <c r="N9" s="17">
        <v>292</v>
      </c>
      <c r="O9" s="21">
        <f t="shared" ref="O9:P9" si="17">D9/7</f>
        <v>3.4285714285714284</v>
      </c>
      <c r="P9" s="21">
        <f t="shared" si="17"/>
        <v>0.7142857142857143</v>
      </c>
      <c r="Q9" s="17">
        <f t="shared" si="8"/>
        <v>70</v>
      </c>
      <c r="R9" s="17"/>
      <c r="S9" s="22">
        <v>2.7429259482239599</v>
      </c>
      <c r="T9" s="15">
        <v>1300</v>
      </c>
      <c r="U9" s="23" t="s">
        <v>33</v>
      </c>
      <c r="V9" s="24" t="s">
        <v>33</v>
      </c>
      <c r="W9" s="15">
        <v>0</v>
      </c>
      <c r="X9" s="25">
        <f t="shared" si="9"/>
        <v>0</v>
      </c>
      <c r="Y9" s="26">
        <f t="shared" si="10"/>
        <v>0</v>
      </c>
      <c r="Z9" s="15">
        <v>0</v>
      </c>
      <c r="AA9" s="15" t="s">
        <v>73</v>
      </c>
      <c r="AB9" s="28">
        <f t="shared" si="11"/>
        <v>-0.69</v>
      </c>
      <c r="AC9" s="29">
        <v>0.48500000000000004</v>
      </c>
      <c r="AD9" s="26">
        <f t="shared" si="12"/>
        <v>-16.063200000000002</v>
      </c>
      <c r="AE9" s="26">
        <v>-6.94</v>
      </c>
      <c r="AF9" s="26">
        <v>-8.8098893939393896</v>
      </c>
      <c r="AG9" s="26">
        <v>0</v>
      </c>
    </row>
    <row r="10" spans="1:33" ht="15.75" customHeight="1" x14ac:dyDescent="0.2">
      <c r="A10" s="15" t="s">
        <v>45</v>
      </c>
      <c r="B10" s="15" t="s">
        <v>48</v>
      </c>
      <c r="C10" s="16">
        <f t="shared" si="4"/>
        <v>27.943913043478261</v>
      </c>
      <c r="D10" s="17">
        <v>23</v>
      </c>
      <c r="E10" s="17">
        <v>3</v>
      </c>
      <c r="F10" s="30">
        <v>642.71</v>
      </c>
      <c r="G10" s="30">
        <v>-0.02</v>
      </c>
      <c r="H10" s="19">
        <f t="shared" si="1"/>
        <v>3.1118233729053536E-5</v>
      </c>
      <c r="I10" s="19">
        <f t="shared" si="2"/>
        <v>0.27758166188734618</v>
      </c>
      <c r="J10" s="18">
        <f t="shared" si="5"/>
        <v>178.40450991161629</v>
      </c>
      <c r="K10" s="18">
        <f t="shared" si="3"/>
        <v>7.7567178222441866</v>
      </c>
      <c r="L10" s="17">
        <v>202</v>
      </c>
      <c r="M10" s="20">
        <f t="shared" si="6"/>
        <v>0.11386138613861387</v>
      </c>
      <c r="N10" s="17">
        <v>269</v>
      </c>
      <c r="O10" s="21">
        <f t="shared" ref="O10:P10" si="18">D10/7</f>
        <v>3.2857142857142856</v>
      </c>
      <c r="P10" s="21">
        <f t="shared" si="18"/>
        <v>0.42857142857142855</v>
      </c>
      <c r="Q10" s="17">
        <f t="shared" si="8"/>
        <v>72</v>
      </c>
      <c r="R10" s="17"/>
      <c r="S10" s="22">
        <v>2.2361702127659502</v>
      </c>
      <c r="T10" s="15">
        <v>1300</v>
      </c>
      <c r="U10" s="23" t="s">
        <v>33</v>
      </c>
      <c r="V10" s="24" t="s">
        <v>33</v>
      </c>
      <c r="W10" s="15">
        <v>0</v>
      </c>
      <c r="X10" s="25">
        <f t="shared" si="9"/>
        <v>0</v>
      </c>
      <c r="Y10" s="26">
        <f t="shared" si="10"/>
        <v>0</v>
      </c>
      <c r="Z10" s="15">
        <v>0</v>
      </c>
      <c r="AA10" s="15" t="s">
        <v>73</v>
      </c>
      <c r="AB10" s="28">
        <f t="shared" si="11"/>
        <v>-0.69</v>
      </c>
      <c r="AC10" s="29">
        <v>0.45278935185185182</v>
      </c>
      <c r="AD10" s="26">
        <f t="shared" si="12"/>
        <v>-14.371534027777777</v>
      </c>
      <c r="AE10" s="26">
        <v>-6.56</v>
      </c>
      <c r="AF10" s="26">
        <v>-8.8098893939393896</v>
      </c>
      <c r="AG10" s="26">
        <v>0</v>
      </c>
    </row>
    <row r="11" spans="1:33" ht="15.75" customHeight="1" x14ac:dyDescent="0.2">
      <c r="A11" s="15" t="s">
        <v>47</v>
      </c>
      <c r="B11" s="15" t="s">
        <v>585</v>
      </c>
      <c r="C11" s="16">
        <f t="shared" si="4"/>
        <v>25.349622641509423</v>
      </c>
      <c r="D11" s="17">
        <v>53</v>
      </c>
      <c r="E11" s="17">
        <v>0</v>
      </c>
      <c r="F11" s="30">
        <v>1343.5299999999995</v>
      </c>
      <c r="G11" s="30">
        <v>-0.32</v>
      </c>
      <c r="H11" s="19">
        <f t="shared" si="1"/>
        <v>2.3817852969416396E-4</v>
      </c>
      <c r="I11" s="19">
        <f t="shared" si="2"/>
        <v>0.2187962672413476</v>
      </c>
      <c r="J11" s="18">
        <f t="shared" si="5"/>
        <v>293.95934892676763</v>
      </c>
      <c r="K11" s="18">
        <f t="shared" si="3"/>
        <v>5.5464028099390124</v>
      </c>
      <c r="L11" s="17">
        <v>245</v>
      </c>
      <c r="M11" s="20">
        <f t="shared" si="6"/>
        <v>0.21632653061224491</v>
      </c>
      <c r="N11" s="17">
        <v>224</v>
      </c>
      <c r="O11" s="21">
        <f t="shared" ref="O11:P11" si="19">D11/7</f>
        <v>7.5714285714285712</v>
      </c>
      <c r="P11" s="21">
        <f t="shared" si="19"/>
        <v>0</v>
      </c>
      <c r="Q11" s="17">
        <f t="shared" si="8"/>
        <v>29</v>
      </c>
      <c r="R11" s="17"/>
      <c r="S11" s="22">
        <v>2.48959608323133</v>
      </c>
      <c r="T11" s="15">
        <v>1300</v>
      </c>
      <c r="U11" s="23" t="s">
        <v>33</v>
      </c>
      <c r="V11" s="24" t="s">
        <v>33</v>
      </c>
      <c r="W11" s="15">
        <v>0</v>
      </c>
      <c r="X11" s="25">
        <f t="shared" si="9"/>
        <v>0</v>
      </c>
      <c r="Y11" s="26">
        <f t="shared" si="10"/>
        <v>0</v>
      </c>
      <c r="Z11" s="15">
        <v>0</v>
      </c>
      <c r="AA11" s="15" t="s">
        <v>73</v>
      </c>
      <c r="AB11" s="28">
        <f t="shared" si="11"/>
        <v>-0.69</v>
      </c>
      <c r="AC11" s="29">
        <v>0.45278935185185182</v>
      </c>
      <c r="AD11" s="26">
        <f t="shared" si="12"/>
        <v>-33.117013194444439</v>
      </c>
      <c r="AE11" s="26">
        <v>-6.56</v>
      </c>
      <c r="AF11" s="26">
        <v>-8.8098893939393896</v>
      </c>
      <c r="AG11" s="26">
        <v>0</v>
      </c>
    </row>
    <row r="12" spans="1:33" ht="15.75" customHeight="1" x14ac:dyDescent="0.2">
      <c r="A12" s="15" t="s">
        <v>49</v>
      </c>
      <c r="B12" s="15" t="s">
        <v>586</v>
      </c>
      <c r="C12" s="16">
        <f t="shared" si="4"/>
        <v>25.598250000000007</v>
      </c>
      <c r="D12" s="17">
        <v>40</v>
      </c>
      <c r="E12" s="17">
        <v>3</v>
      </c>
      <c r="F12" s="30">
        <v>1023.9300000000003</v>
      </c>
      <c r="G12" s="30">
        <v>-0.14000000000000001</v>
      </c>
      <c r="H12" s="19">
        <f t="shared" si="1"/>
        <v>1.3672809664723172E-4</v>
      </c>
      <c r="I12" s="19">
        <f t="shared" si="2"/>
        <v>0.22502607797427795</v>
      </c>
      <c r="J12" s="18">
        <f t="shared" si="5"/>
        <v>230.4109520202025</v>
      </c>
      <c r="K12" s="18">
        <f t="shared" si="3"/>
        <v>5.7602738005050629</v>
      </c>
      <c r="L12" s="17">
        <v>269</v>
      </c>
      <c r="M12" s="20">
        <f t="shared" si="6"/>
        <v>0.14869888475836432</v>
      </c>
      <c r="N12" s="17">
        <v>180</v>
      </c>
      <c r="O12" s="21">
        <f t="shared" ref="O12:P12" si="20">D12/7</f>
        <v>5.7142857142857144</v>
      </c>
      <c r="P12" s="21">
        <f t="shared" si="20"/>
        <v>0.42857142857142855</v>
      </c>
      <c r="Q12" s="17">
        <f t="shared" si="8"/>
        <v>29</v>
      </c>
      <c r="R12" s="17"/>
      <c r="S12" s="22">
        <v>2.6054474708171198</v>
      </c>
      <c r="T12" s="15">
        <v>1300</v>
      </c>
      <c r="U12" s="23" t="s">
        <v>33</v>
      </c>
      <c r="V12" s="24" t="s">
        <v>33</v>
      </c>
      <c r="W12" s="15">
        <v>0</v>
      </c>
      <c r="X12" s="25">
        <f t="shared" si="9"/>
        <v>0</v>
      </c>
      <c r="Y12" s="26">
        <f t="shared" si="10"/>
        <v>0</v>
      </c>
      <c r="Z12" s="15">
        <v>0</v>
      </c>
      <c r="AA12" s="15" t="s">
        <v>73</v>
      </c>
      <c r="AB12" s="28">
        <f t="shared" si="11"/>
        <v>-0.69</v>
      </c>
      <c r="AC12" s="29">
        <v>0.45278935185185182</v>
      </c>
      <c r="AD12" s="26">
        <f t="shared" si="12"/>
        <v>-24.993972222222219</v>
      </c>
      <c r="AE12" s="26">
        <v>-6.56</v>
      </c>
      <c r="AF12" s="26">
        <v>-8.8098893939393896</v>
      </c>
      <c r="AG12" s="26">
        <v>0</v>
      </c>
    </row>
    <row r="13" spans="1:33" ht="15.75" customHeight="1" x14ac:dyDescent="0.2">
      <c r="A13" s="15" t="s">
        <v>50</v>
      </c>
      <c r="B13" s="15" t="s">
        <v>48</v>
      </c>
      <c r="C13" s="16">
        <f t="shared" si="4"/>
        <v>26.420434782608694</v>
      </c>
      <c r="D13" s="17">
        <v>46</v>
      </c>
      <c r="E13" s="17">
        <v>0</v>
      </c>
      <c r="F13" s="18">
        <v>1215.3399999999999</v>
      </c>
      <c r="G13" s="30">
        <v>-0.41</v>
      </c>
      <c r="H13" s="19">
        <f t="shared" si="1"/>
        <v>3.3735415603863942E-4</v>
      </c>
      <c r="I13" s="19">
        <f t="shared" si="2"/>
        <v>0.23738333241493889</v>
      </c>
      <c r="J13" s="18">
        <f t="shared" si="5"/>
        <v>288.50145921717183</v>
      </c>
      <c r="K13" s="18">
        <f t="shared" si="3"/>
        <v>6.2717708525472133</v>
      </c>
      <c r="L13" s="17">
        <v>200</v>
      </c>
      <c r="M13" s="20">
        <f t="shared" si="6"/>
        <v>0.23</v>
      </c>
      <c r="N13" s="17">
        <v>139</v>
      </c>
      <c r="O13" s="21">
        <f t="shared" ref="O13:P13" si="21">D13/7</f>
        <v>6.5714285714285712</v>
      </c>
      <c r="P13" s="21">
        <f t="shared" si="21"/>
        <v>0</v>
      </c>
      <c r="Q13" s="17">
        <f t="shared" si="8"/>
        <v>21</v>
      </c>
      <c r="R13" s="17"/>
      <c r="S13" s="22">
        <v>2.6728280961182902</v>
      </c>
      <c r="T13" s="15">
        <v>2400</v>
      </c>
      <c r="U13" s="23" t="s">
        <v>33</v>
      </c>
      <c r="V13" s="24" t="s">
        <v>33</v>
      </c>
      <c r="W13" s="15">
        <v>1</v>
      </c>
      <c r="X13" s="25">
        <f t="shared" si="9"/>
        <v>2.1739130434782608E-2</v>
      </c>
      <c r="Y13" s="26">
        <f t="shared" si="10"/>
        <v>0.41</v>
      </c>
      <c r="Z13" s="15">
        <v>0</v>
      </c>
      <c r="AA13" s="15" t="s">
        <v>73</v>
      </c>
      <c r="AB13" s="28">
        <f t="shared" si="11"/>
        <v>-0.69</v>
      </c>
      <c r="AC13" s="29">
        <v>0.45278935185185182</v>
      </c>
      <c r="AD13" s="26">
        <f t="shared" si="12"/>
        <v>-28.743068055555554</v>
      </c>
      <c r="AE13" s="26">
        <v>-6.56</v>
      </c>
      <c r="AF13" s="26">
        <v>-8.9918363636363594</v>
      </c>
      <c r="AG13" s="26">
        <v>0</v>
      </c>
    </row>
    <row r="14" spans="1:33" ht="15.75" customHeight="1" x14ac:dyDescent="0.2">
      <c r="A14" s="15" t="s">
        <v>52</v>
      </c>
      <c r="B14" s="15" t="s">
        <v>587</v>
      </c>
      <c r="C14" s="16">
        <f t="shared" si="4"/>
        <v>25.94076923076922</v>
      </c>
      <c r="D14" s="17">
        <v>52</v>
      </c>
      <c r="E14" s="17">
        <v>2</v>
      </c>
      <c r="F14" s="18">
        <v>1348.9199999999994</v>
      </c>
      <c r="G14" s="30">
        <v>-0.16</v>
      </c>
      <c r="H14" s="19">
        <f t="shared" si="1"/>
        <v>1.1861340924591531E-4</v>
      </c>
      <c r="I14" s="19">
        <f t="shared" si="2"/>
        <v>0.22628053939597592</v>
      </c>
      <c r="J14" s="18">
        <f t="shared" si="5"/>
        <v>305.23434520201971</v>
      </c>
      <c r="K14" s="18">
        <f t="shared" si="3"/>
        <v>5.8698912538849948</v>
      </c>
      <c r="L14" s="17">
        <v>300</v>
      </c>
      <c r="M14" s="20">
        <f t="shared" si="6"/>
        <v>0.17333333333333334</v>
      </c>
      <c r="N14" s="17">
        <v>81</v>
      </c>
      <c r="O14" s="21">
        <f t="shared" ref="O14:P14" si="22">D14/7</f>
        <v>7.4285714285714288</v>
      </c>
      <c r="P14" s="21">
        <f t="shared" si="22"/>
        <v>0.2857142857142857</v>
      </c>
      <c r="Q14" s="17">
        <f t="shared" si="8"/>
        <v>10</v>
      </c>
      <c r="R14" s="17"/>
      <c r="S14" s="22">
        <v>1.7274472168905901</v>
      </c>
      <c r="T14" s="15">
        <v>2400</v>
      </c>
      <c r="U14" s="23" t="s">
        <v>33</v>
      </c>
      <c r="V14" s="24" t="s">
        <v>33</v>
      </c>
      <c r="W14" s="15">
        <v>0</v>
      </c>
      <c r="X14" s="25">
        <f t="shared" si="9"/>
        <v>0</v>
      </c>
      <c r="Y14" s="26">
        <f t="shared" si="10"/>
        <v>0</v>
      </c>
      <c r="Z14" s="15">
        <v>0</v>
      </c>
      <c r="AA14" s="15" t="s">
        <v>73</v>
      </c>
      <c r="AB14" s="28">
        <f t="shared" si="11"/>
        <v>-0.69</v>
      </c>
      <c r="AC14" s="29">
        <v>0.45278935185185182</v>
      </c>
      <c r="AD14" s="26">
        <f t="shared" si="12"/>
        <v>-32.492163888888889</v>
      </c>
      <c r="AE14" s="26">
        <v>-6.56</v>
      </c>
      <c r="AF14" s="26">
        <v>-8.9918363636363594</v>
      </c>
      <c r="AG14" s="26">
        <v>0</v>
      </c>
    </row>
    <row r="15" spans="1:33" ht="15.75" customHeight="1" x14ac:dyDescent="0.2">
      <c r="A15" s="15" t="s">
        <v>54</v>
      </c>
      <c r="B15" s="15" t="s">
        <v>48</v>
      </c>
      <c r="C15" s="16">
        <f t="shared" si="4"/>
        <v>27.692127659574471</v>
      </c>
      <c r="D15" s="17">
        <v>47</v>
      </c>
      <c r="E15" s="17">
        <v>1</v>
      </c>
      <c r="F15" s="18">
        <v>1301.5300000000002</v>
      </c>
      <c r="G15" s="30">
        <v>-0.36</v>
      </c>
      <c r="H15" s="19">
        <f t="shared" si="1"/>
        <v>2.7659754289182726E-4</v>
      </c>
      <c r="I15" s="19">
        <f t="shared" si="2"/>
        <v>0.26556151110460774</v>
      </c>
      <c r="J15" s="18">
        <f t="shared" si="5"/>
        <v>345.63627354798018</v>
      </c>
      <c r="K15" s="18">
        <f t="shared" si="3"/>
        <v>7.3539632669783019</v>
      </c>
      <c r="L15" s="17">
        <v>263</v>
      </c>
      <c r="M15" s="20">
        <f t="shared" si="6"/>
        <v>0.17870722433460076</v>
      </c>
      <c r="N15" s="17">
        <v>39</v>
      </c>
      <c r="O15" s="21">
        <f t="shared" ref="O15:P15" si="23">D15/7</f>
        <v>6.7142857142857144</v>
      </c>
      <c r="P15" s="21">
        <f t="shared" si="23"/>
        <v>0.14285714285714285</v>
      </c>
      <c r="Q15" s="17">
        <f t="shared" si="8"/>
        <v>5</v>
      </c>
      <c r="R15" s="17"/>
      <c r="S15" s="22">
        <v>1.8438880706921901</v>
      </c>
      <c r="T15" s="15">
        <v>2400</v>
      </c>
      <c r="U15" s="23" t="s">
        <v>33</v>
      </c>
      <c r="V15" s="24" t="s">
        <v>33</v>
      </c>
      <c r="W15" s="15">
        <v>0</v>
      </c>
      <c r="X15" s="25">
        <f t="shared" si="9"/>
        <v>0</v>
      </c>
      <c r="Y15" s="26">
        <f t="shared" si="10"/>
        <v>0.18</v>
      </c>
      <c r="Z15" s="15">
        <v>2</v>
      </c>
      <c r="AA15" s="15" t="s">
        <v>73</v>
      </c>
      <c r="AB15" s="28">
        <f t="shared" si="11"/>
        <v>-0.69</v>
      </c>
      <c r="AC15" s="29">
        <v>0.45278935185185182</v>
      </c>
      <c r="AD15" s="26">
        <f t="shared" si="12"/>
        <v>-29.367917361111108</v>
      </c>
      <c r="AE15" s="26">
        <v>-6.56</v>
      </c>
      <c r="AF15" s="26">
        <v>-8.9918363636363594</v>
      </c>
      <c r="AG15" s="26">
        <v>0</v>
      </c>
    </row>
    <row r="16" spans="1:33" ht="15.75" customHeight="1" x14ac:dyDescent="0.2">
      <c r="A16" s="15" t="s">
        <v>55</v>
      </c>
      <c r="B16" s="15" t="s">
        <v>48</v>
      </c>
      <c r="C16" s="16">
        <f t="shared" si="4"/>
        <v>28.24259259259259</v>
      </c>
      <c r="D16" s="17">
        <v>54</v>
      </c>
      <c r="E16" s="17">
        <v>0</v>
      </c>
      <c r="F16" s="18">
        <v>1525.1</v>
      </c>
      <c r="G16" s="30">
        <v>-0.24</v>
      </c>
      <c r="H16" s="19">
        <f t="shared" si="1"/>
        <v>1.573667300504885E-4</v>
      </c>
      <c r="I16" s="19">
        <f t="shared" si="2"/>
        <v>0.27706640473650029</v>
      </c>
      <c r="J16" s="18">
        <f t="shared" si="5"/>
        <v>422.55397386363654</v>
      </c>
      <c r="K16" s="18">
        <f t="shared" si="3"/>
        <v>7.8250735900673432</v>
      </c>
      <c r="L16" s="17">
        <v>308</v>
      </c>
      <c r="M16" s="20">
        <f t="shared" si="6"/>
        <v>0.17532467532467533</v>
      </c>
      <c r="N16" s="17">
        <v>94</v>
      </c>
      <c r="O16" s="21">
        <f t="shared" ref="O16:P16" si="24">D16/7</f>
        <v>7.7142857142857144</v>
      </c>
      <c r="P16" s="21">
        <f t="shared" si="24"/>
        <v>0</v>
      </c>
      <c r="Q16" s="17">
        <f t="shared" si="8"/>
        <v>12</v>
      </c>
      <c r="R16" s="17"/>
      <c r="S16" s="22">
        <v>2.0112089671737299</v>
      </c>
      <c r="T16" s="15">
        <v>2400</v>
      </c>
      <c r="U16" s="23" t="s">
        <v>33</v>
      </c>
      <c r="V16" s="24" t="s">
        <v>33</v>
      </c>
      <c r="W16" s="15">
        <v>0</v>
      </c>
      <c r="X16" s="25">
        <f t="shared" si="9"/>
        <v>0</v>
      </c>
      <c r="Y16" s="26">
        <f t="shared" si="10"/>
        <v>0</v>
      </c>
      <c r="Z16" s="15">
        <v>0</v>
      </c>
      <c r="AA16" s="15" t="s">
        <v>73</v>
      </c>
      <c r="AB16" s="28">
        <f t="shared" si="11"/>
        <v>-0.69</v>
      </c>
      <c r="AC16" s="29">
        <v>0.45278935185185182</v>
      </c>
      <c r="AD16" s="26">
        <f t="shared" si="12"/>
        <v>-33.741862499999996</v>
      </c>
      <c r="AE16" s="26">
        <v>-6.56</v>
      </c>
      <c r="AF16" s="26">
        <v>-8.9918363636363594</v>
      </c>
      <c r="AG16" s="26">
        <v>0</v>
      </c>
    </row>
    <row r="17" spans="1:33" ht="15.75" customHeight="1" x14ac:dyDescent="0.2">
      <c r="A17" s="15" t="s">
        <v>56</v>
      </c>
      <c r="B17" s="15" t="s">
        <v>588</v>
      </c>
      <c r="C17" s="16">
        <f t="shared" si="4"/>
        <v>28.605576923076924</v>
      </c>
      <c r="D17" s="17">
        <v>52</v>
      </c>
      <c r="E17" s="17">
        <v>1</v>
      </c>
      <c r="F17" s="18">
        <v>1487.49</v>
      </c>
      <c r="G17" s="30">
        <v>0</v>
      </c>
      <c r="H17" s="19">
        <f t="shared" si="1"/>
        <v>0</v>
      </c>
      <c r="I17" s="19">
        <f t="shared" si="2"/>
        <v>0.28449189251828277</v>
      </c>
      <c r="J17" s="18">
        <f t="shared" si="5"/>
        <v>423.17884520202045</v>
      </c>
      <c r="K17" s="18">
        <f t="shared" si="3"/>
        <v>8.1380547154234701</v>
      </c>
      <c r="L17" s="17">
        <v>322</v>
      </c>
      <c r="M17" s="20">
        <f t="shared" si="6"/>
        <v>0.16149068322981366</v>
      </c>
      <c r="N17" s="17">
        <v>42</v>
      </c>
      <c r="O17" s="21">
        <f t="shared" ref="O17:P17" si="25">D17/7</f>
        <v>7.4285714285714288</v>
      </c>
      <c r="P17" s="21">
        <f t="shared" si="25"/>
        <v>0.14285714285714285</v>
      </c>
      <c r="Q17" s="17">
        <f t="shared" si="8"/>
        <v>5</v>
      </c>
      <c r="R17" s="17"/>
      <c r="S17" s="22">
        <v>2.2483660130718901</v>
      </c>
      <c r="T17" s="15">
        <v>2400</v>
      </c>
      <c r="U17" s="23" t="s">
        <v>33</v>
      </c>
      <c r="V17" s="24" t="s">
        <v>33</v>
      </c>
      <c r="W17" s="15">
        <v>0</v>
      </c>
      <c r="X17" s="25">
        <f t="shared" si="9"/>
        <v>0</v>
      </c>
      <c r="Y17" s="26">
        <f t="shared" si="10"/>
        <v>0</v>
      </c>
      <c r="Z17" s="15">
        <v>0</v>
      </c>
      <c r="AA17" s="15" t="s">
        <v>73</v>
      </c>
      <c r="AB17" s="28">
        <f t="shared" si="11"/>
        <v>-0.69</v>
      </c>
      <c r="AC17" s="29">
        <v>0.45278935185185182</v>
      </c>
      <c r="AD17" s="26">
        <f t="shared" si="12"/>
        <v>-32.492163888888889</v>
      </c>
      <c r="AE17" s="26">
        <v>-6.56</v>
      </c>
      <c r="AF17" s="26">
        <v>-8.9918363636363594</v>
      </c>
      <c r="AG17" s="26">
        <v>0</v>
      </c>
    </row>
    <row r="18" spans="1:33" ht="15.75" customHeight="1" x14ac:dyDescent="0.2">
      <c r="A18" s="15" t="s">
        <v>57</v>
      </c>
      <c r="B18" s="15" t="s">
        <v>589</v>
      </c>
      <c r="C18" s="16">
        <f t="shared" si="4"/>
        <v>28.717428571428563</v>
      </c>
      <c r="D18" s="17">
        <v>35</v>
      </c>
      <c r="E18" s="17">
        <v>1</v>
      </c>
      <c r="F18" s="18">
        <v>1005.1099999999997</v>
      </c>
      <c r="G18" s="30">
        <v>0</v>
      </c>
      <c r="H18" s="19">
        <f t="shared" si="1"/>
        <v>0</v>
      </c>
      <c r="I18" s="19">
        <f t="shared" si="2"/>
        <v>0.28669449272048109</v>
      </c>
      <c r="J18" s="18">
        <f t="shared" si="5"/>
        <v>288.15950157828263</v>
      </c>
      <c r="K18" s="18">
        <f t="shared" si="3"/>
        <v>8.2331286165223609</v>
      </c>
      <c r="L18" s="17">
        <v>303</v>
      </c>
      <c r="M18" s="20">
        <f t="shared" si="6"/>
        <v>0.11551155115511551</v>
      </c>
      <c r="N18" s="17">
        <v>4</v>
      </c>
      <c r="O18" s="21">
        <f t="shared" ref="O18:P18" si="26">D18/7</f>
        <v>5</v>
      </c>
      <c r="P18" s="21">
        <f t="shared" si="26"/>
        <v>0.14285714285714285</v>
      </c>
      <c r="Q18" s="17">
        <f t="shared" si="8"/>
        <v>0</v>
      </c>
      <c r="R18" s="17"/>
      <c r="S18" s="22">
        <v>2.53783469150174</v>
      </c>
      <c r="T18" s="15">
        <v>2400</v>
      </c>
      <c r="U18" s="23" t="s">
        <v>33</v>
      </c>
      <c r="V18" s="24" t="s">
        <v>33</v>
      </c>
      <c r="W18" s="15">
        <v>0</v>
      </c>
      <c r="X18" s="25">
        <f t="shared" si="9"/>
        <v>0</v>
      </c>
      <c r="Y18" s="26">
        <f t="shared" si="10"/>
        <v>0</v>
      </c>
      <c r="Z18" s="15">
        <v>0</v>
      </c>
      <c r="AA18" s="15" t="s">
        <v>73</v>
      </c>
      <c r="AB18" s="28">
        <f t="shared" si="11"/>
        <v>-0.69</v>
      </c>
      <c r="AC18" s="29">
        <v>0.45278935185185182</v>
      </c>
      <c r="AD18" s="26">
        <f t="shared" si="12"/>
        <v>-21.869725694444444</v>
      </c>
      <c r="AE18" s="26">
        <v>-6.56</v>
      </c>
      <c r="AF18" s="26">
        <v>-8.9918363636363594</v>
      </c>
      <c r="AG18" s="26">
        <v>0</v>
      </c>
    </row>
    <row r="19" spans="1:33" ht="15.75" customHeight="1" x14ac:dyDescent="0.2">
      <c r="A19" s="15" t="s">
        <v>58</v>
      </c>
      <c r="B19" s="15" t="s">
        <v>490</v>
      </c>
      <c r="C19" s="16">
        <f t="shared" si="4"/>
        <v>27.190285714285721</v>
      </c>
      <c r="D19" s="17">
        <v>35</v>
      </c>
      <c r="E19" s="17">
        <v>2</v>
      </c>
      <c r="F19" s="18">
        <v>951.6600000000002</v>
      </c>
      <c r="G19" s="30">
        <v>0</v>
      </c>
      <c r="H19" s="19">
        <f t="shared" si="1"/>
        <v>0</v>
      </c>
      <c r="I19" s="19">
        <f t="shared" si="2"/>
        <v>0.2550564293742334</v>
      </c>
      <c r="J19" s="18">
        <f t="shared" si="5"/>
        <v>242.72700157828299</v>
      </c>
      <c r="K19" s="18">
        <f t="shared" si="3"/>
        <v>6.9350571879509424</v>
      </c>
      <c r="L19" s="17">
        <v>253</v>
      </c>
      <c r="M19" s="20">
        <f t="shared" si="6"/>
        <v>0.13833992094861661</v>
      </c>
      <c r="N19" s="17">
        <v>119</v>
      </c>
      <c r="O19" s="21">
        <f t="shared" ref="O19:P19" si="27">D19/7</f>
        <v>5</v>
      </c>
      <c r="P19" s="21">
        <f t="shared" si="27"/>
        <v>0.2857142857142857</v>
      </c>
      <c r="Q19" s="17">
        <f t="shared" si="8"/>
        <v>22</v>
      </c>
      <c r="R19" s="17"/>
      <c r="S19" s="22">
        <v>2.3241455347298698</v>
      </c>
      <c r="T19" s="15">
        <v>2400</v>
      </c>
      <c r="U19" s="23" t="s">
        <v>33</v>
      </c>
      <c r="V19" s="24" t="s">
        <v>33</v>
      </c>
      <c r="W19" s="15">
        <v>0</v>
      </c>
      <c r="X19" s="25">
        <f t="shared" si="9"/>
        <v>0</v>
      </c>
      <c r="Y19" s="26">
        <f t="shared" si="10"/>
        <v>0</v>
      </c>
      <c r="Z19" s="15">
        <v>0</v>
      </c>
      <c r="AA19" s="15" t="s">
        <v>73</v>
      </c>
      <c r="AB19" s="28">
        <f t="shared" si="11"/>
        <v>-0.69</v>
      </c>
      <c r="AC19" s="29">
        <v>0.45278935185185182</v>
      </c>
      <c r="AD19" s="26">
        <f t="shared" si="12"/>
        <v>-21.869725694444444</v>
      </c>
      <c r="AE19" s="26">
        <v>-6.56</v>
      </c>
      <c r="AF19" s="26">
        <v>-8.9918363636363647</v>
      </c>
      <c r="AG19" s="26">
        <v>0</v>
      </c>
    </row>
    <row r="20" spans="1:33" ht="15.75" customHeight="1" x14ac:dyDescent="0.2">
      <c r="A20" s="15" t="s">
        <v>59</v>
      </c>
      <c r="B20" s="15" t="s">
        <v>48</v>
      </c>
      <c r="C20" s="16">
        <f t="shared" si="4"/>
        <v>28.634347826086959</v>
      </c>
      <c r="D20" s="17">
        <v>46</v>
      </c>
      <c r="E20" s="17">
        <v>0</v>
      </c>
      <c r="F20" s="18">
        <v>1317.18</v>
      </c>
      <c r="G20" s="30">
        <v>-0.02</v>
      </c>
      <c r="H20" s="19">
        <f t="shared" si="1"/>
        <v>1.5183953597837804E-5</v>
      </c>
      <c r="I20" s="19">
        <f t="shared" si="2"/>
        <v>0.28504491354042094</v>
      </c>
      <c r="J20" s="18">
        <f t="shared" si="5"/>
        <v>375.45545921717166</v>
      </c>
      <c r="K20" s="18">
        <f t="shared" si="3"/>
        <v>8.1620752003732964</v>
      </c>
      <c r="L20" s="17">
        <v>280</v>
      </c>
      <c r="M20" s="20">
        <f t="shared" si="6"/>
        <v>0.16428571428571428</v>
      </c>
      <c r="N20" s="17">
        <v>56</v>
      </c>
      <c r="O20" s="21">
        <f t="shared" ref="O20:P20" si="28">D20/7</f>
        <v>6.5714285714285712</v>
      </c>
      <c r="P20" s="21">
        <f t="shared" si="28"/>
        <v>0</v>
      </c>
      <c r="Q20" s="17">
        <f t="shared" si="8"/>
        <v>8</v>
      </c>
      <c r="R20" s="17"/>
      <c r="S20" s="22">
        <v>2.6666666666666599</v>
      </c>
      <c r="T20" s="15">
        <v>3650</v>
      </c>
      <c r="U20" s="23">
        <v>1250</v>
      </c>
      <c r="V20" s="24" t="s">
        <v>590</v>
      </c>
      <c r="W20" s="15">
        <v>0</v>
      </c>
      <c r="X20" s="25">
        <f t="shared" si="9"/>
        <v>0</v>
      </c>
      <c r="Y20" s="26">
        <f t="shared" si="10"/>
        <v>0</v>
      </c>
      <c r="Z20" s="15">
        <v>0</v>
      </c>
      <c r="AA20" s="15" t="s">
        <v>73</v>
      </c>
      <c r="AB20" s="28">
        <f t="shared" si="11"/>
        <v>-0.69</v>
      </c>
      <c r="AC20" s="29">
        <v>0.45278935185185182</v>
      </c>
      <c r="AD20" s="26">
        <f t="shared" si="12"/>
        <v>-28.743068055555554</v>
      </c>
      <c r="AE20" s="26">
        <v>-6.56</v>
      </c>
      <c r="AF20" s="26">
        <v>-8.9918363636363647</v>
      </c>
      <c r="AG20" s="26">
        <v>0</v>
      </c>
    </row>
    <row r="21" spans="1:33" ht="15.75" customHeight="1" x14ac:dyDescent="0.2">
      <c r="A21" s="15" t="s">
        <v>60</v>
      </c>
      <c r="B21" s="15" t="s">
        <v>573</v>
      </c>
      <c r="C21" s="16">
        <f t="shared" si="4"/>
        <v>28.990000000000006</v>
      </c>
      <c r="D21" s="17">
        <v>27</v>
      </c>
      <c r="E21" s="17">
        <v>2</v>
      </c>
      <c r="F21" s="18">
        <v>782.73000000000013</v>
      </c>
      <c r="G21" s="30">
        <v>0</v>
      </c>
      <c r="H21" s="19">
        <f t="shared" si="1"/>
        <v>0</v>
      </c>
      <c r="I21" s="19">
        <f t="shared" si="2"/>
        <v>0.29199083583332464</v>
      </c>
      <c r="J21" s="18">
        <f t="shared" si="5"/>
        <v>228.54998693181824</v>
      </c>
      <c r="K21" s="18">
        <f t="shared" si="3"/>
        <v>8.4648143308080837</v>
      </c>
      <c r="L21" s="17">
        <v>139</v>
      </c>
      <c r="M21" s="20">
        <f t="shared" si="6"/>
        <v>0.19424460431654678</v>
      </c>
      <c r="N21" s="17">
        <v>9</v>
      </c>
      <c r="O21" s="21">
        <f t="shared" ref="O21:P21" si="29">D21/7</f>
        <v>3.8571428571428572</v>
      </c>
      <c r="P21" s="21">
        <f t="shared" si="29"/>
        <v>0.2857142857142857</v>
      </c>
      <c r="Q21" s="17">
        <f t="shared" si="8"/>
        <v>2</v>
      </c>
      <c r="R21" s="17"/>
      <c r="S21" s="22">
        <v>3.5907590759075898</v>
      </c>
      <c r="T21" s="15">
        <v>3650</v>
      </c>
      <c r="U21" s="23">
        <v>1250</v>
      </c>
      <c r="V21" s="24" t="s">
        <v>591</v>
      </c>
      <c r="W21" s="15">
        <v>0</v>
      </c>
      <c r="X21" s="25">
        <f t="shared" si="9"/>
        <v>0</v>
      </c>
      <c r="Y21" s="26">
        <f t="shared" si="10"/>
        <v>0</v>
      </c>
      <c r="Z21" s="15">
        <v>0</v>
      </c>
      <c r="AA21" s="15" t="s">
        <v>73</v>
      </c>
      <c r="AB21" s="28">
        <f t="shared" si="11"/>
        <v>-0.69</v>
      </c>
      <c r="AC21" s="29">
        <v>0.45278935185185182</v>
      </c>
      <c r="AD21" s="26">
        <f t="shared" si="12"/>
        <v>-16.870931249999998</v>
      </c>
      <c r="AE21" s="26">
        <v>-6.56</v>
      </c>
      <c r="AF21" s="26">
        <v>-8.9918363636363647</v>
      </c>
      <c r="AG21" s="26">
        <v>0</v>
      </c>
    </row>
    <row r="22" spans="1:33" ht="15.75" customHeight="1" x14ac:dyDescent="0.2">
      <c r="A22" s="15" t="s">
        <v>61</v>
      </c>
      <c r="B22" s="15" t="s">
        <v>53</v>
      </c>
      <c r="C22" s="16">
        <f t="shared" si="4"/>
        <v>28.990000000000002</v>
      </c>
      <c r="D22" s="17">
        <v>7</v>
      </c>
      <c r="E22" s="17">
        <v>0</v>
      </c>
      <c r="F22" s="30">
        <v>202.93</v>
      </c>
      <c r="G22" s="30">
        <v>0</v>
      </c>
      <c r="H22" s="19">
        <f t="shared" si="1"/>
        <v>0</v>
      </c>
      <c r="I22" s="19">
        <f t="shared" si="2"/>
        <v>0.29199083583332458</v>
      </c>
      <c r="J22" s="18">
        <f t="shared" si="5"/>
        <v>59.253700315656559</v>
      </c>
      <c r="K22" s="18">
        <f t="shared" si="3"/>
        <v>8.4648143308080801</v>
      </c>
      <c r="L22" s="17">
        <v>227</v>
      </c>
      <c r="M22" s="20">
        <f t="shared" si="6"/>
        <v>3.0837004405286344E-2</v>
      </c>
      <c r="N22" s="17">
        <v>3</v>
      </c>
      <c r="O22" s="21">
        <f t="shared" ref="O22:P22" si="30">D22/7</f>
        <v>1</v>
      </c>
      <c r="P22" s="21">
        <f t="shared" si="30"/>
        <v>0</v>
      </c>
      <c r="Q22" s="17">
        <f t="shared" si="8"/>
        <v>3</v>
      </c>
      <c r="R22" s="17"/>
      <c r="S22" s="22">
        <v>4.4800000000000004</v>
      </c>
      <c r="T22" s="15">
        <v>2400</v>
      </c>
      <c r="U22" s="23">
        <v>2400</v>
      </c>
      <c r="V22" s="24" t="s">
        <v>575</v>
      </c>
      <c r="W22" s="15">
        <v>0</v>
      </c>
      <c r="X22" s="25">
        <f t="shared" si="9"/>
        <v>0</v>
      </c>
      <c r="Y22" s="26">
        <f t="shared" si="10"/>
        <v>0</v>
      </c>
      <c r="Z22" s="15">
        <v>0</v>
      </c>
      <c r="AA22" s="15" t="s">
        <v>73</v>
      </c>
      <c r="AB22" s="28">
        <f t="shared" si="11"/>
        <v>-0.69</v>
      </c>
      <c r="AC22" s="29">
        <v>0.45278935185185182</v>
      </c>
      <c r="AD22" s="26">
        <f t="shared" si="12"/>
        <v>-4.3739451388888888</v>
      </c>
      <c r="AE22" s="26">
        <v>-6.56</v>
      </c>
      <c r="AF22" s="26">
        <v>-8.9918363636363647</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v>5.0536585365853597</v>
      </c>
      <c r="T23" s="15">
        <v>0</v>
      </c>
      <c r="U23" s="23" t="s">
        <v>33</v>
      </c>
      <c r="V23" s="24" t="s">
        <v>33</v>
      </c>
      <c r="W23" s="15">
        <v>0</v>
      </c>
      <c r="X23" s="25">
        <f t="shared" si="9"/>
        <v>0</v>
      </c>
      <c r="Y23" s="26">
        <f t="shared" si="10"/>
        <v>0</v>
      </c>
      <c r="Z23" s="15">
        <v>0</v>
      </c>
      <c r="AA23" s="15" t="s">
        <v>73</v>
      </c>
      <c r="AB23" s="28">
        <f t="shared" si="11"/>
        <v>-0.69</v>
      </c>
      <c r="AC23" s="29">
        <v>0.45278935185185182</v>
      </c>
      <c r="AD23" s="26">
        <f t="shared" si="12"/>
        <v>0</v>
      </c>
      <c r="AE23" s="26">
        <v>-6.56</v>
      </c>
      <c r="AF23" s="26">
        <v>-8.9918363636363647</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0.45278935185185182</v>
      </c>
      <c r="AD24" s="26">
        <f t="shared" si="12"/>
        <v>0</v>
      </c>
      <c r="AE24" s="26">
        <v>-6.56</v>
      </c>
      <c r="AF24" s="26">
        <v>-8.9918363636363647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1250</v>
      </c>
      <c r="U25" s="23">
        <v>1250</v>
      </c>
      <c r="V25" s="24" t="s">
        <v>592</v>
      </c>
      <c r="W25" s="37">
        <v>0</v>
      </c>
      <c r="X25" s="25">
        <f t="shared" si="9"/>
        <v>0</v>
      </c>
      <c r="Y25" s="26">
        <f t="shared" si="10"/>
        <v>0</v>
      </c>
      <c r="Z25" s="37">
        <v>0</v>
      </c>
      <c r="AA25" s="15" t="s">
        <v>73</v>
      </c>
      <c r="AB25" s="28">
        <f t="shared" si="11"/>
        <v>-0.69</v>
      </c>
      <c r="AC25" s="29">
        <v>0.45278935185185182</v>
      </c>
      <c r="AD25" s="26">
        <f t="shared" si="12"/>
        <v>0</v>
      </c>
      <c r="AE25" s="26">
        <v>-6.56</v>
      </c>
      <c r="AF25" s="26">
        <v>-8.99</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1400</v>
      </c>
      <c r="U26" s="23">
        <v>1400</v>
      </c>
      <c r="V26" s="24" t="s">
        <v>593</v>
      </c>
      <c r="W26" s="37">
        <v>0</v>
      </c>
      <c r="X26" s="25">
        <f t="shared" si="9"/>
        <v>0</v>
      </c>
      <c r="Y26" s="26">
        <f t="shared" si="10"/>
        <v>0</v>
      </c>
      <c r="Z26" s="37">
        <v>0</v>
      </c>
      <c r="AA26" s="15" t="s">
        <v>73</v>
      </c>
      <c r="AB26" s="28">
        <f t="shared" si="11"/>
        <v>-0.69</v>
      </c>
      <c r="AC26" s="29">
        <v>0.45278935185185182</v>
      </c>
      <c r="AD26" s="26">
        <f t="shared" si="12"/>
        <v>0</v>
      </c>
      <c r="AE26" s="26">
        <v>-6.56</v>
      </c>
      <c r="AF26" s="26">
        <v>-8.9918363636363594</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2400</v>
      </c>
      <c r="U27" s="23">
        <v>1400</v>
      </c>
      <c r="V27" s="24" t="s">
        <v>593</v>
      </c>
      <c r="W27" s="37">
        <v>0</v>
      </c>
      <c r="X27" s="25">
        <f t="shared" si="9"/>
        <v>0</v>
      </c>
      <c r="Y27" s="26">
        <f t="shared" si="10"/>
        <v>0</v>
      </c>
      <c r="Z27" s="37">
        <v>0</v>
      </c>
      <c r="AA27" s="15" t="s">
        <v>73</v>
      </c>
      <c r="AB27" s="28">
        <f t="shared" si="11"/>
        <v>-0.69</v>
      </c>
      <c r="AC27" s="29">
        <v>0.45278935185185182</v>
      </c>
      <c r="AD27" s="26">
        <f t="shared" si="12"/>
        <v>0</v>
      </c>
      <c r="AE27" s="26">
        <v>-6.56</v>
      </c>
      <c r="AF27" s="26">
        <v>-8.9918363636363594</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2400</v>
      </c>
      <c r="U28" s="23">
        <v>1400</v>
      </c>
      <c r="V28" s="24" t="s">
        <v>593</v>
      </c>
      <c r="W28" s="37">
        <v>0</v>
      </c>
      <c r="X28" s="25">
        <f t="shared" si="9"/>
        <v>0</v>
      </c>
      <c r="Y28" s="26">
        <f t="shared" si="10"/>
        <v>0</v>
      </c>
      <c r="Z28" s="37">
        <v>0</v>
      </c>
      <c r="AA28" s="15" t="s">
        <v>73</v>
      </c>
      <c r="AB28" s="28">
        <f t="shared" si="11"/>
        <v>-0.69</v>
      </c>
      <c r="AC28" s="29">
        <v>0.45278935185185182</v>
      </c>
      <c r="AD28" s="26">
        <f t="shared" si="12"/>
        <v>0</v>
      </c>
      <c r="AE28" s="26">
        <v>-6.56</v>
      </c>
      <c r="AF28" s="26">
        <v>-8.9918363636363594</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2400</v>
      </c>
      <c r="U29" s="23">
        <v>1400</v>
      </c>
      <c r="V29" s="24" t="s">
        <v>594</v>
      </c>
      <c r="W29" s="39">
        <v>0</v>
      </c>
      <c r="X29" s="25">
        <f t="shared" si="9"/>
        <v>0</v>
      </c>
      <c r="Y29" s="26">
        <f t="shared" si="10"/>
        <v>0</v>
      </c>
      <c r="Z29" s="39">
        <v>0</v>
      </c>
      <c r="AA29" s="2" t="s">
        <v>73</v>
      </c>
      <c r="AB29" s="28">
        <f t="shared" si="11"/>
        <v>-0.69</v>
      </c>
      <c r="AC29" s="29">
        <v>0.45278935185185182</v>
      </c>
      <c r="AD29" s="26">
        <f t="shared" si="12"/>
        <v>0</v>
      </c>
      <c r="AE29" s="26">
        <v>-6.56</v>
      </c>
      <c r="AF29" s="26">
        <v>-8.9918363636363594</v>
      </c>
      <c r="AG29" s="26">
        <v>0</v>
      </c>
    </row>
    <row r="30" spans="1:33" ht="15.75" customHeight="1" x14ac:dyDescent="0.2">
      <c r="A30" s="39" t="s">
        <v>69</v>
      </c>
      <c r="B30" s="39"/>
      <c r="C30" s="16">
        <f t="shared" si="4"/>
        <v>31.99</v>
      </c>
      <c r="D30" s="31">
        <v>5</v>
      </c>
      <c r="E30" s="31">
        <v>0</v>
      </c>
      <c r="F30" s="32">
        <v>159.94999999999999</v>
      </c>
      <c r="G30" s="32">
        <v>-0.16</v>
      </c>
      <c r="H30" s="19">
        <f t="shared" si="1"/>
        <v>1.0003125976867772E-3</v>
      </c>
      <c r="I30" s="19">
        <f t="shared" si="2"/>
        <v>0.35089830884868528</v>
      </c>
      <c r="J30" s="18">
        <f t="shared" si="5"/>
        <v>56.126184500347208</v>
      </c>
      <c r="K30" s="18">
        <f t="shared" si="3"/>
        <v>11.225236900069442</v>
      </c>
      <c r="L30" s="31">
        <v>4</v>
      </c>
      <c r="M30" s="20">
        <f t="shared" si="6"/>
        <v>1.25</v>
      </c>
      <c r="N30" s="31">
        <v>1394</v>
      </c>
      <c r="O30" s="21">
        <f t="shared" ref="O30:P30" si="38">D30/7</f>
        <v>0.7142857142857143</v>
      </c>
      <c r="P30" s="21">
        <f t="shared" si="38"/>
        <v>0</v>
      </c>
      <c r="Q30" s="17">
        <f t="shared" si="8"/>
        <v>1951</v>
      </c>
      <c r="R30" s="17"/>
      <c r="S30" s="22">
        <v>0.49470899470899471</v>
      </c>
      <c r="T30" s="15">
        <v>2400</v>
      </c>
      <c r="U30" s="23">
        <v>1400</v>
      </c>
      <c r="V30" s="24" t="s">
        <v>594</v>
      </c>
      <c r="W30" s="39">
        <v>0</v>
      </c>
      <c r="X30" s="25">
        <f t="shared" si="9"/>
        <v>0</v>
      </c>
      <c r="Y30" s="26">
        <f t="shared" si="10"/>
        <v>0</v>
      </c>
      <c r="Z30" s="39">
        <v>0</v>
      </c>
      <c r="AA30" s="2" t="s">
        <v>73</v>
      </c>
      <c r="AB30" s="28">
        <f t="shared" si="11"/>
        <v>-0.69</v>
      </c>
      <c r="AC30" s="29">
        <v>0.45278935185185182</v>
      </c>
      <c r="AD30" s="26">
        <f t="shared" si="12"/>
        <v>-3.1242465277777773</v>
      </c>
      <c r="AE30" s="26">
        <v>-6.58</v>
      </c>
      <c r="AF30" s="26">
        <v>-8.7294137943750005</v>
      </c>
      <c r="AG30" s="26">
        <v>0</v>
      </c>
    </row>
    <row r="31" spans="1:33" ht="15.75" customHeight="1" x14ac:dyDescent="0.2">
      <c r="A31" s="39" t="s">
        <v>70</v>
      </c>
      <c r="B31" s="39"/>
      <c r="C31" s="16">
        <f t="shared" si="4"/>
        <v>31.990000000000006</v>
      </c>
      <c r="D31" s="31">
        <v>24</v>
      </c>
      <c r="E31" s="31">
        <v>0</v>
      </c>
      <c r="F31" s="32">
        <v>767.7600000000001</v>
      </c>
      <c r="G31" s="32">
        <v>-0.37000000000000005</v>
      </c>
      <c r="H31" s="19">
        <f t="shared" si="1"/>
        <v>4.8192143378138999E-4</v>
      </c>
      <c r="I31" s="19">
        <f t="shared" si="2"/>
        <v>0.35141670001259079</v>
      </c>
      <c r="J31" s="18">
        <f t="shared" si="5"/>
        <v>269.80368560166676</v>
      </c>
      <c r="K31" s="18">
        <f t="shared" si="3"/>
        <v>11.241820233402782</v>
      </c>
      <c r="L31" s="31">
        <v>118</v>
      </c>
      <c r="M31" s="20">
        <f t="shared" si="6"/>
        <v>0.20338983050847459</v>
      </c>
      <c r="N31" s="31">
        <v>1376</v>
      </c>
      <c r="O31" s="21">
        <f t="shared" ref="O31:P32" si="39">D31/7</f>
        <v>3.4285714285714284</v>
      </c>
      <c r="P31" s="21">
        <f t="shared" si="39"/>
        <v>0</v>
      </c>
      <c r="Q31" s="17">
        <f t="shared" si="8"/>
        <v>401</v>
      </c>
      <c r="R31" s="17"/>
      <c r="S31" s="22">
        <v>0.42707606420097699</v>
      </c>
      <c r="T31" s="15">
        <v>1000</v>
      </c>
      <c r="U31" s="23" t="s">
        <v>33</v>
      </c>
      <c r="V31" s="24" t="s">
        <v>722</v>
      </c>
      <c r="W31" s="39">
        <v>0</v>
      </c>
      <c r="X31" s="25">
        <f t="shared" si="9"/>
        <v>0</v>
      </c>
      <c r="Y31" s="26">
        <f t="shared" si="10"/>
        <v>0</v>
      </c>
      <c r="Z31" s="39">
        <v>0</v>
      </c>
      <c r="AA31" s="2" t="s">
        <v>73</v>
      </c>
      <c r="AB31" s="28">
        <f t="shared" si="11"/>
        <v>-0.69</v>
      </c>
      <c r="AC31" s="29">
        <v>0.45278935185185182</v>
      </c>
      <c r="AD31" s="26">
        <f t="shared" si="12"/>
        <v>-14.996383333333332</v>
      </c>
      <c r="AE31" s="26">
        <v>-6.58</v>
      </c>
      <c r="AF31" s="26">
        <v>-8.7294137943750005</v>
      </c>
      <c r="AG31" s="26">
        <v>0</v>
      </c>
    </row>
    <row r="32" spans="1:33" ht="15.75" customHeight="1" x14ac:dyDescent="0.2">
      <c r="A32" s="39" t="s">
        <v>717</v>
      </c>
      <c r="B32" s="39"/>
      <c r="C32" s="16">
        <f t="shared" si="4"/>
        <v>31.990000000000002</v>
      </c>
      <c r="D32" s="31">
        <v>36</v>
      </c>
      <c r="E32" s="31">
        <v>1</v>
      </c>
      <c r="F32" s="32">
        <v>1151.6400000000001</v>
      </c>
      <c r="G32" s="32">
        <v>-0.1</v>
      </c>
      <c r="H32" s="19">
        <f t="shared" si="1"/>
        <v>8.6832690771421629E-5</v>
      </c>
      <c r="I32" s="19">
        <f t="shared" si="2"/>
        <v>0.35181178875560071</v>
      </c>
      <c r="J32" s="18">
        <f t="shared" si="5"/>
        <v>405.16052840250001</v>
      </c>
      <c r="K32" s="18">
        <f t="shared" si="3"/>
        <v>11.254459122291667</v>
      </c>
      <c r="L32" s="31">
        <v>143</v>
      </c>
      <c r="M32" s="20">
        <f t="shared" si="6"/>
        <v>0.25174825174825177</v>
      </c>
      <c r="N32" s="31">
        <v>1330</v>
      </c>
      <c r="O32" s="21">
        <f t="shared" si="39"/>
        <v>5.1428571428571432</v>
      </c>
      <c r="P32" s="21">
        <f t="shared" si="39"/>
        <v>0.14285714285714285</v>
      </c>
      <c r="Q32" s="17">
        <f t="shared" si="8"/>
        <v>251</v>
      </c>
      <c r="R32" s="17" t="str">
        <f ca="1">IFERROR(VLOOKUP($B$2,IMPORTRANGE("https://docs.google.com/spreadsheets/d/1KiWZV1ko8G7lnRucBRBd29jj3Be6ltMfljMDqzOkQmI/edit#gid=1381463014","Lookup!A:F"),6,FALSE),"")</f>
        <v/>
      </c>
      <c r="S32" s="22">
        <v>0.42387659289067742</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0.45278935185185182</v>
      </c>
      <c r="AD32" s="26">
        <f t="shared" si="12"/>
        <v>-22.494574999999998</v>
      </c>
      <c r="AE32" s="26">
        <v>-6.58</v>
      </c>
      <c r="AF32" s="26">
        <v>-8.7294137943750005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15"/>
      <c r="B141" s="15"/>
      <c r="C141" s="35"/>
      <c r="D141" s="35"/>
      <c r="E141" s="35"/>
      <c r="F141" s="35"/>
      <c r="G141" s="35"/>
      <c r="H141" s="35"/>
      <c r="I141" s="35"/>
      <c r="J141" s="35"/>
      <c r="K141" s="35"/>
      <c r="L141" s="35"/>
      <c r="M141" s="35"/>
      <c r="N141" s="35"/>
      <c r="O141" s="35"/>
      <c r="P141" s="35"/>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5"/>
      <c r="D142" s="35"/>
      <c r="E142" s="35"/>
      <c r="F142" s="35"/>
      <c r="G142" s="35"/>
      <c r="H142" s="35"/>
      <c r="I142" s="35"/>
      <c r="J142" s="35"/>
      <c r="K142" s="35"/>
      <c r="L142" s="35"/>
      <c r="M142" s="35"/>
      <c r="N142" s="35"/>
      <c r="O142" s="35"/>
      <c r="P142" s="35"/>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5"/>
      <c r="D143" s="35"/>
      <c r="E143" s="35"/>
      <c r="F143" s="35"/>
      <c r="G143" s="35"/>
      <c r="H143" s="35"/>
      <c r="I143" s="35"/>
      <c r="J143" s="35"/>
      <c r="K143" s="35"/>
      <c r="L143" s="35"/>
      <c r="M143" s="35"/>
      <c r="N143" s="35"/>
      <c r="O143" s="35"/>
      <c r="P143" s="35"/>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5"/>
      <c r="D144" s="35"/>
      <c r="E144" s="35"/>
      <c r="F144" s="35"/>
      <c r="G144" s="35"/>
      <c r="H144" s="35"/>
      <c r="I144" s="35"/>
      <c r="J144" s="35"/>
      <c r="K144" s="35"/>
      <c r="L144" s="35"/>
      <c r="M144" s="35"/>
      <c r="N144" s="35"/>
      <c r="O144" s="35"/>
      <c r="P144" s="35"/>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5"/>
      <c r="D145" s="35"/>
      <c r="E145" s="35"/>
      <c r="F145" s="35"/>
      <c r="G145" s="35"/>
      <c r="H145" s="35"/>
      <c r="I145" s="35"/>
      <c r="J145" s="35"/>
      <c r="K145" s="35"/>
      <c r="L145" s="35"/>
      <c r="M145" s="35"/>
      <c r="N145" s="35"/>
      <c r="O145" s="35"/>
      <c r="P145" s="35"/>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5"/>
      <c r="D146" s="35"/>
      <c r="E146" s="35"/>
      <c r="F146" s="35"/>
      <c r="G146" s="35"/>
      <c r="H146" s="35"/>
      <c r="I146" s="35"/>
      <c r="J146" s="35"/>
      <c r="K146" s="35"/>
      <c r="L146" s="35"/>
      <c r="M146" s="35"/>
      <c r="N146" s="35"/>
      <c r="O146" s="35"/>
      <c r="P146" s="35"/>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5"/>
      <c r="D147" s="35"/>
      <c r="E147" s="35"/>
      <c r="F147" s="35"/>
      <c r="G147" s="35"/>
      <c r="H147" s="35"/>
      <c r="I147" s="35"/>
      <c r="J147" s="35"/>
      <c r="K147" s="35"/>
      <c r="L147" s="35"/>
      <c r="M147" s="35"/>
      <c r="N147" s="35"/>
      <c r="O147" s="35"/>
      <c r="P147" s="35"/>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9.164062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16.1640625" customWidth="1"/>
    <col min="16" max="16" width="10" customWidth="1"/>
    <col min="17" max="18" width="7.33203125" customWidth="1"/>
    <col min="19" max="19" width="7.1640625" customWidth="1"/>
    <col min="20" max="20" width="14" customWidth="1"/>
    <col min="21" max="21" width="21.1640625" customWidth="1"/>
    <col min="22" max="22" width="64.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Info!B1:BJ5000""),3,FALSE),"""")"),"Waterproof Extension Cord Connection Box - Green Weatherproof Outdoor Box for Electrical Connections")</f>
        <v>Waterproof Extension Cord Connection Box - Green Weatherproof Outdoor Box for Electrical Connections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Info!B1:BJ5000""),2,FALSE),"""")"),"B07FQRV6TC")</f>
        <v>B07FQRV6TC</v>
      </c>
      <c r="B2" s="38" t="s">
        <v>595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8" customHeight="1" x14ac:dyDescent="0.15">
      <c r="A3" s="62" t="s">
        <v>30</v>
      </c>
      <c r="B3" s="63"/>
      <c r="C3" s="4">
        <f>((AE32+AF32)/0.85)*-1</f>
        <v>18.364016228676473</v>
      </c>
      <c r="D3" s="5">
        <f>SUM(D4:D99765)</f>
        <v>813</v>
      </c>
      <c r="E3" s="5"/>
      <c r="F3" s="6">
        <f t="shared" ref="F3:G3" si="0">SUM(F4:F99765)</f>
        <v>22737.100000000002</v>
      </c>
      <c r="G3" s="6">
        <f t="shared" si="0"/>
        <v>-9.4</v>
      </c>
      <c r="H3" s="7">
        <f t="shared" ref="H3:H32" si="1">G3/F3*-1</f>
        <v>4.1342123665726938E-4</v>
      </c>
      <c r="I3" s="8">
        <f t="shared" ref="I3:I32" si="2">J3/F3</f>
        <v>0.26251923355382906</v>
      </c>
      <c r="J3" s="6">
        <f>SUM(J4:J99765)</f>
        <v>5968.9260652367675</v>
      </c>
      <c r="K3" s="6">
        <f t="shared" ref="K3:K32" si="3">J3/D3</f>
        <v>7.341852478766012</v>
      </c>
      <c r="L3" s="5"/>
      <c r="M3" s="9"/>
      <c r="N3" s="10"/>
      <c r="O3" s="5" t="str">
        <f ca="1">IFERROR(__xludf.DUMMYFUNCTION("IFERROR(VLOOKUP(B2,IMPORTRANGE(""https://docs.google.com/spreadsheets/d/1N8jvpEHDVkurDv7NrPxwI3eH6hQsvtb1QltGNCalRjU/edit#gid=865736387"",""Compiled Sheet!a1:g5000""),2,FALSE),"""")"),"6 - March
6 - April
12 - May
13 - June
8.5 - July
8 - Aug
6 - Sept
11 - Oct
28 - Nov
10 - Dec
7 - Jan
4 - Feb")</f>
        <v>6 - March
6 - April
12 - May
13 - June
8.5 - July
8 - Aug
6 - Sept
11 - Oct
28 - Nov
10 - Dec
7 - Jan
4 - Feb</v>
      </c>
      <c r="P3" s="5"/>
      <c r="Q3" s="11"/>
      <c r="R3" s="11"/>
      <c r="S3" s="12"/>
      <c r="T3" s="13" t="str">
        <f ca="1">IFERROR(__xludf.DUMMYFUNCTION("CONCATENATE(""Del QTY"", ""-"",IFERROR(VLOOKUP($B$2,IMPORTRANGE(""https://docs.google.com/spreadsheets/d/1_esbIR7_dYaLQXq3pOe98A6enPdKY7UPO5aCcj2tn1I/edit#gid=973934429"",""Inventory Input!A1:AD5000""),2,FALSE),""""))"),"Del QTY-0")</f>
        <v>Del QTY-0</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7</v>
      </c>
      <c r="X3" s="7">
        <f>W3/D3</f>
        <v>8.6100861008610082E-3</v>
      </c>
      <c r="Y3" s="6"/>
      <c r="Z3" s="5"/>
      <c r="AA3" s="5"/>
      <c r="AB3" s="5"/>
      <c r="AC3" s="5"/>
      <c r="AD3" s="6">
        <f>SUM(AD4:AD99765)</f>
        <v>-546.49439028044731</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Info!B2:BZ7000""),37,FALSE)),"""")*-1"),-8.729413794375)</f>
        <v>-8.7294137943750005</v>
      </c>
      <c r="AG3" s="6">
        <f>SUM(AG4:AG99765)</f>
        <v>0</v>
      </c>
    </row>
    <row r="4" spans="1:33" ht="15.75" customHeight="1" x14ac:dyDescent="0.2">
      <c r="A4" s="15" t="s">
        <v>31</v>
      </c>
      <c r="B4" s="15" t="s">
        <v>596</v>
      </c>
      <c r="C4" s="16">
        <f t="shared" ref="C4:C32" si="4">IFERROR(F4/D4," - ")</f>
        <v>24.428828828828788</v>
      </c>
      <c r="D4" s="17">
        <v>111</v>
      </c>
      <c r="E4" s="17">
        <v>0</v>
      </c>
      <c r="F4" s="18">
        <v>2711.5999999999954</v>
      </c>
      <c r="G4" s="18">
        <v>-2.12</v>
      </c>
      <c r="H4" s="19">
        <f t="shared" si="1"/>
        <v>7.8182622805723695E-4</v>
      </c>
      <c r="I4" s="19">
        <f t="shared" si="2"/>
        <v>0.19145938677600496</v>
      </c>
      <c r="J4" s="18">
        <f t="shared" ref="J4:J32" si="5">F4*0.85+G4+AF4*D4+D4*AE4+AG4+AD4</f>
        <v>519.16127318181418</v>
      </c>
      <c r="K4" s="18">
        <f t="shared" si="3"/>
        <v>4.6771285872235513</v>
      </c>
      <c r="L4" s="17">
        <v>355</v>
      </c>
      <c r="M4" s="20">
        <f t="shared" ref="M4:M32" si="6">IFERROR(D4/L4,"-")</f>
        <v>0.3126760563380282</v>
      </c>
      <c r="N4" s="17">
        <v>196</v>
      </c>
      <c r="O4" s="21">
        <f t="shared" ref="O4:P4" si="7">D4/7</f>
        <v>15.857142857142858</v>
      </c>
      <c r="P4" s="21">
        <f t="shared" si="7"/>
        <v>0</v>
      </c>
      <c r="Q4" s="17">
        <f t="shared" ref="Q4:Q32" si="8">ROUNDDOWN(N4/(O4+P4),0)</f>
        <v>12</v>
      </c>
      <c r="R4" s="17"/>
      <c r="S4" s="22">
        <v>5.7962085308056803</v>
      </c>
      <c r="T4" s="15">
        <v>1900</v>
      </c>
      <c r="U4" s="23" t="s">
        <v>33</v>
      </c>
      <c r="V4" s="24" t="s">
        <v>33</v>
      </c>
      <c r="W4" s="15">
        <v>2</v>
      </c>
      <c r="X4" s="25">
        <f t="shared" ref="X4:X32" si="9">IFERROR(W4/D4,0)</f>
        <v>1.8018018018018018E-2</v>
      </c>
      <c r="Y4" s="26">
        <f t="shared" ref="Y4:Y32" si="10">IFERROR(G4/(W4+Z4)*-1,0)</f>
        <v>0.70666666666666667</v>
      </c>
      <c r="Z4" s="15">
        <v>1</v>
      </c>
      <c r="AA4" s="27" t="s">
        <v>73</v>
      </c>
      <c r="AB4" s="28">
        <f t="shared" ref="AB4:AB32" si="11">IF(OR(AA4="UsLargeStandardSize",AA4="UsSmallStandardSize"),-0.69,-0.48)</f>
        <v>-0.69</v>
      </c>
      <c r="AC4" s="29">
        <v>0.48122222222222216</v>
      </c>
      <c r="AD4" s="26">
        <f t="shared" ref="AD4:AD32" si="12">IFERROR(AB4*AC4*D4*2,0)</f>
        <v>-73.713619999999977</v>
      </c>
      <c r="AE4" s="26">
        <v>-6.94</v>
      </c>
      <c r="AF4" s="26">
        <v>-8.4641901515151527</v>
      </c>
      <c r="AG4" s="26">
        <v>0</v>
      </c>
    </row>
    <row r="5" spans="1:33" ht="15.75" customHeight="1" x14ac:dyDescent="0.2">
      <c r="A5" s="15" t="s">
        <v>35</v>
      </c>
      <c r="B5" s="15" t="s">
        <v>597</v>
      </c>
      <c r="C5" s="16">
        <f t="shared" si="4"/>
        <v>26.960000000000004</v>
      </c>
      <c r="D5" s="17">
        <v>50</v>
      </c>
      <c r="E5" s="17">
        <v>0</v>
      </c>
      <c r="F5" s="30">
        <v>1348.0000000000002</v>
      </c>
      <c r="G5" s="30">
        <v>-0.66</v>
      </c>
      <c r="H5" s="19">
        <f t="shared" si="1"/>
        <v>4.896142433234421E-4</v>
      </c>
      <c r="I5" s="19">
        <f t="shared" si="2"/>
        <v>0.25347751010219094</v>
      </c>
      <c r="J5" s="18">
        <f t="shared" si="5"/>
        <v>341.68768361775341</v>
      </c>
      <c r="K5" s="18">
        <f t="shared" si="3"/>
        <v>6.8337536723550683</v>
      </c>
      <c r="L5" s="17">
        <v>323</v>
      </c>
      <c r="M5" s="20">
        <f t="shared" si="6"/>
        <v>0.15479876160990713</v>
      </c>
      <c r="N5" s="17">
        <v>146</v>
      </c>
      <c r="O5" s="21">
        <f t="shared" ref="O5:P5" si="13">D5/7</f>
        <v>7.1428571428571432</v>
      </c>
      <c r="P5" s="21">
        <f t="shared" si="13"/>
        <v>0</v>
      </c>
      <c r="Q5" s="17">
        <f t="shared" si="8"/>
        <v>20</v>
      </c>
      <c r="R5" s="17"/>
      <c r="S5" s="22">
        <v>7.8618618618618603</v>
      </c>
      <c r="T5" s="15">
        <v>1900</v>
      </c>
      <c r="U5" s="23" t="s">
        <v>33</v>
      </c>
      <c r="V5" s="24" t="s">
        <v>33</v>
      </c>
      <c r="W5" s="15">
        <v>1</v>
      </c>
      <c r="X5" s="25">
        <f t="shared" si="9"/>
        <v>0.02</v>
      </c>
      <c r="Y5" s="26">
        <f t="shared" si="10"/>
        <v>0.22</v>
      </c>
      <c r="Z5" s="15">
        <v>2</v>
      </c>
      <c r="AA5" s="15" t="s">
        <v>73</v>
      </c>
      <c r="AB5" s="28">
        <f t="shared" si="11"/>
        <v>-0.69</v>
      </c>
      <c r="AC5" s="29">
        <v>0.48177983777520272</v>
      </c>
      <c r="AD5" s="26">
        <f t="shared" si="12"/>
        <v>-33.242808806488981</v>
      </c>
      <c r="AE5" s="26">
        <v>-6.94</v>
      </c>
      <c r="AF5" s="26">
        <v>-8.4641901515151527</v>
      </c>
      <c r="AG5" s="26">
        <v>0</v>
      </c>
    </row>
    <row r="6" spans="1:33" ht="15.75" customHeight="1" x14ac:dyDescent="0.2">
      <c r="A6" s="15" t="s">
        <v>37</v>
      </c>
      <c r="B6" s="15" t="s">
        <v>598</v>
      </c>
      <c r="C6" s="16">
        <f t="shared" si="4"/>
        <v>29.648235294117644</v>
      </c>
      <c r="D6" s="17">
        <v>34</v>
      </c>
      <c r="E6" s="17">
        <v>0</v>
      </c>
      <c r="F6" s="30">
        <v>1008.0399999999998</v>
      </c>
      <c r="G6" s="30">
        <v>-0.08</v>
      </c>
      <c r="H6" s="19">
        <f t="shared" si="1"/>
        <v>7.9361930082139616E-5</v>
      </c>
      <c r="I6" s="19">
        <f t="shared" si="2"/>
        <v>0.30795661698128851</v>
      </c>
      <c r="J6" s="18">
        <f t="shared" si="5"/>
        <v>310.43258818181801</v>
      </c>
      <c r="K6" s="18">
        <f t="shared" si="3"/>
        <v>9.1303702406417067</v>
      </c>
      <c r="L6" s="17">
        <v>227</v>
      </c>
      <c r="M6" s="20">
        <f t="shared" si="6"/>
        <v>0.14977973568281938</v>
      </c>
      <c r="N6" s="17">
        <v>113</v>
      </c>
      <c r="O6" s="21">
        <f t="shared" ref="O6:P6" si="14">D6/7</f>
        <v>4.8571428571428568</v>
      </c>
      <c r="P6" s="21">
        <f t="shared" si="14"/>
        <v>0</v>
      </c>
      <c r="Q6" s="17">
        <f t="shared" si="8"/>
        <v>23</v>
      </c>
      <c r="R6" s="17"/>
      <c r="S6" s="22">
        <v>6.9179487179487102</v>
      </c>
      <c r="T6" s="15">
        <v>1900</v>
      </c>
      <c r="U6" s="23" t="s">
        <v>33</v>
      </c>
      <c r="V6" s="24" t="s">
        <v>39</v>
      </c>
      <c r="W6" s="15">
        <v>0</v>
      </c>
      <c r="X6" s="25">
        <f t="shared" si="9"/>
        <v>0</v>
      </c>
      <c r="Y6" s="26">
        <f t="shared" si="10"/>
        <v>0</v>
      </c>
      <c r="Z6" s="15">
        <v>0</v>
      </c>
      <c r="AA6" s="15" t="s">
        <v>73</v>
      </c>
      <c r="AB6" s="28">
        <f t="shared" si="11"/>
        <v>-0.69</v>
      </c>
      <c r="AC6" s="29">
        <v>0.48122222222222216</v>
      </c>
      <c r="AD6" s="26">
        <f t="shared" si="12"/>
        <v>-22.57894666666666</v>
      </c>
      <c r="AE6" s="26">
        <v>-6.94</v>
      </c>
      <c r="AF6" s="26">
        <v>-8.4641901515151527</v>
      </c>
      <c r="AG6" s="26">
        <v>0</v>
      </c>
    </row>
    <row r="7" spans="1:33" ht="15.75" customHeight="1" x14ac:dyDescent="0.2">
      <c r="A7" s="15" t="s">
        <v>40</v>
      </c>
      <c r="B7" s="15" t="s">
        <v>599</v>
      </c>
      <c r="C7" s="16">
        <f t="shared" si="4"/>
        <v>34.337777777777774</v>
      </c>
      <c r="D7" s="17">
        <v>18</v>
      </c>
      <c r="E7" s="17">
        <v>0</v>
      </c>
      <c r="F7" s="30">
        <v>618.07999999999993</v>
      </c>
      <c r="G7" s="30">
        <v>-0.55999999999999994</v>
      </c>
      <c r="H7" s="19">
        <f t="shared" si="1"/>
        <v>9.0603158167227541E-4</v>
      </c>
      <c r="I7" s="19">
        <f t="shared" si="2"/>
        <v>0.38114648147930247</v>
      </c>
      <c r="J7" s="18">
        <f t="shared" si="5"/>
        <v>235.57901727272724</v>
      </c>
      <c r="K7" s="18">
        <f t="shared" si="3"/>
        <v>13.087723181818181</v>
      </c>
      <c r="L7" s="17">
        <v>188</v>
      </c>
      <c r="M7" s="20">
        <f t="shared" si="6"/>
        <v>9.5744680851063829E-2</v>
      </c>
      <c r="N7" s="17">
        <v>146</v>
      </c>
      <c r="O7" s="21">
        <f t="shared" ref="O7:P7" si="15">D7/7</f>
        <v>2.5714285714285716</v>
      </c>
      <c r="P7" s="21">
        <f t="shared" si="15"/>
        <v>0</v>
      </c>
      <c r="Q7" s="17">
        <f t="shared" si="8"/>
        <v>56</v>
      </c>
      <c r="R7" s="17"/>
      <c r="S7" s="22">
        <v>5.9014989293361797</v>
      </c>
      <c r="T7" s="15">
        <v>1900</v>
      </c>
      <c r="U7" s="23" t="s">
        <v>33</v>
      </c>
      <c r="V7" s="24" t="s">
        <v>39</v>
      </c>
      <c r="W7" s="15">
        <v>0</v>
      </c>
      <c r="X7" s="25">
        <f t="shared" si="9"/>
        <v>0</v>
      </c>
      <c r="Y7" s="26">
        <f t="shared" si="10"/>
        <v>0</v>
      </c>
      <c r="Z7" s="15">
        <v>0</v>
      </c>
      <c r="AA7" s="15" t="s">
        <v>73</v>
      </c>
      <c r="AB7" s="28">
        <f t="shared" si="11"/>
        <v>-0.69</v>
      </c>
      <c r="AC7" s="29">
        <v>0.48122222222222216</v>
      </c>
      <c r="AD7" s="26">
        <f t="shared" si="12"/>
        <v>-11.953559999999996</v>
      </c>
      <c r="AE7" s="26">
        <v>-6.94</v>
      </c>
      <c r="AF7" s="26">
        <v>-8.4641901515151527</v>
      </c>
      <c r="AG7" s="26">
        <v>0</v>
      </c>
    </row>
    <row r="8" spans="1:33" ht="15.75" customHeight="1" x14ac:dyDescent="0.2">
      <c r="A8" s="15" t="s">
        <v>42</v>
      </c>
      <c r="B8" s="15" t="s">
        <v>600</v>
      </c>
      <c r="C8" s="16">
        <f t="shared" si="4"/>
        <v>37.680000000000007</v>
      </c>
      <c r="D8" s="17">
        <v>14</v>
      </c>
      <c r="E8" s="17">
        <v>0</v>
      </c>
      <c r="F8" s="30">
        <v>527.5200000000001</v>
      </c>
      <c r="G8" s="30">
        <v>-0.24</v>
      </c>
      <c r="H8" s="19">
        <f t="shared" si="1"/>
        <v>4.5495905368516824E-4</v>
      </c>
      <c r="I8" s="19">
        <f t="shared" si="2"/>
        <v>0.42321577696896162</v>
      </c>
      <c r="J8" s="18">
        <f t="shared" si="5"/>
        <v>223.25478666666669</v>
      </c>
      <c r="K8" s="18">
        <f t="shared" si="3"/>
        <v>15.946770476190478</v>
      </c>
      <c r="L8" s="17">
        <v>168</v>
      </c>
      <c r="M8" s="20">
        <f t="shared" si="6"/>
        <v>8.3333333333333329E-2</v>
      </c>
      <c r="N8" s="17">
        <v>135</v>
      </c>
      <c r="O8" s="21">
        <f t="shared" ref="O8:P8" si="16">D8/7</f>
        <v>2</v>
      </c>
      <c r="P8" s="21">
        <f t="shared" si="16"/>
        <v>0</v>
      </c>
      <c r="Q8" s="17">
        <f t="shared" si="8"/>
        <v>67</v>
      </c>
      <c r="R8" s="17"/>
      <c r="S8" s="22">
        <v>5.5894843276036399</v>
      </c>
      <c r="T8" s="15">
        <v>2100</v>
      </c>
      <c r="U8" s="23">
        <v>200</v>
      </c>
      <c r="V8" s="24" t="s">
        <v>601</v>
      </c>
      <c r="W8" s="15">
        <v>0</v>
      </c>
      <c r="X8" s="25">
        <f t="shared" si="9"/>
        <v>0</v>
      </c>
      <c r="Y8" s="26">
        <f t="shared" si="10"/>
        <v>0</v>
      </c>
      <c r="Z8" s="15">
        <v>0</v>
      </c>
      <c r="AA8" s="15" t="s">
        <v>73</v>
      </c>
      <c r="AB8" s="28">
        <f t="shared" si="11"/>
        <v>-0.69</v>
      </c>
      <c r="AC8" s="29">
        <v>0.48122222222222216</v>
      </c>
      <c r="AD8" s="26">
        <f t="shared" si="12"/>
        <v>-9.2972133333333318</v>
      </c>
      <c r="AE8" s="26">
        <v>-6.94</v>
      </c>
      <c r="AF8" s="26">
        <v>-8.4600000000000009</v>
      </c>
      <c r="AG8" s="26">
        <v>0</v>
      </c>
    </row>
    <row r="9" spans="1:33" ht="15.75" customHeight="1" x14ac:dyDescent="0.2">
      <c r="A9" s="15" t="s">
        <v>44</v>
      </c>
      <c r="B9" s="15" t="s">
        <v>602</v>
      </c>
      <c r="C9" s="16">
        <f t="shared" si="4"/>
        <v>34.174999999999997</v>
      </c>
      <c r="D9" s="17">
        <v>14</v>
      </c>
      <c r="E9" s="17">
        <v>3</v>
      </c>
      <c r="F9" s="30">
        <v>478.45</v>
      </c>
      <c r="G9" s="30">
        <v>-0.39000000000000007</v>
      </c>
      <c r="H9" s="19">
        <f t="shared" si="1"/>
        <v>8.1513219772181016E-4</v>
      </c>
      <c r="I9" s="19">
        <f t="shared" si="2"/>
        <v>0.36889295673845796</v>
      </c>
      <c r="J9" s="18">
        <f t="shared" si="5"/>
        <v>176.4968351515152</v>
      </c>
      <c r="K9" s="18">
        <f t="shared" si="3"/>
        <v>12.606916796536799</v>
      </c>
      <c r="L9" s="17">
        <v>153</v>
      </c>
      <c r="M9" s="20">
        <f t="shared" si="6"/>
        <v>9.1503267973856203E-2</v>
      </c>
      <c r="N9" s="17">
        <v>124</v>
      </c>
      <c r="O9" s="21">
        <f t="shared" ref="O9:P9" si="17">D9/7</f>
        <v>2</v>
      </c>
      <c r="P9" s="21">
        <f t="shared" si="17"/>
        <v>0.42857142857142855</v>
      </c>
      <c r="Q9" s="17">
        <f t="shared" si="8"/>
        <v>51</v>
      </c>
      <c r="R9" s="17"/>
      <c r="S9" s="22">
        <v>6.2453703703703702</v>
      </c>
      <c r="T9" s="15">
        <v>1100</v>
      </c>
      <c r="U9" s="23">
        <v>200</v>
      </c>
      <c r="V9" s="24" t="s">
        <v>603</v>
      </c>
      <c r="W9" s="15">
        <v>0</v>
      </c>
      <c r="X9" s="25">
        <f t="shared" si="9"/>
        <v>0</v>
      </c>
      <c r="Y9" s="26">
        <f t="shared" si="10"/>
        <v>0.39000000000000007</v>
      </c>
      <c r="Z9" s="15">
        <v>1</v>
      </c>
      <c r="AA9" s="15" t="s">
        <v>73</v>
      </c>
      <c r="AB9" s="28">
        <f t="shared" si="11"/>
        <v>-0.69</v>
      </c>
      <c r="AC9" s="29">
        <v>0.48122222222222216</v>
      </c>
      <c r="AD9" s="26">
        <f t="shared" si="12"/>
        <v>-9.2972133333333318</v>
      </c>
      <c r="AE9" s="26">
        <v>-6.94</v>
      </c>
      <c r="AF9" s="26">
        <v>-8.8098893939393896</v>
      </c>
      <c r="AG9" s="26">
        <v>0</v>
      </c>
    </row>
    <row r="10" spans="1:33" ht="15.75" customHeight="1" x14ac:dyDescent="0.2">
      <c r="A10" s="15" t="s">
        <v>45</v>
      </c>
      <c r="B10" s="15" t="s">
        <v>48</v>
      </c>
      <c r="C10" s="16">
        <f t="shared" si="4"/>
        <v>29.45785714285714</v>
      </c>
      <c r="D10" s="17">
        <v>14</v>
      </c>
      <c r="E10" s="17">
        <v>0</v>
      </c>
      <c r="F10" s="30">
        <v>412.40999999999997</v>
      </c>
      <c r="G10" s="30">
        <v>-0.29000000000000004</v>
      </c>
      <c r="H10" s="19">
        <f t="shared" si="1"/>
        <v>7.0318372493392508E-4</v>
      </c>
      <c r="I10" s="19">
        <f t="shared" si="2"/>
        <v>0.29209484530325441</v>
      </c>
      <c r="J10" s="18">
        <f t="shared" si="5"/>
        <v>120.46283515151515</v>
      </c>
      <c r="K10" s="18">
        <f t="shared" si="3"/>
        <v>8.6044882251082253</v>
      </c>
      <c r="L10" s="17">
        <v>127</v>
      </c>
      <c r="M10" s="20">
        <f t="shared" si="6"/>
        <v>0.11023622047244094</v>
      </c>
      <c r="N10" s="17">
        <v>114</v>
      </c>
      <c r="O10" s="21">
        <f t="shared" ref="O10:P10" si="18">D10/7</f>
        <v>2</v>
      </c>
      <c r="P10" s="21">
        <f t="shared" si="18"/>
        <v>0</v>
      </c>
      <c r="Q10" s="17">
        <f t="shared" si="8"/>
        <v>57</v>
      </c>
      <c r="R10" s="17"/>
      <c r="S10" s="22">
        <v>5.3850996852046098</v>
      </c>
      <c r="T10" s="15">
        <v>1100</v>
      </c>
      <c r="U10" s="23">
        <v>200</v>
      </c>
      <c r="V10" s="24" t="s">
        <v>603</v>
      </c>
      <c r="W10" s="15">
        <v>0</v>
      </c>
      <c r="X10" s="25">
        <f t="shared" si="9"/>
        <v>0</v>
      </c>
      <c r="Y10" s="26">
        <f t="shared" si="10"/>
        <v>0</v>
      </c>
      <c r="Z10" s="15">
        <v>0</v>
      </c>
      <c r="AA10" s="15" t="s">
        <v>73</v>
      </c>
      <c r="AB10" s="28">
        <f t="shared" si="11"/>
        <v>-0.69</v>
      </c>
      <c r="AC10" s="29">
        <v>0.48122222222222216</v>
      </c>
      <c r="AD10" s="26">
        <f t="shared" si="12"/>
        <v>-9.2972133333333318</v>
      </c>
      <c r="AE10" s="26">
        <v>-6.94</v>
      </c>
      <c r="AF10" s="26">
        <v>-8.8098893939393896</v>
      </c>
      <c r="AG10" s="26">
        <v>0</v>
      </c>
    </row>
    <row r="11" spans="1:33" ht="15.75" customHeight="1" x14ac:dyDescent="0.2">
      <c r="A11" s="15" t="s">
        <v>47</v>
      </c>
      <c r="B11" s="15" t="s">
        <v>604</v>
      </c>
      <c r="C11" s="16">
        <f t="shared" si="4"/>
        <v>23.613636363636367</v>
      </c>
      <c r="D11" s="17">
        <v>33</v>
      </c>
      <c r="E11" s="17">
        <v>0</v>
      </c>
      <c r="F11" s="30">
        <v>779.25000000000011</v>
      </c>
      <c r="G11" s="30">
        <v>-0.72</v>
      </c>
      <c r="H11" s="19">
        <f t="shared" si="1"/>
        <v>9.2396535129932612E-4</v>
      </c>
      <c r="I11" s="19">
        <f t="shared" si="2"/>
        <v>0.15397021495027291</v>
      </c>
      <c r="J11" s="18">
        <f t="shared" si="5"/>
        <v>119.98129000000019</v>
      </c>
      <c r="K11" s="18">
        <f t="shared" si="3"/>
        <v>3.6357966666666721</v>
      </c>
      <c r="L11" s="17">
        <v>167</v>
      </c>
      <c r="M11" s="20">
        <f t="shared" si="6"/>
        <v>0.19760479041916168</v>
      </c>
      <c r="N11" s="17">
        <v>89</v>
      </c>
      <c r="O11" s="21">
        <f t="shared" ref="O11:P11" si="19">D11/7</f>
        <v>4.7142857142857144</v>
      </c>
      <c r="P11" s="21">
        <f t="shared" si="19"/>
        <v>0</v>
      </c>
      <c r="Q11" s="17">
        <f t="shared" si="8"/>
        <v>18</v>
      </c>
      <c r="R11" s="17"/>
      <c r="S11" s="22">
        <v>6.1005291005290996</v>
      </c>
      <c r="T11" s="15">
        <v>1100</v>
      </c>
      <c r="U11" s="23">
        <v>200</v>
      </c>
      <c r="V11" s="24" t="s">
        <v>605</v>
      </c>
      <c r="W11" s="15">
        <v>1</v>
      </c>
      <c r="X11" s="25">
        <f t="shared" si="9"/>
        <v>3.0303030303030304E-2</v>
      </c>
      <c r="Y11" s="26">
        <f t="shared" si="10"/>
        <v>0.72</v>
      </c>
      <c r="Z11" s="15">
        <v>0</v>
      </c>
      <c r="AA11" s="15" t="s">
        <v>73</v>
      </c>
      <c r="AB11" s="28">
        <f t="shared" si="11"/>
        <v>-0.69</v>
      </c>
      <c r="AC11" s="29">
        <v>0.48122222222222216</v>
      </c>
      <c r="AD11" s="26">
        <f t="shared" si="12"/>
        <v>-21.914859999999994</v>
      </c>
      <c r="AE11" s="26">
        <v>-6.94</v>
      </c>
      <c r="AF11" s="26">
        <v>-8.8098893939393896</v>
      </c>
      <c r="AG11" s="26">
        <v>0</v>
      </c>
    </row>
    <row r="12" spans="1:33" ht="15.75" customHeight="1" x14ac:dyDescent="0.2">
      <c r="A12" s="15" t="s">
        <v>49</v>
      </c>
      <c r="B12" s="15" t="s">
        <v>606</v>
      </c>
      <c r="C12" s="16">
        <f t="shared" si="4"/>
        <v>24.042500000000008</v>
      </c>
      <c r="D12" s="17">
        <v>44</v>
      </c>
      <c r="E12" s="17">
        <v>1</v>
      </c>
      <c r="F12" s="30">
        <v>1057.8700000000003</v>
      </c>
      <c r="G12" s="30">
        <v>-0.4</v>
      </c>
      <c r="H12" s="19">
        <f t="shared" si="1"/>
        <v>3.7811829430837426E-4</v>
      </c>
      <c r="I12" s="19">
        <f t="shared" si="2"/>
        <v>0.16691517231165812</v>
      </c>
      <c r="J12" s="18">
        <f t="shared" si="5"/>
        <v>176.57455333333382</v>
      </c>
      <c r="K12" s="18">
        <f t="shared" si="3"/>
        <v>4.0130580303030419</v>
      </c>
      <c r="L12" s="17">
        <v>171</v>
      </c>
      <c r="M12" s="20">
        <f t="shared" si="6"/>
        <v>0.25730994152046782</v>
      </c>
      <c r="N12" s="17">
        <v>49</v>
      </c>
      <c r="O12" s="21">
        <f t="shared" ref="O12:P12" si="20">D12/7</f>
        <v>6.2857142857142856</v>
      </c>
      <c r="P12" s="21">
        <f t="shared" si="20"/>
        <v>0.14285714285714285</v>
      </c>
      <c r="Q12" s="17">
        <f t="shared" si="8"/>
        <v>7</v>
      </c>
      <c r="R12" s="17"/>
      <c r="S12" s="22">
        <v>6.2132921174652198</v>
      </c>
      <c r="T12" s="15">
        <v>1100</v>
      </c>
      <c r="U12" s="23">
        <v>200</v>
      </c>
      <c r="V12" s="24" t="s">
        <v>607</v>
      </c>
      <c r="W12" s="15">
        <v>1</v>
      </c>
      <c r="X12" s="25">
        <f t="shared" si="9"/>
        <v>2.2727272727272728E-2</v>
      </c>
      <c r="Y12" s="26">
        <f t="shared" si="10"/>
        <v>0.4</v>
      </c>
      <c r="Z12" s="15">
        <v>0</v>
      </c>
      <c r="AA12" s="15" t="s">
        <v>73</v>
      </c>
      <c r="AB12" s="28">
        <f t="shared" si="11"/>
        <v>-0.69</v>
      </c>
      <c r="AC12" s="29">
        <v>0.48122222222222216</v>
      </c>
      <c r="AD12" s="26">
        <f t="shared" si="12"/>
        <v>-29.219813333333327</v>
      </c>
      <c r="AE12" s="26">
        <v>-6.94</v>
      </c>
      <c r="AF12" s="26">
        <v>-8.8098893939393896</v>
      </c>
      <c r="AG12" s="26">
        <v>0</v>
      </c>
    </row>
    <row r="13" spans="1:33" ht="15.75" customHeight="1" x14ac:dyDescent="0.2">
      <c r="A13" s="15" t="s">
        <v>50</v>
      </c>
      <c r="B13" s="15" t="s">
        <v>48</v>
      </c>
      <c r="C13" s="16">
        <f t="shared" si="4"/>
        <v>25.780285714285725</v>
      </c>
      <c r="D13" s="17">
        <v>35</v>
      </c>
      <c r="E13" s="17">
        <v>1</v>
      </c>
      <c r="F13" s="18">
        <v>902.3100000000004</v>
      </c>
      <c r="G13" s="30">
        <v>-0.64</v>
      </c>
      <c r="H13" s="19">
        <f t="shared" si="1"/>
        <v>7.0929059857476886E-4</v>
      </c>
      <c r="I13" s="19">
        <f t="shared" si="2"/>
        <v>0.2055459808041519</v>
      </c>
      <c r="J13" s="18">
        <f t="shared" si="5"/>
        <v>185.46619393939437</v>
      </c>
      <c r="K13" s="18">
        <f t="shared" si="3"/>
        <v>5.2990341125541249</v>
      </c>
      <c r="L13" s="17">
        <v>149</v>
      </c>
      <c r="M13" s="20">
        <f t="shared" si="6"/>
        <v>0.2348993288590604</v>
      </c>
      <c r="N13" s="17">
        <v>15</v>
      </c>
      <c r="O13" s="21">
        <f t="shared" ref="O13:P13" si="21">D13/7</f>
        <v>5</v>
      </c>
      <c r="P13" s="21">
        <f t="shared" si="21"/>
        <v>0.14285714285714285</v>
      </c>
      <c r="Q13" s="17">
        <f t="shared" si="8"/>
        <v>2</v>
      </c>
      <c r="R13" s="17"/>
      <c r="S13" s="22">
        <v>6.0227642276422699</v>
      </c>
      <c r="T13" s="15">
        <v>2600</v>
      </c>
      <c r="U13" s="23">
        <v>200</v>
      </c>
      <c r="V13" s="24" t="s">
        <v>607</v>
      </c>
      <c r="W13" s="15">
        <v>1</v>
      </c>
      <c r="X13" s="25">
        <f t="shared" si="9"/>
        <v>2.8571428571428571E-2</v>
      </c>
      <c r="Y13" s="26">
        <f t="shared" si="10"/>
        <v>0.32</v>
      </c>
      <c r="Z13" s="15">
        <v>1</v>
      </c>
      <c r="AA13" s="15" t="s">
        <v>73</v>
      </c>
      <c r="AB13" s="28">
        <f t="shared" si="11"/>
        <v>-0.69</v>
      </c>
      <c r="AC13" s="29">
        <v>0.48122222222222216</v>
      </c>
      <c r="AD13" s="26">
        <f t="shared" si="12"/>
        <v>-23.243033333333326</v>
      </c>
      <c r="AE13" s="26">
        <v>-6.94</v>
      </c>
      <c r="AF13" s="26">
        <v>-8.9918363636363594</v>
      </c>
      <c r="AG13" s="26">
        <v>0</v>
      </c>
    </row>
    <row r="14" spans="1:33" ht="15.75" customHeight="1" x14ac:dyDescent="0.2">
      <c r="A14" s="15" t="s">
        <v>52</v>
      </c>
      <c r="B14" s="15" t="s">
        <v>53</v>
      </c>
      <c r="C14" s="16">
        <f t="shared" si="4"/>
        <v>26.008333333333336</v>
      </c>
      <c r="D14" s="17">
        <v>6</v>
      </c>
      <c r="E14" s="17">
        <v>0</v>
      </c>
      <c r="F14" s="18">
        <v>156.05000000000001</v>
      </c>
      <c r="G14" s="30">
        <v>-0.32</v>
      </c>
      <c r="H14" s="19">
        <f t="shared" si="1"/>
        <v>2.0506247997436719E-3</v>
      </c>
      <c r="I14" s="19">
        <f t="shared" si="2"/>
        <v>0.20984916256444641</v>
      </c>
      <c r="J14" s="18">
        <f t="shared" si="5"/>
        <v>32.746961818181866</v>
      </c>
      <c r="K14" s="18">
        <f t="shared" si="3"/>
        <v>5.4578269696969777</v>
      </c>
      <c r="L14" s="17">
        <v>172</v>
      </c>
      <c r="M14" s="20">
        <f t="shared" si="6"/>
        <v>3.4883720930232558E-2</v>
      </c>
      <c r="N14" s="17">
        <v>1</v>
      </c>
      <c r="O14" s="21">
        <f t="shared" ref="O14:P14" si="22">D14/7</f>
        <v>0.8571428571428571</v>
      </c>
      <c r="P14" s="21">
        <f t="shared" si="22"/>
        <v>0</v>
      </c>
      <c r="Q14" s="17">
        <f t="shared" si="8"/>
        <v>1</v>
      </c>
      <c r="R14" s="17"/>
      <c r="S14" s="22">
        <v>3.6710182767623998</v>
      </c>
      <c r="T14" s="15">
        <v>2600</v>
      </c>
      <c r="U14" s="23">
        <v>200</v>
      </c>
      <c r="V14" s="24" t="s">
        <v>607</v>
      </c>
      <c r="W14" s="15">
        <v>0</v>
      </c>
      <c r="X14" s="25">
        <f t="shared" si="9"/>
        <v>0</v>
      </c>
      <c r="Y14" s="26">
        <f t="shared" si="10"/>
        <v>0</v>
      </c>
      <c r="Z14" s="15">
        <v>0</v>
      </c>
      <c r="AA14" s="15" t="s">
        <v>73</v>
      </c>
      <c r="AB14" s="28">
        <f t="shared" si="11"/>
        <v>-0.69</v>
      </c>
      <c r="AC14" s="29">
        <v>0.48122222222222216</v>
      </c>
      <c r="AD14" s="26">
        <f t="shared" si="12"/>
        <v>-3.984519999999999</v>
      </c>
      <c r="AE14" s="26">
        <v>-6.94</v>
      </c>
      <c r="AF14" s="26">
        <v>-8.9918363636363594</v>
      </c>
      <c r="AG14" s="26">
        <v>0</v>
      </c>
    </row>
    <row r="15" spans="1:33" ht="15.75" customHeight="1" x14ac:dyDescent="0.2">
      <c r="A15" s="15" t="s">
        <v>54</v>
      </c>
      <c r="B15" s="15" t="s">
        <v>608</v>
      </c>
      <c r="C15" s="16">
        <f t="shared" si="4"/>
        <v>26.14933333333332</v>
      </c>
      <c r="D15" s="17">
        <v>30</v>
      </c>
      <c r="E15" s="17">
        <v>1</v>
      </c>
      <c r="F15" s="18">
        <v>784.47999999999956</v>
      </c>
      <c r="G15" s="30">
        <v>-0.32</v>
      </c>
      <c r="H15" s="19">
        <f t="shared" si="1"/>
        <v>4.079135223332656E-4</v>
      </c>
      <c r="I15" s="19">
        <f t="shared" si="2"/>
        <v>0.21493257838429142</v>
      </c>
      <c r="J15" s="18">
        <f t="shared" si="5"/>
        <v>168.61030909090883</v>
      </c>
      <c r="K15" s="18">
        <f t="shared" si="3"/>
        <v>5.6203436363636277</v>
      </c>
      <c r="L15" s="17">
        <v>203</v>
      </c>
      <c r="M15" s="20">
        <f t="shared" si="6"/>
        <v>0.14778325123152711</v>
      </c>
      <c r="N15" s="17">
        <v>125</v>
      </c>
      <c r="O15" s="21">
        <f t="shared" ref="O15:P15" si="23">D15/7</f>
        <v>4.2857142857142856</v>
      </c>
      <c r="P15" s="21">
        <f t="shared" si="23"/>
        <v>0.14285714285714285</v>
      </c>
      <c r="Q15" s="17">
        <f t="shared" si="8"/>
        <v>28</v>
      </c>
      <c r="R15" s="17"/>
      <c r="S15" s="22">
        <v>3.12962962962962</v>
      </c>
      <c r="T15" s="15">
        <v>2600</v>
      </c>
      <c r="U15" s="23">
        <v>200</v>
      </c>
      <c r="V15" s="24" t="s">
        <v>607</v>
      </c>
      <c r="W15" s="15">
        <v>0</v>
      </c>
      <c r="X15" s="25">
        <f t="shared" si="9"/>
        <v>0</v>
      </c>
      <c r="Y15" s="26">
        <f t="shared" si="10"/>
        <v>0</v>
      </c>
      <c r="Z15" s="15">
        <v>0</v>
      </c>
      <c r="AA15" s="15" t="s">
        <v>73</v>
      </c>
      <c r="AB15" s="28">
        <f t="shared" si="11"/>
        <v>-0.69</v>
      </c>
      <c r="AC15" s="29">
        <v>0.48122222222222216</v>
      </c>
      <c r="AD15" s="26">
        <f t="shared" si="12"/>
        <v>-19.922599999999996</v>
      </c>
      <c r="AE15" s="26">
        <v>-6.94</v>
      </c>
      <c r="AF15" s="26">
        <v>-8.9918363636363594</v>
      </c>
      <c r="AG15" s="26">
        <v>0</v>
      </c>
    </row>
    <row r="16" spans="1:33" ht="15.75" customHeight="1" x14ac:dyDescent="0.2">
      <c r="A16" s="15" t="s">
        <v>55</v>
      </c>
      <c r="B16" s="15" t="s">
        <v>609</v>
      </c>
      <c r="C16" s="16">
        <f t="shared" si="4"/>
        <v>26.43238095238096</v>
      </c>
      <c r="D16" s="17">
        <v>63</v>
      </c>
      <c r="E16" s="17">
        <v>0</v>
      </c>
      <c r="F16" s="18">
        <v>1665.2400000000005</v>
      </c>
      <c r="G16" s="30">
        <v>-0.79999999999999993</v>
      </c>
      <c r="H16" s="19">
        <f t="shared" si="1"/>
        <v>4.8041123201460434E-4</v>
      </c>
      <c r="I16" s="19">
        <f t="shared" si="2"/>
        <v>0.22165624720215088</v>
      </c>
      <c r="J16" s="18">
        <f t="shared" si="5"/>
        <v>369.11084909090982</v>
      </c>
      <c r="K16" s="18">
        <f t="shared" si="3"/>
        <v>5.8589023665223783</v>
      </c>
      <c r="L16" s="17">
        <v>316</v>
      </c>
      <c r="M16" s="20">
        <f t="shared" si="6"/>
        <v>0.19936708860759494</v>
      </c>
      <c r="N16" s="17">
        <v>113</v>
      </c>
      <c r="O16" s="21">
        <f t="shared" ref="O16:P16" si="24">D16/7</f>
        <v>9</v>
      </c>
      <c r="P16" s="21">
        <f t="shared" si="24"/>
        <v>0</v>
      </c>
      <c r="Q16" s="17">
        <f t="shared" si="8"/>
        <v>12</v>
      </c>
      <c r="R16" s="17"/>
      <c r="S16" s="22">
        <v>3.42644320297951</v>
      </c>
      <c r="T16" s="15">
        <v>2400</v>
      </c>
      <c r="U16" s="23" t="s">
        <v>33</v>
      </c>
      <c r="V16" s="24" t="s">
        <v>33</v>
      </c>
      <c r="W16" s="15">
        <v>0</v>
      </c>
      <c r="X16" s="25">
        <f t="shared" si="9"/>
        <v>0</v>
      </c>
      <c r="Y16" s="26">
        <f t="shared" si="10"/>
        <v>0</v>
      </c>
      <c r="Z16" s="15">
        <v>0</v>
      </c>
      <c r="AA16" s="15" t="s">
        <v>73</v>
      </c>
      <c r="AB16" s="28">
        <f t="shared" si="11"/>
        <v>-0.69</v>
      </c>
      <c r="AC16" s="29">
        <v>0.48122222222222216</v>
      </c>
      <c r="AD16" s="26">
        <f t="shared" si="12"/>
        <v>-41.837459999999986</v>
      </c>
      <c r="AE16" s="26">
        <v>-6.94</v>
      </c>
      <c r="AF16" s="26">
        <v>-8.9918363636363594</v>
      </c>
      <c r="AG16" s="26">
        <v>0</v>
      </c>
    </row>
    <row r="17" spans="1:33" ht="15.75" customHeight="1" x14ac:dyDescent="0.2">
      <c r="A17" s="15" t="s">
        <v>56</v>
      </c>
      <c r="B17" s="15" t="s">
        <v>588</v>
      </c>
      <c r="C17" s="16">
        <f t="shared" si="4"/>
        <v>27.256153846153868</v>
      </c>
      <c r="D17" s="17">
        <v>52</v>
      </c>
      <c r="E17" s="17">
        <v>3</v>
      </c>
      <c r="F17" s="18">
        <v>1417.3200000000011</v>
      </c>
      <c r="G17" s="30">
        <v>-0.14000000000000001</v>
      </c>
      <c r="H17" s="19">
        <f t="shared" si="1"/>
        <v>9.8777975333728379E-5</v>
      </c>
      <c r="I17" s="19">
        <f t="shared" si="2"/>
        <v>0.24101402818293902</v>
      </c>
      <c r="J17" s="18">
        <f t="shared" si="5"/>
        <v>341.5940024242434</v>
      </c>
      <c r="K17" s="18">
        <f t="shared" si="3"/>
        <v>6.5691154312354501</v>
      </c>
      <c r="L17" s="17">
        <v>286</v>
      </c>
      <c r="M17" s="20">
        <f t="shared" si="6"/>
        <v>0.18181818181818182</v>
      </c>
      <c r="N17" s="17">
        <v>57</v>
      </c>
      <c r="O17" s="21">
        <f t="shared" ref="O17:P17" si="25">D17/7</f>
        <v>7.4285714285714288</v>
      </c>
      <c r="P17" s="21">
        <f t="shared" si="25"/>
        <v>0.42857142857142855</v>
      </c>
      <c r="Q17" s="17">
        <f t="shared" si="8"/>
        <v>7</v>
      </c>
      <c r="R17" s="17"/>
      <c r="S17" s="22">
        <v>3.49193548387096</v>
      </c>
      <c r="T17" s="15">
        <v>2400</v>
      </c>
      <c r="U17" s="23" t="s">
        <v>33</v>
      </c>
      <c r="V17" s="24" t="s">
        <v>33</v>
      </c>
      <c r="W17" s="15">
        <v>0</v>
      </c>
      <c r="X17" s="25">
        <f t="shared" si="9"/>
        <v>0</v>
      </c>
      <c r="Y17" s="26">
        <f t="shared" si="10"/>
        <v>0</v>
      </c>
      <c r="Z17" s="15">
        <v>0</v>
      </c>
      <c r="AA17" s="15" t="s">
        <v>73</v>
      </c>
      <c r="AB17" s="28">
        <f t="shared" si="11"/>
        <v>-0.69</v>
      </c>
      <c r="AC17" s="29">
        <v>0.48122222222222216</v>
      </c>
      <c r="AD17" s="26">
        <f t="shared" si="12"/>
        <v>-34.532506666666656</v>
      </c>
      <c r="AE17" s="26">
        <v>-6.94</v>
      </c>
      <c r="AF17" s="26">
        <v>-8.9918363636363594</v>
      </c>
      <c r="AG17" s="26">
        <v>0</v>
      </c>
    </row>
    <row r="18" spans="1:33" ht="15.75" customHeight="1" x14ac:dyDescent="0.2">
      <c r="A18" s="15" t="s">
        <v>57</v>
      </c>
      <c r="B18" s="15" t="s">
        <v>610</v>
      </c>
      <c r="C18" s="16">
        <f t="shared" si="4"/>
        <v>27.625686274509814</v>
      </c>
      <c r="D18" s="17">
        <v>51</v>
      </c>
      <c r="E18" s="17">
        <v>1</v>
      </c>
      <c r="F18" s="18">
        <v>1408.9100000000005</v>
      </c>
      <c r="G18" s="30">
        <v>-0.12</v>
      </c>
      <c r="H18" s="19">
        <f t="shared" si="1"/>
        <v>8.5172225337317467E-5</v>
      </c>
      <c r="I18" s="19">
        <f t="shared" si="2"/>
        <v>0.24836821039060059</v>
      </c>
      <c r="J18" s="18">
        <f t="shared" si="5"/>
        <v>349.9284553014212</v>
      </c>
      <c r="K18" s="18">
        <f t="shared" si="3"/>
        <v>6.8613422608121803</v>
      </c>
      <c r="L18" s="17">
        <v>326</v>
      </c>
      <c r="M18" s="20">
        <f t="shared" si="6"/>
        <v>0.15644171779141106</v>
      </c>
      <c r="N18" s="17">
        <v>38</v>
      </c>
      <c r="O18" s="21">
        <f t="shared" ref="O18:P18" si="26">D18/7</f>
        <v>7.2857142857142856</v>
      </c>
      <c r="P18" s="21">
        <f t="shared" si="26"/>
        <v>0.14285714285714285</v>
      </c>
      <c r="Q18" s="17">
        <f t="shared" si="8"/>
        <v>5</v>
      </c>
      <c r="R18" s="17"/>
      <c r="S18" s="22">
        <v>4.9483282674771996</v>
      </c>
      <c r="T18" s="15">
        <v>2400</v>
      </c>
      <c r="U18" s="23" t="s">
        <v>33</v>
      </c>
      <c r="V18" s="24" t="s">
        <v>33</v>
      </c>
      <c r="W18" s="15">
        <v>0</v>
      </c>
      <c r="X18" s="25">
        <f t="shared" si="9"/>
        <v>0</v>
      </c>
      <c r="Y18" s="26">
        <f t="shared" si="10"/>
        <v>0</v>
      </c>
      <c r="Z18" s="15">
        <v>0</v>
      </c>
      <c r="AA18" s="15" t="s">
        <v>73</v>
      </c>
      <c r="AB18" s="28">
        <f t="shared" si="11"/>
        <v>-0.69</v>
      </c>
      <c r="AC18" s="29">
        <v>0.49732012152777777</v>
      </c>
      <c r="AD18" s="26">
        <f t="shared" si="12"/>
        <v>-35.001390153124994</v>
      </c>
      <c r="AE18" s="26">
        <v>-6.94</v>
      </c>
      <c r="AF18" s="26">
        <v>-8.9918363636363594</v>
      </c>
      <c r="AG18" s="26">
        <v>0</v>
      </c>
    </row>
    <row r="19" spans="1:33" ht="15.75" customHeight="1" x14ac:dyDescent="0.2">
      <c r="A19" s="15" t="s">
        <v>58</v>
      </c>
      <c r="B19" s="15" t="s">
        <v>611</v>
      </c>
      <c r="C19" s="16">
        <f t="shared" si="4"/>
        <v>25.787272727272725</v>
      </c>
      <c r="D19" s="17">
        <v>22</v>
      </c>
      <c r="E19" s="17">
        <v>0</v>
      </c>
      <c r="F19" s="18">
        <v>567.31999999999994</v>
      </c>
      <c r="G19" s="30">
        <v>-0.4</v>
      </c>
      <c r="H19" s="19">
        <f t="shared" si="1"/>
        <v>7.0506944934076014E-4</v>
      </c>
      <c r="I19" s="19">
        <f t="shared" si="2"/>
        <v>0.20486314797718505</v>
      </c>
      <c r="J19" s="18">
        <f t="shared" si="5"/>
        <v>116.22296111041661</v>
      </c>
      <c r="K19" s="18">
        <f t="shared" si="3"/>
        <v>5.2828618686553002</v>
      </c>
      <c r="L19" s="17">
        <v>205</v>
      </c>
      <c r="M19" s="20">
        <f t="shared" si="6"/>
        <v>0.10731707317073171</v>
      </c>
      <c r="N19" s="17">
        <v>189</v>
      </c>
      <c r="O19" s="21">
        <f t="shared" ref="O19:P19" si="27">D19/7</f>
        <v>3.1428571428571428</v>
      </c>
      <c r="P19" s="21">
        <f t="shared" si="27"/>
        <v>0</v>
      </c>
      <c r="Q19" s="17">
        <f t="shared" si="8"/>
        <v>60</v>
      </c>
      <c r="R19" s="17"/>
      <c r="S19" s="22">
        <v>3.4730021598272098</v>
      </c>
      <c r="T19" s="15">
        <v>2400</v>
      </c>
      <c r="U19" s="23" t="s">
        <v>33</v>
      </c>
      <c r="V19" s="24" t="s">
        <v>33</v>
      </c>
      <c r="W19" s="15">
        <v>0</v>
      </c>
      <c r="X19" s="25">
        <f t="shared" si="9"/>
        <v>0</v>
      </c>
      <c r="Y19" s="26">
        <f t="shared" si="10"/>
        <v>0</v>
      </c>
      <c r="Z19" s="15">
        <v>0</v>
      </c>
      <c r="AA19" s="15" t="s">
        <v>73</v>
      </c>
      <c r="AB19" s="28">
        <f t="shared" si="11"/>
        <v>-0.69</v>
      </c>
      <c r="AC19" s="29">
        <v>0.49732012152777777</v>
      </c>
      <c r="AD19" s="26">
        <f t="shared" si="12"/>
        <v>-15.098638889583333</v>
      </c>
      <c r="AE19" s="26">
        <v>-6.94</v>
      </c>
      <c r="AF19" s="26">
        <v>-8.9918363636363647</v>
      </c>
      <c r="AG19" s="26">
        <v>0</v>
      </c>
    </row>
    <row r="20" spans="1:33" ht="15.75" customHeight="1" x14ac:dyDescent="0.2">
      <c r="A20" s="15" t="s">
        <v>59</v>
      </c>
      <c r="B20" s="15" t="s">
        <v>48</v>
      </c>
      <c r="C20" s="16">
        <f t="shared" si="4"/>
        <v>28.340000000000007</v>
      </c>
      <c r="D20" s="17">
        <v>43</v>
      </c>
      <c r="E20" s="17">
        <v>2</v>
      </c>
      <c r="F20" s="18">
        <v>1218.6200000000003</v>
      </c>
      <c r="G20" s="30">
        <v>-0.08</v>
      </c>
      <c r="H20" s="19">
        <f t="shared" si="1"/>
        <v>6.5648028097356004E-5</v>
      </c>
      <c r="I20" s="19">
        <f t="shared" si="2"/>
        <v>0.26354980252431282</v>
      </c>
      <c r="J20" s="18">
        <f t="shared" si="5"/>
        <v>321.16706035217817</v>
      </c>
      <c r="K20" s="18">
        <f t="shared" si="3"/>
        <v>7.4690014035390275</v>
      </c>
      <c r="L20" s="17">
        <v>229</v>
      </c>
      <c r="M20" s="20">
        <f t="shared" si="6"/>
        <v>0.18777292576419213</v>
      </c>
      <c r="N20" s="17">
        <v>144</v>
      </c>
      <c r="O20" s="21">
        <f t="shared" ref="O20:P20" si="28">D20/7</f>
        <v>6.1428571428571432</v>
      </c>
      <c r="P20" s="21">
        <f t="shared" si="28"/>
        <v>0.2857142857142857</v>
      </c>
      <c r="Q20" s="17">
        <f t="shared" si="8"/>
        <v>22</v>
      </c>
      <c r="R20" s="17"/>
      <c r="S20" s="22">
        <v>2.7418803418803401</v>
      </c>
      <c r="T20" s="15">
        <v>3350</v>
      </c>
      <c r="U20" s="23">
        <v>950</v>
      </c>
      <c r="V20" s="24" t="s">
        <v>612</v>
      </c>
      <c r="W20" s="15">
        <v>0</v>
      </c>
      <c r="X20" s="25">
        <f t="shared" si="9"/>
        <v>0</v>
      </c>
      <c r="Y20" s="26">
        <f t="shared" si="10"/>
        <v>0</v>
      </c>
      <c r="Z20" s="15">
        <v>0</v>
      </c>
      <c r="AA20" s="15" t="s">
        <v>73</v>
      </c>
      <c r="AB20" s="28">
        <f t="shared" si="11"/>
        <v>-0.69</v>
      </c>
      <c r="AC20" s="29">
        <v>0.49732012152777777</v>
      </c>
      <c r="AD20" s="26">
        <f t="shared" si="12"/>
        <v>-29.510976011458332</v>
      </c>
      <c r="AE20" s="26">
        <v>-6.94</v>
      </c>
      <c r="AF20" s="26">
        <v>-8.9918363636363647</v>
      </c>
      <c r="AG20" s="26">
        <v>0</v>
      </c>
    </row>
    <row r="21" spans="1:33" ht="15.75" customHeight="1" x14ac:dyDescent="0.2">
      <c r="A21" s="15" t="s">
        <v>60</v>
      </c>
      <c r="B21" s="15" t="s">
        <v>573</v>
      </c>
      <c r="C21" s="16">
        <f t="shared" si="4"/>
        <v>29.865333333333346</v>
      </c>
      <c r="D21" s="17">
        <v>45</v>
      </c>
      <c r="E21" s="17">
        <v>0</v>
      </c>
      <c r="F21" s="18">
        <v>1343.9400000000005</v>
      </c>
      <c r="G21" s="30">
        <v>0</v>
      </c>
      <c r="H21" s="19">
        <f t="shared" si="1"/>
        <v>0</v>
      </c>
      <c r="I21" s="19">
        <f t="shared" si="2"/>
        <v>0.29356428418641362</v>
      </c>
      <c r="J21" s="18">
        <f t="shared" si="5"/>
        <v>394.53278408948887</v>
      </c>
      <c r="K21" s="18">
        <f t="shared" si="3"/>
        <v>8.7673952019886414</v>
      </c>
      <c r="L21" s="17">
        <v>122</v>
      </c>
      <c r="M21" s="20">
        <f t="shared" si="6"/>
        <v>0.36885245901639346</v>
      </c>
      <c r="N21" s="17">
        <v>99</v>
      </c>
      <c r="O21" s="21">
        <f t="shared" ref="O21:P21" si="29">D21/7</f>
        <v>6.4285714285714288</v>
      </c>
      <c r="P21" s="21">
        <f t="shared" si="29"/>
        <v>0</v>
      </c>
      <c r="Q21" s="17">
        <f t="shared" si="8"/>
        <v>15</v>
      </c>
      <c r="R21" s="17"/>
      <c r="S21" s="22">
        <v>4.3465346534653397</v>
      </c>
      <c r="T21" s="15">
        <v>3350</v>
      </c>
      <c r="U21" s="23">
        <v>950</v>
      </c>
      <c r="V21" s="24" t="s">
        <v>613</v>
      </c>
      <c r="W21" s="15">
        <v>0</v>
      </c>
      <c r="X21" s="25">
        <f t="shared" si="9"/>
        <v>0</v>
      </c>
      <c r="Y21" s="26">
        <f t="shared" si="10"/>
        <v>0</v>
      </c>
      <c r="Z21" s="15">
        <v>0</v>
      </c>
      <c r="AA21" s="15" t="s">
        <v>73</v>
      </c>
      <c r="AB21" s="28">
        <f t="shared" si="11"/>
        <v>-0.69</v>
      </c>
      <c r="AC21" s="29">
        <v>0.49732012152777777</v>
      </c>
      <c r="AD21" s="26">
        <f t="shared" si="12"/>
        <v>-30.883579546874998</v>
      </c>
      <c r="AE21" s="26">
        <v>-6.94</v>
      </c>
      <c r="AF21" s="26">
        <v>-8.9918363636363647</v>
      </c>
      <c r="AG21" s="26">
        <v>0</v>
      </c>
    </row>
    <row r="22" spans="1:33" ht="15.75" customHeight="1" x14ac:dyDescent="0.2">
      <c r="A22" s="15" t="s">
        <v>61</v>
      </c>
      <c r="B22" s="15" t="s">
        <v>48</v>
      </c>
      <c r="C22" s="16">
        <f t="shared" si="4"/>
        <v>31.269999999999989</v>
      </c>
      <c r="D22" s="17">
        <v>41</v>
      </c>
      <c r="E22" s="17">
        <v>0</v>
      </c>
      <c r="F22" s="30">
        <v>1282.0699999999995</v>
      </c>
      <c r="G22" s="30">
        <v>-0.16</v>
      </c>
      <c r="H22" s="19">
        <f t="shared" si="1"/>
        <v>1.2479817794660203E-4</v>
      </c>
      <c r="I22" s="19">
        <f t="shared" si="2"/>
        <v>0.31843490341000635</v>
      </c>
      <c r="J22" s="18">
        <f t="shared" si="5"/>
        <v>408.25583661486667</v>
      </c>
      <c r="K22" s="18">
        <f t="shared" si="3"/>
        <v>9.9574594296308945</v>
      </c>
      <c r="L22" s="17">
        <v>222</v>
      </c>
      <c r="M22" s="20">
        <f t="shared" si="6"/>
        <v>0.18468468468468469</v>
      </c>
      <c r="N22" s="17">
        <v>60</v>
      </c>
      <c r="O22" s="21">
        <f t="shared" ref="O22:P22" si="30">D22/7</f>
        <v>5.8571428571428568</v>
      </c>
      <c r="P22" s="21">
        <f t="shared" si="30"/>
        <v>0</v>
      </c>
      <c r="Q22" s="17">
        <f t="shared" si="8"/>
        <v>10</v>
      </c>
      <c r="R22" s="17"/>
      <c r="S22" s="22">
        <v>7.12452830188679</v>
      </c>
      <c r="T22" s="15">
        <v>2400</v>
      </c>
      <c r="U22" s="23">
        <v>2400</v>
      </c>
      <c r="V22" s="24" t="s">
        <v>575</v>
      </c>
      <c r="W22" s="15">
        <v>1</v>
      </c>
      <c r="X22" s="25">
        <f t="shared" si="9"/>
        <v>2.4390243902439025E-2</v>
      </c>
      <c r="Y22" s="26">
        <f t="shared" si="10"/>
        <v>0.16</v>
      </c>
      <c r="Z22" s="15">
        <v>0</v>
      </c>
      <c r="AA22" s="15" t="s">
        <v>73</v>
      </c>
      <c r="AB22" s="28">
        <f t="shared" si="11"/>
        <v>-0.69</v>
      </c>
      <c r="AC22" s="29">
        <v>0.49732012152777777</v>
      </c>
      <c r="AD22" s="26">
        <f t="shared" si="12"/>
        <v>-28.138372476041663</v>
      </c>
      <c r="AE22" s="26">
        <v>-6.94</v>
      </c>
      <c r="AF22" s="26">
        <v>-8.9918363636363647</v>
      </c>
      <c r="AG22" s="26">
        <v>0</v>
      </c>
    </row>
    <row r="23" spans="1:33" ht="15.75" customHeight="1" x14ac:dyDescent="0.2">
      <c r="A23" s="15" t="s">
        <v>62</v>
      </c>
      <c r="B23" s="15" t="s">
        <v>144</v>
      </c>
      <c r="C23" s="16">
        <f t="shared" si="4"/>
        <v>33.514814814814827</v>
      </c>
      <c r="D23" s="17">
        <v>27</v>
      </c>
      <c r="E23" s="17">
        <v>0</v>
      </c>
      <c r="F23" s="18">
        <v>904.90000000000032</v>
      </c>
      <c r="G23" s="30">
        <v>-0.18000000000000002</v>
      </c>
      <c r="H23" s="19">
        <f t="shared" si="1"/>
        <v>1.98917007404133E-4</v>
      </c>
      <c r="I23" s="19">
        <f t="shared" si="2"/>
        <v>0.35395653713525627</v>
      </c>
      <c r="J23" s="18">
        <f t="shared" si="5"/>
        <v>320.29527045369349</v>
      </c>
      <c r="K23" s="18">
        <f t="shared" si="3"/>
        <v>11.862787794581241</v>
      </c>
      <c r="L23" s="17">
        <v>212</v>
      </c>
      <c r="M23" s="20">
        <f t="shared" si="6"/>
        <v>0.12735849056603774</v>
      </c>
      <c r="N23" s="17">
        <v>27</v>
      </c>
      <c r="O23" s="21">
        <f t="shared" ref="O23:P23" si="31">D23/7</f>
        <v>3.8571428571428572</v>
      </c>
      <c r="P23" s="21">
        <f t="shared" si="31"/>
        <v>0</v>
      </c>
      <c r="Q23" s="17">
        <f t="shared" si="8"/>
        <v>7</v>
      </c>
      <c r="R23" s="17"/>
      <c r="S23" s="22">
        <v>8.0325203252032509</v>
      </c>
      <c r="T23" s="15">
        <v>0</v>
      </c>
      <c r="U23" s="23" t="s">
        <v>33</v>
      </c>
      <c r="V23" s="24" t="s">
        <v>33</v>
      </c>
      <c r="W23" s="15">
        <v>0</v>
      </c>
      <c r="X23" s="25">
        <f t="shared" si="9"/>
        <v>0</v>
      </c>
      <c r="Y23" s="26">
        <f t="shared" si="10"/>
        <v>0</v>
      </c>
      <c r="Z23" s="15">
        <v>0</v>
      </c>
      <c r="AA23" s="15" t="s">
        <v>73</v>
      </c>
      <c r="AB23" s="28">
        <f t="shared" si="11"/>
        <v>-0.69</v>
      </c>
      <c r="AC23" s="29">
        <v>0.49732012152777777</v>
      </c>
      <c r="AD23" s="26">
        <f t="shared" si="12"/>
        <v>-18.530147728124998</v>
      </c>
      <c r="AE23" s="26">
        <v>-6.94</v>
      </c>
      <c r="AF23" s="26">
        <v>-8.9918363636363647</v>
      </c>
      <c r="AG23" s="26">
        <v>0</v>
      </c>
    </row>
    <row r="24" spans="1:33" ht="15.75" customHeight="1" x14ac:dyDescent="0.2">
      <c r="A24" s="15" t="s">
        <v>63</v>
      </c>
      <c r="B24" s="15" t="s">
        <v>53</v>
      </c>
      <c r="C24" s="16">
        <f t="shared" si="4"/>
        <v>33.325199999999995</v>
      </c>
      <c r="D24" s="17">
        <v>25</v>
      </c>
      <c r="E24" s="17">
        <v>0</v>
      </c>
      <c r="F24" s="18">
        <v>833.12999999999988</v>
      </c>
      <c r="G24" s="18">
        <v>-0.16</v>
      </c>
      <c r="H24" s="19">
        <f t="shared" si="1"/>
        <v>1.9204685943370186E-4</v>
      </c>
      <c r="I24" s="19">
        <f t="shared" si="2"/>
        <v>0.35114213474053568</v>
      </c>
      <c r="J24" s="18">
        <f t="shared" si="5"/>
        <v>292.54704671638245</v>
      </c>
      <c r="K24" s="18">
        <f t="shared" si="3"/>
        <v>11.701881868655299</v>
      </c>
      <c r="L24" s="17">
        <v>196</v>
      </c>
      <c r="M24" s="20">
        <f t="shared" si="6"/>
        <v>0.12755102040816327</v>
      </c>
      <c r="N24" s="17">
        <v>4</v>
      </c>
      <c r="O24" s="21">
        <f t="shared" ref="O24:P24" si="32">D24/7</f>
        <v>3.5714285714285716</v>
      </c>
      <c r="P24" s="21">
        <f t="shared" si="32"/>
        <v>0</v>
      </c>
      <c r="Q24" s="17">
        <f t="shared" si="8"/>
        <v>1</v>
      </c>
      <c r="R24" s="17"/>
      <c r="S24" s="22">
        <v>4.2312633832976401</v>
      </c>
      <c r="T24" s="15">
        <v>0</v>
      </c>
      <c r="U24" s="23" t="s">
        <v>33</v>
      </c>
      <c r="V24" s="24" t="s">
        <v>33</v>
      </c>
      <c r="W24" s="15">
        <v>0</v>
      </c>
      <c r="X24" s="25">
        <f t="shared" si="9"/>
        <v>0</v>
      </c>
      <c r="Y24" s="26">
        <f t="shared" si="10"/>
        <v>0</v>
      </c>
      <c r="Z24" s="15">
        <v>0</v>
      </c>
      <c r="AA24" s="15" t="s">
        <v>73</v>
      </c>
      <c r="AB24" s="28">
        <f t="shared" si="11"/>
        <v>-0.69</v>
      </c>
      <c r="AC24" s="29">
        <v>0.49732012152777777</v>
      </c>
      <c r="AD24" s="26">
        <f t="shared" si="12"/>
        <v>-17.157544192708333</v>
      </c>
      <c r="AE24" s="26">
        <v>-6.94</v>
      </c>
      <c r="AF24" s="26">
        <v>-8.9918363636363647</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2</v>
      </c>
      <c r="O25" s="21">
        <f t="shared" ref="O25:P25" si="33">D25/7</f>
        <v>0</v>
      </c>
      <c r="P25" s="21">
        <f t="shared" si="33"/>
        <v>0</v>
      </c>
      <c r="Q25" s="17" t="e">
        <f t="shared" si="8"/>
        <v>#DIV/0!</v>
      </c>
      <c r="R25" s="17"/>
      <c r="S25" s="22">
        <v>5.7515527950310563</v>
      </c>
      <c r="T25" s="15">
        <v>950</v>
      </c>
      <c r="U25" s="23">
        <v>950</v>
      </c>
      <c r="V25" s="24" t="s">
        <v>614</v>
      </c>
      <c r="W25" s="37">
        <v>0</v>
      </c>
      <c r="X25" s="25">
        <f t="shared" si="9"/>
        <v>0</v>
      </c>
      <c r="Y25" s="26">
        <f t="shared" si="10"/>
        <v>0</v>
      </c>
      <c r="Z25" s="37">
        <v>0</v>
      </c>
      <c r="AA25" s="15" t="s">
        <v>73</v>
      </c>
      <c r="AB25" s="28">
        <f t="shared" si="11"/>
        <v>-0.69</v>
      </c>
      <c r="AC25" s="29">
        <v>0.49732012152777777</v>
      </c>
      <c r="AD25" s="26">
        <f t="shared" si="12"/>
        <v>0</v>
      </c>
      <c r="AE25" s="26">
        <v>-6.94</v>
      </c>
      <c r="AF25" s="26">
        <v>-8.99</v>
      </c>
      <c r="AG25" s="26">
        <v>0</v>
      </c>
    </row>
    <row r="26" spans="1:33" ht="15.75" customHeight="1" x14ac:dyDescent="0.2">
      <c r="A26" s="15" t="s">
        <v>65</v>
      </c>
      <c r="B26" s="37"/>
      <c r="C26" s="16">
        <f t="shared" si="4"/>
        <v>31.99</v>
      </c>
      <c r="D26" s="17">
        <v>1</v>
      </c>
      <c r="E26" s="17">
        <v>0</v>
      </c>
      <c r="F26" s="18">
        <v>31.99</v>
      </c>
      <c r="G26" s="18">
        <v>0</v>
      </c>
      <c r="H26" s="19">
        <f t="shared" si="1"/>
        <v>0</v>
      </c>
      <c r="I26" s="19">
        <f t="shared" si="2"/>
        <v>0.33052084615990324</v>
      </c>
      <c r="J26" s="18">
        <f t="shared" si="5"/>
        <v>10.573361868655304</v>
      </c>
      <c r="K26" s="18">
        <f t="shared" si="3"/>
        <v>10.573361868655304</v>
      </c>
      <c r="L26" s="17">
        <v>180</v>
      </c>
      <c r="M26" s="20">
        <f t="shared" si="6"/>
        <v>5.5555555555555558E-3</v>
      </c>
      <c r="N26" s="17">
        <v>1</v>
      </c>
      <c r="O26" s="21">
        <f t="shared" ref="O26:P26" si="34">D26/7</f>
        <v>0.14285714285714285</v>
      </c>
      <c r="P26" s="21">
        <f t="shared" si="34"/>
        <v>0</v>
      </c>
      <c r="Q26" s="17">
        <f t="shared" si="8"/>
        <v>7</v>
      </c>
      <c r="R26" s="17"/>
      <c r="S26" s="22">
        <v>0</v>
      </c>
      <c r="T26" s="15">
        <v>1400</v>
      </c>
      <c r="U26" s="23">
        <v>1400</v>
      </c>
      <c r="V26" s="24" t="s">
        <v>593</v>
      </c>
      <c r="W26" s="37">
        <v>0</v>
      </c>
      <c r="X26" s="25">
        <f t="shared" si="9"/>
        <v>0</v>
      </c>
      <c r="Y26" s="26">
        <f t="shared" si="10"/>
        <v>0</v>
      </c>
      <c r="Z26" s="37">
        <v>0</v>
      </c>
      <c r="AA26" s="15" t="s">
        <v>73</v>
      </c>
      <c r="AB26" s="28">
        <f t="shared" si="11"/>
        <v>-0.69</v>
      </c>
      <c r="AC26" s="29">
        <v>0.49732012152777777</v>
      </c>
      <c r="AD26" s="26">
        <f t="shared" si="12"/>
        <v>-0.68630176770833329</v>
      </c>
      <c r="AE26" s="26">
        <v>-6.94</v>
      </c>
      <c r="AF26" s="26">
        <v>-8.9918363636363594</v>
      </c>
      <c r="AG26" s="26">
        <v>0</v>
      </c>
    </row>
    <row r="27" spans="1:33" ht="15.75" customHeight="1" x14ac:dyDescent="0.2">
      <c r="A27" s="15" t="s">
        <v>66</v>
      </c>
      <c r="B27" s="37"/>
      <c r="C27" s="16">
        <f t="shared" si="4"/>
        <v>31.99</v>
      </c>
      <c r="D27" s="17">
        <v>3</v>
      </c>
      <c r="E27" s="17">
        <v>0</v>
      </c>
      <c r="F27" s="18">
        <v>95.97</v>
      </c>
      <c r="G27" s="18">
        <v>0</v>
      </c>
      <c r="H27" s="19">
        <f t="shared" si="1"/>
        <v>0</v>
      </c>
      <c r="I27" s="19">
        <f t="shared" si="2"/>
        <v>0.33052084615990329</v>
      </c>
      <c r="J27" s="18">
        <f t="shared" si="5"/>
        <v>31.72008560596592</v>
      </c>
      <c r="K27" s="18">
        <f t="shared" si="3"/>
        <v>10.573361868655306</v>
      </c>
      <c r="L27" s="17">
        <v>242</v>
      </c>
      <c r="M27" s="20">
        <f t="shared" si="6"/>
        <v>1.2396694214876033E-2</v>
      </c>
      <c r="N27" s="17">
        <v>1</v>
      </c>
      <c r="O27" s="21">
        <f t="shared" ref="O27:P27" si="35">D27/7</f>
        <v>0.42857142857142855</v>
      </c>
      <c r="P27" s="21">
        <f t="shared" si="35"/>
        <v>0</v>
      </c>
      <c r="Q27" s="17">
        <f t="shared" si="8"/>
        <v>2</v>
      </c>
      <c r="R27" s="17"/>
      <c r="S27" s="22">
        <v>13.44262295081967</v>
      </c>
      <c r="T27" s="15">
        <v>2400</v>
      </c>
      <c r="U27" s="23">
        <v>1400</v>
      </c>
      <c r="V27" s="24" t="s">
        <v>593</v>
      </c>
      <c r="W27" s="37">
        <v>0</v>
      </c>
      <c r="X27" s="25">
        <f t="shared" si="9"/>
        <v>0</v>
      </c>
      <c r="Y27" s="26">
        <f t="shared" si="10"/>
        <v>0</v>
      </c>
      <c r="Z27" s="37">
        <v>0</v>
      </c>
      <c r="AA27" s="15" t="s">
        <v>73</v>
      </c>
      <c r="AB27" s="28">
        <f t="shared" si="11"/>
        <v>-0.69</v>
      </c>
      <c r="AC27" s="29">
        <v>0.49732012152777777</v>
      </c>
      <c r="AD27" s="26">
        <f t="shared" si="12"/>
        <v>-2.058905303125</v>
      </c>
      <c r="AE27" s="26">
        <v>-6.94</v>
      </c>
      <c r="AF27" s="26">
        <v>-8.9918363636363594</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1</v>
      </c>
      <c r="O28" s="21">
        <f t="shared" ref="O28:P28" si="36">D28/7</f>
        <v>0</v>
      </c>
      <c r="P28" s="21">
        <f t="shared" si="36"/>
        <v>0</v>
      </c>
      <c r="Q28" s="17" t="e">
        <f t="shared" si="8"/>
        <v>#DIV/0!</v>
      </c>
      <c r="R28" s="17"/>
      <c r="S28" s="22">
        <v>0</v>
      </c>
      <c r="T28" s="15">
        <v>2400</v>
      </c>
      <c r="U28" s="23">
        <v>1400</v>
      </c>
      <c r="V28" s="24" t="s">
        <v>593</v>
      </c>
      <c r="W28" s="37">
        <v>0</v>
      </c>
      <c r="X28" s="25">
        <f t="shared" si="9"/>
        <v>0</v>
      </c>
      <c r="Y28" s="26">
        <f t="shared" si="10"/>
        <v>0</v>
      </c>
      <c r="Z28" s="37">
        <v>0</v>
      </c>
      <c r="AA28" s="15" t="s">
        <v>73</v>
      </c>
      <c r="AB28" s="28">
        <f t="shared" si="11"/>
        <v>-0.69</v>
      </c>
      <c r="AC28" s="29">
        <v>0.49732012152777777</v>
      </c>
      <c r="AD28" s="26">
        <f t="shared" si="12"/>
        <v>0</v>
      </c>
      <c r="AE28" s="26">
        <v>-6.94</v>
      </c>
      <c r="AF28" s="26">
        <v>-8.9918363636363594</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1</v>
      </c>
      <c r="O29" s="21">
        <f t="shared" ref="O29:P29" si="37">D29/7</f>
        <v>0</v>
      </c>
      <c r="P29" s="21">
        <f t="shared" si="37"/>
        <v>0</v>
      </c>
      <c r="Q29" s="17" t="e">
        <f t="shared" si="8"/>
        <v>#DIV/0!</v>
      </c>
      <c r="R29" s="17"/>
      <c r="S29" s="22">
        <v>0</v>
      </c>
      <c r="T29" s="15">
        <v>2400</v>
      </c>
      <c r="U29" s="23">
        <v>1400</v>
      </c>
      <c r="V29" s="24" t="s">
        <v>594</v>
      </c>
      <c r="W29" s="39">
        <v>0</v>
      </c>
      <c r="X29" s="25">
        <f t="shared" si="9"/>
        <v>0</v>
      </c>
      <c r="Y29" s="26">
        <f t="shared" si="10"/>
        <v>0</v>
      </c>
      <c r="Z29" s="39">
        <v>0</v>
      </c>
      <c r="AA29" s="2" t="s">
        <v>73</v>
      </c>
      <c r="AB29" s="28">
        <f t="shared" si="11"/>
        <v>-0.69</v>
      </c>
      <c r="AC29" s="29">
        <v>0.49732012152777777</v>
      </c>
      <c r="AD29" s="26">
        <f t="shared" si="12"/>
        <v>0</v>
      </c>
      <c r="AE29" s="26">
        <v>-6.94</v>
      </c>
      <c r="AF29" s="26">
        <v>-8.9918363636363594</v>
      </c>
      <c r="AG29" s="26">
        <v>0</v>
      </c>
    </row>
    <row r="30" spans="1:33" ht="15.75" customHeight="1" x14ac:dyDescent="0.2">
      <c r="A30" s="39" t="s">
        <v>69</v>
      </c>
      <c r="B30" s="39"/>
      <c r="C30" s="16">
        <f t="shared" si="4"/>
        <v>31.99</v>
      </c>
      <c r="D30" s="31">
        <v>3</v>
      </c>
      <c r="E30" s="31">
        <v>0</v>
      </c>
      <c r="F30" s="32">
        <v>95.97</v>
      </c>
      <c r="G30" s="32">
        <v>-0.08</v>
      </c>
      <c r="H30" s="19">
        <f t="shared" si="1"/>
        <v>8.3359383140564766E-4</v>
      </c>
      <c r="I30" s="19">
        <f t="shared" si="2"/>
        <v>0.33976610726008122</v>
      </c>
      <c r="J30" s="18">
        <f t="shared" si="5"/>
        <v>32.607353313749996</v>
      </c>
      <c r="K30" s="18">
        <f t="shared" si="3"/>
        <v>10.869117771249998</v>
      </c>
      <c r="L30" s="31">
        <v>45</v>
      </c>
      <c r="M30" s="20">
        <f t="shared" si="6"/>
        <v>6.6666666666666666E-2</v>
      </c>
      <c r="N30" s="31">
        <v>1397</v>
      </c>
      <c r="O30" s="21">
        <f t="shared" ref="O30:P30" si="38">D30/7</f>
        <v>0.42857142857142855</v>
      </c>
      <c r="P30" s="21">
        <f t="shared" si="38"/>
        <v>0</v>
      </c>
      <c r="Q30" s="17">
        <f t="shared" si="8"/>
        <v>3259</v>
      </c>
      <c r="R30" s="17"/>
      <c r="S30" s="22">
        <v>0.71253071253071254</v>
      </c>
      <c r="T30" s="15">
        <v>2400</v>
      </c>
      <c r="U30" s="23">
        <v>1400</v>
      </c>
      <c r="V30" s="24" t="s">
        <v>594</v>
      </c>
      <c r="W30" s="39">
        <v>0</v>
      </c>
      <c r="X30" s="25">
        <f t="shared" si="9"/>
        <v>0</v>
      </c>
      <c r="Y30" s="26">
        <f t="shared" si="10"/>
        <v>0</v>
      </c>
      <c r="Z30" s="39">
        <v>0</v>
      </c>
      <c r="AA30" s="2" t="s">
        <v>73</v>
      </c>
      <c r="AB30" s="28">
        <f t="shared" si="11"/>
        <v>-0.69</v>
      </c>
      <c r="AC30" s="29">
        <v>0.49732012152777777</v>
      </c>
      <c r="AD30" s="26">
        <f t="shared" si="12"/>
        <v>-2.058905303125</v>
      </c>
      <c r="AE30" s="26">
        <v>-6.88</v>
      </c>
      <c r="AF30" s="26">
        <v>-8.7294137943750005</v>
      </c>
      <c r="AG30" s="26">
        <v>0</v>
      </c>
    </row>
    <row r="31" spans="1:33" ht="15.75" customHeight="1" x14ac:dyDescent="0.2">
      <c r="A31" s="39" t="s">
        <v>70</v>
      </c>
      <c r="B31" s="39"/>
      <c r="C31" s="16">
        <f t="shared" si="4"/>
        <v>31.990000000000006</v>
      </c>
      <c r="D31" s="31">
        <v>24</v>
      </c>
      <c r="E31" s="31">
        <v>1</v>
      </c>
      <c r="F31" s="32">
        <v>767.7600000000001</v>
      </c>
      <c r="G31" s="32">
        <v>-0.3</v>
      </c>
      <c r="H31" s="19">
        <f t="shared" si="1"/>
        <v>3.9074710847139722E-4</v>
      </c>
      <c r="I31" s="19">
        <f t="shared" si="2"/>
        <v>0.34020895398301565</v>
      </c>
      <c r="J31" s="18">
        <f t="shared" si="5"/>
        <v>261.19882651000012</v>
      </c>
      <c r="K31" s="18">
        <f t="shared" si="3"/>
        <v>10.883284437916672</v>
      </c>
      <c r="L31" s="31">
        <v>212</v>
      </c>
      <c r="M31" s="20">
        <f t="shared" si="6"/>
        <v>0.11320754716981132</v>
      </c>
      <c r="N31" s="31">
        <v>1374</v>
      </c>
      <c r="O31" s="21">
        <f t="shared" ref="O31:P32" si="39">D31/7</f>
        <v>3.4285714285714284</v>
      </c>
      <c r="P31" s="21">
        <f t="shared" si="39"/>
        <v>0.14285714285714285</v>
      </c>
      <c r="Q31" s="17">
        <f t="shared" si="8"/>
        <v>384</v>
      </c>
      <c r="R31" s="17"/>
      <c r="S31" s="22">
        <v>0.63905325443786898</v>
      </c>
      <c r="T31" s="15">
        <v>1000</v>
      </c>
      <c r="U31" s="23" t="s">
        <v>33</v>
      </c>
      <c r="V31" s="24" t="s">
        <v>722</v>
      </c>
      <c r="W31" s="39">
        <v>0</v>
      </c>
      <c r="X31" s="25">
        <f t="shared" si="9"/>
        <v>0</v>
      </c>
      <c r="Y31" s="26">
        <f t="shared" si="10"/>
        <v>0</v>
      </c>
      <c r="Z31" s="39">
        <v>0</v>
      </c>
      <c r="AA31" s="2" t="s">
        <v>73</v>
      </c>
      <c r="AB31" s="28">
        <f t="shared" si="11"/>
        <v>-0.69</v>
      </c>
      <c r="AC31" s="29">
        <v>0.49732012152777777</v>
      </c>
      <c r="AD31" s="26">
        <f t="shared" si="12"/>
        <v>-16.471242425</v>
      </c>
      <c r="AE31" s="26">
        <v>-6.88</v>
      </c>
      <c r="AF31" s="26">
        <v>-8.7294137943750005</v>
      </c>
      <c r="AG31" s="26">
        <v>0</v>
      </c>
    </row>
    <row r="32" spans="1:33" ht="15.75" customHeight="1" x14ac:dyDescent="0.2">
      <c r="A32" s="39" t="s">
        <v>717</v>
      </c>
      <c r="B32" s="39"/>
      <c r="C32" s="16">
        <f t="shared" si="4"/>
        <v>31.99</v>
      </c>
      <c r="D32" s="31">
        <v>10</v>
      </c>
      <c r="E32" s="31">
        <v>1</v>
      </c>
      <c r="F32" s="32">
        <v>319.89999999999998</v>
      </c>
      <c r="G32" s="32">
        <v>-0.24</v>
      </c>
      <c r="H32" s="19">
        <f t="shared" si="1"/>
        <v>7.5023444826508284E-4</v>
      </c>
      <c r="I32" s="19">
        <f t="shared" si="2"/>
        <v>0.33984946664322174</v>
      </c>
      <c r="J32" s="18">
        <f t="shared" si="5"/>
        <v>108.71784437916662</v>
      </c>
      <c r="K32" s="18">
        <f t="shared" si="3"/>
        <v>10.871784437916663</v>
      </c>
      <c r="L32" s="31">
        <v>148</v>
      </c>
      <c r="M32" s="20">
        <f t="shared" si="6"/>
        <v>6.7567567567567571E-2</v>
      </c>
      <c r="N32" s="31">
        <v>1360</v>
      </c>
      <c r="O32" s="21">
        <f t="shared" si="39"/>
        <v>1.4285714285714286</v>
      </c>
      <c r="P32" s="21">
        <f t="shared" si="39"/>
        <v>0.14285714285714285</v>
      </c>
      <c r="Q32" s="17">
        <f t="shared" si="8"/>
        <v>865</v>
      </c>
      <c r="R32" s="17" t="str">
        <f ca="1">IFERROR(VLOOKUP($B$2,IMPORTRANGE("https://docs.google.com/spreadsheets/d/1KiWZV1ko8G7lnRucBRBd29jj3Be6ltMfljMDqzOkQmI/edit#gid=1381463014","Lookup!A:F"),6,FALSE),"")</f>
        <v/>
      </c>
      <c r="S32" s="22">
        <v>0.56720098643649819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0.24</v>
      </c>
      <c r="Z32" s="39">
        <v>1</v>
      </c>
      <c r="AA32" s="2" t="s">
        <v>73</v>
      </c>
      <c r="AB32" s="28">
        <f t="shared" si="11"/>
        <v>-0.69</v>
      </c>
      <c r="AC32" s="29">
        <v>0.49732012152777777</v>
      </c>
      <c r="AD32" s="26">
        <f t="shared" si="12"/>
        <v>-6.8630176770833327</v>
      </c>
      <c r="AE32" s="26">
        <v>-6.88</v>
      </c>
      <c r="AF32" s="26">
        <v>-8.7294137943750005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15"/>
      <c r="B141" s="15"/>
      <c r="C141" s="35"/>
      <c r="D141" s="35"/>
      <c r="E141" s="35"/>
      <c r="F141" s="35"/>
      <c r="G141" s="35"/>
      <c r="H141" s="35"/>
      <c r="I141" s="35"/>
      <c r="J141" s="35"/>
      <c r="K141" s="35"/>
      <c r="L141" s="35"/>
      <c r="M141" s="35"/>
      <c r="N141" s="35"/>
      <c r="O141" s="35"/>
      <c r="P141" s="35"/>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5"/>
      <c r="D142" s="35"/>
      <c r="E142" s="35"/>
      <c r="F142" s="35"/>
      <c r="G142" s="35"/>
      <c r="H142" s="35"/>
      <c r="I142" s="35"/>
      <c r="J142" s="35"/>
      <c r="K142" s="35"/>
      <c r="L142" s="35"/>
      <c r="M142" s="35"/>
      <c r="N142" s="35"/>
      <c r="O142" s="35"/>
      <c r="P142" s="35"/>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5"/>
      <c r="D143" s="35"/>
      <c r="E143" s="35"/>
      <c r="F143" s="35"/>
      <c r="G143" s="35"/>
      <c r="H143" s="35"/>
      <c r="I143" s="35"/>
      <c r="J143" s="35"/>
      <c r="K143" s="35"/>
      <c r="L143" s="35"/>
      <c r="M143" s="35"/>
      <c r="N143" s="35"/>
      <c r="O143" s="35"/>
      <c r="P143" s="35"/>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5"/>
      <c r="D144" s="35"/>
      <c r="E144" s="35"/>
      <c r="F144" s="35"/>
      <c r="G144" s="35"/>
      <c r="H144" s="35"/>
      <c r="I144" s="35"/>
      <c r="J144" s="35"/>
      <c r="K144" s="35"/>
      <c r="L144" s="35"/>
      <c r="M144" s="35"/>
      <c r="N144" s="35"/>
      <c r="O144" s="35"/>
      <c r="P144" s="35"/>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5"/>
      <c r="D145" s="35"/>
      <c r="E145" s="35"/>
      <c r="F145" s="35"/>
      <c r="G145" s="35"/>
      <c r="H145" s="35"/>
      <c r="I145" s="35"/>
      <c r="J145" s="35"/>
      <c r="K145" s="35"/>
      <c r="L145" s="35"/>
      <c r="M145" s="35"/>
      <c r="N145" s="35"/>
      <c r="O145" s="35"/>
      <c r="P145" s="35"/>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5"/>
      <c r="D146" s="35"/>
      <c r="E146" s="35"/>
      <c r="F146" s="35"/>
      <c r="G146" s="35"/>
      <c r="H146" s="35"/>
      <c r="I146" s="35"/>
      <c r="J146" s="35"/>
      <c r="K146" s="35"/>
      <c r="L146" s="35"/>
      <c r="M146" s="35"/>
      <c r="N146" s="35"/>
      <c r="O146" s="35"/>
      <c r="P146" s="35"/>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5"/>
      <c r="D147" s="35"/>
      <c r="E147" s="35"/>
      <c r="F147" s="35"/>
      <c r="G147" s="35"/>
      <c r="H147" s="35"/>
      <c r="I147" s="35"/>
      <c r="J147" s="35"/>
      <c r="K147" s="35"/>
      <c r="L147" s="35"/>
      <c r="M147" s="35"/>
      <c r="N147" s="35"/>
      <c r="O147" s="35"/>
      <c r="P147" s="35"/>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9.1640625" customWidth="1"/>
    <col min="3" max="3" width="8" customWidth="1"/>
    <col min="4" max="4" width="5.6640625" customWidth="1"/>
    <col min="5" max="5" width="9.1640625" customWidth="1"/>
    <col min="6" max="6" width="9.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16.1640625" customWidth="1"/>
    <col min="16" max="16" width="10" customWidth="1"/>
    <col min="17" max="18" width="7.33203125" customWidth="1"/>
    <col min="19" max="19" width="7.1640625" customWidth="1"/>
    <col min="20" max="20" width="11.1640625" customWidth="1"/>
    <col min="21" max="21" width="19.164062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Info!B1:BJ5000""),3,FALSE),"""")"),"Waterproof Extension Cord Connection Box - Gray Weatherproof Outdoor Box for Electrical Connections")</f>
        <v>Waterproof Extension Cord Connection Box - Gray Weatherproof Outdoor Box for Electrical Connections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Info!B1:BJ5000""),2,FALSE),"""")"),"B083L6MH6C")</f>
        <v>B083L6MH6C</v>
      </c>
      <c r="B2" s="38" t="s">
        <v>615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18.482598847058824</v>
      </c>
      <c r="D3" s="5">
        <f>SUM(D4:D99765)</f>
        <v>0</v>
      </c>
      <c r="E3" s="5"/>
      <c r="F3" s="6">
        <f t="shared" ref="F3:G3" si="0">SUM(F4:F99765)</f>
        <v>0</v>
      </c>
      <c r="G3" s="6">
        <f t="shared" si="0"/>
        <v>0</v>
      </c>
      <c r="H3" s="7" t="e">
        <f t="shared" ref="H3:H32" si="1">G3/F3*-1</f>
        <v>#DIV/0!</v>
      </c>
      <c r="I3" s="8" t="e">
        <f t="shared" ref="I3:I32" si="2">J3/F3</f>
        <v>#N/A</v>
      </c>
      <c r="J3" s="6" t="e">
        <f>SUM(J4:J99765)</f>
        <v>#N/A</v>
      </c>
      <c r="K3" s="6" t="e">
        <f t="shared" ref="K3:K32" si="3">J3/D3</f>
        <v>#N/A</v>
      </c>
      <c r="L3" s="5"/>
      <c r="M3" s="9"/>
      <c r="N3" s="10"/>
      <c r="O3" s="5" t="str">
        <f ca="1">IFERROR(__xludf.DUMMYFUNCTION("IFERROR(VLOOKUP(B2,IMPORTRANGE(""https://docs.google.com/spreadsheets/d/1N8jvpEHDVkurDv7NrPxwI3eH6hQsvtb1QltGNCalRjU/edit#gid=865736387"",""Compiled Sheet!a1:g5000""),2,FALSE),"""")"),"")</f>
        <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t="e">
        <f>W3/D3</f>
        <v>#DIV/0!</v>
      </c>
      <c r="Y3" s="6"/>
      <c r="Z3" s="5"/>
      <c r="AA3" s="5"/>
      <c r="AB3" s="5"/>
      <c r="AC3" s="5"/>
      <c r="AD3" s="6">
        <f>SUM(AD4:AD99765)</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Info!B2:BZ7000""),37,FALSE)),"""")*-1"),-8.77020902)</f>
        <v>-8.7702090199999994</v>
      </c>
      <c r="AG3" s="6">
        <f>SUM(AG4:AG99765)</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t="s">
        <v>33</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-8.4956318181818187</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t="s">
        <v>33</v>
      </c>
      <c r="U5" s="23" t="s">
        <v>33</v>
      </c>
      <c r="V5" s="24" t="s">
        <v>33</v>
      </c>
      <c r="W5" s="15">
        <v>0</v>
      </c>
      <c r="X5" s="25">
        <f t="shared" si="9"/>
        <v>0</v>
      </c>
      <c r="Y5" s="26">
        <f t="shared" si="10"/>
        <v>0</v>
      </c>
      <c r="Z5" s="15">
        <v>0</v>
      </c>
      <c r="AA5" s="15" t="e">
        <v>#N/A</v>
      </c>
      <c r="AB5" s="28" t="e">
        <f t="shared" si="11"/>
        <v>#N/A</v>
      </c>
      <c r="AC5" s="29" t="e">
        <v>#N/A</v>
      </c>
      <c r="AD5" s="26">
        <f t="shared" si="12"/>
        <v>0</v>
      </c>
      <c r="AE5" s="26">
        <v>0</v>
      </c>
      <c r="AF5" s="26">
        <v>-8.4956318181818187</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t="s">
        <v>33</v>
      </c>
      <c r="U6" s="23" t="s">
        <v>33</v>
      </c>
      <c r="V6" s="24" t="s">
        <v>33</v>
      </c>
      <c r="W6" s="15">
        <v>0</v>
      </c>
      <c r="X6" s="25">
        <f t="shared" si="9"/>
        <v>0</v>
      </c>
      <c r="Y6" s="26">
        <f t="shared" si="10"/>
        <v>0</v>
      </c>
      <c r="Z6" s="15">
        <v>0</v>
      </c>
      <c r="AA6" s="15" t="e">
        <v>#N/A</v>
      </c>
      <c r="AB6" s="28" t="e">
        <f t="shared" si="11"/>
        <v>#N/A</v>
      </c>
      <c r="AC6" s="29" t="e">
        <v>#N/A</v>
      </c>
      <c r="AD6" s="26">
        <f t="shared" si="12"/>
        <v>0</v>
      </c>
      <c r="AE6" s="26">
        <v>0</v>
      </c>
      <c r="AF6" s="26">
        <v>-8.4956318181818187</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t="s">
        <v>33</v>
      </c>
      <c r="U7" s="23" t="s">
        <v>33</v>
      </c>
      <c r="V7" s="24" t="s">
        <v>33</v>
      </c>
      <c r="W7" s="15">
        <v>0</v>
      </c>
      <c r="X7" s="25">
        <f t="shared" si="9"/>
        <v>0</v>
      </c>
      <c r="Y7" s="26">
        <f t="shared" si="10"/>
        <v>0</v>
      </c>
      <c r="Z7" s="15">
        <v>0</v>
      </c>
      <c r="AA7" s="15" t="e">
        <v>#N/A</v>
      </c>
      <c r="AB7" s="28" t="e">
        <f t="shared" si="11"/>
        <v>#N/A</v>
      </c>
      <c r="AC7" s="29" t="e">
        <v>#N/A</v>
      </c>
      <c r="AD7" s="26">
        <f t="shared" si="12"/>
        <v>0</v>
      </c>
      <c r="AE7" s="26">
        <v>0</v>
      </c>
      <c r="AF7" s="26">
        <v>-8.4956318181818187</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t="s">
        <v>33</v>
      </c>
      <c r="U8" s="23" t="s">
        <v>33</v>
      </c>
      <c r="V8" s="24" t="s">
        <v>33</v>
      </c>
      <c r="W8" s="15">
        <v>0</v>
      </c>
      <c r="X8" s="25">
        <f t="shared" si="9"/>
        <v>0</v>
      </c>
      <c r="Y8" s="26">
        <f t="shared" si="10"/>
        <v>0</v>
      </c>
      <c r="Z8" s="15">
        <v>0</v>
      </c>
      <c r="AA8" s="15" t="e">
        <v>#N/A</v>
      </c>
      <c r="AB8" s="28" t="e">
        <f t="shared" si="11"/>
        <v>#N/A</v>
      </c>
      <c r="AC8" s="29" t="e">
        <v>#N/A</v>
      </c>
      <c r="AD8" s="26">
        <f t="shared" si="12"/>
        <v>0</v>
      </c>
      <c r="AE8" s="26">
        <v>0</v>
      </c>
      <c r="AF8" s="26">
        <v>-8.5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t="s">
        <v>33</v>
      </c>
      <c r="U9" s="23" t="s">
        <v>33</v>
      </c>
      <c r="V9" s="24" t="s">
        <v>33</v>
      </c>
      <c r="W9" s="15">
        <v>0</v>
      </c>
      <c r="X9" s="25">
        <f t="shared" si="9"/>
        <v>0</v>
      </c>
      <c r="Y9" s="26">
        <f t="shared" si="10"/>
        <v>0</v>
      </c>
      <c r="Z9" s="15">
        <v>0</v>
      </c>
      <c r="AA9" s="15" t="e">
        <v>#N/A</v>
      </c>
      <c r="AB9" s="28" t="e">
        <f t="shared" si="11"/>
        <v>#N/A</v>
      </c>
      <c r="AC9" s="29" t="e">
        <v>#N/A</v>
      </c>
      <c r="AD9" s="26">
        <f t="shared" si="12"/>
        <v>0</v>
      </c>
      <c r="AE9" s="26">
        <v>0</v>
      </c>
      <c r="AF9" s="26">
        <v>-8.8535227272727202</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t="s">
        <v>33</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-8.8535227272727202</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t="s">
        <v>33</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-8.8535227272727202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#N/A</v>
      </c>
      <c r="J12" s="18" t="e">
        <f t="shared" si="5"/>
        <v>#N/A</v>
      </c>
      <c r="K12" s="18" t="e">
        <f t="shared" si="3"/>
        <v>#N/A</v>
      </c>
      <c r="L12" s="17">
        <v>0</v>
      </c>
      <c r="M12" s="20" t="str">
        <f t="shared" si="6"/>
        <v>-</v>
      </c>
      <c r="N12" s="17">
        <v>0</v>
      </c>
      <c r="O12" s="21">
        <f t="shared" ref="O12:P12" si="20">D12/7</f>
        <v>0</v>
      </c>
      <c r="P12" s="21">
        <f t="shared" si="20"/>
        <v>0</v>
      </c>
      <c r="Q12" s="17" t="e">
        <f t="shared" si="8"/>
        <v>#DIV/0!</v>
      </c>
      <c r="R12" s="17"/>
      <c r="S12" s="22" t="e">
        <v>#N/A</v>
      </c>
      <c r="T12" s="15" t="s">
        <v>33</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t="e">
        <v>#N/A</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#N/A</v>
      </c>
      <c r="J13" s="18" t="e">
        <f t="shared" si="5"/>
        <v>#N/A</v>
      </c>
      <c r="K13" s="18" t="e">
        <f t="shared" si="3"/>
        <v>#N/A</v>
      </c>
      <c r="L13" s="17">
        <v>0</v>
      </c>
      <c r="M13" s="20" t="str">
        <f t="shared" si="6"/>
        <v>-</v>
      </c>
      <c r="N13" s="17">
        <v>0</v>
      </c>
      <c r="O13" s="21">
        <f t="shared" ref="O13:P13" si="21">D13/7</f>
        <v>0</v>
      </c>
      <c r="P13" s="21">
        <f t="shared" si="21"/>
        <v>0</v>
      </c>
      <c r="Q13" s="17" t="e">
        <f t="shared" si="8"/>
        <v>#DIV/0!</v>
      </c>
      <c r="R13" s="17"/>
      <c r="S13" s="22" t="e">
        <v>#N/A</v>
      </c>
      <c r="T13" s="15" t="s">
        <v>33</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t="e">
        <v>#N/A</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#N/A</v>
      </c>
      <c r="J14" s="18" t="e">
        <f t="shared" si="5"/>
        <v>#N/A</v>
      </c>
      <c r="K14" s="18" t="e">
        <f t="shared" si="3"/>
        <v>#N/A</v>
      </c>
      <c r="L14" s="17">
        <v>0</v>
      </c>
      <c r="M14" s="20" t="str">
        <f t="shared" si="6"/>
        <v>-</v>
      </c>
      <c r="N14" s="17">
        <v>0</v>
      </c>
      <c r="O14" s="21">
        <f t="shared" ref="O14:P14" si="22">D14/7</f>
        <v>0</v>
      </c>
      <c r="P14" s="21">
        <f t="shared" si="22"/>
        <v>0</v>
      </c>
      <c r="Q14" s="17" t="e">
        <f t="shared" si="8"/>
        <v>#DIV/0!</v>
      </c>
      <c r="R14" s="17"/>
      <c r="S14" s="22" t="e">
        <v>#N/A</v>
      </c>
      <c r="T14" s="15" t="s">
        <v>33</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t="e">
        <v>#N/A</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#N/A</v>
      </c>
      <c r="J15" s="18" t="e">
        <f t="shared" si="5"/>
        <v>#N/A</v>
      </c>
      <c r="K15" s="18" t="e">
        <f t="shared" si="3"/>
        <v>#N/A</v>
      </c>
      <c r="L15" s="17">
        <v>0</v>
      </c>
      <c r="M15" s="20" t="str">
        <f t="shared" si="6"/>
        <v>-</v>
      </c>
      <c r="N15" s="17">
        <v>0</v>
      </c>
      <c r="O15" s="21">
        <f t="shared" ref="O15:P15" si="23">D15/7</f>
        <v>0</v>
      </c>
      <c r="P15" s="21">
        <f t="shared" si="23"/>
        <v>0</v>
      </c>
      <c r="Q15" s="17" t="e">
        <f t="shared" si="8"/>
        <v>#DIV/0!</v>
      </c>
      <c r="R15" s="17"/>
      <c r="S15" s="22" t="e">
        <v>#N/A</v>
      </c>
      <c r="T15" s="15" t="s">
        <v>33</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t="e">
        <v>#N/A</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#N/A</v>
      </c>
      <c r="J16" s="18" t="e">
        <f t="shared" si="5"/>
        <v>#N/A</v>
      </c>
      <c r="K16" s="18" t="e">
        <f t="shared" si="3"/>
        <v>#N/A</v>
      </c>
      <c r="L16" s="17">
        <v>0</v>
      </c>
      <c r="M16" s="20" t="str">
        <f t="shared" si="6"/>
        <v>-</v>
      </c>
      <c r="N16" s="17">
        <v>0</v>
      </c>
      <c r="O16" s="21">
        <f t="shared" ref="O16:P16" si="24">D16/7</f>
        <v>0</v>
      </c>
      <c r="P16" s="21">
        <f t="shared" si="24"/>
        <v>0</v>
      </c>
      <c r="Q16" s="17" t="e">
        <f t="shared" si="8"/>
        <v>#DIV/0!</v>
      </c>
      <c r="R16" s="17"/>
      <c r="S16" s="22" t="e">
        <v>#N/A</v>
      </c>
      <c r="T16" s="15" t="s">
        <v>33</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t="e">
        <v>#N/A</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#N/A</v>
      </c>
      <c r="J17" s="18" t="e">
        <f t="shared" si="5"/>
        <v>#N/A</v>
      </c>
      <c r="K17" s="18" t="e">
        <f t="shared" si="3"/>
        <v>#N/A</v>
      </c>
      <c r="L17" s="17">
        <v>0</v>
      </c>
      <c r="M17" s="20" t="str">
        <f t="shared" si="6"/>
        <v>-</v>
      </c>
      <c r="N17" s="17">
        <v>0</v>
      </c>
      <c r="O17" s="21">
        <f t="shared" ref="O17:P17" si="25">D17/7</f>
        <v>0</v>
      </c>
      <c r="P17" s="21">
        <f t="shared" si="25"/>
        <v>0</v>
      </c>
      <c r="Q17" s="17" t="e">
        <f t="shared" si="8"/>
        <v>#DIV/0!</v>
      </c>
      <c r="R17" s="17"/>
      <c r="S17" s="22" t="e">
        <v>#N/A</v>
      </c>
      <c r="T17" s="15" t="s">
        <v>33</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t="e">
        <v>#N/A</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#N/A</v>
      </c>
      <c r="J18" s="18" t="e">
        <f t="shared" si="5"/>
        <v>#N/A</v>
      </c>
      <c r="K18" s="18" t="e">
        <f t="shared" si="3"/>
        <v>#N/A</v>
      </c>
      <c r="L18" s="17">
        <v>0</v>
      </c>
      <c r="M18" s="20" t="str">
        <f t="shared" si="6"/>
        <v>-</v>
      </c>
      <c r="N18" s="17">
        <v>0</v>
      </c>
      <c r="O18" s="21">
        <f t="shared" ref="O18:P18" si="26">D18/7</f>
        <v>0</v>
      </c>
      <c r="P18" s="21">
        <f t="shared" si="26"/>
        <v>0</v>
      </c>
      <c r="Q18" s="17" t="e">
        <f t="shared" si="8"/>
        <v>#DIV/0!</v>
      </c>
      <c r="R18" s="17"/>
      <c r="S18" s="22" t="e">
        <v>#N/A</v>
      </c>
      <c r="T18" s="15" t="s">
        <v>33</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t="e">
        <v>#N/A</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t="s">
        <v>33</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-9.4205188636363655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t="s">
        <v>33</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-9.4205188636363655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t="s">
        <v>33</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-9.4205188636363655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t="s">
        <v>33</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-9.4205188636363655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t="s">
        <v>33</v>
      </c>
      <c r="U23" s="23" t="s">
        <v>33</v>
      </c>
      <c r="V23" s="24" t="s">
        <v>33</v>
      </c>
      <c r="W23" s="15">
        <v>0</v>
      </c>
      <c r="X23" s="25">
        <f t="shared" si="9"/>
        <v>0</v>
      </c>
      <c r="Y23" s="26">
        <f t="shared" si="10"/>
        <v>0</v>
      </c>
      <c r="Z23" s="15">
        <v>0</v>
      </c>
      <c r="AA23" s="15" t="s">
        <v>73</v>
      </c>
      <c r="AB23" s="26">
        <f t="shared" si="11"/>
        <v>-0.69</v>
      </c>
      <c r="AC23" s="29">
        <v>0.49944444444444441</v>
      </c>
      <c r="AD23" s="26">
        <f t="shared" si="12"/>
        <v>0</v>
      </c>
      <c r="AE23" s="26">
        <v>-6.94</v>
      </c>
      <c r="AF23" s="26">
        <v>-9.4205188636363655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t="s">
        <v>33</v>
      </c>
      <c r="U24" s="23" t="s">
        <v>33</v>
      </c>
      <c r="V24" s="24" t="s">
        <v>33</v>
      </c>
      <c r="W24" s="15">
        <v>0</v>
      </c>
      <c r="X24" s="25">
        <f t="shared" si="9"/>
        <v>0</v>
      </c>
      <c r="Y24" s="26">
        <f t="shared" si="10"/>
        <v>0</v>
      </c>
      <c r="Z24" s="15">
        <v>0</v>
      </c>
      <c r="AA24" s="15" t="s">
        <v>73</v>
      </c>
      <c r="AB24" s="28">
        <f t="shared" si="11"/>
        <v>-0.69</v>
      </c>
      <c r="AC24" s="29">
        <v>0.49944444444444441</v>
      </c>
      <c r="AD24" s="26">
        <f t="shared" si="12"/>
        <v>0</v>
      </c>
      <c r="AE24" s="26">
        <v>-6.94</v>
      </c>
      <c r="AF24" s="26">
        <v>-9.4205188636363655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t="s">
        <v>33</v>
      </c>
      <c r="U25" s="23" t="s">
        <v>33</v>
      </c>
      <c r="V25" s="24" t="s">
        <v>33</v>
      </c>
      <c r="W25" s="37">
        <v>0</v>
      </c>
      <c r="X25" s="25">
        <f t="shared" si="9"/>
        <v>0</v>
      </c>
      <c r="Y25" s="26">
        <f t="shared" si="10"/>
        <v>0</v>
      </c>
      <c r="Z25" s="37">
        <v>0</v>
      </c>
      <c r="AA25" s="15" t="s">
        <v>73</v>
      </c>
      <c r="AB25" s="28">
        <f t="shared" si="11"/>
        <v>-0.69</v>
      </c>
      <c r="AC25" s="29">
        <v>0.49944444444444441</v>
      </c>
      <c r="AD25" s="26">
        <f t="shared" si="12"/>
        <v>0</v>
      </c>
      <c r="AE25" s="26">
        <v>-6.94</v>
      </c>
      <c r="AF25" s="26">
        <v>-9.42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t="s">
        <v>33</v>
      </c>
      <c r="U26" s="23" t="s">
        <v>33</v>
      </c>
      <c r="V26" s="24" t="s">
        <v>33</v>
      </c>
      <c r="W26" s="37">
        <v>0</v>
      </c>
      <c r="X26" s="25">
        <f t="shared" si="9"/>
        <v>0</v>
      </c>
      <c r="Y26" s="26">
        <f t="shared" si="10"/>
        <v>0</v>
      </c>
      <c r="Z26" s="37">
        <v>0</v>
      </c>
      <c r="AA26" s="15" t="s">
        <v>73</v>
      </c>
      <c r="AB26" s="28">
        <f t="shared" si="11"/>
        <v>-0.69</v>
      </c>
      <c r="AC26" s="29">
        <v>0.49944444444444441</v>
      </c>
      <c r="AD26" s="26">
        <f t="shared" si="12"/>
        <v>0</v>
      </c>
      <c r="AE26" s="26">
        <v>-6.94</v>
      </c>
      <c r="AF26" s="26">
        <v>-9.04188636363636</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t="s">
        <v>33</v>
      </c>
      <c r="U27" s="23" t="s">
        <v>33</v>
      </c>
      <c r="V27" s="24" t="s">
        <v>33</v>
      </c>
      <c r="W27" s="37">
        <v>0</v>
      </c>
      <c r="X27" s="25">
        <f t="shared" si="9"/>
        <v>0</v>
      </c>
      <c r="Y27" s="26">
        <f t="shared" si="10"/>
        <v>0</v>
      </c>
      <c r="Z27" s="37">
        <v>0</v>
      </c>
      <c r="AA27" s="15" t="s">
        <v>73</v>
      </c>
      <c r="AB27" s="28">
        <f t="shared" si="11"/>
        <v>-0.69</v>
      </c>
      <c r="AC27" s="29">
        <v>0.49944444444444441</v>
      </c>
      <c r="AD27" s="26">
        <f t="shared" si="12"/>
        <v>0</v>
      </c>
      <c r="AE27" s="26">
        <v>-6.94</v>
      </c>
      <c r="AF27" s="26">
        <v>-9.04188636363636</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t="s">
        <v>33</v>
      </c>
      <c r="U28" s="23" t="s">
        <v>33</v>
      </c>
      <c r="V28" s="24" t="s">
        <v>33</v>
      </c>
      <c r="W28" s="37">
        <v>0</v>
      </c>
      <c r="X28" s="25">
        <f t="shared" si="9"/>
        <v>0</v>
      </c>
      <c r="Y28" s="26">
        <f t="shared" si="10"/>
        <v>0</v>
      </c>
      <c r="Z28" s="37">
        <v>0</v>
      </c>
      <c r="AA28" s="15" t="s">
        <v>73</v>
      </c>
      <c r="AB28" s="28">
        <f t="shared" si="11"/>
        <v>-0.69</v>
      </c>
      <c r="AC28" s="29">
        <v>0.49944444444444441</v>
      </c>
      <c r="AD28" s="26">
        <f t="shared" si="12"/>
        <v>0</v>
      </c>
      <c r="AE28" s="26">
        <v>-6.94</v>
      </c>
      <c r="AF28" s="26">
        <v>-9.04188636363636</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t="s">
        <v>33</v>
      </c>
      <c r="U29" s="23" t="s">
        <v>33</v>
      </c>
      <c r="V29" s="24" t="s">
        <v>33</v>
      </c>
      <c r="W29" s="39">
        <v>0</v>
      </c>
      <c r="X29" s="25">
        <f t="shared" si="9"/>
        <v>0</v>
      </c>
      <c r="Y29" s="26">
        <f t="shared" si="10"/>
        <v>0</v>
      </c>
      <c r="Z29" s="39">
        <v>0</v>
      </c>
      <c r="AA29" s="2" t="s">
        <v>73</v>
      </c>
      <c r="AB29" s="28">
        <f t="shared" si="11"/>
        <v>-0.69</v>
      </c>
      <c r="AC29" s="29">
        <v>0.49944444444444441</v>
      </c>
      <c r="AD29" s="26">
        <f t="shared" si="12"/>
        <v>0</v>
      </c>
      <c r="AE29" s="26">
        <v>-6.94</v>
      </c>
      <c r="AF29" s="26">
        <v>-9.04188636363636</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t="s">
        <v>33</v>
      </c>
      <c r="U30" s="23" t="s">
        <v>33</v>
      </c>
      <c r="V30" s="24" t="s">
        <v>33</v>
      </c>
      <c r="W30" s="39">
        <v>0</v>
      </c>
      <c r="X30" s="25">
        <f t="shared" si="9"/>
        <v>0</v>
      </c>
      <c r="Y30" s="26">
        <f t="shared" si="10"/>
        <v>0</v>
      </c>
      <c r="Z30" s="39">
        <v>0</v>
      </c>
      <c r="AA30" s="2" t="s">
        <v>73</v>
      </c>
      <c r="AB30" s="28">
        <f t="shared" si="11"/>
        <v>-0.69</v>
      </c>
      <c r="AC30" s="29">
        <v>0.49944444444444441</v>
      </c>
      <c r="AD30" s="26">
        <f t="shared" si="12"/>
        <v>0</v>
      </c>
      <c r="AE30" s="26">
        <v>-6.94</v>
      </c>
      <c r="AF30" s="26">
        <v>-8.7702090199999994</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33</v>
      </c>
      <c r="W31" s="39">
        <v>0</v>
      </c>
      <c r="X31" s="25">
        <f t="shared" si="9"/>
        <v>0</v>
      </c>
      <c r="Y31" s="26">
        <f t="shared" si="10"/>
        <v>0</v>
      </c>
      <c r="Z31" s="39">
        <v>0</v>
      </c>
      <c r="AA31" s="2" t="s">
        <v>73</v>
      </c>
      <c r="AB31" s="28">
        <f t="shared" si="11"/>
        <v>-0.69</v>
      </c>
      <c r="AC31" s="29">
        <v>0.49944444444444441</v>
      </c>
      <c r="AD31" s="26">
        <f t="shared" si="12"/>
        <v>0</v>
      </c>
      <c r="AE31" s="26">
        <v>-6.94</v>
      </c>
      <c r="AF31" s="26">
        <v>-8.7702090200000011</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0.49944444444444441</v>
      </c>
      <c r="AD32" s="26">
        <f t="shared" si="12"/>
        <v>0</v>
      </c>
      <c r="AE32" s="26">
        <v>-6.94</v>
      </c>
      <c r="AF32" s="26">
        <v>-8.7702090199999994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15"/>
      <c r="B141" s="15"/>
      <c r="C141" s="35"/>
      <c r="D141" s="35"/>
      <c r="E141" s="35"/>
      <c r="F141" s="35"/>
      <c r="G141" s="35"/>
      <c r="H141" s="35"/>
      <c r="I141" s="35"/>
      <c r="J141" s="35"/>
      <c r="K141" s="35"/>
      <c r="L141" s="35"/>
      <c r="M141" s="35"/>
      <c r="N141" s="35"/>
      <c r="O141" s="35"/>
      <c r="P141" s="35"/>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5"/>
      <c r="D142" s="35"/>
      <c r="E142" s="35"/>
      <c r="F142" s="35"/>
      <c r="G142" s="35"/>
      <c r="H142" s="35"/>
      <c r="I142" s="35"/>
      <c r="J142" s="35"/>
      <c r="K142" s="35"/>
      <c r="L142" s="35"/>
      <c r="M142" s="35"/>
      <c r="N142" s="35"/>
      <c r="O142" s="35"/>
      <c r="P142" s="35"/>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5"/>
      <c r="D143" s="35"/>
      <c r="E143" s="35"/>
      <c r="F143" s="35"/>
      <c r="G143" s="35"/>
      <c r="H143" s="35"/>
      <c r="I143" s="35"/>
      <c r="J143" s="35"/>
      <c r="K143" s="35"/>
      <c r="L143" s="35"/>
      <c r="M143" s="35"/>
      <c r="N143" s="35"/>
      <c r="O143" s="35"/>
      <c r="P143" s="35"/>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5"/>
      <c r="D144" s="35"/>
      <c r="E144" s="35"/>
      <c r="F144" s="35"/>
      <c r="G144" s="35"/>
      <c r="H144" s="35"/>
      <c r="I144" s="35"/>
      <c r="J144" s="35"/>
      <c r="K144" s="35"/>
      <c r="L144" s="35"/>
      <c r="M144" s="35"/>
      <c r="N144" s="35"/>
      <c r="O144" s="35"/>
      <c r="P144" s="35"/>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5"/>
      <c r="D145" s="35"/>
      <c r="E145" s="35"/>
      <c r="F145" s="35"/>
      <c r="G145" s="35"/>
      <c r="H145" s="35"/>
      <c r="I145" s="35"/>
      <c r="J145" s="35"/>
      <c r="K145" s="35"/>
      <c r="L145" s="35"/>
      <c r="M145" s="35"/>
      <c r="N145" s="35"/>
      <c r="O145" s="35"/>
      <c r="P145" s="35"/>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5"/>
      <c r="D146" s="35"/>
      <c r="E146" s="35"/>
      <c r="F146" s="35"/>
      <c r="G146" s="35"/>
      <c r="H146" s="35"/>
      <c r="I146" s="35"/>
      <c r="J146" s="35"/>
      <c r="K146" s="35"/>
      <c r="L146" s="35"/>
      <c r="M146" s="35"/>
      <c r="N146" s="35"/>
      <c r="O146" s="35"/>
      <c r="P146" s="35"/>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5"/>
      <c r="D147" s="35"/>
      <c r="E147" s="35"/>
      <c r="F147" s="35"/>
      <c r="G147" s="35"/>
      <c r="H147" s="35"/>
      <c r="I147" s="35"/>
      <c r="J147" s="35"/>
      <c r="K147" s="35"/>
      <c r="L147" s="35"/>
      <c r="M147" s="35"/>
      <c r="N147" s="35"/>
      <c r="O147" s="35"/>
      <c r="P147" s="35"/>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9.1640625" customWidth="1"/>
    <col min="3" max="3" width="8" customWidth="1"/>
    <col min="4" max="4" width="5.6640625" customWidth="1"/>
    <col min="5" max="5" width="9.1640625" customWidth="1"/>
    <col min="6" max="6" width="9.83203125"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16.1640625" customWidth="1"/>
    <col min="16" max="16" width="10"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Info!B1:BJ5000""),3,FALSE),"""")"),"Waterproof Extension Cord Connection Box - Green Weatherproof Outdoor Box for Electrical Connections")</f>
        <v>Waterproof Extension Cord Connection Box - Green Weatherproof Outdoor Box for Electrical Connections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Info!B1:BJ5000""),2,FALSE),"""")"),"B083KPHLJL")</f>
        <v>B083KPHLJL</v>
      </c>
      <c r="B2" s="38" t="s">
        <v>616</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18.482598847058824</v>
      </c>
      <c r="D3" s="5">
        <f>SUM(D4:D99765)</f>
        <v>5</v>
      </c>
      <c r="E3" s="5"/>
      <c r="F3" s="6">
        <f t="shared" ref="F3:G3" si="0">SUM(F4:F99765)</f>
        <v>171.35999999999999</v>
      </c>
      <c r="G3" s="6">
        <f t="shared" si="0"/>
        <v>0</v>
      </c>
      <c r="H3" s="7">
        <f t="shared" ref="H3:H32" si="1">G3/F3*-1</f>
        <v>0</v>
      </c>
      <c r="I3" s="8" t="e">
        <f t="shared" ref="I3:I32" si="2">J3/F3</f>
        <v>#N/A</v>
      </c>
      <c r="J3" s="6" t="e">
        <f>SUM(J4:J99765)</f>
        <v>#N/A</v>
      </c>
      <c r="K3" s="6" t="e">
        <f t="shared" ref="K3:K32" si="3">J3/D3</f>
        <v>#N/A</v>
      </c>
      <c r="L3" s="5"/>
      <c r="M3" s="9"/>
      <c r="N3" s="10"/>
      <c r="O3" s="5" t="str">
        <f ca="1">IFERROR(__xludf.DUMMYFUNCTION("IFERROR(VLOOKUP(B2,IMPORTRANGE(""https://docs.google.com/spreadsheets/d/1N8jvpEHDVkurDv7NrPxwI3eH6hQsvtb1QltGNCalRjU/edit#gid=865736387"",""Compiled Sheet!a1:g5000""),2,FALSE),"""")"),"")</f>
        <v/>
      </c>
      <c r="P3" s="5"/>
      <c r="Q3" s="11"/>
      <c r="R3" s="11"/>
      <c r="S3" s="12"/>
      <c r="T3" s="13" t="str">
        <f ca="1">IFERROR(__xludf.DUMMYFUNCTION("CONCATENATE(""Del QTY"", ""-"",IFERROR(VLOOKUP($B$2,IMPORTRANGE(""https://docs.google.com/spreadsheets/d/1_esbIR7_dYaLQXq3pOe98A6enPdKY7UPO5aCcj2tn1I/edit#gid=973934429"",""Inventory Input!A1:AD5000""),2,FALSE),""""))"),"Del QTY-1")</f>
        <v>Del QTY-1</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-3.4231931402085745</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Info!B2:BZ7000""),37,FALSE)),"""")*-1"),-8.77020902)</f>
        <v>-8.7702090199999994</v>
      </c>
      <c r="AG3" s="6">
        <f>SUM(AG4:AG99765)</f>
        <v>0</v>
      </c>
    </row>
    <row r="4" spans="1:33" ht="15.75" customHeight="1" x14ac:dyDescent="0.2">
      <c r="A4" s="15" t="s">
        <v>31</v>
      </c>
      <c r="B4" s="15"/>
      <c r="C4" s="16">
        <f t="shared" ref="C4:C32" si="4">IFERROR(F4/D4," - ")</f>
        <v>37.119999999999997</v>
      </c>
      <c r="D4" s="17">
        <v>2</v>
      </c>
      <c r="E4" s="17">
        <v>0</v>
      </c>
      <c r="F4" s="18">
        <v>74.239999999999995</v>
      </c>
      <c r="G4" s="18">
        <v>0</v>
      </c>
      <c r="H4" s="19">
        <f t="shared" si="1"/>
        <v>0</v>
      </c>
      <c r="I4" s="19">
        <f t="shared" si="2"/>
        <v>0.41572974627742937</v>
      </c>
      <c r="J4" s="18">
        <f t="shared" ref="J4:J32" si="5">F4*0.85+G4+AF4*D4+D4*AE4+AG4+AD4</f>
        <v>30.863776363636354</v>
      </c>
      <c r="K4" s="18">
        <f t="shared" si="3"/>
        <v>15.431888181818177</v>
      </c>
      <c r="L4" s="17">
        <v>0</v>
      </c>
      <c r="M4" s="20" t="str">
        <f t="shared" ref="M4:M32" si="6">IFERROR(D4/L4,"-")</f>
        <v>-</v>
      </c>
      <c r="N4" s="17">
        <v>6</v>
      </c>
      <c r="O4" s="21">
        <f t="shared" ref="O4:P4" si="7">D4/7</f>
        <v>0.2857142857142857</v>
      </c>
      <c r="P4" s="21">
        <f t="shared" si="7"/>
        <v>0</v>
      </c>
      <c r="Q4" s="17">
        <f t="shared" ref="Q4:Q32" si="8">ROUNDDOWN(N4/(O4+P4),0)</f>
        <v>21</v>
      </c>
      <c r="R4" s="17"/>
      <c r="S4" s="22">
        <v>0.66666666666666596</v>
      </c>
      <c r="T4" s="15" t="s">
        <v>33</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0.49600000000000005</v>
      </c>
      <c r="AD4" s="26">
        <f t="shared" ref="AD4:AD32" si="12">IFERROR(AB4*AC4*D4*2,0)</f>
        <v>-1.36896</v>
      </c>
      <c r="AE4" s="26">
        <v>-6.94</v>
      </c>
      <c r="AF4" s="26">
        <v>-8.4956318181818187</v>
      </c>
      <c r="AG4" s="26">
        <v>0</v>
      </c>
    </row>
    <row r="5" spans="1:33" ht="15.75" customHeight="1" x14ac:dyDescent="0.2">
      <c r="A5" s="15" t="s">
        <v>35</v>
      </c>
      <c r="B5" s="15"/>
      <c r="C5" s="16">
        <f t="shared" si="4"/>
        <v>37.119999999999997</v>
      </c>
      <c r="D5" s="17">
        <v>1</v>
      </c>
      <c r="E5" s="17">
        <v>0</v>
      </c>
      <c r="F5" s="30">
        <v>37.119999999999997</v>
      </c>
      <c r="G5" s="30">
        <v>0</v>
      </c>
      <c r="H5" s="19">
        <f t="shared" si="1"/>
        <v>0</v>
      </c>
      <c r="I5" s="19">
        <f t="shared" si="2"/>
        <v>0.41570837935370702</v>
      </c>
      <c r="J5" s="18">
        <f t="shared" si="5"/>
        <v>15.431095041609604</v>
      </c>
      <c r="K5" s="18">
        <f t="shared" si="3"/>
        <v>15.431095041609604</v>
      </c>
      <c r="L5" s="17">
        <v>40</v>
      </c>
      <c r="M5" s="20">
        <f t="shared" si="6"/>
        <v>2.5000000000000001E-2</v>
      </c>
      <c r="N5" s="17">
        <v>2</v>
      </c>
      <c r="O5" s="21">
        <f t="shared" ref="O5:P5" si="13">D5/7</f>
        <v>0.14285714285714285</v>
      </c>
      <c r="P5" s="21">
        <f t="shared" si="13"/>
        <v>0</v>
      </c>
      <c r="Q5" s="17">
        <f t="shared" si="8"/>
        <v>14</v>
      </c>
      <c r="R5" s="17"/>
      <c r="S5" s="22">
        <v>8</v>
      </c>
      <c r="T5" s="15" t="s">
        <v>33</v>
      </c>
      <c r="U5" s="23" t="s">
        <v>33</v>
      </c>
      <c r="V5" s="24" t="s">
        <v>33</v>
      </c>
      <c r="W5" s="15">
        <v>0</v>
      </c>
      <c r="X5" s="25">
        <f t="shared" si="9"/>
        <v>0</v>
      </c>
      <c r="Y5" s="26">
        <f t="shared" si="10"/>
        <v>0</v>
      </c>
      <c r="Z5" s="15">
        <v>0</v>
      </c>
      <c r="AA5" s="15" t="s">
        <v>73</v>
      </c>
      <c r="AB5" s="28">
        <f t="shared" si="11"/>
        <v>-0.69</v>
      </c>
      <c r="AC5" s="29">
        <v>0.49657473928157592</v>
      </c>
      <c r="AD5" s="26">
        <f t="shared" si="12"/>
        <v>-0.68527314020857466</v>
      </c>
      <c r="AE5" s="26">
        <v>-6.94</v>
      </c>
      <c r="AF5" s="26">
        <v>-8.4956318181818187</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2</v>
      </c>
      <c r="O6" s="21">
        <f t="shared" ref="O6:P6" si="14">D6/7</f>
        <v>0</v>
      </c>
      <c r="P6" s="21">
        <f t="shared" si="14"/>
        <v>0</v>
      </c>
      <c r="Q6" s="17" t="e">
        <f t="shared" si="8"/>
        <v>#DIV/0!</v>
      </c>
      <c r="R6" s="17"/>
      <c r="S6" s="22">
        <v>5.3333333333333304</v>
      </c>
      <c r="T6" s="15" t="s">
        <v>33</v>
      </c>
      <c r="U6" s="23" t="s">
        <v>33</v>
      </c>
      <c r="V6" s="24" t="s">
        <v>33</v>
      </c>
      <c r="W6" s="15">
        <v>0</v>
      </c>
      <c r="X6" s="25">
        <f t="shared" si="9"/>
        <v>0</v>
      </c>
      <c r="Y6" s="26">
        <f t="shared" si="10"/>
        <v>0</v>
      </c>
      <c r="Z6" s="15">
        <v>0</v>
      </c>
      <c r="AA6" s="15" t="s">
        <v>73</v>
      </c>
      <c r="AB6" s="28">
        <f t="shared" si="11"/>
        <v>-0.69</v>
      </c>
      <c r="AC6" s="29">
        <v>0.49600000000000005</v>
      </c>
      <c r="AD6" s="26">
        <f t="shared" si="12"/>
        <v>0</v>
      </c>
      <c r="AE6" s="26">
        <v>-6.94</v>
      </c>
      <c r="AF6" s="26">
        <v>-8.4956318181818187</v>
      </c>
      <c r="AG6" s="26">
        <v>0</v>
      </c>
    </row>
    <row r="7" spans="1:33" ht="15.75" customHeight="1" x14ac:dyDescent="0.2">
      <c r="A7" s="15" t="s">
        <v>40</v>
      </c>
      <c r="B7" s="15"/>
      <c r="C7" s="16">
        <f t="shared" si="4"/>
        <v>30</v>
      </c>
      <c r="D7" s="17">
        <v>2</v>
      </c>
      <c r="E7" s="17">
        <v>0</v>
      </c>
      <c r="F7" s="30">
        <v>60</v>
      </c>
      <c r="G7" s="30">
        <v>0</v>
      </c>
      <c r="H7" s="19">
        <f t="shared" si="1"/>
        <v>0</v>
      </c>
      <c r="I7" s="19">
        <f t="shared" si="2"/>
        <v>0.31266293939393924</v>
      </c>
      <c r="J7" s="18">
        <f t="shared" si="5"/>
        <v>18.759776363636355</v>
      </c>
      <c r="K7" s="18">
        <f t="shared" si="3"/>
        <v>9.3798881818181776</v>
      </c>
      <c r="L7" s="17">
        <v>34</v>
      </c>
      <c r="M7" s="20">
        <f t="shared" si="6"/>
        <v>5.8823529411764705E-2</v>
      </c>
      <c r="N7" s="17">
        <v>0</v>
      </c>
      <c r="O7" s="21">
        <f t="shared" ref="O7:P7" si="15">D7/7</f>
        <v>0.2857142857142857</v>
      </c>
      <c r="P7" s="21">
        <f t="shared" si="15"/>
        <v>0</v>
      </c>
      <c r="Q7" s="17">
        <f t="shared" si="8"/>
        <v>0</v>
      </c>
      <c r="R7" s="17"/>
      <c r="S7" s="22" t="e">
        <v>#N/A</v>
      </c>
      <c r="T7" s="15" t="s">
        <v>33</v>
      </c>
      <c r="U7" s="23" t="s">
        <v>33</v>
      </c>
      <c r="V7" s="24" t="s">
        <v>33</v>
      </c>
      <c r="W7" s="15">
        <v>0</v>
      </c>
      <c r="X7" s="25">
        <f t="shared" si="9"/>
        <v>0</v>
      </c>
      <c r="Y7" s="26">
        <f t="shared" si="10"/>
        <v>0</v>
      </c>
      <c r="Z7" s="15">
        <v>0</v>
      </c>
      <c r="AA7" s="15" t="s">
        <v>73</v>
      </c>
      <c r="AB7" s="28">
        <f t="shared" si="11"/>
        <v>-0.69</v>
      </c>
      <c r="AC7" s="29">
        <v>0.49600000000000005</v>
      </c>
      <c r="AD7" s="26">
        <f t="shared" si="12"/>
        <v>-1.36896</v>
      </c>
      <c r="AE7" s="26">
        <v>-6.94</v>
      </c>
      <c r="AF7" s="26">
        <v>-8.4956318181818187</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t="s">
        <v>33</v>
      </c>
      <c r="U8" s="23" t="s">
        <v>33</v>
      </c>
      <c r="V8" s="24" t="s">
        <v>33</v>
      </c>
      <c r="W8" s="15">
        <v>0</v>
      </c>
      <c r="X8" s="25">
        <f t="shared" si="9"/>
        <v>0</v>
      </c>
      <c r="Y8" s="26">
        <f t="shared" si="10"/>
        <v>0</v>
      </c>
      <c r="Z8" s="15">
        <v>0</v>
      </c>
      <c r="AA8" s="15" t="s">
        <v>73</v>
      </c>
      <c r="AB8" s="28">
        <f t="shared" si="11"/>
        <v>-0.69</v>
      </c>
      <c r="AC8" s="29">
        <v>0.49600000000000005</v>
      </c>
      <c r="AD8" s="26">
        <f t="shared" si="12"/>
        <v>0</v>
      </c>
      <c r="AE8" s="26">
        <v>-6.94</v>
      </c>
      <c r="AF8" s="26">
        <v>-8.5</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t="s">
        <v>33</v>
      </c>
      <c r="U9" s="23" t="s">
        <v>33</v>
      </c>
      <c r="V9" s="24" t="s">
        <v>33</v>
      </c>
      <c r="W9" s="15">
        <v>0</v>
      </c>
      <c r="X9" s="25">
        <f t="shared" si="9"/>
        <v>0</v>
      </c>
      <c r="Y9" s="26">
        <f t="shared" si="10"/>
        <v>0</v>
      </c>
      <c r="Z9" s="15">
        <v>0</v>
      </c>
      <c r="AA9" s="15" t="e">
        <v>#N/A</v>
      </c>
      <c r="AB9" s="28" t="e">
        <f t="shared" si="11"/>
        <v>#N/A</v>
      </c>
      <c r="AC9" s="29" t="e">
        <v>#N/A</v>
      </c>
      <c r="AD9" s="26">
        <f t="shared" si="12"/>
        <v>0</v>
      </c>
      <c r="AE9" s="26">
        <v>0</v>
      </c>
      <c r="AF9" s="26">
        <v>-8.8535227272727202</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t="s">
        <v>33</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-8.8535227272727202</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t="s">
        <v>33</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-8.8535227272727202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#N/A</v>
      </c>
      <c r="J12" s="18" t="e">
        <f t="shared" si="5"/>
        <v>#N/A</v>
      </c>
      <c r="K12" s="18" t="e">
        <f t="shared" si="3"/>
        <v>#N/A</v>
      </c>
      <c r="L12" s="17">
        <v>0</v>
      </c>
      <c r="M12" s="20" t="str">
        <f t="shared" si="6"/>
        <v>-</v>
      </c>
      <c r="N12" s="17">
        <v>0</v>
      </c>
      <c r="O12" s="21">
        <f t="shared" ref="O12:P12" si="20">D12/7</f>
        <v>0</v>
      </c>
      <c r="P12" s="21">
        <f t="shared" si="20"/>
        <v>0</v>
      </c>
      <c r="Q12" s="17" t="e">
        <f t="shared" si="8"/>
        <v>#DIV/0!</v>
      </c>
      <c r="R12" s="17"/>
      <c r="S12" s="22" t="e">
        <v>#N/A</v>
      </c>
      <c r="T12" s="15" t="s">
        <v>33</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t="e">
        <v>#N/A</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#N/A</v>
      </c>
      <c r="J13" s="18" t="e">
        <f t="shared" si="5"/>
        <v>#N/A</v>
      </c>
      <c r="K13" s="18" t="e">
        <f t="shared" si="3"/>
        <v>#N/A</v>
      </c>
      <c r="L13" s="17">
        <v>0</v>
      </c>
      <c r="M13" s="20" t="str">
        <f t="shared" si="6"/>
        <v>-</v>
      </c>
      <c r="N13" s="17">
        <v>0</v>
      </c>
      <c r="O13" s="21">
        <f t="shared" ref="O13:P13" si="21">D13/7</f>
        <v>0</v>
      </c>
      <c r="P13" s="21">
        <f t="shared" si="21"/>
        <v>0</v>
      </c>
      <c r="Q13" s="17" t="e">
        <f t="shared" si="8"/>
        <v>#DIV/0!</v>
      </c>
      <c r="R13" s="17"/>
      <c r="S13" s="22" t="e">
        <v>#N/A</v>
      </c>
      <c r="T13" s="15" t="s">
        <v>33</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t="e">
        <v>#N/A</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#N/A</v>
      </c>
      <c r="J14" s="18" t="e">
        <f t="shared" si="5"/>
        <v>#N/A</v>
      </c>
      <c r="K14" s="18" t="e">
        <f t="shared" si="3"/>
        <v>#N/A</v>
      </c>
      <c r="L14" s="17">
        <v>0</v>
      </c>
      <c r="M14" s="20" t="str">
        <f t="shared" si="6"/>
        <v>-</v>
      </c>
      <c r="N14" s="17">
        <v>0</v>
      </c>
      <c r="O14" s="21">
        <f t="shared" ref="O14:P14" si="22">D14/7</f>
        <v>0</v>
      </c>
      <c r="P14" s="21">
        <f t="shared" si="22"/>
        <v>0</v>
      </c>
      <c r="Q14" s="17" t="e">
        <f t="shared" si="8"/>
        <v>#DIV/0!</v>
      </c>
      <c r="R14" s="17"/>
      <c r="S14" s="22" t="e">
        <v>#N/A</v>
      </c>
      <c r="T14" s="15" t="s">
        <v>33</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t="e">
        <v>#N/A</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#N/A</v>
      </c>
      <c r="J15" s="18" t="e">
        <f t="shared" si="5"/>
        <v>#N/A</v>
      </c>
      <c r="K15" s="18" t="e">
        <f t="shared" si="3"/>
        <v>#N/A</v>
      </c>
      <c r="L15" s="17">
        <v>0</v>
      </c>
      <c r="M15" s="20" t="str">
        <f t="shared" si="6"/>
        <v>-</v>
      </c>
      <c r="N15" s="17">
        <v>0</v>
      </c>
      <c r="O15" s="21">
        <f t="shared" ref="O15:P15" si="23">D15/7</f>
        <v>0</v>
      </c>
      <c r="P15" s="21">
        <f t="shared" si="23"/>
        <v>0</v>
      </c>
      <c r="Q15" s="17" t="e">
        <f t="shared" si="8"/>
        <v>#DIV/0!</v>
      </c>
      <c r="R15" s="17"/>
      <c r="S15" s="22" t="e">
        <v>#N/A</v>
      </c>
      <c r="T15" s="15" t="s">
        <v>33</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t="e">
        <v>#N/A</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#N/A</v>
      </c>
      <c r="J16" s="18" t="e">
        <f t="shared" si="5"/>
        <v>#N/A</v>
      </c>
      <c r="K16" s="18" t="e">
        <f t="shared" si="3"/>
        <v>#N/A</v>
      </c>
      <c r="L16" s="17">
        <v>0</v>
      </c>
      <c r="M16" s="20" t="str">
        <f t="shared" si="6"/>
        <v>-</v>
      </c>
      <c r="N16" s="17">
        <v>0</v>
      </c>
      <c r="O16" s="21">
        <f t="shared" ref="O16:P16" si="24">D16/7</f>
        <v>0</v>
      </c>
      <c r="P16" s="21">
        <f t="shared" si="24"/>
        <v>0</v>
      </c>
      <c r="Q16" s="17" t="e">
        <f t="shared" si="8"/>
        <v>#DIV/0!</v>
      </c>
      <c r="R16" s="17"/>
      <c r="S16" s="22" t="e">
        <v>#N/A</v>
      </c>
      <c r="T16" s="15" t="s">
        <v>33</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t="e">
        <v>#N/A</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#N/A</v>
      </c>
      <c r="J17" s="18" t="e">
        <f t="shared" si="5"/>
        <v>#N/A</v>
      </c>
      <c r="K17" s="18" t="e">
        <f t="shared" si="3"/>
        <v>#N/A</v>
      </c>
      <c r="L17" s="17">
        <v>0</v>
      </c>
      <c r="M17" s="20" t="str">
        <f t="shared" si="6"/>
        <v>-</v>
      </c>
      <c r="N17" s="17">
        <v>0</v>
      </c>
      <c r="O17" s="21">
        <f t="shared" ref="O17:P17" si="25">D17/7</f>
        <v>0</v>
      </c>
      <c r="P17" s="21">
        <f t="shared" si="25"/>
        <v>0</v>
      </c>
      <c r="Q17" s="17" t="e">
        <f t="shared" si="8"/>
        <v>#DIV/0!</v>
      </c>
      <c r="R17" s="17"/>
      <c r="S17" s="22" t="e">
        <v>#N/A</v>
      </c>
      <c r="T17" s="15" t="s">
        <v>33</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t="e">
        <v>#N/A</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#N/A</v>
      </c>
      <c r="J18" s="18" t="e">
        <f t="shared" si="5"/>
        <v>#N/A</v>
      </c>
      <c r="K18" s="18" t="e">
        <f t="shared" si="3"/>
        <v>#N/A</v>
      </c>
      <c r="L18" s="17">
        <v>0</v>
      </c>
      <c r="M18" s="20" t="str">
        <f t="shared" si="6"/>
        <v>-</v>
      </c>
      <c r="N18" s="17">
        <v>0</v>
      </c>
      <c r="O18" s="21">
        <f t="shared" ref="O18:P18" si="26">D18/7</f>
        <v>0</v>
      </c>
      <c r="P18" s="21">
        <f t="shared" si="26"/>
        <v>0</v>
      </c>
      <c r="Q18" s="17" t="e">
        <f t="shared" si="8"/>
        <v>#DIV/0!</v>
      </c>
      <c r="R18" s="17"/>
      <c r="S18" s="22" t="e">
        <v>#N/A</v>
      </c>
      <c r="T18" s="15" t="s">
        <v>33</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t="e">
        <v>#N/A</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t="s">
        <v>33</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-9.4205188636363655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t="s">
        <v>33</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-9.4205188636363655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t="s">
        <v>33</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-9.4205188636363655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t="s">
        <v>33</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-9.4205188636363655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t="s">
        <v>33</v>
      </c>
      <c r="U23" s="23" t="s">
        <v>33</v>
      </c>
      <c r="V23" s="24" t="s">
        <v>33</v>
      </c>
      <c r="W23" s="15">
        <v>0</v>
      </c>
      <c r="X23" s="25">
        <f t="shared" si="9"/>
        <v>0</v>
      </c>
      <c r="Y23" s="26">
        <f t="shared" si="10"/>
        <v>0</v>
      </c>
      <c r="Z23" s="15">
        <v>0</v>
      </c>
      <c r="AA23" s="15" t="s">
        <v>73</v>
      </c>
      <c r="AB23" s="28">
        <f t="shared" si="11"/>
        <v>-0.69</v>
      </c>
      <c r="AC23" s="44">
        <v>0.49944444444444441</v>
      </c>
      <c r="AD23" s="26">
        <f t="shared" si="12"/>
        <v>0</v>
      </c>
      <c r="AE23" s="26">
        <v>-6.94</v>
      </c>
      <c r="AF23" s="26">
        <v>-9.4205188636363655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t="s">
        <v>33</v>
      </c>
      <c r="U24" s="23" t="s">
        <v>33</v>
      </c>
      <c r="V24" s="24" t="s">
        <v>33</v>
      </c>
      <c r="W24" s="15">
        <v>0</v>
      </c>
      <c r="X24" s="25">
        <f t="shared" si="9"/>
        <v>0</v>
      </c>
      <c r="Y24" s="26">
        <f t="shared" si="10"/>
        <v>0</v>
      </c>
      <c r="Z24" s="15">
        <v>0</v>
      </c>
      <c r="AA24" s="15" t="s">
        <v>73</v>
      </c>
      <c r="AB24" s="28">
        <f t="shared" si="11"/>
        <v>-0.69</v>
      </c>
      <c r="AC24" s="44">
        <v>0.49944444444444441</v>
      </c>
      <c r="AD24" s="26">
        <f t="shared" si="12"/>
        <v>0</v>
      </c>
      <c r="AE24" s="26">
        <v>-6.94</v>
      </c>
      <c r="AF24" s="26">
        <v>-9.4205188636363655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t="s">
        <v>33</v>
      </c>
      <c r="U25" s="23" t="s">
        <v>33</v>
      </c>
      <c r="V25" s="24" t="s">
        <v>33</v>
      </c>
      <c r="W25" s="37">
        <v>0</v>
      </c>
      <c r="X25" s="25">
        <f t="shared" si="9"/>
        <v>0</v>
      </c>
      <c r="Y25" s="26">
        <f t="shared" si="10"/>
        <v>0</v>
      </c>
      <c r="Z25" s="37">
        <v>0</v>
      </c>
      <c r="AA25" s="15" t="s">
        <v>73</v>
      </c>
      <c r="AB25" s="28">
        <f t="shared" si="11"/>
        <v>-0.69</v>
      </c>
      <c r="AC25" s="29">
        <v>0.49944444444444441</v>
      </c>
      <c r="AD25" s="26">
        <f t="shared" si="12"/>
        <v>0</v>
      </c>
      <c r="AE25" s="26">
        <v>-6.94</v>
      </c>
      <c r="AF25" s="26">
        <v>-9.42</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t="s">
        <v>33</v>
      </c>
      <c r="U26" s="23" t="s">
        <v>33</v>
      </c>
      <c r="V26" s="24" t="s">
        <v>33</v>
      </c>
      <c r="W26" s="37">
        <v>0</v>
      </c>
      <c r="X26" s="25">
        <f t="shared" si="9"/>
        <v>0</v>
      </c>
      <c r="Y26" s="26">
        <f t="shared" si="10"/>
        <v>0</v>
      </c>
      <c r="Z26" s="37">
        <v>0</v>
      </c>
      <c r="AA26" s="15" t="s">
        <v>73</v>
      </c>
      <c r="AB26" s="28">
        <f t="shared" si="11"/>
        <v>-0.69</v>
      </c>
      <c r="AC26" s="29">
        <v>0.49944444444444441</v>
      </c>
      <c r="AD26" s="26">
        <f t="shared" si="12"/>
        <v>0</v>
      </c>
      <c r="AE26" s="26">
        <v>-6.94</v>
      </c>
      <c r="AF26" s="26">
        <v>-9.04188636363636</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t="s">
        <v>33</v>
      </c>
      <c r="U27" s="23" t="s">
        <v>33</v>
      </c>
      <c r="V27" s="24" t="s">
        <v>33</v>
      </c>
      <c r="W27" s="37">
        <v>0</v>
      </c>
      <c r="X27" s="25">
        <f t="shared" si="9"/>
        <v>0</v>
      </c>
      <c r="Y27" s="26">
        <f t="shared" si="10"/>
        <v>0</v>
      </c>
      <c r="Z27" s="37">
        <v>0</v>
      </c>
      <c r="AA27" s="15" t="s">
        <v>73</v>
      </c>
      <c r="AB27" s="28">
        <f t="shared" si="11"/>
        <v>-0.69</v>
      </c>
      <c r="AC27" s="29">
        <v>0.49944444444444441</v>
      </c>
      <c r="AD27" s="26">
        <f t="shared" si="12"/>
        <v>0</v>
      </c>
      <c r="AE27" s="26">
        <v>-6.94</v>
      </c>
      <c r="AF27" s="26">
        <v>-9.04188636363636</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t="s">
        <v>33</v>
      </c>
      <c r="U28" s="23" t="s">
        <v>33</v>
      </c>
      <c r="V28" s="24" t="s">
        <v>33</v>
      </c>
      <c r="W28" s="37">
        <v>0</v>
      </c>
      <c r="X28" s="25">
        <f t="shared" si="9"/>
        <v>0</v>
      </c>
      <c r="Y28" s="26">
        <f t="shared" si="10"/>
        <v>0</v>
      </c>
      <c r="Z28" s="37">
        <v>0</v>
      </c>
      <c r="AA28" s="15" t="s">
        <v>73</v>
      </c>
      <c r="AB28" s="28">
        <f t="shared" si="11"/>
        <v>-0.69</v>
      </c>
      <c r="AC28" s="29">
        <v>0.49944444444444441</v>
      </c>
      <c r="AD28" s="26">
        <f t="shared" si="12"/>
        <v>0</v>
      </c>
      <c r="AE28" s="26">
        <v>-6.94</v>
      </c>
      <c r="AF28" s="26">
        <v>-9.04188636363636</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t="s">
        <v>33</v>
      </c>
      <c r="U29" s="23" t="s">
        <v>33</v>
      </c>
      <c r="V29" s="24" t="s">
        <v>33</v>
      </c>
      <c r="W29" s="39">
        <v>0</v>
      </c>
      <c r="X29" s="25">
        <f t="shared" si="9"/>
        <v>0</v>
      </c>
      <c r="Y29" s="26">
        <f t="shared" si="10"/>
        <v>0</v>
      </c>
      <c r="Z29" s="39">
        <v>0</v>
      </c>
      <c r="AA29" s="2" t="s">
        <v>73</v>
      </c>
      <c r="AB29" s="28">
        <f t="shared" si="11"/>
        <v>-0.69</v>
      </c>
      <c r="AC29" s="29">
        <v>0.49944444444444441</v>
      </c>
      <c r="AD29" s="26">
        <f t="shared" si="12"/>
        <v>0</v>
      </c>
      <c r="AE29" s="26">
        <v>-6.94</v>
      </c>
      <c r="AF29" s="26">
        <v>-9.04188636363636</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t="s">
        <v>33</v>
      </c>
      <c r="U30" s="23" t="s">
        <v>33</v>
      </c>
      <c r="V30" s="24" t="s">
        <v>33</v>
      </c>
      <c r="W30" s="39">
        <v>0</v>
      </c>
      <c r="X30" s="25">
        <f t="shared" si="9"/>
        <v>0</v>
      </c>
      <c r="Y30" s="26">
        <f t="shared" si="10"/>
        <v>0</v>
      </c>
      <c r="Z30" s="39">
        <v>0</v>
      </c>
      <c r="AA30" s="2" t="s">
        <v>73</v>
      </c>
      <c r="AB30" s="28">
        <f t="shared" si="11"/>
        <v>-0.69</v>
      </c>
      <c r="AC30" s="29">
        <v>0.49944444444444441</v>
      </c>
      <c r="AD30" s="26">
        <f t="shared" si="12"/>
        <v>0</v>
      </c>
      <c r="AE30" s="26">
        <v>-6.94</v>
      </c>
      <c r="AF30" s="26">
        <v>-8.7702090199999994</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33</v>
      </c>
      <c r="W31" s="39">
        <v>0</v>
      </c>
      <c r="X31" s="25">
        <f t="shared" si="9"/>
        <v>0</v>
      </c>
      <c r="Y31" s="26">
        <f t="shared" si="10"/>
        <v>0</v>
      </c>
      <c r="Z31" s="39">
        <v>0</v>
      </c>
      <c r="AA31" s="2" t="s">
        <v>73</v>
      </c>
      <c r="AB31" s="28">
        <f t="shared" si="11"/>
        <v>-0.69</v>
      </c>
      <c r="AC31" s="29">
        <v>0.49944444444444441</v>
      </c>
      <c r="AD31" s="26">
        <f t="shared" si="12"/>
        <v>0</v>
      </c>
      <c r="AE31" s="26">
        <v>-6.94</v>
      </c>
      <c r="AF31" s="26">
        <v>-8.7702090200000011</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0.49944444444444441</v>
      </c>
      <c r="AD32" s="26">
        <f t="shared" si="12"/>
        <v>0</v>
      </c>
      <c r="AE32" s="26">
        <v>-6.94</v>
      </c>
      <c r="AF32" s="26">
        <v>-8.7702090199999994</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15"/>
      <c r="B141" s="15"/>
      <c r="C141" s="35"/>
      <c r="D141" s="35"/>
      <c r="E141" s="35"/>
      <c r="F141" s="35"/>
      <c r="G141" s="35"/>
      <c r="H141" s="35"/>
      <c r="I141" s="35"/>
      <c r="J141" s="35"/>
      <c r="K141" s="35"/>
      <c r="L141" s="35"/>
      <c r="M141" s="35"/>
      <c r="N141" s="35"/>
      <c r="O141" s="35"/>
      <c r="P141" s="35"/>
      <c r="Q141" s="35"/>
      <c r="R141" s="35"/>
      <c r="S141" s="22"/>
      <c r="T141" s="15"/>
      <c r="U141" s="15"/>
      <c r="V141" s="15"/>
      <c r="W141" s="15"/>
      <c r="X141" s="15"/>
      <c r="Y141" s="15"/>
      <c r="Z141" s="15"/>
      <c r="AA141" s="15"/>
      <c r="AB141" s="15"/>
      <c r="AC141" s="15"/>
      <c r="AD141" s="15"/>
      <c r="AE141" s="15"/>
      <c r="AF141" s="15"/>
      <c r="AG141" s="15"/>
    </row>
    <row r="142" spans="1:33" ht="15.75" customHeight="1" x14ac:dyDescent="0.2">
      <c r="A142" s="15"/>
      <c r="B142" s="15"/>
      <c r="C142" s="35"/>
      <c r="D142" s="35"/>
      <c r="E142" s="35"/>
      <c r="F142" s="35"/>
      <c r="G142" s="35"/>
      <c r="H142" s="35"/>
      <c r="I142" s="35"/>
      <c r="J142" s="35"/>
      <c r="K142" s="35"/>
      <c r="L142" s="35"/>
      <c r="M142" s="35"/>
      <c r="N142" s="35"/>
      <c r="O142" s="35"/>
      <c r="P142" s="35"/>
      <c r="Q142" s="35"/>
      <c r="R142" s="35"/>
      <c r="S142" s="22"/>
      <c r="T142" s="15"/>
      <c r="U142" s="15"/>
      <c r="V142" s="15"/>
      <c r="W142" s="15"/>
      <c r="X142" s="15"/>
      <c r="Y142" s="15"/>
      <c r="Z142" s="15"/>
      <c r="AA142" s="15"/>
      <c r="AB142" s="15"/>
      <c r="AC142" s="15"/>
      <c r="AD142" s="15"/>
      <c r="AE142" s="15"/>
      <c r="AF142" s="15"/>
      <c r="AG142" s="15"/>
    </row>
    <row r="143" spans="1:33" ht="15.75" customHeight="1" x14ac:dyDescent="0.2">
      <c r="A143" s="15"/>
      <c r="B143" s="15"/>
      <c r="C143" s="35"/>
      <c r="D143" s="35"/>
      <c r="E143" s="35"/>
      <c r="F143" s="35"/>
      <c r="G143" s="35"/>
      <c r="H143" s="35"/>
      <c r="I143" s="35"/>
      <c r="J143" s="35"/>
      <c r="K143" s="35"/>
      <c r="L143" s="35"/>
      <c r="M143" s="35"/>
      <c r="N143" s="35"/>
      <c r="O143" s="35"/>
      <c r="P143" s="35"/>
      <c r="Q143" s="35"/>
      <c r="R143" s="35"/>
      <c r="S143" s="22"/>
      <c r="T143" s="15"/>
      <c r="U143" s="15"/>
      <c r="V143" s="15"/>
      <c r="W143" s="15"/>
      <c r="X143" s="15"/>
      <c r="Y143" s="15"/>
      <c r="Z143" s="15"/>
      <c r="AA143" s="15"/>
      <c r="AB143" s="15"/>
      <c r="AC143" s="15"/>
      <c r="AD143" s="15"/>
      <c r="AE143" s="15"/>
      <c r="AF143" s="15"/>
      <c r="AG143" s="15"/>
    </row>
    <row r="144" spans="1:33" ht="15.75" customHeight="1" x14ac:dyDescent="0.2">
      <c r="A144" s="15"/>
      <c r="B144" s="15"/>
      <c r="C144" s="35"/>
      <c r="D144" s="35"/>
      <c r="E144" s="35"/>
      <c r="F144" s="35"/>
      <c r="G144" s="35"/>
      <c r="H144" s="35"/>
      <c r="I144" s="35"/>
      <c r="J144" s="35"/>
      <c r="K144" s="35"/>
      <c r="L144" s="35"/>
      <c r="M144" s="35"/>
      <c r="N144" s="35"/>
      <c r="O144" s="35"/>
      <c r="P144" s="35"/>
      <c r="Q144" s="35"/>
      <c r="R144" s="35"/>
      <c r="S144" s="22"/>
      <c r="T144" s="15"/>
      <c r="U144" s="15"/>
      <c r="V144" s="15"/>
      <c r="W144" s="15"/>
      <c r="X144" s="15"/>
      <c r="Y144" s="15"/>
      <c r="Z144" s="15"/>
      <c r="AA144" s="15"/>
      <c r="AB144" s="15"/>
      <c r="AC144" s="15"/>
      <c r="AD144" s="15"/>
      <c r="AE144" s="15"/>
      <c r="AF144" s="15"/>
      <c r="AG144" s="15"/>
    </row>
    <row r="145" spans="1:33" ht="15.75" customHeight="1" x14ac:dyDescent="0.2">
      <c r="A145" s="15"/>
      <c r="B145" s="15"/>
      <c r="C145" s="35"/>
      <c r="D145" s="35"/>
      <c r="E145" s="35"/>
      <c r="F145" s="35"/>
      <c r="G145" s="35"/>
      <c r="H145" s="35"/>
      <c r="I145" s="35"/>
      <c r="J145" s="35"/>
      <c r="K145" s="35"/>
      <c r="L145" s="35"/>
      <c r="M145" s="35"/>
      <c r="N145" s="35"/>
      <c r="O145" s="35"/>
      <c r="P145" s="35"/>
      <c r="Q145" s="35"/>
      <c r="R145" s="35"/>
      <c r="S145" s="22"/>
      <c r="T145" s="15"/>
      <c r="U145" s="15"/>
      <c r="V145" s="15"/>
      <c r="W145" s="15"/>
      <c r="X145" s="15"/>
      <c r="Y145" s="15"/>
      <c r="Z145" s="15"/>
      <c r="AA145" s="15"/>
      <c r="AB145" s="15"/>
      <c r="AC145" s="15"/>
      <c r="AD145" s="15"/>
      <c r="AE145" s="15"/>
      <c r="AF145" s="15"/>
      <c r="AG145" s="15"/>
    </row>
    <row r="146" spans="1:33" ht="15.75" customHeight="1" x14ac:dyDescent="0.2">
      <c r="A146" s="15"/>
      <c r="B146" s="15"/>
      <c r="C146" s="35"/>
      <c r="D146" s="35"/>
      <c r="E146" s="35"/>
      <c r="F146" s="35"/>
      <c r="G146" s="35"/>
      <c r="H146" s="35"/>
      <c r="I146" s="35"/>
      <c r="J146" s="35"/>
      <c r="K146" s="35"/>
      <c r="L146" s="35"/>
      <c r="M146" s="35"/>
      <c r="N146" s="35"/>
      <c r="O146" s="35"/>
      <c r="P146" s="35"/>
      <c r="Q146" s="35"/>
      <c r="R146" s="35"/>
      <c r="S146" s="22"/>
      <c r="T146" s="15"/>
      <c r="U146" s="15"/>
      <c r="V146" s="15"/>
      <c r="W146" s="15"/>
      <c r="X146" s="15"/>
      <c r="Y146" s="15"/>
      <c r="Z146" s="15"/>
      <c r="AA146" s="15"/>
      <c r="AB146" s="15"/>
      <c r="AC146" s="15"/>
      <c r="AD146" s="15"/>
      <c r="AE146" s="15"/>
      <c r="AF146" s="15"/>
      <c r="AG146" s="15"/>
    </row>
    <row r="147" spans="1:33" ht="15.75" customHeight="1" x14ac:dyDescent="0.2">
      <c r="A147" s="15"/>
      <c r="B147" s="15"/>
      <c r="C147" s="35"/>
      <c r="D147" s="35"/>
      <c r="E147" s="35"/>
      <c r="F147" s="35"/>
      <c r="G147" s="35"/>
      <c r="H147" s="35"/>
      <c r="I147" s="35"/>
      <c r="J147" s="35"/>
      <c r="K147" s="35"/>
      <c r="L147" s="35"/>
      <c r="M147" s="35"/>
      <c r="N147" s="35"/>
      <c r="O147" s="35"/>
      <c r="P147" s="35"/>
      <c r="Q147" s="35"/>
      <c r="R147" s="35"/>
      <c r="S147" s="22"/>
      <c r="T147" s="15"/>
      <c r="U147" s="15"/>
      <c r="V147" s="15"/>
      <c r="W147" s="15"/>
      <c r="X147" s="15"/>
      <c r="Y147" s="15"/>
      <c r="Z147" s="15"/>
      <c r="AA147" s="15"/>
      <c r="AB147" s="15"/>
      <c r="AC147" s="15"/>
      <c r="AD147" s="15"/>
      <c r="AE147" s="15"/>
      <c r="AF147" s="15"/>
      <c r="AG147" s="15"/>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Extension Cord Cover 2 Pack - Green Waterproof Plug Connector Safety Covers for Outside")</f>
        <v>Outdoor Extension Cord Cover 2 Pack - Green Waterproof Plug Connector Safety Covers for Outside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Info!B1:BJ5000""),2,FALSE),"""")"),"B07WFWBQT9")</f>
        <v>B07WFWBQT9</v>
      </c>
      <c r="B2" s="38" t="s">
        <v>617</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7.3626458220588233</v>
      </c>
      <c r="D3" s="5">
        <f>SUM(D4:D99765)</f>
        <v>0</v>
      </c>
      <c r="E3" s="5"/>
      <c r="F3" s="6">
        <f t="shared" ref="F3:G3" si="0">SUM(F4:F99765)</f>
        <v>0</v>
      </c>
      <c r="G3" s="6">
        <f t="shared" si="0"/>
        <v>0</v>
      </c>
      <c r="H3" s="7" t="e">
        <f t="shared" ref="H3:H32" si="1">G3/F3*-1</f>
        <v>#DIV/0!</v>
      </c>
      <c r="I3" s="8" t="e">
        <f t="shared" ref="I3:I32" si="2">J3/F3</f>
        <v>#DIV/0!</v>
      </c>
      <c r="J3" s="6">
        <f>SUM(J4:J99765)</f>
        <v>0</v>
      </c>
      <c r="K3" s="6" t="e">
        <f t="shared" ref="K3:K32" si="3">J3/D3</f>
        <v>#DIV/0!</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2 - Oct
4 - Nov
5 - Dec
1.5 - Jan
1.5 - Feb")</f>
        <v>1.5 - March
1.5 - April
1.5 - May
1.5 - June
1.5 - July
1.5 - Aug
1.5 - Sept
2 - Oct
4 - Nov
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t="e">
        <f>W3/D3</f>
        <v>#DIV/0!</v>
      </c>
      <c r="Y3" s="6"/>
      <c r="Z3" s="5"/>
      <c r="AA3" s="5"/>
      <c r="AB3" s="5"/>
      <c r="AC3" s="5"/>
      <c r="AD3" s="6">
        <f>SUM(AD4:AD99765)</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Info!B2:BZ7000""),37,FALSE)),"""")*-1"),-2.77824894875)</f>
        <v>-2.7782489487499999</v>
      </c>
      <c r="AG3" s="6">
        <f>SUM(AG4:AG99765)</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-2.7298136363636365</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-2.7298136363636365</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-2.7298136363636365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-2.7298136363636365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-2.73</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-2.7929454545454502</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-2.7929454545454502</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-2.7929454545454502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-2.7929454545454502</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-2.82617272727272</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-2.82617272727272</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-2.82617272727272</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-2.82617272727272</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-2.82617272727272</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-2.82617272727272</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-2.8261727272727275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-2.8261727272727275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-2.8261727272727275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-2.8261727272727275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6.457399768518518E-2</v>
      </c>
      <c r="AD23" s="26">
        <f t="shared" si="12"/>
        <v>0</v>
      </c>
      <c r="AE23" s="26">
        <v>-3.48</v>
      </c>
      <c r="AF23" s="26">
        <v>-2.8261727272727275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6.457399768518518E-2</v>
      </c>
      <c r="AD24" s="26">
        <f t="shared" si="12"/>
        <v>0</v>
      </c>
      <c r="AE24" s="26">
        <v>-3.48</v>
      </c>
      <c r="AF24" s="26">
        <v>-2.8261727272727275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6.457399768518518E-2</v>
      </c>
      <c r="AD25" s="26">
        <f t="shared" si="12"/>
        <v>0</v>
      </c>
      <c r="AE25" s="26">
        <v>-3.48</v>
      </c>
      <c r="AF25" s="26">
        <v>-2.83</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6.457399768518518E-2</v>
      </c>
      <c r="AD26" s="26">
        <f t="shared" si="12"/>
        <v>0</v>
      </c>
      <c r="AE26" s="26">
        <v>-3.48</v>
      </c>
      <c r="AF26" s="26">
        <v>-2.82617272727272</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6.457399768518518E-2</v>
      </c>
      <c r="AD27" s="26">
        <f t="shared" si="12"/>
        <v>0</v>
      </c>
      <c r="AE27" s="26">
        <v>-3.48</v>
      </c>
      <c r="AF27" s="26">
        <v>-2.82617272727272</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6.457399768518518E-2</v>
      </c>
      <c r="AD28" s="26">
        <f t="shared" si="12"/>
        <v>0</v>
      </c>
      <c r="AE28" s="26">
        <v>-3.48</v>
      </c>
      <c r="AF28" s="26">
        <v>-2.82617272727272</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6.457399768518518E-2</v>
      </c>
      <c r="AD29" s="26">
        <f t="shared" si="12"/>
        <v>0</v>
      </c>
      <c r="AE29" s="26">
        <v>-3.48</v>
      </c>
      <c r="AF29" s="26">
        <v>-2.82617272727272</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6.457399768518518E-2</v>
      </c>
      <c r="AD30" s="26">
        <f t="shared" si="12"/>
        <v>0</v>
      </c>
      <c r="AE30" s="26">
        <v>-3.48</v>
      </c>
      <c r="AF30" s="26">
        <v>-2.7782489487499999</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33</v>
      </c>
      <c r="W31" s="39">
        <v>0</v>
      </c>
      <c r="X31" s="25">
        <f t="shared" si="9"/>
        <v>0</v>
      </c>
      <c r="Y31" s="26">
        <f t="shared" si="10"/>
        <v>0</v>
      </c>
      <c r="Z31" s="39">
        <v>0</v>
      </c>
      <c r="AA31" s="2" t="s">
        <v>73</v>
      </c>
      <c r="AB31" s="28">
        <f t="shared" si="11"/>
        <v>-0.69</v>
      </c>
      <c r="AC31" s="29">
        <v>6.457399768518518E-2</v>
      </c>
      <c r="AD31" s="26">
        <f t="shared" si="12"/>
        <v>0</v>
      </c>
      <c r="AE31" s="26">
        <v>-3.48</v>
      </c>
      <c r="AF31" s="26">
        <v>-2.7782489487499999</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6.457399768518518E-2</v>
      </c>
      <c r="AD32" s="26">
        <f t="shared" si="12"/>
        <v>0</v>
      </c>
      <c r="AE32" s="26">
        <v>-3.48</v>
      </c>
      <c r="AF32" s="26">
        <v>-2.7782489487499999</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3.33203125" customWidth="1"/>
    <col min="21" max="21" width="16.6640625" customWidth="1"/>
    <col min="22" max="22" width="54.832031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Extension Cord Cover 3 Pack - Green Waterproof Plug Connector Safety Covers for Outside")</f>
        <v>Outdoor Extension Cord Cover 3 Pack - Green Waterproof Plug Connector Safety Covers for Outside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Info!B1:BJ5000""),2,FALSE),"""")"),"B07WMW6HSC")</f>
        <v>B07WMW6HSC</v>
      </c>
      <c r="B2" s="38" t="s">
        <v>618</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81.75" customHeight="1" x14ac:dyDescent="0.15">
      <c r="A3" s="62" t="s">
        <v>30</v>
      </c>
      <c r="B3" s="63"/>
      <c r="C3" s="4">
        <f>((AE32+AF32)/0.85)*-1</f>
        <v>10.718037401764706</v>
      </c>
      <c r="D3" s="5">
        <f>SUM(D4:D99765)</f>
        <v>401</v>
      </c>
      <c r="E3" s="5"/>
      <c r="F3" s="6">
        <f t="shared" ref="F3:G3" si="0">SUM(F4:F99765)</f>
        <v>6427.5300000000016</v>
      </c>
      <c r="G3" s="6">
        <f t="shared" si="0"/>
        <v>-0.16</v>
      </c>
      <c r="H3" s="7">
        <f t="shared" ref="H3:H32" si="1">G3/F3*-1</f>
        <v>2.4892921542178716E-5</v>
      </c>
      <c r="I3" s="8">
        <f t="shared" ref="I3:I32" si="2">J3/F3</f>
        <v>0.27344663963768734</v>
      </c>
      <c r="J3" s="6">
        <f>SUM(J4:J99765)</f>
        <v>1757.5864796704248</v>
      </c>
      <c r="K3" s="6">
        <f t="shared" ref="K3:K32" si="3">J3/D3</f>
        <v>4.3830086774823558</v>
      </c>
      <c r="L3" s="5"/>
      <c r="M3" s="9"/>
      <c r="N3" s="10"/>
      <c r="O3" s="5" t="str">
        <f ca="1">IFERROR(__xludf.DUMMYFUNCTION("IFERROR(VLOOKUP(B2,IMPORTRANGE(""https://docs.google.com/spreadsheets/d/1N8jvpEHDVkurDv7NrPxwI3eH6hQsvtb1QltGNCalRjU/edit#gid=865736387"",""Compiled Sheet!a1:g5000""),2,FALSE),"""")"),"4 - March
4 - April
5 - May
5 - June
5 - July
5 - Aug
5 - Sept
6 - Oct
18 - Nov
17 - Dec
4 - Jan
4 - Feb")</f>
        <v>4 - March
4 - April
5 - May
5 - June
5 - July
5 - Aug
5 - Sept
6 - Oct
18 - Nov
17 - Dec
4 - Jan
4 -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-69.870147040075892</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Info!B2:BZ7000""),37,FALSE)),"""")*-1"),-4.1603317915)</f>
        <v>-4.1603317915</v>
      </c>
      <c r="AG3" s="6">
        <f>SUM(AG4:AG99765)</f>
        <v>0</v>
      </c>
    </row>
    <row r="4" spans="1:33" ht="15.75" customHeight="1" x14ac:dyDescent="0.2">
      <c r="A4" s="15" t="s">
        <v>31</v>
      </c>
      <c r="B4" s="15" t="s">
        <v>619</v>
      </c>
      <c r="C4" s="16">
        <f t="shared" ref="C4:C32" si="4">IFERROR(F4/D4," - ")</f>
        <v>16.059583333333336</v>
      </c>
      <c r="D4" s="17">
        <v>48</v>
      </c>
      <c r="E4" s="17">
        <v>0</v>
      </c>
      <c r="F4" s="18">
        <v>770.86000000000013</v>
      </c>
      <c r="G4" s="18">
        <v>0</v>
      </c>
      <c r="H4" s="19">
        <f t="shared" si="1"/>
        <v>0</v>
      </c>
      <c r="I4" s="19">
        <f t="shared" si="2"/>
        <v>0.28066707313909145</v>
      </c>
      <c r="J4" s="18">
        <f t="shared" ref="J4:J32" si="5">F4*0.85+G4+AF4*D4+D4*AE4+AG4+AD4</f>
        <v>216.35502000000005</v>
      </c>
      <c r="K4" s="18">
        <f t="shared" si="3"/>
        <v>4.5073962500000011</v>
      </c>
      <c r="L4" s="17">
        <v>109</v>
      </c>
      <c r="M4" s="20">
        <f t="shared" ref="M4:M32" si="6">IFERROR(D4/L4,"-")</f>
        <v>0.44036697247706424</v>
      </c>
      <c r="N4" s="17">
        <v>327</v>
      </c>
      <c r="O4" s="21">
        <f t="shared" ref="O4:P4" si="7">D4/7</f>
        <v>6.8571428571428568</v>
      </c>
      <c r="P4" s="21">
        <f t="shared" si="7"/>
        <v>0</v>
      </c>
      <c r="Q4" s="17">
        <f t="shared" ref="Q4:Q32" si="8">ROUNDDOWN(N4/(O4+P4),0)</f>
        <v>47</v>
      </c>
      <c r="R4" s="17"/>
      <c r="S4" s="22">
        <v>1.1698208427958601</v>
      </c>
      <c r="T4" s="15">
        <v>1500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0.11156250000000002</v>
      </c>
      <c r="AD4" s="26">
        <f t="shared" ref="AD4:AD32" si="12">IFERROR(AB4*AC4*D4*2,0)</f>
        <v>-7.3899000000000008</v>
      </c>
      <c r="AE4" s="26">
        <v>-4.9000000000000004</v>
      </c>
      <c r="AF4" s="26">
        <v>-4.0892933333333339</v>
      </c>
      <c r="AG4" s="26">
        <v>0</v>
      </c>
    </row>
    <row r="5" spans="1:33" ht="15.75" customHeight="1" x14ac:dyDescent="0.2">
      <c r="A5" s="15" t="s">
        <v>35</v>
      </c>
      <c r="B5" s="15" t="s">
        <v>620</v>
      </c>
      <c r="C5" s="16">
        <f t="shared" si="4"/>
        <v>16.395384615384614</v>
      </c>
      <c r="D5" s="17">
        <v>13</v>
      </c>
      <c r="E5" s="17">
        <v>0</v>
      </c>
      <c r="F5" s="30">
        <v>213.14</v>
      </c>
      <c r="G5" s="30">
        <v>0</v>
      </c>
      <c r="H5" s="19">
        <f t="shared" si="1"/>
        <v>0</v>
      </c>
      <c r="I5" s="19">
        <f t="shared" si="2"/>
        <v>0.29231695721640538</v>
      </c>
      <c r="J5" s="18">
        <f t="shared" si="5"/>
        <v>62.304436261104634</v>
      </c>
      <c r="K5" s="18">
        <f t="shared" si="3"/>
        <v>4.792648943161895</v>
      </c>
      <c r="L5" s="17">
        <v>120</v>
      </c>
      <c r="M5" s="20">
        <f t="shared" si="6"/>
        <v>0.10833333333333334</v>
      </c>
      <c r="N5" s="17">
        <v>310</v>
      </c>
      <c r="O5" s="21">
        <f t="shared" ref="O5:P5" si="13">D5/7</f>
        <v>1.8571428571428572</v>
      </c>
      <c r="P5" s="21">
        <f t="shared" si="13"/>
        <v>0</v>
      </c>
      <c r="Q5" s="17">
        <f t="shared" si="8"/>
        <v>166</v>
      </c>
      <c r="R5" s="17"/>
      <c r="S5" s="22">
        <v>1.29670927386456</v>
      </c>
      <c r="T5" s="15">
        <v>1500</v>
      </c>
      <c r="U5" s="23" t="s">
        <v>33</v>
      </c>
      <c r="V5" s="24" t="s">
        <v>33</v>
      </c>
      <c r="W5" s="15">
        <v>0</v>
      </c>
      <c r="X5" s="25">
        <f t="shared" si="9"/>
        <v>0</v>
      </c>
      <c r="Y5" s="26">
        <f t="shared" si="10"/>
        <v>0</v>
      </c>
      <c r="Z5" s="15">
        <v>0</v>
      </c>
      <c r="AA5" s="15" t="s">
        <v>73</v>
      </c>
      <c r="AB5" s="28">
        <f t="shared" si="11"/>
        <v>-0.69</v>
      </c>
      <c r="AC5" s="29">
        <v>0.11169177288528391</v>
      </c>
      <c r="AD5" s="26">
        <f t="shared" si="12"/>
        <v>-2.0037504055619935</v>
      </c>
      <c r="AE5" s="26">
        <v>-4.9000000000000004</v>
      </c>
      <c r="AF5" s="26">
        <v>-4.0892933333333339</v>
      </c>
      <c r="AG5" s="26">
        <v>0</v>
      </c>
    </row>
    <row r="6" spans="1:33" ht="15.75" customHeight="1" x14ac:dyDescent="0.2">
      <c r="A6" s="15" t="s">
        <v>37</v>
      </c>
      <c r="B6" s="15" t="s">
        <v>621</v>
      </c>
      <c r="C6" s="16">
        <f t="shared" si="4"/>
        <v>16.877000000000002</v>
      </c>
      <c r="D6" s="17">
        <v>10</v>
      </c>
      <c r="E6" s="17">
        <v>0</v>
      </c>
      <c r="F6" s="30">
        <v>168.77</v>
      </c>
      <c r="G6" s="30">
        <v>-0.08</v>
      </c>
      <c r="H6" s="19">
        <f t="shared" si="1"/>
        <v>4.740178941755051E-4</v>
      </c>
      <c r="I6" s="19">
        <f t="shared" si="2"/>
        <v>0.30776799292923296</v>
      </c>
      <c r="J6" s="18">
        <f t="shared" si="5"/>
        <v>51.942004166666649</v>
      </c>
      <c r="K6" s="18">
        <f t="shared" si="3"/>
        <v>5.1942004166666651</v>
      </c>
      <c r="L6" s="17">
        <v>112</v>
      </c>
      <c r="M6" s="20">
        <f t="shared" si="6"/>
        <v>8.9285714285714288E-2</v>
      </c>
      <c r="N6" s="17">
        <v>304</v>
      </c>
      <c r="O6" s="21">
        <f t="shared" ref="O6:P6" si="14">D6/7</f>
        <v>1.4285714285714286</v>
      </c>
      <c r="P6" s="21">
        <f t="shared" si="14"/>
        <v>0</v>
      </c>
      <c r="Q6" s="17">
        <f t="shared" si="8"/>
        <v>212</v>
      </c>
      <c r="R6" s="17"/>
      <c r="S6" s="22">
        <v>1.4032307223407401</v>
      </c>
      <c r="T6" s="15">
        <v>1500</v>
      </c>
      <c r="U6" s="23" t="s">
        <v>33</v>
      </c>
      <c r="V6" s="24" t="s">
        <v>39</v>
      </c>
      <c r="W6" s="15">
        <v>0</v>
      </c>
      <c r="X6" s="25">
        <f t="shared" si="9"/>
        <v>0</v>
      </c>
      <c r="Y6" s="26">
        <f t="shared" si="10"/>
        <v>0</v>
      </c>
      <c r="Z6" s="15">
        <v>0</v>
      </c>
      <c r="AA6" s="15" t="s">
        <v>73</v>
      </c>
      <c r="AB6" s="28">
        <f t="shared" si="11"/>
        <v>-0.69</v>
      </c>
      <c r="AC6" s="29">
        <v>0.11156250000000002</v>
      </c>
      <c r="AD6" s="26">
        <f t="shared" si="12"/>
        <v>-1.5395625000000002</v>
      </c>
      <c r="AE6" s="26">
        <v>-4.9000000000000004</v>
      </c>
      <c r="AF6" s="26">
        <v>-4.0892933333333339</v>
      </c>
      <c r="AG6" s="26">
        <v>0</v>
      </c>
    </row>
    <row r="7" spans="1:33" ht="15.75" customHeight="1" x14ac:dyDescent="0.2">
      <c r="A7" s="15" t="s">
        <v>40</v>
      </c>
      <c r="B7" s="15" t="s">
        <v>564</v>
      </c>
      <c r="C7" s="16">
        <f t="shared" si="4"/>
        <v>14.468095238095239</v>
      </c>
      <c r="D7" s="17">
        <v>21</v>
      </c>
      <c r="E7" s="17">
        <v>0</v>
      </c>
      <c r="F7" s="30">
        <v>303.83000000000004</v>
      </c>
      <c r="G7" s="30">
        <v>0</v>
      </c>
      <c r="H7" s="19">
        <f t="shared" si="1"/>
        <v>0</v>
      </c>
      <c r="I7" s="19">
        <f t="shared" si="2"/>
        <v>0.21804054487706953</v>
      </c>
      <c r="J7" s="18">
        <f t="shared" si="5"/>
        <v>66.247258750000043</v>
      </c>
      <c r="K7" s="18">
        <f t="shared" si="3"/>
        <v>3.1546313690476211</v>
      </c>
      <c r="L7" s="17">
        <v>99</v>
      </c>
      <c r="M7" s="20">
        <f t="shared" si="6"/>
        <v>0.21212121212121213</v>
      </c>
      <c r="N7" s="17">
        <v>286</v>
      </c>
      <c r="O7" s="21">
        <f t="shared" ref="O7:P7" si="15">D7/7</f>
        <v>3</v>
      </c>
      <c r="P7" s="21">
        <f t="shared" si="15"/>
        <v>0</v>
      </c>
      <c r="Q7" s="17">
        <f t="shared" si="8"/>
        <v>95</v>
      </c>
      <c r="R7" s="17"/>
      <c r="S7" s="22">
        <v>1.47920078611202</v>
      </c>
      <c r="T7" s="15">
        <v>1500</v>
      </c>
      <c r="U7" s="23" t="s">
        <v>33</v>
      </c>
      <c r="V7" s="24" t="s">
        <v>39</v>
      </c>
      <c r="W7" s="15">
        <v>0</v>
      </c>
      <c r="X7" s="25">
        <f t="shared" si="9"/>
        <v>0</v>
      </c>
      <c r="Y7" s="26">
        <f t="shared" si="10"/>
        <v>0</v>
      </c>
      <c r="Z7" s="15">
        <v>0</v>
      </c>
      <c r="AA7" s="15" t="s">
        <v>73</v>
      </c>
      <c r="AB7" s="28">
        <f t="shared" si="11"/>
        <v>-0.69</v>
      </c>
      <c r="AC7" s="29">
        <v>0.11156250000000002</v>
      </c>
      <c r="AD7" s="26">
        <f t="shared" si="12"/>
        <v>-3.2330812500000006</v>
      </c>
      <c r="AE7" s="26">
        <v>-4.9000000000000004</v>
      </c>
      <c r="AF7" s="26">
        <v>-4.0892933333333339</v>
      </c>
      <c r="AG7" s="26">
        <v>0</v>
      </c>
    </row>
    <row r="8" spans="1:33" ht="15.75" customHeight="1" x14ac:dyDescent="0.2">
      <c r="A8" s="15" t="s">
        <v>42</v>
      </c>
      <c r="B8" s="15" t="s">
        <v>622</v>
      </c>
      <c r="C8" s="16">
        <f t="shared" si="4"/>
        <v>13.224318181818184</v>
      </c>
      <c r="D8" s="17">
        <v>44</v>
      </c>
      <c r="E8" s="17">
        <v>2</v>
      </c>
      <c r="F8" s="30">
        <v>581.87000000000012</v>
      </c>
      <c r="G8" s="30">
        <v>0</v>
      </c>
      <c r="H8" s="19">
        <f t="shared" si="1"/>
        <v>0</v>
      </c>
      <c r="I8" s="19">
        <f t="shared" si="2"/>
        <v>0.15654829745905458</v>
      </c>
      <c r="J8" s="18">
        <f t="shared" si="5"/>
        <v>91.090757842500096</v>
      </c>
      <c r="K8" s="18">
        <f t="shared" si="3"/>
        <v>2.0702444964204569</v>
      </c>
      <c r="L8" s="17">
        <v>95</v>
      </c>
      <c r="M8" s="20">
        <f t="shared" si="6"/>
        <v>0.4631578947368421</v>
      </c>
      <c r="N8" s="17">
        <v>248</v>
      </c>
      <c r="O8" s="21">
        <f t="shared" ref="O8:P8" si="16">D8/7</f>
        <v>6.2857142857142856</v>
      </c>
      <c r="P8" s="21">
        <f t="shared" si="16"/>
        <v>0.2857142857142857</v>
      </c>
      <c r="Q8" s="17">
        <f t="shared" si="8"/>
        <v>37</v>
      </c>
      <c r="R8" s="17"/>
      <c r="S8" s="22">
        <v>1.66630156991602</v>
      </c>
      <c r="T8" s="15">
        <v>1500</v>
      </c>
      <c r="U8" s="23" t="s">
        <v>33</v>
      </c>
      <c r="V8" s="24" t="s">
        <v>33</v>
      </c>
      <c r="W8" s="15">
        <v>0</v>
      </c>
      <c r="X8" s="25">
        <f t="shared" si="9"/>
        <v>0</v>
      </c>
      <c r="Y8" s="26">
        <f t="shared" si="10"/>
        <v>0</v>
      </c>
      <c r="Z8" s="15">
        <v>0</v>
      </c>
      <c r="AA8" s="15" t="s">
        <v>73</v>
      </c>
      <c r="AB8" s="28">
        <f t="shared" si="11"/>
        <v>-0.69</v>
      </c>
      <c r="AC8" s="29">
        <v>0.13074344791666667</v>
      </c>
      <c r="AD8" s="26">
        <f t="shared" si="12"/>
        <v>-7.9387421574999992</v>
      </c>
      <c r="AE8" s="26">
        <v>-4.9000000000000004</v>
      </c>
      <c r="AF8" s="26">
        <v>-4.09</v>
      </c>
      <c r="AG8" s="26">
        <v>0</v>
      </c>
    </row>
    <row r="9" spans="1:33" ht="15.75" customHeight="1" x14ac:dyDescent="0.2">
      <c r="A9" s="15" t="s">
        <v>44</v>
      </c>
      <c r="B9" s="15" t="s">
        <v>623</v>
      </c>
      <c r="C9" s="16">
        <f t="shared" si="4"/>
        <v>14.04944444444444</v>
      </c>
      <c r="D9" s="17">
        <v>36</v>
      </c>
      <c r="E9" s="17">
        <v>4</v>
      </c>
      <c r="F9" s="30">
        <v>505.77999999999986</v>
      </c>
      <c r="G9" s="30">
        <v>0</v>
      </c>
      <c r="H9" s="19">
        <f t="shared" si="1"/>
        <v>0</v>
      </c>
      <c r="I9" s="19">
        <f t="shared" si="2"/>
        <v>0.19073459904998252</v>
      </c>
      <c r="J9" s="18">
        <f t="shared" si="5"/>
        <v>96.469745507500136</v>
      </c>
      <c r="K9" s="18">
        <f t="shared" si="3"/>
        <v>2.6797151529861147</v>
      </c>
      <c r="L9" s="17">
        <v>133</v>
      </c>
      <c r="M9" s="20">
        <f t="shared" si="6"/>
        <v>0.27067669172932329</v>
      </c>
      <c r="N9" s="17">
        <v>216</v>
      </c>
      <c r="O9" s="21">
        <f t="shared" ref="O9:P9" si="17">D9/7</f>
        <v>5.1428571428571432</v>
      </c>
      <c r="P9" s="21">
        <f t="shared" si="17"/>
        <v>0.5714285714285714</v>
      </c>
      <c r="Q9" s="17">
        <f t="shared" si="8"/>
        <v>37</v>
      </c>
      <c r="R9" s="17"/>
      <c r="S9" s="22">
        <v>1.7653721682847801</v>
      </c>
      <c r="T9" s="15">
        <v>1500</v>
      </c>
      <c r="U9" s="23" t="s">
        <v>33</v>
      </c>
      <c r="V9" s="24" t="s">
        <v>33</v>
      </c>
      <c r="W9" s="15">
        <v>0</v>
      </c>
      <c r="X9" s="25">
        <f t="shared" si="9"/>
        <v>0</v>
      </c>
      <c r="Y9" s="26">
        <f t="shared" si="10"/>
        <v>0</v>
      </c>
      <c r="Z9" s="15">
        <v>0</v>
      </c>
      <c r="AA9" s="15" t="s">
        <v>73</v>
      </c>
      <c r="AB9" s="28">
        <f t="shared" si="11"/>
        <v>-0.69</v>
      </c>
      <c r="AC9" s="29">
        <v>0.13074344791666667</v>
      </c>
      <c r="AD9" s="26">
        <f t="shared" si="12"/>
        <v>-6.4953344924999996</v>
      </c>
      <c r="AE9" s="26">
        <v>-4.9000000000000004</v>
      </c>
      <c r="AF9" s="26">
        <v>-4.1818866666666601</v>
      </c>
      <c r="AG9" s="26">
        <v>0</v>
      </c>
    </row>
    <row r="10" spans="1:33" ht="15.75" customHeight="1" x14ac:dyDescent="0.2">
      <c r="A10" s="15" t="s">
        <v>45</v>
      </c>
      <c r="B10" s="15" t="s">
        <v>624</v>
      </c>
      <c r="C10" s="16">
        <f t="shared" si="4"/>
        <v>14.769066666666664</v>
      </c>
      <c r="D10" s="17">
        <v>75</v>
      </c>
      <c r="E10" s="17">
        <v>2</v>
      </c>
      <c r="F10" s="30">
        <v>1107.6799999999998</v>
      </c>
      <c r="G10" s="30">
        <v>0</v>
      </c>
      <c r="H10" s="19">
        <f t="shared" si="1"/>
        <v>0</v>
      </c>
      <c r="I10" s="19">
        <f t="shared" si="2"/>
        <v>0.22285728111063241</v>
      </c>
      <c r="J10" s="18">
        <f t="shared" si="5"/>
        <v>246.85455314062528</v>
      </c>
      <c r="K10" s="18">
        <f t="shared" si="3"/>
        <v>3.2913940418750038</v>
      </c>
      <c r="L10" s="17">
        <v>89</v>
      </c>
      <c r="M10" s="20">
        <f t="shared" si="6"/>
        <v>0.84269662921348309</v>
      </c>
      <c r="N10" s="17">
        <v>146</v>
      </c>
      <c r="O10" s="21">
        <f t="shared" ref="O10:P10" si="18">D10/7</f>
        <v>10.714285714285714</v>
      </c>
      <c r="P10" s="21">
        <f t="shared" si="18"/>
        <v>0.2857142857142857</v>
      </c>
      <c r="Q10" s="17">
        <f t="shared" si="8"/>
        <v>13</v>
      </c>
      <c r="R10" s="17"/>
      <c r="S10" s="22">
        <v>1.88707419505366</v>
      </c>
      <c r="T10" s="15">
        <v>1500</v>
      </c>
      <c r="U10" s="23" t="s">
        <v>33</v>
      </c>
      <c r="V10" s="24" t="s">
        <v>33</v>
      </c>
      <c r="W10" s="15">
        <v>0</v>
      </c>
      <c r="X10" s="25">
        <f t="shared" si="9"/>
        <v>0</v>
      </c>
      <c r="Y10" s="26">
        <f t="shared" si="10"/>
        <v>0</v>
      </c>
      <c r="Z10" s="15">
        <v>0</v>
      </c>
      <c r="AA10" s="15" t="s">
        <v>73</v>
      </c>
      <c r="AB10" s="28">
        <f t="shared" si="11"/>
        <v>-0.69</v>
      </c>
      <c r="AC10" s="29">
        <v>0.13074344791666667</v>
      </c>
      <c r="AD10" s="26">
        <f t="shared" si="12"/>
        <v>-13.531946859374999</v>
      </c>
      <c r="AE10" s="26">
        <v>-4.9000000000000004</v>
      </c>
      <c r="AF10" s="26">
        <v>-4.1818866666666601</v>
      </c>
      <c r="AG10" s="26">
        <v>0</v>
      </c>
    </row>
    <row r="11" spans="1:33" ht="15.75" customHeight="1" x14ac:dyDescent="0.2">
      <c r="A11" s="15" t="s">
        <v>47</v>
      </c>
      <c r="B11" s="15" t="s">
        <v>625</v>
      </c>
      <c r="C11" s="16">
        <f t="shared" si="4"/>
        <v>13.4925</v>
      </c>
      <c r="D11" s="17">
        <v>4</v>
      </c>
      <c r="E11" s="17">
        <v>1</v>
      </c>
      <c r="F11" s="30">
        <v>53.97</v>
      </c>
      <c r="G11" s="30">
        <v>0</v>
      </c>
      <c r="H11" s="19">
        <f t="shared" si="1"/>
        <v>0</v>
      </c>
      <c r="I11" s="19">
        <f t="shared" si="2"/>
        <v>0.16352139152924508</v>
      </c>
      <c r="J11" s="18">
        <f t="shared" si="5"/>
        <v>8.8252495008333565</v>
      </c>
      <c r="K11" s="18">
        <f t="shared" si="3"/>
        <v>2.2063123752083391</v>
      </c>
      <c r="L11" s="17">
        <v>69</v>
      </c>
      <c r="M11" s="20">
        <f t="shared" si="6"/>
        <v>5.7971014492753624E-2</v>
      </c>
      <c r="N11" s="17">
        <v>133</v>
      </c>
      <c r="O11" s="21">
        <f t="shared" ref="O11:P11" si="19">D11/7</f>
        <v>0.5714285714285714</v>
      </c>
      <c r="P11" s="21">
        <f t="shared" si="19"/>
        <v>0.14285714285714285</v>
      </c>
      <c r="Q11" s="17">
        <f t="shared" si="8"/>
        <v>186</v>
      </c>
      <c r="R11" s="17"/>
      <c r="S11" s="22">
        <v>1.9608258337744799</v>
      </c>
      <c r="T11" s="15">
        <v>1500</v>
      </c>
      <c r="U11" s="23" t="s">
        <v>33</v>
      </c>
      <c r="V11" s="24" t="s">
        <v>33</v>
      </c>
      <c r="W11" s="15">
        <v>0</v>
      </c>
      <c r="X11" s="25">
        <f t="shared" si="9"/>
        <v>0</v>
      </c>
      <c r="Y11" s="26">
        <f t="shared" si="10"/>
        <v>0</v>
      </c>
      <c r="Z11" s="15">
        <v>0</v>
      </c>
      <c r="AA11" s="15" t="s">
        <v>73</v>
      </c>
      <c r="AB11" s="28">
        <f t="shared" si="11"/>
        <v>-0.69</v>
      </c>
      <c r="AC11" s="29">
        <v>0.13074344791666667</v>
      </c>
      <c r="AD11" s="26">
        <f t="shared" si="12"/>
        <v>-0.72170383249999992</v>
      </c>
      <c r="AE11" s="26">
        <v>-4.9000000000000004</v>
      </c>
      <c r="AF11" s="26">
        <v>-4.1818866666666601</v>
      </c>
      <c r="AG11" s="26">
        <v>0</v>
      </c>
    </row>
    <row r="12" spans="1:33" ht="15.75" customHeight="1" x14ac:dyDescent="0.2">
      <c r="A12" s="15" t="s">
        <v>49</v>
      </c>
      <c r="B12" s="15" t="s">
        <v>48</v>
      </c>
      <c r="C12" s="16">
        <f t="shared" si="4"/>
        <v>17.363999999999997</v>
      </c>
      <c r="D12" s="17">
        <v>10</v>
      </c>
      <c r="E12" s="17">
        <v>1</v>
      </c>
      <c r="F12" s="30">
        <v>173.64</v>
      </c>
      <c r="G12" s="30">
        <v>0</v>
      </c>
      <c r="H12" s="19">
        <f t="shared" si="1"/>
        <v>0</v>
      </c>
      <c r="I12" s="19">
        <f t="shared" si="2"/>
        <v>0.31657955397421911</v>
      </c>
      <c r="J12" s="18">
        <f t="shared" si="5"/>
        <v>54.970873752083399</v>
      </c>
      <c r="K12" s="18">
        <f t="shared" si="3"/>
        <v>5.4970873752083396</v>
      </c>
      <c r="L12" s="17">
        <v>74</v>
      </c>
      <c r="M12" s="20">
        <f t="shared" si="6"/>
        <v>0.13513513513513514</v>
      </c>
      <c r="N12" s="17">
        <v>123</v>
      </c>
      <c r="O12" s="21">
        <f t="shared" ref="O12:P12" si="20">D12/7</f>
        <v>1.4285714285714286</v>
      </c>
      <c r="P12" s="21">
        <f t="shared" si="20"/>
        <v>0.14285714285714285</v>
      </c>
      <c r="Q12" s="17">
        <f t="shared" si="8"/>
        <v>78</v>
      </c>
      <c r="R12" s="17"/>
      <c r="S12" s="22">
        <v>1.85697258641239</v>
      </c>
      <c r="T12" s="15">
        <v>1500</v>
      </c>
      <c r="U12" s="23" t="s">
        <v>33</v>
      </c>
      <c r="V12" s="24" t="s">
        <v>33</v>
      </c>
      <c r="W12" s="15">
        <v>0</v>
      </c>
      <c r="X12" s="25">
        <f t="shared" si="9"/>
        <v>0</v>
      </c>
      <c r="Y12" s="26">
        <f t="shared" si="10"/>
        <v>0</v>
      </c>
      <c r="Z12" s="15">
        <v>0</v>
      </c>
      <c r="AA12" s="15" t="s">
        <v>73</v>
      </c>
      <c r="AB12" s="28">
        <f t="shared" si="11"/>
        <v>-0.69</v>
      </c>
      <c r="AC12" s="29">
        <v>0.13074344791666667</v>
      </c>
      <c r="AD12" s="26">
        <f t="shared" si="12"/>
        <v>-1.8042595812499997</v>
      </c>
      <c r="AE12" s="26">
        <v>-4.9000000000000004</v>
      </c>
      <c r="AF12" s="26">
        <v>-4.1818866666666601</v>
      </c>
      <c r="AG12" s="26">
        <v>0</v>
      </c>
    </row>
    <row r="13" spans="1:33" ht="15.75" customHeight="1" x14ac:dyDescent="0.2">
      <c r="A13" s="15" t="s">
        <v>50</v>
      </c>
      <c r="B13" s="15" t="s">
        <v>48</v>
      </c>
      <c r="C13" s="16">
        <f t="shared" si="4"/>
        <v>16.990000000000002</v>
      </c>
      <c r="D13" s="17">
        <v>12</v>
      </c>
      <c r="E13" s="17">
        <v>2</v>
      </c>
      <c r="F13" s="18">
        <v>203.88000000000002</v>
      </c>
      <c r="G13" s="30">
        <v>0</v>
      </c>
      <c r="H13" s="19">
        <f t="shared" si="1"/>
        <v>0</v>
      </c>
      <c r="I13" s="19">
        <f t="shared" si="2"/>
        <v>0.30196904307680988</v>
      </c>
      <c r="J13" s="18">
        <f t="shared" si="5"/>
        <v>61.565448502500004</v>
      </c>
      <c r="K13" s="18">
        <f t="shared" si="3"/>
        <v>5.1304540418750006</v>
      </c>
      <c r="L13" s="17">
        <v>41</v>
      </c>
      <c r="M13" s="20">
        <f t="shared" si="6"/>
        <v>0.29268292682926828</v>
      </c>
      <c r="N13" s="17">
        <v>114</v>
      </c>
      <c r="O13" s="21">
        <f t="shared" ref="O13:P13" si="21">D13/7</f>
        <v>1.7142857142857142</v>
      </c>
      <c r="P13" s="21">
        <f t="shared" si="21"/>
        <v>0.2857142857142857</v>
      </c>
      <c r="Q13" s="17">
        <f t="shared" si="8"/>
        <v>57</v>
      </c>
      <c r="R13" s="17"/>
      <c r="S13" s="22">
        <v>1.7070572569906699</v>
      </c>
      <c r="T13" s="15">
        <v>1500</v>
      </c>
      <c r="U13" s="23" t="s">
        <v>33</v>
      </c>
      <c r="V13" s="24" t="s">
        <v>33</v>
      </c>
      <c r="W13" s="15">
        <v>0</v>
      </c>
      <c r="X13" s="25">
        <f t="shared" si="9"/>
        <v>0</v>
      </c>
      <c r="Y13" s="26">
        <f t="shared" si="10"/>
        <v>0</v>
      </c>
      <c r="Z13" s="15">
        <v>0</v>
      </c>
      <c r="AA13" s="15" t="s">
        <v>73</v>
      </c>
      <c r="AB13" s="28">
        <f t="shared" si="11"/>
        <v>-0.69</v>
      </c>
      <c r="AC13" s="29">
        <v>0.13074344791666667</v>
      </c>
      <c r="AD13" s="26">
        <f t="shared" si="12"/>
        <v>-2.1651114974999999</v>
      </c>
      <c r="AE13" s="26">
        <v>-4.9000000000000004</v>
      </c>
      <c r="AF13" s="26">
        <v>-4.23062</v>
      </c>
      <c r="AG13" s="26">
        <v>0</v>
      </c>
    </row>
    <row r="14" spans="1:33" ht="15.75" customHeight="1" x14ac:dyDescent="0.2">
      <c r="A14" s="15" t="s">
        <v>52</v>
      </c>
      <c r="B14" s="15" t="s">
        <v>48</v>
      </c>
      <c r="C14" s="16">
        <f t="shared" si="4"/>
        <v>16.990000000000002</v>
      </c>
      <c r="D14" s="17">
        <v>15</v>
      </c>
      <c r="E14" s="17">
        <v>2</v>
      </c>
      <c r="F14" s="18">
        <v>254.85000000000005</v>
      </c>
      <c r="G14" s="30">
        <v>0</v>
      </c>
      <c r="H14" s="19">
        <f t="shared" si="1"/>
        <v>0</v>
      </c>
      <c r="I14" s="19">
        <f t="shared" si="2"/>
        <v>0.30196904307680988</v>
      </c>
      <c r="J14" s="18">
        <f t="shared" si="5"/>
        <v>76.956810628125012</v>
      </c>
      <c r="K14" s="18">
        <f t="shared" si="3"/>
        <v>5.1304540418750006</v>
      </c>
      <c r="L14" s="17">
        <v>76</v>
      </c>
      <c r="M14" s="20">
        <f t="shared" si="6"/>
        <v>0.19736842105263158</v>
      </c>
      <c r="N14" s="17">
        <v>100</v>
      </c>
      <c r="O14" s="21">
        <f t="shared" ref="O14:P14" si="22">D14/7</f>
        <v>2.1428571428571428</v>
      </c>
      <c r="P14" s="21">
        <f t="shared" si="22"/>
        <v>0.2857142857142857</v>
      </c>
      <c r="Q14" s="17">
        <f t="shared" si="8"/>
        <v>41</v>
      </c>
      <c r="R14" s="17"/>
      <c r="S14" s="22">
        <v>1.44628820960698</v>
      </c>
      <c r="T14" s="15">
        <v>1500</v>
      </c>
      <c r="U14" s="23" t="s">
        <v>33</v>
      </c>
      <c r="V14" s="24" t="s">
        <v>33</v>
      </c>
      <c r="W14" s="15">
        <v>0</v>
      </c>
      <c r="X14" s="25">
        <f t="shared" si="9"/>
        <v>0</v>
      </c>
      <c r="Y14" s="26">
        <f t="shared" si="10"/>
        <v>0</v>
      </c>
      <c r="Z14" s="15">
        <v>0</v>
      </c>
      <c r="AA14" s="15" t="s">
        <v>73</v>
      </c>
      <c r="AB14" s="28">
        <f t="shared" si="11"/>
        <v>-0.69</v>
      </c>
      <c r="AC14" s="29">
        <v>0.13074344791666667</v>
      </c>
      <c r="AD14" s="26">
        <f t="shared" si="12"/>
        <v>-2.7063893718749998</v>
      </c>
      <c r="AE14" s="26">
        <v>-4.9000000000000004</v>
      </c>
      <c r="AF14" s="26">
        <v>-4.23062</v>
      </c>
      <c r="AG14" s="26">
        <v>0</v>
      </c>
    </row>
    <row r="15" spans="1:33" ht="15.75" customHeight="1" x14ac:dyDescent="0.2">
      <c r="A15" s="15" t="s">
        <v>54</v>
      </c>
      <c r="B15" s="15" t="s">
        <v>48</v>
      </c>
      <c r="C15" s="16">
        <f t="shared" si="4"/>
        <v>16.990000000000002</v>
      </c>
      <c r="D15" s="17">
        <v>14</v>
      </c>
      <c r="E15" s="17">
        <v>1</v>
      </c>
      <c r="F15" s="18">
        <v>237.86000000000004</v>
      </c>
      <c r="G15" s="30">
        <v>0</v>
      </c>
      <c r="H15" s="19">
        <f t="shared" si="1"/>
        <v>0</v>
      </c>
      <c r="I15" s="19">
        <f t="shared" si="2"/>
        <v>0.30199392401984837</v>
      </c>
      <c r="J15" s="18">
        <f t="shared" si="5"/>
        <v>71.832274767361142</v>
      </c>
      <c r="K15" s="18">
        <f t="shared" si="3"/>
        <v>5.1308767690972248</v>
      </c>
      <c r="L15" s="17">
        <v>89</v>
      </c>
      <c r="M15" s="20">
        <f t="shared" si="6"/>
        <v>0.15730337078651685</v>
      </c>
      <c r="N15" s="17">
        <v>86</v>
      </c>
      <c r="O15" s="21">
        <f t="shared" ref="O15:P15" si="23">D15/7</f>
        <v>2</v>
      </c>
      <c r="P15" s="21">
        <f t="shared" si="23"/>
        <v>0.14285714285714285</v>
      </c>
      <c r="Q15" s="17">
        <f t="shared" si="8"/>
        <v>40</v>
      </c>
      <c r="R15" s="17"/>
      <c r="S15" s="22">
        <v>1.41004184100418</v>
      </c>
      <c r="T15" s="15">
        <v>1500</v>
      </c>
      <c r="U15" s="23" t="s">
        <v>33</v>
      </c>
      <c r="V15" s="24" t="s">
        <v>33</v>
      </c>
      <c r="W15" s="15">
        <v>0</v>
      </c>
      <c r="X15" s="25">
        <f t="shared" si="9"/>
        <v>0</v>
      </c>
      <c r="Y15" s="26">
        <f t="shared" si="10"/>
        <v>0</v>
      </c>
      <c r="Z15" s="15">
        <v>0</v>
      </c>
      <c r="AA15" s="15" t="s">
        <v>73</v>
      </c>
      <c r="AB15" s="28">
        <f t="shared" si="11"/>
        <v>-0.69</v>
      </c>
      <c r="AC15" s="29">
        <v>0.13043712384259259</v>
      </c>
      <c r="AD15" s="26">
        <f t="shared" si="12"/>
        <v>-2.5200452326388887</v>
      </c>
      <c r="AE15" s="26">
        <v>-4.9000000000000004</v>
      </c>
      <c r="AF15" s="26">
        <v>-4.23062</v>
      </c>
      <c r="AG15" s="26">
        <v>0</v>
      </c>
    </row>
    <row r="16" spans="1:33" ht="15.75" customHeight="1" x14ac:dyDescent="0.2">
      <c r="A16" s="15" t="s">
        <v>55</v>
      </c>
      <c r="B16" s="15" t="s">
        <v>48</v>
      </c>
      <c r="C16" s="16">
        <f t="shared" si="4"/>
        <v>16.991666666666664</v>
      </c>
      <c r="D16" s="17">
        <v>18</v>
      </c>
      <c r="E16" s="17">
        <v>1</v>
      </c>
      <c r="F16" s="18">
        <v>305.84999999999997</v>
      </c>
      <c r="G16" s="30">
        <v>0</v>
      </c>
      <c r="H16" s="19">
        <f t="shared" si="1"/>
        <v>0</v>
      </c>
      <c r="I16" s="19">
        <f t="shared" si="2"/>
        <v>0.3020476764549615</v>
      </c>
      <c r="J16" s="18">
        <f t="shared" si="5"/>
        <v>92.38128184374996</v>
      </c>
      <c r="K16" s="18">
        <f t="shared" si="3"/>
        <v>5.132293435763887</v>
      </c>
      <c r="L16" s="17">
        <v>95</v>
      </c>
      <c r="M16" s="20">
        <f t="shared" si="6"/>
        <v>0.18947368421052632</v>
      </c>
      <c r="N16" s="17">
        <v>68</v>
      </c>
      <c r="O16" s="21">
        <f t="shared" ref="O16:P16" si="24">D16/7</f>
        <v>2.5714285714285716</v>
      </c>
      <c r="P16" s="21">
        <f t="shared" si="24"/>
        <v>0.14285714285714285</v>
      </c>
      <c r="Q16" s="17">
        <f t="shared" si="8"/>
        <v>25</v>
      </c>
      <c r="R16" s="17"/>
      <c r="S16" s="22">
        <v>1.4920634920634901</v>
      </c>
      <c r="T16" s="15">
        <v>1500</v>
      </c>
      <c r="U16" s="23" t="s">
        <v>33</v>
      </c>
      <c r="V16" s="24" t="s">
        <v>33</v>
      </c>
      <c r="W16" s="15">
        <v>0</v>
      </c>
      <c r="X16" s="25">
        <f t="shared" si="9"/>
        <v>0</v>
      </c>
      <c r="Y16" s="26">
        <f t="shared" si="10"/>
        <v>0</v>
      </c>
      <c r="Z16" s="15">
        <v>0</v>
      </c>
      <c r="AA16" s="15" t="s">
        <v>73</v>
      </c>
      <c r="AB16" s="28">
        <f t="shared" si="11"/>
        <v>-0.69</v>
      </c>
      <c r="AC16" s="29">
        <v>0.13043712384259259</v>
      </c>
      <c r="AD16" s="26">
        <f t="shared" si="12"/>
        <v>-3.2400581562499995</v>
      </c>
      <c r="AE16" s="26">
        <v>-4.9000000000000004</v>
      </c>
      <c r="AF16" s="26">
        <v>-4.23062</v>
      </c>
      <c r="AG16" s="26">
        <v>0</v>
      </c>
    </row>
    <row r="17" spans="1:33" ht="15.75" customHeight="1" x14ac:dyDescent="0.2">
      <c r="A17" s="15" t="s">
        <v>56</v>
      </c>
      <c r="B17" s="15" t="s">
        <v>626</v>
      </c>
      <c r="C17" s="16">
        <f t="shared" si="4"/>
        <v>17.044000000000004</v>
      </c>
      <c r="D17" s="17">
        <v>15</v>
      </c>
      <c r="E17" s="17">
        <v>3</v>
      </c>
      <c r="F17" s="18">
        <v>255.66000000000008</v>
      </c>
      <c r="G17" s="30">
        <v>0</v>
      </c>
      <c r="H17" s="19">
        <f t="shared" si="1"/>
        <v>0</v>
      </c>
      <c r="I17" s="19">
        <f t="shared" si="2"/>
        <v>0.30373015542696691</v>
      </c>
      <c r="J17" s="18">
        <f t="shared" si="5"/>
        <v>77.651651536458388</v>
      </c>
      <c r="K17" s="18">
        <f t="shared" si="3"/>
        <v>5.1767767690972262</v>
      </c>
      <c r="L17" s="17">
        <v>96</v>
      </c>
      <c r="M17" s="20">
        <f t="shared" si="6"/>
        <v>0.15625</v>
      </c>
      <c r="N17" s="17">
        <v>51</v>
      </c>
      <c r="O17" s="21">
        <f t="shared" ref="O17:P17" si="25">D17/7</f>
        <v>2.1428571428571428</v>
      </c>
      <c r="P17" s="21">
        <f t="shared" si="25"/>
        <v>0.42857142857142855</v>
      </c>
      <c r="Q17" s="17">
        <f t="shared" si="8"/>
        <v>19</v>
      </c>
      <c r="R17" s="17"/>
      <c r="S17" s="22">
        <v>1.5665024630541799</v>
      </c>
      <c r="T17" s="15">
        <v>1500</v>
      </c>
      <c r="U17" s="23" t="s">
        <v>33</v>
      </c>
      <c r="V17" s="24" t="s">
        <v>33</v>
      </c>
      <c r="W17" s="15">
        <v>0</v>
      </c>
      <c r="X17" s="25">
        <f t="shared" si="9"/>
        <v>0</v>
      </c>
      <c r="Y17" s="26">
        <f t="shared" si="10"/>
        <v>0</v>
      </c>
      <c r="Z17" s="15">
        <v>0</v>
      </c>
      <c r="AA17" s="15" t="s">
        <v>73</v>
      </c>
      <c r="AB17" s="28">
        <f t="shared" si="11"/>
        <v>-0.69</v>
      </c>
      <c r="AC17" s="29">
        <v>0.13043712384259259</v>
      </c>
      <c r="AD17" s="26">
        <f t="shared" si="12"/>
        <v>-2.7000484635416662</v>
      </c>
      <c r="AE17" s="26">
        <v>-4.9000000000000004</v>
      </c>
      <c r="AF17" s="26">
        <v>-4.23062</v>
      </c>
      <c r="AG17" s="26">
        <v>0</v>
      </c>
    </row>
    <row r="18" spans="1:33" ht="15.75" customHeight="1" x14ac:dyDescent="0.2">
      <c r="A18" s="15" t="s">
        <v>57</v>
      </c>
      <c r="B18" s="15" t="s">
        <v>48</v>
      </c>
      <c r="C18" s="16">
        <f t="shared" si="4"/>
        <v>17.763846153846156</v>
      </c>
      <c r="D18" s="17">
        <v>13</v>
      </c>
      <c r="E18" s="17">
        <v>2</v>
      </c>
      <c r="F18" s="18">
        <v>230.93000000000004</v>
      </c>
      <c r="G18" s="30">
        <v>-0.08</v>
      </c>
      <c r="H18" s="19">
        <f t="shared" si="1"/>
        <v>3.464253236911618E-4</v>
      </c>
      <c r="I18" s="19">
        <f t="shared" si="2"/>
        <v>0.32552027886486767</v>
      </c>
      <c r="J18" s="18">
        <f t="shared" si="5"/>
        <v>75.172397998263904</v>
      </c>
      <c r="K18" s="18">
        <f t="shared" si="3"/>
        <v>5.7824921537126084</v>
      </c>
      <c r="L18" s="17">
        <v>64</v>
      </c>
      <c r="M18" s="20">
        <f t="shared" si="6"/>
        <v>0.203125</v>
      </c>
      <c r="N18" s="17">
        <v>40</v>
      </c>
      <c r="O18" s="21">
        <f t="shared" ref="O18:P18" si="26">D18/7</f>
        <v>1.8571428571428572</v>
      </c>
      <c r="P18" s="21">
        <f t="shared" si="26"/>
        <v>0.2857142857142857</v>
      </c>
      <c r="Q18" s="17">
        <f t="shared" si="8"/>
        <v>18</v>
      </c>
      <c r="R18" s="17"/>
      <c r="S18" s="22">
        <v>1.7150916784203101</v>
      </c>
      <c r="T18" s="15">
        <v>1500</v>
      </c>
      <c r="U18" s="23" t="s">
        <v>33</v>
      </c>
      <c r="V18" s="24" t="s">
        <v>33</v>
      </c>
      <c r="W18" s="15">
        <v>0</v>
      </c>
      <c r="X18" s="25">
        <f t="shared" si="9"/>
        <v>0</v>
      </c>
      <c r="Y18" s="26">
        <f t="shared" si="10"/>
        <v>0</v>
      </c>
      <c r="Z18" s="15">
        <v>0</v>
      </c>
      <c r="AA18" s="15" t="s">
        <v>73</v>
      </c>
      <c r="AB18" s="28">
        <f t="shared" si="11"/>
        <v>-0.69</v>
      </c>
      <c r="AC18" s="29">
        <v>0.13043712384259259</v>
      </c>
      <c r="AD18" s="26">
        <f t="shared" si="12"/>
        <v>-2.3400420017361108</v>
      </c>
      <c r="AE18" s="26">
        <v>-4.9000000000000004</v>
      </c>
      <c r="AF18" s="26">
        <v>-4.23062</v>
      </c>
      <c r="AG18" s="26">
        <v>0</v>
      </c>
    </row>
    <row r="19" spans="1:33" ht="15.75" customHeight="1" x14ac:dyDescent="0.2">
      <c r="A19" s="15" t="s">
        <v>58</v>
      </c>
      <c r="B19" s="15" t="s">
        <v>48</v>
      </c>
      <c r="C19" s="16">
        <f t="shared" si="4"/>
        <v>20.202857142857141</v>
      </c>
      <c r="D19" s="17">
        <v>14</v>
      </c>
      <c r="E19" s="17">
        <v>2</v>
      </c>
      <c r="F19" s="18">
        <v>282.83999999999997</v>
      </c>
      <c r="G19" s="30">
        <v>0</v>
      </c>
      <c r="H19" s="19">
        <f t="shared" si="1"/>
        <v>0</v>
      </c>
      <c r="I19" s="19">
        <f t="shared" si="2"/>
        <v>0.38914324270740019</v>
      </c>
      <c r="J19" s="18">
        <f t="shared" si="5"/>
        <v>110.06527476736106</v>
      </c>
      <c r="K19" s="18">
        <f t="shared" si="3"/>
        <v>7.8618053405257902</v>
      </c>
      <c r="L19" s="17">
        <v>75</v>
      </c>
      <c r="M19" s="20">
        <f t="shared" si="6"/>
        <v>0.18666666666666668</v>
      </c>
      <c r="N19" s="17">
        <v>30</v>
      </c>
      <c r="O19" s="21">
        <f t="shared" ref="O19:P19" si="27">D19/7</f>
        <v>2</v>
      </c>
      <c r="P19" s="21">
        <f t="shared" si="27"/>
        <v>0.2857142857142857</v>
      </c>
      <c r="Q19" s="17">
        <f t="shared" si="8"/>
        <v>13</v>
      </c>
      <c r="R19" s="17"/>
      <c r="S19" s="22">
        <v>1.875</v>
      </c>
      <c r="T19" s="15">
        <v>1500</v>
      </c>
      <c r="U19" s="23" t="s">
        <v>33</v>
      </c>
      <c r="V19" s="24" t="s">
        <v>33</v>
      </c>
      <c r="W19" s="15">
        <v>0</v>
      </c>
      <c r="X19" s="25">
        <f t="shared" si="9"/>
        <v>0</v>
      </c>
      <c r="Y19" s="26">
        <f t="shared" si="10"/>
        <v>0</v>
      </c>
      <c r="Z19" s="15">
        <v>0</v>
      </c>
      <c r="AA19" s="15" t="s">
        <v>73</v>
      </c>
      <c r="AB19" s="28">
        <f t="shared" si="11"/>
        <v>-0.69</v>
      </c>
      <c r="AC19" s="29">
        <v>0.13043712384259259</v>
      </c>
      <c r="AD19" s="26">
        <f t="shared" si="12"/>
        <v>-2.5200452326388887</v>
      </c>
      <c r="AE19" s="26">
        <v>-4.9000000000000004</v>
      </c>
      <c r="AF19" s="26">
        <v>-4.23062</v>
      </c>
      <c r="AG19" s="26">
        <v>0</v>
      </c>
    </row>
    <row r="20" spans="1:33" ht="15.75" customHeight="1" x14ac:dyDescent="0.2">
      <c r="A20" s="15" t="s">
        <v>59</v>
      </c>
      <c r="B20" s="15" t="s">
        <v>227</v>
      </c>
      <c r="C20" s="16">
        <f t="shared" si="4"/>
        <v>20.352000000000004</v>
      </c>
      <c r="D20" s="17">
        <v>20</v>
      </c>
      <c r="E20" s="17">
        <v>1</v>
      </c>
      <c r="F20" s="18">
        <v>407.04000000000008</v>
      </c>
      <c r="G20" s="30">
        <v>0</v>
      </c>
      <c r="H20" s="19">
        <f t="shared" si="1"/>
        <v>0</v>
      </c>
      <c r="I20" s="19">
        <f t="shared" si="2"/>
        <v>0.39252047804133366</v>
      </c>
      <c r="J20" s="18">
        <f t="shared" si="5"/>
        <v>159.77153538194449</v>
      </c>
      <c r="K20" s="18">
        <f t="shared" si="3"/>
        <v>7.9885767690972243</v>
      </c>
      <c r="L20" s="17">
        <v>89</v>
      </c>
      <c r="M20" s="20">
        <f t="shared" si="6"/>
        <v>0.2247191011235955</v>
      </c>
      <c r="N20" s="17">
        <v>7</v>
      </c>
      <c r="O20" s="21">
        <f t="shared" ref="O20:P20" si="28">D20/7</f>
        <v>2.8571428571428572</v>
      </c>
      <c r="P20" s="21">
        <f t="shared" si="28"/>
        <v>0.14285714285714285</v>
      </c>
      <c r="Q20" s="17">
        <f t="shared" si="8"/>
        <v>2</v>
      </c>
      <c r="R20" s="17"/>
      <c r="S20" s="22">
        <v>2.2888086642599199</v>
      </c>
      <c r="T20" s="15">
        <v>1500</v>
      </c>
      <c r="U20" s="23" t="s">
        <v>33</v>
      </c>
      <c r="V20" s="24" t="s">
        <v>33</v>
      </c>
      <c r="W20" s="15">
        <v>0</v>
      </c>
      <c r="X20" s="25">
        <f t="shared" si="9"/>
        <v>0</v>
      </c>
      <c r="Y20" s="26">
        <f t="shared" si="10"/>
        <v>0</v>
      </c>
      <c r="Z20" s="15">
        <v>0</v>
      </c>
      <c r="AA20" s="15" t="s">
        <v>73</v>
      </c>
      <c r="AB20" s="28">
        <f t="shared" si="11"/>
        <v>-0.69</v>
      </c>
      <c r="AC20" s="29">
        <v>0.13043712384259259</v>
      </c>
      <c r="AD20" s="26">
        <f t="shared" si="12"/>
        <v>-3.6000646180555549</v>
      </c>
      <c r="AE20" s="26">
        <v>-4.9000000000000004</v>
      </c>
      <c r="AF20" s="26">
        <v>-4.23062</v>
      </c>
      <c r="AG20" s="26">
        <v>0</v>
      </c>
    </row>
    <row r="21" spans="1:33" ht="15.75" customHeight="1" x14ac:dyDescent="0.2">
      <c r="A21" s="15" t="s">
        <v>60</v>
      </c>
      <c r="B21" s="15" t="s">
        <v>53</v>
      </c>
      <c r="C21" s="16">
        <f t="shared" si="4"/>
        <v>20.448</v>
      </c>
      <c r="D21" s="17">
        <v>5</v>
      </c>
      <c r="E21" s="17">
        <v>0</v>
      </c>
      <c r="F21" s="18">
        <v>102.24</v>
      </c>
      <c r="G21" s="30">
        <v>0</v>
      </c>
      <c r="H21" s="19">
        <f t="shared" si="1"/>
        <v>0</v>
      </c>
      <c r="I21" s="19">
        <f t="shared" si="2"/>
        <v>0.3946682692242382</v>
      </c>
      <c r="J21" s="18">
        <f t="shared" si="5"/>
        <v>40.350883845486109</v>
      </c>
      <c r="K21" s="18">
        <f t="shared" si="3"/>
        <v>8.0701767690972215</v>
      </c>
      <c r="L21" s="17">
        <v>27</v>
      </c>
      <c r="M21" s="20">
        <f t="shared" si="6"/>
        <v>0.18518518518518517</v>
      </c>
      <c r="N21" s="17">
        <v>1</v>
      </c>
      <c r="O21" s="21">
        <f t="shared" ref="O21:P21" si="29">D21/7</f>
        <v>0.7142857142857143</v>
      </c>
      <c r="P21" s="21">
        <f t="shared" si="29"/>
        <v>0</v>
      </c>
      <c r="Q21" s="17">
        <f t="shared" si="8"/>
        <v>1</v>
      </c>
      <c r="R21" s="17"/>
      <c r="S21" s="22" t="e">
        <v>#N/A</v>
      </c>
      <c r="T21" s="15">
        <v>1500</v>
      </c>
      <c r="U21" s="23" t="s">
        <v>33</v>
      </c>
      <c r="V21" s="24" t="s">
        <v>33</v>
      </c>
      <c r="W21" s="15">
        <v>0</v>
      </c>
      <c r="X21" s="25">
        <f t="shared" si="9"/>
        <v>0</v>
      </c>
      <c r="Y21" s="26">
        <f t="shared" si="10"/>
        <v>0</v>
      </c>
      <c r="Z21" s="15">
        <v>0</v>
      </c>
      <c r="AA21" s="15" t="s">
        <v>73</v>
      </c>
      <c r="AB21" s="28">
        <f t="shared" si="11"/>
        <v>-0.69</v>
      </c>
      <c r="AC21" s="29">
        <v>0.13043712384259259</v>
      </c>
      <c r="AD21" s="26">
        <f t="shared" si="12"/>
        <v>-0.90001615451388872</v>
      </c>
      <c r="AE21" s="26">
        <v>-4.9000000000000004</v>
      </c>
      <c r="AF21" s="26">
        <v>-4.23062</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2100</v>
      </c>
      <c r="U22" s="23">
        <v>600</v>
      </c>
      <c r="V22" s="24" t="s">
        <v>627</v>
      </c>
      <c r="W22" s="15">
        <v>0</v>
      </c>
      <c r="X22" s="25">
        <f t="shared" si="9"/>
        <v>0</v>
      </c>
      <c r="Y22" s="26">
        <f t="shared" si="10"/>
        <v>0</v>
      </c>
      <c r="Z22" s="15">
        <v>0</v>
      </c>
      <c r="AA22" s="15" t="s">
        <v>73</v>
      </c>
      <c r="AB22" s="28">
        <f t="shared" si="11"/>
        <v>-0.69</v>
      </c>
      <c r="AC22" s="29">
        <v>0.13043712384259259</v>
      </c>
      <c r="AD22" s="26">
        <f t="shared" si="12"/>
        <v>0</v>
      </c>
      <c r="AE22" s="26">
        <v>-4.9000000000000004</v>
      </c>
      <c r="AF22" s="26">
        <v>-4.23062</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2100</v>
      </c>
      <c r="U23" s="23" t="s">
        <v>33</v>
      </c>
      <c r="V23" s="24" t="s">
        <v>628</v>
      </c>
      <c r="W23" s="15">
        <v>0</v>
      </c>
      <c r="X23" s="25">
        <f t="shared" si="9"/>
        <v>0</v>
      </c>
      <c r="Y23" s="26">
        <f t="shared" si="10"/>
        <v>0</v>
      </c>
      <c r="Z23" s="15">
        <v>0</v>
      </c>
      <c r="AA23" s="15" t="s">
        <v>73</v>
      </c>
      <c r="AB23" s="28">
        <f t="shared" si="11"/>
        <v>-0.69</v>
      </c>
      <c r="AC23" s="29">
        <v>0.13043712384259259</v>
      </c>
      <c r="AD23" s="26">
        <f t="shared" si="12"/>
        <v>0</v>
      </c>
      <c r="AE23" s="26">
        <v>-4.9000000000000004</v>
      </c>
      <c r="AF23" s="26">
        <v>-4.23062</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1</v>
      </c>
      <c r="O24" s="21">
        <f t="shared" ref="O24:P24" si="32">D24/7</f>
        <v>0</v>
      </c>
      <c r="P24" s="21">
        <f t="shared" si="32"/>
        <v>0</v>
      </c>
      <c r="Q24" s="17" t="e">
        <f t="shared" si="8"/>
        <v>#DIV/0!</v>
      </c>
      <c r="R24" s="17"/>
      <c r="S24" s="22" t="e">
        <v>#N/A</v>
      </c>
      <c r="T24" s="15">
        <v>2100</v>
      </c>
      <c r="U24" s="23" t="s">
        <v>33</v>
      </c>
      <c r="V24" s="24" t="s">
        <v>628</v>
      </c>
      <c r="W24" s="15">
        <v>0</v>
      </c>
      <c r="X24" s="25">
        <f t="shared" si="9"/>
        <v>0</v>
      </c>
      <c r="Y24" s="26">
        <f t="shared" si="10"/>
        <v>0</v>
      </c>
      <c r="Z24" s="15">
        <v>0</v>
      </c>
      <c r="AA24" s="15" t="s">
        <v>73</v>
      </c>
      <c r="AB24" s="28">
        <f t="shared" si="11"/>
        <v>-0.69</v>
      </c>
      <c r="AC24" s="29">
        <v>0.13043712384259259</v>
      </c>
      <c r="AD24" s="26">
        <f t="shared" si="12"/>
        <v>0</v>
      </c>
      <c r="AE24" s="26">
        <v>-4.9000000000000004</v>
      </c>
      <c r="AF24" s="26">
        <v>-4.23062</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1</v>
      </c>
      <c r="O25" s="21">
        <f t="shared" ref="O25:P25" si="33">D25/7</f>
        <v>0</v>
      </c>
      <c r="P25" s="21">
        <f t="shared" si="33"/>
        <v>0</v>
      </c>
      <c r="Q25" s="17" t="e">
        <f t="shared" si="8"/>
        <v>#DIV/0!</v>
      </c>
      <c r="R25" s="17"/>
      <c r="S25" s="22">
        <v>2.572687224669604</v>
      </c>
      <c r="T25" s="15">
        <v>1500</v>
      </c>
      <c r="U25" s="23">
        <v>600</v>
      </c>
      <c r="V25" s="24" t="s">
        <v>629</v>
      </c>
      <c r="W25" s="37">
        <v>0</v>
      </c>
      <c r="X25" s="25">
        <f t="shared" si="9"/>
        <v>0</v>
      </c>
      <c r="Y25" s="26">
        <f t="shared" si="10"/>
        <v>0</v>
      </c>
      <c r="Z25" s="37">
        <v>0</v>
      </c>
      <c r="AA25" s="15" t="s">
        <v>73</v>
      </c>
      <c r="AB25" s="28">
        <f t="shared" si="11"/>
        <v>-0.69</v>
      </c>
      <c r="AC25" s="29">
        <v>0.13043712384259259</v>
      </c>
      <c r="AD25" s="26">
        <f t="shared" si="12"/>
        <v>0</v>
      </c>
      <c r="AE25" s="26">
        <v>-4.9000000000000004</v>
      </c>
      <c r="AF25" s="26">
        <v>-4.2300000000000004</v>
      </c>
      <c r="AG25" s="26">
        <v>0</v>
      </c>
    </row>
    <row r="26" spans="1:33" ht="15.75" customHeight="1" x14ac:dyDescent="0.2">
      <c r="A26" s="15" t="s">
        <v>65</v>
      </c>
      <c r="B26" s="37"/>
      <c r="C26" s="16">
        <f t="shared" si="4"/>
        <v>19.059999999999999</v>
      </c>
      <c r="D26" s="17">
        <v>1</v>
      </c>
      <c r="E26" s="17">
        <v>0</v>
      </c>
      <c r="F26" s="18">
        <v>19.059999999999999</v>
      </c>
      <c r="G26" s="18">
        <v>0</v>
      </c>
      <c r="H26" s="19">
        <f t="shared" si="1"/>
        <v>0</v>
      </c>
      <c r="I26" s="19">
        <f t="shared" si="2"/>
        <v>0.36150979900824864</v>
      </c>
      <c r="J26" s="18">
        <f t="shared" si="5"/>
        <v>6.8903767690972186</v>
      </c>
      <c r="K26" s="18">
        <f t="shared" si="3"/>
        <v>6.8903767690972186</v>
      </c>
      <c r="L26" s="17">
        <v>11</v>
      </c>
      <c r="M26" s="20">
        <f t="shared" si="6"/>
        <v>9.0909090909090912E-2</v>
      </c>
      <c r="N26" s="17">
        <v>0</v>
      </c>
      <c r="O26" s="21">
        <f t="shared" ref="O26:P26" si="34">D26/7</f>
        <v>0.14285714285714285</v>
      </c>
      <c r="P26" s="21">
        <f t="shared" si="34"/>
        <v>0</v>
      </c>
      <c r="Q26" s="17">
        <f t="shared" si="8"/>
        <v>0</v>
      </c>
      <c r="R26" s="17"/>
      <c r="S26" s="22">
        <v>2.6341463414634152</v>
      </c>
      <c r="T26" s="15">
        <v>1500</v>
      </c>
      <c r="U26" s="23">
        <v>600</v>
      </c>
      <c r="V26" s="24" t="s">
        <v>629</v>
      </c>
      <c r="W26" s="37">
        <v>0</v>
      </c>
      <c r="X26" s="25">
        <f t="shared" si="9"/>
        <v>0</v>
      </c>
      <c r="Y26" s="26">
        <f t="shared" si="10"/>
        <v>0</v>
      </c>
      <c r="Z26" s="37">
        <v>0</v>
      </c>
      <c r="AA26" s="15" t="s">
        <v>73</v>
      </c>
      <c r="AB26" s="28">
        <f t="shared" si="11"/>
        <v>-0.69</v>
      </c>
      <c r="AC26" s="29">
        <v>0.13043712384259259</v>
      </c>
      <c r="AD26" s="26">
        <f t="shared" si="12"/>
        <v>-0.18000323090277776</v>
      </c>
      <c r="AE26" s="26">
        <v>-4.9000000000000004</v>
      </c>
      <c r="AF26" s="26">
        <v>-4.23062</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1500</v>
      </c>
      <c r="U27" s="23">
        <v>600</v>
      </c>
      <c r="V27" s="24" t="s">
        <v>630</v>
      </c>
      <c r="W27" s="37">
        <v>0</v>
      </c>
      <c r="X27" s="25">
        <f t="shared" si="9"/>
        <v>0</v>
      </c>
      <c r="Y27" s="26">
        <f t="shared" si="10"/>
        <v>0</v>
      </c>
      <c r="Z27" s="37">
        <v>0</v>
      </c>
      <c r="AA27" s="15" t="s">
        <v>73</v>
      </c>
      <c r="AB27" s="28">
        <f t="shared" si="11"/>
        <v>-0.69</v>
      </c>
      <c r="AC27" s="29">
        <v>0.13043712384259259</v>
      </c>
      <c r="AD27" s="26">
        <f t="shared" si="12"/>
        <v>0</v>
      </c>
      <c r="AE27" s="26">
        <v>-4.9000000000000004</v>
      </c>
      <c r="AF27" s="26">
        <v>-4.23062</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1500</v>
      </c>
      <c r="U28" s="23">
        <v>600</v>
      </c>
      <c r="V28" s="24" t="s">
        <v>631</v>
      </c>
      <c r="W28" s="37">
        <v>0</v>
      </c>
      <c r="X28" s="25">
        <f t="shared" si="9"/>
        <v>0</v>
      </c>
      <c r="Y28" s="26">
        <f t="shared" si="10"/>
        <v>0</v>
      </c>
      <c r="Z28" s="37">
        <v>0</v>
      </c>
      <c r="AA28" s="15" t="s">
        <v>73</v>
      </c>
      <c r="AB28" s="28">
        <f t="shared" si="11"/>
        <v>-0.69</v>
      </c>
      <c r="AC28" s="29">
        <v>0.13043712384259259</v>
      </c>
      <c r="AD28" s="26">
        <f t="shared" si="12"/>
        <v>0</v>
      </c>
      <c r="AE28" s="26">
        <v>-4.9000000000000004</v>
      </c>
      <c r="AF28" s="26">
        <v>-4.23062</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1500</v>
      </c>
      <c r="U29" s="23">
        <v>600</v>
      </c>
      <c r="V29" s="24" t="s">
        <v>632</v>
      </c>
      <c r="W29" s="39">
        <v>0</v>
      </c>
      <c r="X29" s="25">
        <f t="shared" si="9"/>
        <v>0</v>
      </c>
      <c r="Y29" s="26">
        <f t="shared" si="10"/>
        <v>0</v>
      </c>
      <c r="Z29" s="39">
        <v>0</v>
      </c>
      <c r="AA29" s="2" t="s">
        <v>73</v>
      </c>
      <c r="AB29" s="28">
        <f t="shared" si="11"/>
        <v>-0.69</v>
      </c>
      <c r="AC29" s="29">
        <v>0.13043712384259259</v>
      </c>
      <c r="AD29" s="26">
        <f t="shared" si="12"/>
        <v>0</v>
      </c>
      <c r="AE29" s="26">
        <v>-4.9000000000000004</v>
      </c>
      <c r="AF29" s="26">
        <v>-4.23062</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900</v>
      </c>
      <c r="U30" s="23" t="s">
        <v>33</v>
      </c>
      <c r="V30" s="24" t="s">
        <v>33</v>
      </c>
      <c r="W30" s="39">
        <v>0</v>
      </c>
      <c r="X30" s="25">
        <f t="shared" si="9"/>
        <v>0</v>
      </c>
      <c r="Y30" s="26">
        <f t="shared" si="10"/>
        <v>0</v>
      </c>
      <c r="Z30" s="39">
        <v>0</v>
      </c>
      <c r="AA30" s="2" t="s">
        <v>73</v>
      </c>
      <c r="AB30" s="28">
        <f t="shared" si="11"/>
        <v>-0.69</v>
      </c>
      <c r="AC30" s="29">
        <v>0.13043712384259259</v>
      </c>
      <c r="AD30" s="26">
        <f t="shared" si="12"/>
        <v>0</v>
      </c>
      <c r="AE30" s="26">
        <v>-4.9000000000000004</v>
      </c>
      <c r="AF30" s="26">
        <v>-4.1603317915</v>
      </c>
      <c r="AG30" s="26">
        <v>0</v>
      </c>
    </row>
    <row r="31" spans="1:33" ht="15.75" customHeight="1" x14ac:dyDescent="0.2">
      <c r="A31" s="39" t="s">
        <v>70</v>
      </c>
      <c r="B31" s="43" t="s">
        <v>633</v>
      </c>
      <c r="C31" s="16">
        <f t="shared" si="4"/>
        <v>19.059999999999999</v>
      </c>
      <c r="D31" s="31">
        <v>1</v>
      </c>
      <c r="E31" s="31">
        <v>1</v>
      </c>
      <c r="F31" s="32">
        <v>19.059999999999999</v>
      </c>
      <c r="G31" s="32">
        <v>0</v>
      </c>
      <c r="H31" s="19">
        <f t="shared" si="1"/>
        <v>0</v>
      </c>
      <c r="I31" s="19">
        <f t="shared" si="2"/>
        <v>0.36519753292745122</v>
      </c>
      <c r="J31" s="18">
        <f t="shared" si="5"/>
        <v>6.9606649775972196</v>
      </c>
      <c r="K31" s="18">
        <f t="shared" si="3"/>
        <v>6.9606649775972196</v>
      </c>
      <c r="L31" s="31">
        <v>0</v>
      </c>
      <c r="M31" s="20" t="str">
        <f t="shared" si="6"/>
        <v>-</v>
      </c>
      <c r="N31" s="31">
        <v>604</v>
      </c>
      <c r="O31" s="21">
        <f t="shared" ref="O31:P32" si="39">D31/7</f>
        <v>0.14285714285714285</v>
      </c>
      <c r="P31" s="21">
        <f t="shared" si="39"/>
        <v>0.14285714285714285</v>
      </c>
      <c r="Q31" s="17">
        <f t="shared" si="8"/>
        <v>2114</v>
      </c>
      <c r="R31" s="17"/>
      <c r="S31" s="22">
        <v>0.284444444444444</v>
      </c>
      <c r="T31" s="15">
        <v>900</v>
      </c>
      <c r="U31" s="23" t="s">
        <v>33</v>
      </c>
      <c r="V31" s="24" t="s">
        <v>721</v>
      </c>
      <c r="W31" s="39">
        <v>0</v>
      </c>
      <c r="X31" s="25">
        <f t="shared" si="9"/>
        <v>0</v>
      </c>
      <c r="Y31" s="26">
        <f t="shared" si="10"/>
        <v>0</v>
      </c>
      <c r="Z31" s="39">
        <v>0</v>
      </c>
      <c r="AA31" s="2" t="s">
        <v>73</v>
      </c>
      <c r="AB31" s="28">
        <f t="shared" si="11"/>
        <v>-0.69</v>
      </c>
      <c r="AC31" s="29">
        <v>0.13043712384259259</v>
      </c>
      <c r="AD31" s="26">
        <f t="shared" si="12"/>
        <v>-0.18000323090277776</v>
      </c>
      <c r="AE31" s="26">
        <v>-4.9000000000000004</v>
      </c>
      <c r="AF31" s="26">
        <v>-4.1603317915</v>
      </c>
      <c r="AG31" s="26">
        <v>0</v>
      </c>
    </row>
    <row r="32" spans="1:33" ht="15.75" customHeight="1" x14ac:dyDescent="0.2">
      <c r="A32" s="39" t="s">
        <v>717</v>
      </c>
      <c r="B32" s="43"/>
      <c r="C32" s="16">
        <f t="shared" si="4"/>
        <v>19.059999999999999</v>
      </c>
      <c r="D32" s="31">
        <v>12</v>
      </c>
      <c r="E32" s="31">
        <v>1</v>
      </c>
      <c r="F32" s="32">
        <v>228.72</v>
      </c>
      <c r="G32" s="32">
        <v>0</v>
      </c>
      <c r="H32" s="19">
        <f t="shared" si="1"/>
        <v>0</v>
      </c>
      <c r="I32" s="19">
        <f t="shared" si="2"/>
        <v>0.36257423806910916</v>
      </c>
      <c r="J32" s="18">
        <f t="shared" si="5"/>
        <v>82.927979731166644</v>
      </c>
      <c r="K32" s="18">
        <f t="shared" si="3"/>
        <v>6.9106649775972206</v>
      </c>
      <c r="L32" s="31">
        <v>54</v>
      </c>
      <c r="M32" s="20">
        <f t="shared" si="6"/>
        <v>0.22222222222222221</v>
      </c>
      <c r="N32" s="31">
        <v>589</v>
      </c>
      <c r="O32" s="21">
        <f t="shared" si="39"/>
        <v>1.7142857142857142</v>
      </c>
      <c r="P32" s="21">
        <f t="shared" si="39"/>
        <v>0.14285714285714285</v>
      </c>
      <c r="Q32" s="17">
        <f t="shared" si="8"/>
        <v>317</v>
      </c>
      <c r="R32" s="17" t="str">
        <f ca="1">IFERROR(VLOOKUP($B$2,IMPORTRANGE("https://docs.google.com/spreadsheets/d/1KiWZV1ko8G7lnRucBRBd29jj3Be6ltMfljMDqzOkQmI/edit#gid=1381463014","Lookup!A:F"),6,FALSE),"")</f>
        <v/>
      </c>
      <c r="S32" s="22">
        <v>0.25153374233128828</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0.13043712384259259</v>
      </c>
      <c r="AD32" s="26">
        <f t="shared" si="12"/>
        <v>-2.1600387708333333</v>
      </c>
      <c r="AE32" s="26">
        <v>-4.95</v>
      </c>
      <c r="AF32" s="26">
        <v>-4.1603317915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1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Extension Cord Cover 2 Pack - Black Waterproof Plug Connector Safety Covers for Outside")</f>
        <v>Outdoor Extension Cord Cover 2 Pack - Black Waterproof Plug Connector Safety Covers for Outside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Info!B1:BJ5000""),2,FALSE),"""")"),"B07WDR7BND")</f>
        <v>B07WDR7BND</v>
      </c>
      <c r="B2" s="38" t="s">
        <v>634</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9.0332340573529422</v>
      </c>
      <c r="D3" s="5">
        <f>SUM(D4:D99765)</f>
        <v>0</v>
      </c>
      <c r="E3" s="5"/>
      <c r="F3" s="6">
        <f t="shared" ref="F3:G3" si="0">SUM(F4:F99765)</f>
        <v>0</v>
      </c>
      <c r="G3" s="6">
        <f t="shared" si="0"/>
        <v>0</v>
      </c>
      <c r="H3" s="7" t="e">
        <f t="shared" ref="H3:H32" si="1">G3/F3*-1</f>
        <v>#DIV/0!</v>
      </c>
      <c r="I3" s="8" t="e">
        <f t="shared" ref="I3:I32" si="2">J3/F3</f>
        <v>#DIV/0!</v>
      </c>
      <c r="J3" s="6">
        <f>SUM(J4:J99765)</f>
        <v>0</v>
      </c>
      <c r="K3" s="6" t="e">
        <f t="shared" ref="K3:K32" si="3">J3/D3</f>
        <v>#DIV/0!</v>
      </c>
      <c r="L3" s="5"/>
      <c r="M3" s="9"/>
      <c r="N3" s="10"/>
      <c r="O3" s="5" t="str">
        <f ca="1">IFERROR(__xludf.DUMMYFUNCTION("IFERROR(VLOOKUP(B2,IMPORTRANGE(""https://docs.google.com/spreadsheets/d/1N8jvpEHDVkurDv7NrPxwI3eH6hQsvtb1QltGNCalRjU/edit#gid=865736387"",""Compiled Sheet!a1:g5000""),2,FALSE),"""")"),"0 - March
0 - April
0 - May
0 - June
0 - July
0 - Aug
0 - Sept
1.5 - Oct
3.5 - Nov
5.5 - Dec
0 - Jan
0 - Feb")</f>
        <v>0 - March
0 - April
0 - May
0 - June
0 - July
0 - Aug
0 - Sept
1.5 - Oct
3.5 - Nov
5.5 - Dec
0 - Jan
0 -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t="e">
        <f>W3/D3</f>
        <v>#DIV/0!</v>
      </c>
      <c r="Y3" s="6"/>
      <c r="Z3" s="5"/>
      <c r="AA3" s="5"/>
      <c r="AB3" s="5"/>
      <c r="AC3" s="5"/>
      <c r="AD3" s="6">
        <f>SUM(AD4:AD99765)</f>
        <v>0</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Info!B2:BZ7000""),37,FALSE)),"""")*-1"),-2.77824894875)</f>
        <v>-2.7782489487499999</v>
      </c>
      <c r="AG3" s="6">
        <f>SUM(AG4:AG99765)</f>
        <v>0</v>
      </c>
    </row>
    <row r="4" spans="1:33" ht="15.75" customHeight="1" x14ac:dyDescent="0.2">
      <c r="A4" s="15" t="s">
        <v>31</v>
      </c>
      <c r="B4" s="15"/>
      <c r="C4" s="16" t="str">
        <f t="shared" ref="C4:C32" si="4">IFERROR(F4/D4," - ")</f>
        <v xml:space="preserve"> - </v>
      </c>
      <c r="D4" s="17">
        <v>0</v>
      </c>
      <c r="E4" s="17">
        <v>0</v>
      </c>
      <c r="F4" s="18">
        <v>0</v>
      </c>
      <c r="G4" s="18">
        <v>0</v>
      </c>
      <c r="H4" s="19" t="e">
        <f t="shared" si="1"/>
        <v>#DIV/0!</v>
      </c>
      <c r="I4" s="19" t="e">
        <f t="shared" si="2"/>
        <v>#DIV/0!</v>
      </c>
      <c r="J4" s="18">
        <f t="shared" ref="J4:J32" si="5">F4*0.85+G4+AF4*D4+D4*AE4+AG4+AD4</f>
        <v>0</v>
      </c>
      <c r="K4" s="18" t="e">
        <f t="shared" si="3"/>
        <v>#DIV/0!</v>
      </c>
      <c r="L4" s="17">
        <v>0</v>
      </c>
      <c r="M4" s="20" t="str">
        <f t="shared" ref="M4:M32" si="6">IFERROR(D4/L4,"-")</f>
        <v>-</v>
      </c>
      <c r="N4" s="17">
        <v>0</v>
      </c>
      <c r="O4" s="21">
        <f t="shared" ref="O4:P4" si="7">D4/7</f>
        <v>0</v>
      </c>
      <c r="P4" s="21">
        <f t="shared" si="7"/>
        <v>0</v>
      </c>
      <c r="Q4" s="17" t="e">
        <f t="shared" ref="Q4:Q32" si="8">ROUNDDOWN(N4/(O4+P4),0)</f>
        <v>#DIV/0!</v>
      </c>
      <c r="R4" s="17"/>
      <c r="S4" s="22" t="e">
        <v>#N/A</v>
      </c>
      <c r="T4" s="15">
        <v>0</v>
      </c>
      <c r="U4" s="23" t="s">
        <v>33</v>
      </c>
      <c r="V4" s="24" t="s">
        <v>33</v>
      </c>
      <c r="W4" s="15">
        <v>0</v>
      </c>
      <c r="X4" s="25">
        <f t="shared" ref="X4:X32" si="9">IFERROR(W4/D4,0)</f>
        <v>0</v>
      </c>
      <c r="Y4" s="26">
        <f t="shared" ref="Y4:Y32" si="10">IFERROR(G4/(W4+Z4)*-1,0)</f>
        <v>0</v>
      </c>
      <c r="Z4" s="15">
        <v>0</v>
      </c>
      <c r="AA4" s="27" t="e">
        <v>#N/A</v>
      </c>
      <c r="AB4" s="28" t="e">
        <f t="shared" ref="AB4:AB32" si="11">IF(OR(AA4="UsLargeStandardSize",AA4="UsSmallStandardSize"),-0.69,-0.48)</f>
        <v>#N/A</v>
      </c>
      <c r="AC4" s="29" t="e">
        <v>#N/A</v>
      </c>
      <c r="AD4" s="26">
        <f t="shared" ref="AD4:AD32" si="12">IFERROR(AB4*AC4*D4*2,0)</f>
        <v>0</v>
      </c>
      <c r="AE4" s="26">
        <v>0</v>
      </c>
      <c r="AF4" s="26">
        <v>-2.7298136363636365</v>
      </c>
      <c r="AG4" s="26">
        <v>0</v>
      </c>
    </row>
    <row r="5" spans="1:33" ht="15.75" customHeight="1" x14ac:dyDescent="0.2">
      <c r="A5" s="15" t="s">
        <v>35</v>
      </c>
      <c r="B5" s="15"/>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0</v>
      </c>
      <c r="O5" s="21">
        <f t="shared" ref="O5:P5" si="13">D5/7</f>
        <v>0</v>
      </c>
      <c r="P5" s="21">
        <f t="shared" si="13"/>
        <v>0</v>
      </c>
      <c r="Q5" s="17" t="e">
        <f t="shared" si="8"/>
        <v>#DIV/0!</v>
      </c>
      <c r="R5" s="17"/>
      <c r="S5" s="22" t="e">
        <v>#N/A</v>
      </c>
      <c r="T5" s="15">
        <v>0</v>
      </c>
      <c r="U5" s="23" t="s">
        <v>33</v>
      </c>
      <c r="V5" s="24" t="s">
        <v>33</v>
      </c>
      <c r="W5" s="15">
        <v>0</v>
      </c>
      <c r="X5" s="25">
        <f t="shared" si="9"/>
        <v>0</v>
      </c>
      <c r="Y5" s="26">
        <f t="shared" si="10"/>
        <v>0</v>
      </c>
      <c r="Z5" s="15">
        <v>0</v>
      </c>
      <c r="AA5" s="15" t="e">
        <v>#N/A</v>
      </c>
      <c r="AB5" s="28" t="e">
        <f t="shared" si="11"/>
        <v>#N/A</v>
      </c>
      <c r="AC5" s="29" t="e">
        <v>#N/A</v>
      </c>
      <c r="AD5" s="26">
        <f t="shared" si="12"/>
        <v>0</v>
      </c>
      <c r="AE5" s="26">
        <v>0</v>
      </c>
      <c r="AF5" s="26">
        <v>-2.7298136363636365</v>
      </c>
      <c r="AG5" s="26">
        <v>0</v>
      </c>
    </row>
    <row r="6" spans="1:33" ht="15.75" customHeight="1" x14ac:dyDescent="0.2">
      <c r="A6" s="15" t="s">
        <v>37</v>
      </c>
      <c r="B6" s="15"/>
      <c r="C6" s="16" t="str">
        <f t="shared" si="4"/>
        <v xml:space="preserve"> - </v>
      </c>
      <c r="D6" s="17">
        <v>0</v>
      </c>
      <c r="E6" s="17">
        <v>0</v>
      </c>
      <c r="F6" s="30">
        <v>0</v>
      </c>
      <c r="G6" s="30">
        <v>0</v>
      </c>
      <c r="H6" s="19" t="e">
        <f t="shared" si="1"/>
        <v>#DIV/0!</v>
      </c>
      <c r="I6" s="19" t="e">
        <f t="shared" si="2"/>
        <v>#DIV/0!</v>
      </c>
      <c r="J6" s="18">
        <f t="shared" si="5"/>
        <v>0</v>
      </c>
      <c r="K6" s="18" t="e">
        <f t="shared" si="3"/>
        <v>#DIV/0!</v>
      </c>
      <c r="L6" s="17">
        <v>0</v>
      </c>
      <c r="M6" s="20" t="str">
        <f t="shared" si="6"/>
        <v>-</v>
      </c>
      <c r="N6" s="17">
        <v>0</v>
      </c>
      <c r="O6" s="21">
        <f t="shared" ref="O6:P6" si="14">D6/7</f>
        <v>0</v>
      </c>
      <c r="P6" s="21">
        <f t="shared" si="14"/>
        <v>0</v>
      </c>
      <c r="Q6" s="17" t="e">
        <f t="shared" si="8"/>
        <v>#DIV/0!</v>
      </c>
      <c r="R6" s="17"/>
      <c r="S6" s="22" t="e">
        <v>#N/A</v>
      </c>
      <c r="T6" s="15">
        <v>0</v>
      </c>
      <c r="U6" s="23" t="s">
        <v>33</v>
      </c>
      <c r="V6" s="24" t="s">
        <v>39</v>
      </c>
      <c r="W6" s="15">
        <v>0</v>
      </c>
      <c r="X6" s="25">
        <f t="shared" si="9"/>
        <v>0</v>
      </c>
      <c r="Y6" s="26">
        <f t="shared" si="10"/>
        <v>0</v>
      </c>
      <c r="Z6" s="15">
        <v>0</v>
      </c>
      <c r="AA6" s="15" t="e">
        <v>#N/A</v>
      </c>
      <c r="AB6" s="28" t="e">
        <f t="shared" si="11"/>
        <v>#N/A</v>
      </c>
      <c r="AC6" s="29" t="e">
        <v>#N/A</v>
      </c>
      <c r="AD6" s="26">
        <f t="shared" si="12"/>
        <v>0</v>
      </c>
      <c r="AE6" s="26">
        <v>0</v>
      </c>
      <c r="AF6" s="26">
        <v>-2.7298136363636365</v>
      </c>
      <c r="AG6" s="26">
        <v>0</v>
      </c>
    </row>
    <row r="7" spans="1:33" ht="15.75" customHeight="1" x14ac:dyDescent="0.2">
      <c r="A7" s="15" t="s">
        <v>40</v>
      </c>
      <c r="B7" s="15"/>
      <c r="C7" s="16" t="str">
        <f t="shared" si="4"/>
        <v xml:space="preserve"> - </v>
      </c>
      <c r="D7" s="17">
        <v>0</v>
      </c>
      <c r="E7" s="17">
        <v>0</v>
      </c>
      <c r="F7" s="30">
        <v>0</v>
      </c>
      <c r="G7" s="30">
        <v>0</v>
      </c>
      <c r="H7" s="19" t="e">
        <f t="shared" si="1"/>
        <v>#DIV/0!</v>
      </c>
      <c r="I7" s="19" t="e">
        <f t="shared" si="2"/>
        <v>#DIV/0!</v>
      </c>
      <c r="J7" s="18">
        <f t="shared" si="5"/>
        <v>0</v>
      </c>
      <c r="K7" s="18" t="e">
        <f t="shared" si="3"/>
        <v>#DIV/0!</v>
      </c>
      <c r="L7" s="17">
        <v>0</v>
      </c>
      <c r="M7" s="20" t="str">
        <f t="shared" si="6"/>
        <v>-</v>
      </c>
      <c r="N7" s="17">
        <v>0</v>
      </c>
      <c r="O7" s="21">
        <f t="shared" ref="O7:P7" si="15">D7/7</f>
        <v>0</v>
      </c>
      <c r="P7" s="21">
        <f t="shared" si="15"/>
        <v>0</v>
      </c>
      <c r="Q7" s="17" t="e">
        <f t="shared" si="8"/>
        <v>#DIV/0!</v>
      </c>
      <c r="R7" s="17"/>
      <c r="S7" s="22" t="e">
        <v>#N/A</v>
      </c>
      <c r="T7" s="15">
        <v>0</v>
      </c>
      <c r="U7" s="23" t="s">
        <v>33</v>
      </c>
      <c r="V7" s="24" t="s">
        <v>39</v>
      </c>
      <c r="W7" s="15">
        <v>0</v>
      </c>
      <c r="X7" s="25">
        <f t="shared" si="9"/>
        <v>0</v>
      </c>
      <c r="Y7" s="26">
        <f t="shared" si="10"/>
        <v>0</v>
      </c>
      <c r="Z7" s="15">
        <v>0</v>
      </c>
      <c r="AA7" s="15" t="e">
        <v>#N/A</v>
      </c>
      <c r="AB7" s="28" t="e">
        <f t="shared" si="11"/>
        <v>#N/A</v>
      </c>
      <c r="AC7" s="29" t="e">
        <v>#N/A</v>
      </c>
      <c r="AD7" s="26">
        <f t="shared" si="12"/>
        <v>0</v>
      </c>
      <c r="AE7" s="26">
        <v>0</v>
      </c>
      <c r="AF7" s="26">
        <v>-2.7298136363636365</v>
      </c>
      <c r="AG7" s="26">
        <v>0</v>
      </c>
    </row>
    <row r="8" spans="1:33" ht="15.75" customHeight="1" x14ac:dyDescent="0.2">
      <c r="A8" s="15" t="s">
        <v>42</v>
      </c>
      <c r="B8" s="15"/>
      <c r="C8" s="16" t="str">
        <f t="shared" si="4"/>
        <v xml:space="preserve"> - </v>
      </c>
      <c r="D8" s="17">
        <v>0</v>
      </c>
      <c r="E8" s="17">
        <v>0</v>
      </c>
      <c r="F8" s="30">
        <v>0</v>
      </c>
      <c r="G8" s="30">
        <v>0</v>
      </c>
      <c r="H8" s="19" t="e">
        <f t="shared" si="1"/>
        <v>#DIV/0!</v>
      </c>
      <c r="I8" s="19" t="e">
        <f t="shared" si="2"/>
        <v>#DIV/0!</v>
      </c>
      <c r="J8" s="18">
        <f t="shared" si="5"/>
        <v>0</v>
      </c>
      <c r="K8" s="18" t="e">
        <f t="shared" si="3"/>
        <v>#DIV/0!</v>
      </c>
      <c r="L8" s="17">
        <v>0</v>
      </c>
      <c r="M8" s="20" t="str">
        <f t="shared" si="6"/>
        <v>-</v>
      </c>
      <c r="N8" s="17">
        <v>0</v>
      </c>
      <c r="O8" s="21">
        <f t="shared" ref="O8:P8" si="16">D8/7</f>
        <v>0</v>
      </c>
      <c r="P8" s="21">
        <f t="shared" si="16"/>
        <v>0</v>
      </c>
      <c r="Q8" s="17" t="e">
        <f t="shared" si="8"/>
        <v>#DIV/0!</v>
      </c>
      <c r="R8" s="17"/>
      <c r="S8" s="22" t="e">
        <v>#N/A</v>
      </c>
      <c r="T8" s="15">
        <v>0</v>
      </c>
      <c r="U8" s="23" t="s">
        <v>33</v>
      </c>
      <c r="V8" s="24" t="s">
        <v>33</v>
      </c>
      <c r="W8" s="15">
        <v>0</v>
      </c>
      <c r="X8" s="25">
        <f t="shared" si="9"/>
        <v>0</v>
      </c>
      <c r="Y8" s="26">
        <f t="shared" si="10"/>
        <v>0</v>
      </c>
      <c r="Z8" s="15">
        <v>0</v>
      </c>
      <c r="AA8" s="15" t="e">
        <v>#N/A</v>
      </c>
      <c r="AB8" s="28" t="e">
        <f t="shared" si="11"/>
        <v>#N/A</v>
      </c>
      <c r="AC8" s="29" t="e">
        <v>#N/A</v>
      </c>
      <c r="AD8" s="26">
        <f t="shared" si="12"/>
        <v>0</v>
      </c>
      <c r="AE8" s="26">
        <v>0</v>
      </c>
      <c r="AF8" s="26">
        <v>-2.73</v>
      </c>
      <c r="AG8" s="26">
        <v>0</v>
      </c>
    </row>
    <row r="9" spans="1:33" ht="15.75" customHeight="1" x14ac:dyDescent="0.2">
      <c r="A9" s="15" t="s">
        <v>44</v>
      </c>
      <c r="B9" s="15"/>
      <c r="C9" s="16" t="str">
        <f t="shared" si="4"/>
        <v xml:space="preserve"> - </v>
      </c>
      <c r="D9" s="17">
        <v>0</v>
      </c>
      <c r="E9" s="17">
        <v>0</v>
      </c>
      <c r="F9" s="30">
        <v>0</v>
      </c>
      <c r="G9" s="30">
        <v>0</v>
      </c>
      <c r="H9" s="19" t="e">
        <f t="shared" si="1"/>
        <v>#DIV/0!</v>
      </c>
      <c r="I9" s="19" t="e">
        <f t="shared" si="2"/>
        <v>#DIV/0!</v>
      </c>
      <c r="J9" s="18">
        <f t="shared" si="5"/>
        <v>0</v>
      </c>
      <c r="K9" s="18" t="e">
        <f t="shared" si="3"/>
        <v>#DIV/0!</v>
      </c>
      <c r="L9" s="17">
        <v>0</v>
      </c>
      <c r="M9" s="20" t="str">
        <f t="shared" si="6"/>
        <v>-</v>
      </c>
      <c r="N9" s="17">
        <v>0</v>
      </c>
      <c r="O9" s="21">
        <f t="shared" ref="O9:P9" si="17">D9/7</f>
        <v>0</v>
      </c>
      <c r="P9" s="21">
        <f t="shared" si="17"/>
        <v>0</v>
      </c>
      <c r="Q9" s="17" t="e">
        <f t="shared" si="8"/>
        <v>#DIV/0!</v>
      </c>
      <c r="R9" s="17"/>
      <c r="S9" s="22" t="e">
        <v>#N/A</v>
      </c>
      <c r="T9" s="15">
        <v>0</v>
      </c>
      <c r="U9" s="23" t="s">
        <v>33</v>
      </c>
      <c r="V9" s="24" t="s">
        <v>33</v>
      </c>
      <c r="W9" s="15">
        <v>0</v>
      </c>
      <c r="X9" s="25">
        <f t="shared" si="9"/>
        <v>0</v>
      </c>
      <c r="Y9" s="26">
        <f t="shared" si="10"/>
        <v>0</v>
      </c>
      <c r="Z9" s="15">
        <v>0</v>
      </c>
      <c r="AA9" s="15" t="e">
        <v>#N/A</v>
      </c>
      <c r="AB9" s="28" t="e">
        <f t="shared" si="11"/>
        <v>#N/A</v>
      </c>
      <c r="AC9" s="29" t="e">
        <v>#N/A</v>
      </c>
      <c r="AD9" s="26">
        <f t="shared" si="12"/>
        <v>0</v>
      </c>
      <c r="AE9" s="26">
        <v>0</v>
      </c>
      <c r="AF9" s="26">
        <v>-2.7929454545454502</v>
      </c>
      <c r="AG9" s="26">
        <v>0</v>
      </c>
    </row>
    <row r="10" spans="1:33" ht="15.75" customHeight="1" x14ac:dyDescent="0.2">
      <c r="A10" s="15" t="s">
        <v>45</v>
      </c>
      <c r="B10" s="15"/>
      <c r="C10" s="16" t="str">
        <f t="shared" si="4"/>
        <v xml:space="preserve"> - </v>
      </c>
      <c r="D10" s="17">
        <v>0</v>
      </c>
      <c r="E10" s="17">
        <v>0</v>
      </c>
      <c r="F10" s="30">
        <v>0</v>
      </c>
      <c r="G10" s="30">
        <v>0</v>
      </c>
      <c r="H10" s="19" t="e">
        <f t="shared" si="1"/>
        <v>#DIV/0!</v>
      </c>
      <c r="I10" s="19" t="e">
        <f t="shared" si="2"/>
        <v>#DIV/0!</v>
      </c>
      <c r="J10" s="18">
        <f t="shared" si="5"/>
        <v>0</v>
      </c>
      <c r="K10" s="18" t="e">
        <f t="shared" si="3"/>
        <v>#DIV/0!</v>
      </c>
      <c r="L10" s="17">
        <v>0</v>
      </c>
      <c r="M10" s="20" t="str">
        <f t="shared" si="6"/>
        <v>-</v>
      </c>
      <c r="N10" s="17">
        <v>0</v>
      </c>
      <c r="O10" s="21">
        <f t="shared" ref="O10:P10" si="18">D10/7</f>
        <v>0</v>
      </c>
      <c r="P10" s="21">
        <f t="shared" si="18"/>
        <v>0</v>
      </c>
      <c r="Q10" s="17" t="e">
        <f t="shared" si="8"/>
        <v>#DIV/0!</v>
      </c>
      <c r="R10" s="17"/>
      <c r="S10" s="22" t="e">
        <v>#N/A</v>
      </c>
      <c r="T10" s="15">
        <v>0</v>
      </c>
      <c r="U10" s="23" t="s">
        <v>33</v>
      </c>
      <c r="V10" s="24" t="s">
        <v>33</v>
      </c>
      <c r="W10" s="15">
        <v>0</v>
      </c>
      <c r="X10" s="25">
        <f t="shared" si="9"/>
        <v>0</v>
      </c>
      <c r="Y10" s="26">
        <f t="shared" si="10"/>
        <v>0</v>
      </c>
      <c r="Z10" s="15">
        <v>0</v>
      </c>
      <c r="AA10" s="15" t="e">
        <v>#N/A</v>
      </c>
      <c r="AB10" s="28" t="e">
        <f t="shared" si="11"/>
        <v>#N/A</v>
      </c>
      <c r="AC10" s="29" t="e">
        <v>#N/A</v>
      </c>
      <c r="AD10" s="26">
        <f t="shared" si="12"/>
        <v>0</v>
      </c>
      <c r="AE10" s="26">
        <v>0</v>
      </c>
      <c r="AF10" s="26">
        <v>-2.7929454545454502</v>
      </c>
      <c r="AG10" s="26">
        <v>0</v>
      </c>
    </row>
    <row r="11" spans="1:33" ht="15.75" customHeight="1" x14ac:dyDescent="0.2">
      <c r="A11" s="15" t="s">
        <v>47</v>
      </c>
      <c r="B11" s="15"/>
      <c r="C11" s="16" t="str">
        <f t="shared" si="4"/>
        <v xml:space="preserve"> - </v>
      </c>
      <c r="D11" s="17">
        <v>0</v>
      </c>
      <c r="E11" s="17">
        <v>0</v>
      </c>
      <c r="F11" s="30">
        <v>0</v>
      </c>
      <c r="G11" s="30">
        <v>0</v>
      </c>
      <c r="H11" s="19" t="e">
        <f t="shared" si="1"/>
        <v>#DIV/0!</v>
      </c>
      <c r="I11" s="19" t="e">
        <f t="shared" si="2"/>
        <v>#DIV/0!</v>
      </c>
      <c r="J11" s="18">
        <f t="shared" si="5"/>
        <v>0</v>
      </c>
      <c r="K11" s="18" t="e">
        <f t="shared" si="3"/>
        <v>#DIV/0!</v>
      </c>
      <c r="L11" s="17">
        <v>0</v>
      </c>
      <c r="M11" s="20" t="str">
        <f t="shared" si="6"/>
        <v>-</v>
      </c>
      <c r="N11" s="17">
        <v>0</v>
      </c>
      <c r="O11" s="21">
        <f t="shared" ref="O11:P11" si="19">D11/7</f>
        <v>0</v>
      </c>
      <c r="P11" s="21">
        <f t="shared" si="19"/>
        <v>0</v>
      </c>
      <c r="Q11" s="17" t="e">
        <f t="shared" si="8"/>
        <v>#DIV/0!</v>
      </c>
      <c r="R11" s="17"/>
      <c r="S11" s="22" t="e">
        <v>#N/A</v>
      </c>
      <c r="T11" s="15">
        <v>0</v>
      </c>
      <c r="U11" s="23" t="s">
        <v>33</v>
      </c>
      <c r="V11" s="24" t="s">
        <v>33</v>
      </c>
      <c r="W11" s="15">
        <v>0</v>
      </c>
      <c r="X11" s="25">
        <f t="shared" si="9"/>
        <v>0</v>
      </c>
      <c r="Y11" s="26">
        <f t="shared" si="10"/>
        <v>0</v>
      </c>
      <c r="Z11" s="15">
        <v>0</v>
      </c>
      <c r="AA11" s="15" t="e">
        <v>#N/A</v>
      </c>
      <c r="AB11" s="28" t="e">
        <f t="shared" si="11"/>
        <v>#N/A</v>
      </c>
      <c r="AC11" s="29" t="e">
        <v>#N/A</v>
      </c>
      <c r="AD11" s="26">
        <f t="shared" si="12"/>
        <v>0</v>
      </c>
      <c r="AE11" s="26">
        <v>0</v>
      </c>
      <c r="AF11" s="26">
        <v>-2.7929454545454502</v>
      </c>
      <c r="AG11" s="26">
        <v>0</v>
      </c>
    </row>
    <row r="12" spans="1:33" ht="15.75" customHeight="1" x14ac:dyDescent="0.2">
      <c r="A12" s="15" t="s">
        <v>49</v>
      </c>
      <c r="B12" s="15"/>
      <c r="C12" s="16" t="str">
        <f t="shared" si="4"/>
        <v xml:space="preserve"> - </v>
      </c>
      <c r="D12" s="17">
        <v>0</v>
      </c>
      <c r="E12" s="17">
        <v>0</v>
      </c>
      <c r="F12" s="30">
        <v>0</v>
      </c>
      <c r="G12" s="30">
        <v>0</v>
      </c>
      <c r="H12" s="19" t="e">
        <f t="shared" si="1"/>
        <v>#DIV/0!</v>
      </c>
      <c r="I12" s="19" t="e">
        <f t="shared" si="2"/>
        <v>#DIV/0!</v>
      </c>
      <c r="J12" s="18">
        <f t="shared" si="5"/>
        <v>0</v>
      </c>
      <c r="K12" s="18" t="e">
        <f t="shared" si="3"/>
        <v>#DIV/0!</v>
      </c>
      <c r="L12" s="17">
        <v>0</v>
      </c>
      <c r="M12" s="20" t="str">
        <f t="shared" si="6"/>
        <v>-</v>
      </c>
      <c r="N12" s="17">
        <v>0</v>
      </c>
      <c r="O12" s="21">
        <f t="shared" ref="O12:P12" si="20">D12/7</f>
        <v>0</v>
      </c>
      <c r="P12" s="21">
        <f t="shared" si="20"/>
        <v>0</v>
      </c>
      <c r="Q12" s="17" t="e">
        <f t="shared" si="8"/>
        <v>#DIV/0!</v>
      </c>
      <c r="R12" s="17"/>
      <c r="S12" s="22" t="e">
        <v>#N/A</v>
      </c>
      <c r="T12" s="15">
        <v>0</v>
      </c>
      <c r="U12" s="23" t="s">
        <v>33</v>
      </c>
      <c r="V12" s="24" t="s">
        <v>33</v>
      </c>
      <c r="W12" s="15">
        <v>0</v>
      </c>
      <c r="X12" s="25">
        <f t="shared" si="9"/>
        <v>0</v>
      </c>
      <c r="Y12" s="26">
        <f t="shared" si="10"/>
        <v>0</v>
      </c>
      <c r="Z12" s="15">
        <v>0</v>
      </c>
      <c r="AA12" s="15" t="e">
        <v>#N/A</v>
      </c>
      <c r="AB12" s="28" t="e">
        <f t="shared" si="11"/>
        <v>#N/A</v>
      </c>
      <c r="AC12" s="29" t="e">
        <v>#N/A</v>
      </c>
      <c r="AD12" s="26">
        <f t="shared" si="12"/>
        <v>0</v>
      </c>
      <c r="AE12" s="26">
        <v>0</v>
      </c>
      <c r="AF12" s="26">
        <v>-2.7929454545454502</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0</v>
      </c>
      <c r="O13" s="21">
        <f t="shared" ref="O13:P13" si="21">D13/7</f>
        <v>0</v>
      </c>
      <c r="P13" s="21">
        <f t="shared" si="21"/>
        <v>0</v>
      </c>
      <c r="Q13" s="17" t="e">
        <f t="shared" si="8"/>
        <v>#DIV/0!</v>
      </c>
      <c r="R13" s="17"/>
      <c r="S13" s="22" t="e">
        <v>#N/A</v>
      </c>
      <c r="T13" s="15">
        <v>0</v>
      </c>
      <c r="U13" s="23" t="s">
        <v>33</v>
      </c>
      <c r="V13" s="24" t="s">
        <v>33</v>
      </c>
      <c r="W13" s="15">
        <v>0</v>
      </c>
      <c r="X13" s="25">
        <f t="shared" si="9"/>
        <v>0</v>
      </c>
      <c r="Y13" s="26">
        <f t="shared" si="10"/>
        <v>0</v>
      </c>
      <c r="Z13" s="15">
        <v>0</v>
      </c>
      <c r="AA13" s="15" t="e">
        <v>#N/A</v>
      </c>
      <c r="AB13" s="28" t="e">
        <f t="shared" si="11"/>
        <v>#N/A</v>
      </c>
      <c r="AC13" s="29" t="e">
        <v>#N/A</v>
      </c>
      <c r="AD13" s="26">
        <f t="shared" si="12"/>
        <v>0</v>
      </c>
      <c r="AE13" s="26">
        <v>0</v>
      </c>
      <c r="AF13" s="26">
        <v>-2.82617272727272</v>
      </c>
      <c r="AG13" s="26">
        <v>0</v>
      </c>
    </row>
    <row r="14" spans="1:33" ht="15.75" customHeight="1" x14ac:dyDescent="0.2">
      <c r="A14" s="15" t="s">
        <v>52</v>
      </c>
      <c r="B14" s="15"/>
      <c r="C14" s="16" t="str">
        <f t="shared" si="4"/>
        <v xml:space="preserve"> - </v>
      </c>
      <c r="D14" s="17">
        <v>0</v>
      </c>
      <c r="E14" s="17">
        <v>0</v>
      </c>
      <c r="F14" s="18">
        <v>0</v>
      </c>
      <c r="G14" s="30">
        <v>0</v>
      </c>
      <c r="H14" s="19" t="e">
        <f t="shared" si="1"/>
        <v>#DIV/0!</v>
      </c>
      <c r="I14" s="19" t="e">
        <f t="shared" si="2"/>
        <v>#DIV/0!</v>
      </c>
      <c r="J14" s="18">
        <f t="shared" si="5"/>
        <v>0</v>
      </c>
      <c r="K14" s="18" t="e">
        <f t="shared" si="3"/>
        <v>#DIV/0!</v>
      </c>
      <c r="L14" s="17">
        <v>0</v>
      </c>
      <c r="M14" s="20" t="str">
        <f t="shared" si="6"/>
        <v>-</v>
      </c>
      <c r="N14" s="17">
        <v>0</v>
      </c>
      <c r="O14" s="21">
        <f t="shared" ref="O14:P14" si="22">D14/7</f>
        <v>0</v>
      </c>
      <c r="P14" s="21">
        <f t="shared" si="22"/>
        <v>0</v>
      </c>
      <c r="Q14" s="17" t="e">
        <f t="shared" si="8"/>
        <v>#DIV/0!</v>
      </c>
      <c r="R14" s="17"/>
      <c r="S14" s="22" t="e">
        <v>#N/A</v>
      </c>
      <c r="T14" s="15">
        <v>0</v>
      </c>
      <c r="U14" s="23" t="s">
        <v>33</v>
      </c>
      <c r="V14" s="24" t="s">
        <v>33</v>
      </c>
      <c r="W14" s="15">
        <v>0</v>
      </c>
      <c r="X14" s="25">
        <f t="shared" si="9"/>
        <v>0</v>
      </c>
      <c r="Y14" s="26">
        <f t="shared" si="10"/>
        <v>0</v>
      </c>
      <c r="Z14" s="15">
        <v>0</v>
      </c>
      <c r="AA14" s="15" t="e">
        <v>#N/A</v>
      </c>
      <c r="AB14" s="28" t="e">
        <f t="shared" si="11"/>
        <v>#N/A</v>
      </c>
      <c r="AC14" s="29" t="e">
        <v>#N/A</v>
      </c>
      <c r="AD14" s="26">
        <f t="shared" si="12"/>
        <v>0</v>
      </c>
      <c r="AE14" s="26">
        <v>0</v>
      </c>
      <c r="AF14" s="26">
        <v>-2.82617272727272</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-2.82617272727272</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0</v>
      </c>
      <c r="U16" s="23" t="s">
        <v>33</v>
      </c>
      <c r="V16" s="24" t="s">
        <v>33</v>
      </c>
      <c r="W16" s="15">
        <v>0</v>
      </c>
      <c r="X16" s="25">
        <f t="shared" si="9"/>
        <v>0</v>
      </c>
      <c r="Y16" s="26">
        <f t="shared" si="10"/>
        <v>0</v>
      </c>
      <c r="Z16" s="15">
        <v>0</v>
      </c>
      <c r="AA16" s="15" t="e">
        <v>#N/A</v>
      </c>
      <c r="AB16" s="28" t="e">
        <f t="shared" si="11"/>
        <v>#N/A</v>
      </c>
      <c r="AC16" s="29" t="e">
        <v>#N/A</v>
      </c>
      <c r="AD16" s="26">
        <f t="shared" si="12"/>
        <v>0</v>
      </c>
      <c r="AE16" s="26">
        <v>0</v>
      </c>
      <c r="AF16" s="26">
        <v>-2.82617272727272</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0</v>
      </c>
      <c r="U17" s="23" t="s">
        <v>33</v>
      </c>
      <c r="V17" s="24" t="s">
        <v>33</v>
      </c>
      <c r="W17" s="15">
        <v>0</v>
      </c>
      <c r="X17" s="25">
        <f t="shared" si="9"/>
        <v>0</v>
      </c>
      <c r="Y17" s="26">
        <f t="shared" si="10"/>
        <v>0</v>
      </c>
      <c r="Z17" s="15">
        <v>0</v>
      </c>
      <c r="AA17" s="15" t="e">
        <v>#N/A</v>
      </c>
      <c r="AB17" s="28" t="e">
        <f t="shared" si="11"/>
        <v>#N/A</v>
      </c>
      <c r="AC17" s="29" t="e">
        <v>#N/A</v>
      </c>
      <c r="AD17" s="26">
        <f t="shared" si="12"/>
        <v>0</v>
      </c>
      <c r="AE17" s="26">
        <v>0</v>
      </c>
      <c r="AF17" s="26">
        <v>-2.82617272727272</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0</v>
      </c>
      <c r="O18" s="21">
        <f t="shared" ref="O18:P18" si="26">D18/7</f>
        <v>0</v>
      </c>
      <c r="P18" s="21">
        <f t="shared" si="26"/>
        <v>0</v>
      </c>
      <c r="Q18" s="17" t="e">
        <f t="shared" si="8"/>
        <v>#DIV/0!</v>
      </c>
      <c r="R18" s="17"/>
      <c r="S18" s="22" t="e">
        <v>#N/A</v>
      </c>
      <c r="T18" s="15">
        <v>0</v>
      </c>
      <c r="U18" s="23" t="s">
        <v>33</v>
      </c>
      <c r="V18" s="24" t="s">
        <v>33</v>
      </c>
      <c r="W18" s="15">
        <v>0</v>
      </c>
      <c r="X18" s="25">
        <f t="shared" si="9"/>
        <v>0</v>
      </c>
      <c r="Y18" s="26">
        <f t="shared" si="10"/>
        <v>0</v>
      </c>
      <c r="Z18" s="15">
        <v>0</v>
      </c>
      <c r="AA18" s="15" t="e">
        <v>#N/A</v>
      </c>
      <c r="AB18" s="28" t="e">
        <f t="shared" si="11"/>
        <v>#N/A</v>
      </c>
      <c r="AC18" s="29" t="e">
        <v>#N/A</v>
      </c>
      <c r="AD18" s="26">
        <f t="shared" si="12"/>
        <v>0</v>
      </c>
      <c r="AE18" s="26">
        <v>0</v>
      </c>
      <c r="AF18" s="26">
        <v>-2.82617272727272</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0</v>
      </c>
      <c r="U19" s="23" t="s">
        <v>33</v>
      </c>
      <c r="V19" s="24" t="s">
        <v>33</v>
      </c>
      <c r="W19" s="15">
        <v>0</v>
      </c>
      <c r="X19" s="25">
        <f t="shared" si="9"/>
        <v>0</v>
      </c>
      <c r="Y19" s="26">
        <f t="shared" si="10"/>
        <v>0</v>
      </c>
      <c r="Z19" s="15">
        <v>0</v>
      </c>
      <c r="AA19" s="15" t="e">
        <v>#N/A</v>
      </c>
      <c r="AB19" s="28" t="e">
        <f t="shared" si="11"/>
        <v>#N/A</v>
      </c>
      <c r="AC19" s="29" t="e">
        <v>#N/A</v>
      </c>
      <c r="AD19" s="26">
        <f t="shared" si="12"/>
        <v>0</v>
      </c>
      <c r="AE19" s="26">
        <v>0</v>
      </c>
      <c r="AF19" s="26">
        <v>-2.8261727272727275</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0</v>
      </c>
      <c r="U20" s="23" t="s">
        <v>33</v>
      </c>
      <c r="V20" s="24" t="s">
        <v>33</v>
      </c>
      <c r="W20" s="15">
        <v>0</v>
      </c>
      <c r="X20" s="25">
        <f t="shared" si="9"/>
        <v>0</v>
      </c>
      <c r="Y20" s="26">
        <f t="shared" si="10"/>
        <v>0</v>
      </c>
      <c r="Z20" s="15">
        <v>0</v>
      </c>
      <c r="AA20" s="15" t="e">
        <v>#N/A</v>
      </c>
      <c r="AB20" s="28" t="e">
        <f t="shared" si="11"/>
        <v>#N/A</v>
      </c>
      <c r="AC20" s="29" t="e">
        <v>#N/A</v>
      </c>
      <c r="AD20" s="26">
        <f t="shared" si="12"/>
        <v>0</v>
      </c>
      <c r="AE20" s="26">
        <v>0</v>
      </c>
      <c r="AF20" s="26">
        <v>-2.8261727272727275</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0</v>
      </c>
      <c r="U21" s="23" t="s">
        <v>33</v>
      </c>
      <c r="V21" s="24" t="s">
        <v>33</v>
      </c>
      <c r="W21" s="15">
        <v>0</v>
      </c>
      <c r="X21" s="25">
        <f t="shared" si="9"/>
        <v>0</v>
      </c>
      <c r="Y21" s="26">
        <f t="shared" si="10"/>
        <v>0</v>
      </c>
      <c r="Z21" s="15">
        <v>0</v>
      </c>
      <c r="AA21" s="15" t="e">
        <v>#N/A</v>
      </c>
      <c r="AB21" s="28" t="e">
        <f t="shared" si="11"/>
        <v>#N/A</v>
      </c>
      <c r="AC21" s="29" t="e">
        <v>#N/A</v>
      </c>
      <c r="AD21" s="26">
        <f t="shared" si="12"/>
        <v>0</v>
      </c>
      <c r="AE21" s="26">
        <v>0</v>
      </c>
      <c r="AF21" s="26">
        <v>-2.8261727272727275</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0</v>
      </c>
      <c r="U22" s="23" t="s">
        <v>33</v>
      </c>
      <c r="V22" s="24" t="s">
        <v>33</v>
      </c>
      <c r="W22" s="15">
        <v>0</v>
      </c>
      <c r="X22" s="25">
        <f t="shared" si="9"/>
        <v>0</v>
      </c>
      <c r="Y22" s="26">
        <f t="shared" si="10"/>
        <v>0</v>
      </c>
      <c r="Z22" s="15">
        <v>0</v>
      </c>
      <c r="AA22" s="15" t="e">
        <v>#N/A</v>
      </c>
      <c r="AB22" s="28" t="e">
        <f t="shared" si="11"/>
        <v>#N/A</v>
      </c>
      <c r="AC22" s="29" t="e">
        <v>#N/A</v>
      </c>
      <c r="AD22" s="26">
        <f t="shared" si="12"/>
        <v>0</v>
      </c>
      <c r="AE22" s="26">
        <v>0</v>
      </c>
      <c r="AF22" s="26">
        <v>-2.8261727272727275</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0</v>
      </c>
      <c r="U23" s="23" t="s">
        <v>33</v>
      </c>
      <c r="V23" s="24" t="s">
        <v>33</v>
      </c>
      <c r="W23" s="15">
        <v>0</v>
      </c>
      <c r="X23" s="25">
        <f t="shared" si="9"/>
        <v>0</v>
      </c>
      <c r="Y23" s="26">
        <f t="shared" si="10"/>
        <v>0</v>
      </c>
      <c r="Z23" s="15">
        <v>0</v>
      </c>
      <c r="AA23" s="15" t="s">
        <v>73</v>
      </c>
      <c r="AB23" s="28">
        <f t="shared" si="11"/>
        <v>-0.69</v>
      </c>
      <c r="AC23" s="29">
        <v>7.0777777777777773E-2</v>
      </c>
      <c r="AD23" s="26">
        <f t="shared" si="12"/>
        <v>0</v>
      </c>
      <c r="AE23" s="26">
        <v>-4.9000000000000004</v>
      </c>
      <c r="AF23" s="26">
        <v>-2.8261727272727275</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0</v>
      </c>
      <c r="U24" s="23" t="s">
        <v>33</v>
      </c>
      <c r="V24" s="24" t="s">
        <v>33</v>
      </c>
      <c r="W24" s="15">
        <v>0</v>
      </c>
      <c r="X24" s="25">
        <f t="shared" si="9"/>
        <v>0</v>
      </c>
      <c r="Y24" s="26">
        <f t="shared" si="10"/>
        <v>0</v>
      </c>
      <c r="Z24" s="15">
        <v>0</v>
      </c>
      <c r="AA24" s="15" t="s">
        <v>73</v>
      </c>
      <c r="AB24" s="28">
        <f t="shared" si="11"/>
        <v>-0.69</v>
      </c>
      <c r="AC24" s="29">
        <v>7.0777777777777773E-2</v>
      </c>
      <c r="AD24" s="26">
        <f t="shared" si="12"/>
        <v>0</v>
      </c>
      <c r="AE24" s="26">
        <v>-4.9000000000000004</v>
      </c>
      <c r="AF24" s="26">
        <v>-2.8261727272727275</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7.0777777777777773E-2</v>
      </c>
      <c r="AD25" s="26">
        <f t="shared" si="12"/>
        <v>0</v>
      </c>
      <c r="AE25" s="26">
        <v>-4.9000000000000004</v>
      </c>
      <c r="AF25" s="26">
        <v>-2.83</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0</v>
      </c>
      <c r="U26" s="23" t="s">
        <v>33</v>
      </c>
      <c r="V26" s="24" t="s">
        <v>33</v>
      </c>
      <c r="W26" s="37">
        <v>0</v>
      </c>
      <c r="X26" s="25">
        <f t="shared" si="9"/>
        <v>0</v>
      </c>
      <c r="Y26" s="26">
        <f t="shared" si="10"/>
        <v>0</v>
      </c>
      <c r="Z26" s="37">
        <v>0</v>
      </c>
      <c r="AA26" s="15" t="s">
        <v>73</v>
      </c>
      <c r="AB26" s="28">
        <f t="shared" si="11"/>
        <v>-0.69</v>
      </c>
      <c r="AC26" s="29">
        <v>7.0777777777777773E-2</v>
      </c>
      <c r="AD26" s="26">
        <f t="shared" si="12"/>
        <v>0</v>
      </c>
      <c r="AE26" s="26">
        <v>-4.9000000000000004</v>
      </c>
      <c r="AF26" s="26">
        <v>-2.82617272727272</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0</v>
      </c>
      <c r="U27" s="23" t="s">
        <v>33</v>
      </c>
      <c r="V27" s="24" t="s">
        <v>33</v>
      </c>
      <c r="W27" s="37">
        <v>0</v>
      </c>
      <c r="X27" s="25">
        <f t="shared" si="9"/>
        <v>0</v>
      </c>
      <c r="Y27" s="26">
        <f t="shared" si="10"/>
        <v>0</v>
      </c>
      <c r="Z27" s="37">
        <v>0</v>
      </c>
      <c r="AA27" s="15" t="s">
        <v>73</v>
      </c>
      <c r="AB27" s="28">
        <f t="shared" si="11"/>
        <v>-0.69</v>
      </c>
      <c r="AC27" s="29">
        <v>7.0777777777777773E-2</v>
      </c>
      <c r="AD27" s="26">
        <f t="shared" si="12"/>
        <v>0</v>
      </c>
      <c r="AE27" s="26">
        <v>-4.9000000000000004</v>
      </c>
      <c r="AF27" s="26">
        <v>-2.82617272727272</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0</v>
      </c>
      <c r="U28" s="23" t="s">
        <v>33</v>
      </c>
      <c r="V28" s="24" t="s">
        <v>33</v>
      </c>
      <c r="W28" s="37">
        <v>0</v>
      </c>
      <c r="X28" s="25">
        <f t="shared" si="9"/>
        <v>0</v>
      </c>
      <c r="Y28" s="26">
        <f t="shared" si="10"/>
        <v>0</v>
      </c>
      <c r="Z28" s="37">
        <v>0</v>
      </c>
      <c r="AA28" s="15" t="s">
        <v>73</v>
      </c>
      <c r="AB28" s="28">
        <f t="shared" si="11"/>
        <v>-0.69</v>
      </c>
      <c r="AC28" s="29">
        <v>7.0777777777777773E-2</v>
      </c>
      <c r="AD28" s="26">
        <f t="shared" si="12"/>
        <v>0</v>
      </c>
      <c r="AE28" s="26">
        <v>-4.9000000000000004</v>
      </c>
      <c r="AF28" s="26">
        <v>-2.82617272727272</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0</v>
      </c>
      <c r="U29" s="23" t="s">
        <v>33</v>
      </c>
      <c r="V29" s="24" t="s">
        <v>33</v>
      </c>
      <c r="W29" s="39">
        <v>0</v>
      </c>
      <c r="X29" s="25">
        <f t="shared" si="9"/>
        <v>0</v>
      </c>
      <c r="Y29" s="26">
        <f t="shared" si="10"/>
        <v>0</v>
      </c>
      <c r="Z29" s="39">
        <v>0</v>
      </c>
      <c r="AA29" s="2" t="s">
        <v>73</v>
      </c>
      <c r="AB29" s="28">
        <f t="shared" si="11"/>
        <v>-0.69</v>
      </c>
      <c r="AC29" s="29">
        <v>7.0777777777777773E-2</v>
      </c>
      <c r="AD29" s="26">
        <f t="shared" si="12"/>
        <v>0</v>
      </c>
      <c r="AE29" s="26">
        <v>-4.9000000000000004</v>
      </c>
      <c r="AF29" s="26">
        <v>-2.82617272727272</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0</v>
      </c>
      <c r="U30" s="23" t="s">
        <v>33</v>
      </c>
      <c r="V30" s="24" t="s">
        <v>33</v>
      </c>
      <c r="W30" s="39">
        <v>0</v>
      </c>
      <c r="X30" s="25">
        <f t="shared" si="9"/>
        <v>0</v>
      </c>
      <c r="Y30" s="26">
        <f t="shared" si="10"/>
        <v>0</v>
      </c>
      <c r="Z30" s="39">
        <v>0</v>
      </c>
      <c r="AA30" s="2" t="s">
        <v>73</v>
      </c>
      <c r="AB30" s="28">
        <f t="shared" si="11"/>
        <v>-0.69</v>
      </c>
      <c r="AC30" s="29">
        <v>7.0777777777777773E-2</v>
      </c>
      <c r="AD30" s="26">
        <f t="shared" si="12"/>
        <v>0</v>
      </c>
      <c r="AE30" s="26">
        <v>-4.9000000000000004</v>
      </c>
      <c r="AF30" s="26">
        <v>-2.7782489487499999</v>
      </c>
      <c r="AG30" s="26">
        <v>0</v>
      </c>
    </row>
    <row r="31" spans="1:33" ht="15.75" customHeight="1" x14ac:dyDescent="0.2">
      <c r="A31" s="39" t="s">
        <v>70</v>
      </c>
      <c r="B31" s="39"/>
      <c r="C31" s="16" t="str">
        <f t="shared" si="4"/>
        <v xml:space="preserve"> - </v>
      </c>
      <c r="D31" s="31">
        <v>0</v>
      </c>
      <c r="E31" s="31">
        <v>0</v>
      </c>
      <c r="F31" s="32">
        <v>0</v>
      </c>
      <c r="G31" s="32">
        <v>0</v>
      </c>
      <c r="H31" s="19" t="e">
        <f t="shared" si="1"/>
        <v>#DIV/0!</v>
      </c>
      <c r="I31" s="19" t="e">
        <f t="shared" si="2"/>
        <v>#DIV/0!</v>
      </c>
      <c r="J31" s="18">
        <f t="shared" si="5"/>
        <v>0</v>
      </c>
      <c r="K31" s="18" t="e">
        <f t="shared" si="3"/>
        <v>#DIV/0!</v>
      </c>
      <c r="L31" s="31">
        <v>0</v>
      </c>
      <c r="M31" s="20" t="str">
        <f t="shared" si="6"/>
        <v>-</v>
      </c>
      <c r="N31" s="31">
        <v>0</v>
      </c>
      <c r="O31" s="21">
        <f t="shared" ref="O31:P32" si="39">D31/7</f>
        <v>0</v>
      </c>
      <c r="P31" s="21">
        <f t="shared" si="39"/>
        <v>0</v>
      </c>
      <c r="Q31" s="17" t="e">
        <f t="shared" si="8"/>
        <v>#DIV/0!</v>
      </c>
      <c r="R31" s="17"/>
      <c r="S31" s="22" t="e">
        <v>#N/A</v>
      </c>
      <c r="T31" s="15" t="s">
        <v>33</v>
      </c>
      <c r="U31" s="23" t="s">
        <v>33</v>
      </c>
      <c r="V31" s="24" t="s">
        <v>33</v>
      </c>
      <c r="W31" s="39">
        <v>0</v>
      </c>
      <c r="X31" s="25">
        <f t="shared" si="9"/>
        <v>0</v>
      </c>
      <c r="Y31" s="26">
        <f t="shared" si="10"/>
        <v>0</v>
      </c>
      <c r="Z31" s="39">
        <v>0</v>
      </c>
      <c r="AA31" s="2" t="s">
        <v>73</v>
      </c>
      <c r="AB31" s="28">
        <f t="shared" si="11"/>
        <v>-0.69</v>
      </c>
      <c r="AC31" s="29">
        <v>7.0777777777777773E-2</v>
      </c>
      <c r="AD31" s="26">
        <f t="shared" si="12"/>
        <v>0</v>
      </c>
      <c r="AE31" s="26">
        <v>-4.9000000000000004</v>
      </c>
      <c r="AF31" s="26">
        <v>-2.7782489487499999</v>
      </c>
      <c r="AG31" s="26">
        <v>0</v>
      </c>
    </row>
    <row r="32" spans="1:33" ht="15.75" customHeight="1" x14ac:dyDescent="0.2">
      <c r="A32" s="39" t="s">
        <v>717</v>
      </c>
      <c r="B32" s="39"/>
      <c r="C32" s="16" t="str">
        <f t="shared" si="4"/>
        <v xml:space="preserve"> - </v>
      </c>
      <c r="D32" s="31">
        <v>0</v>
      </c>
      <c r="E32" s="31">
        <v>0</v>
      </c>
      <c r="F32" s="32">
        <v>0</v>
      </c>
      <c r="G32" s="32">
        <v>0</v>
      </c>
      <c r="H32" s="19" t="e">
        <f t="shared" si="1"/>
        <v>#DIV/0!</v>
      </c>
      <c r="I32" s="19" t="e">
        <f t="shared" si="2"/>
        <v>#DIV/0!</v>
      </c>
      <c r="J32" s="18">
        <f t="shared" si="5"/>
        <v>0</v>
      </c>
      <c r="K32" s="18" t="e">
        <f t="shared" si="3"/>
        <v>#DIV/0!</v>
      </c>
      <c r="L32" s="31">
        <v>0</v>
      </c>
      <c r="M32" s="20" t="str">
        <f t="shared" si="6"/>
        <v>-</v>
      </c>
      <c r="N32" s="31">
        <v>0</v>
      </c>
      <c r="O32" s="21">
        <f t="shared" si="39"/>
        <v>0</v>
      </c>
      <c r="P32" s="21">
        <f t="shared" si="39"/>
        <v>0</v>
      </c>
      <c r="Q32" s="17" t="e">
        <f t="shared" si="8"/>
        <v>#DIV/0!</v>
      </c>
      <c r="R32" s="17" t="str">
        <f ca="1">IFERROR(VLOOKUP($B$2,IMPORTRANGE("https://docs.google.com/spreadsheets/d/1KiWZV1ko8G7lnRucBRBd29jj3Be6ltMfljMDqzOkQmI/edit#gid=1381463014","Lookup!A:F"),6,FALSE),"")</f>
        <v/>
      </c>
      <c r="S32" s="22">
        <v>0</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7.0777777777777773E-2</v>
      </c>
      <c r="AD32" s="26">
        <f t="shared" si="12"/>
        <v>0</v>
      </c>
      <c r="AE32" s="26">
        <v>-4.9000000000000004</v>
      </c>
      <c r="AF32" s="26">
        <v>-2.7782489487499999</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43.66406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Extension Cord Cover 3 Pack - Black Waterproof Plug Connector Safety Covers for Outside")</f>
        <v>Outdoor Extension Cord Cover 3 Pack - Black Waterproof Plug Connector Safety Covers for Outside</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Info!B1:BJ5000""),2,FALSE),"""")"),"B07WGWB45C")</f>
        <v>B07WGWB45C</v>
      </c>
      <c r="B2" s="38" t="s">
        <v>635</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155.25" customHeight="1" x14ac:dyDescent="0.15">
      <c r="A3" s="62" t="s">
        <v>30</v>
      </c>
      <c r="B3" s="63"/>
      <c r="C3" s="4">
        <f>((AE32+AF32)/0.85)*-1</f>
        <v>10.718037401764706</v>
      </c>
      <c r="D3" s="5">
        <f>SUM(D4:D99765)</f>
        <v>50</v>
      </c>
      <c r="E3" s="5"/>
      <c r="F3" s="6">
        <f t="shared" ref="F3:G3" si="0">SUM(F4:F99765)</f>
        <v>1021.9300000000002</v>
      </c>
      <c r="G3" s="6">
        <f t="shared" si="0"/>
        <v>-0.24</v>
      </c>
      <c r="H3" s="7">
        <f t="shared" ref="H3:H32" si="1">G3/F3*-1</f>
        <v>2.3484974509017248E-4</v>
      </c>
      <c r="I3" s="8">
        <f t="shared" ref="I3:I32" si="2">J3/F3</f>
        <v>0.39896343908736948</v>
      </c>
      <c r="J3" s="6">
        <f>SUM(J4:J99765)</f>
        <v>407.71270730655556</v>
      </c>
      <c r="K3" s="6">
        <f t="shared" ref="K3:K32" si="3">J3/D3</f>
        <v>8.1542541461311107</v>
      </c>
      <c r="L3" s="5"/>
      <c r="M3" s="9"/>
      <c r="N3" s="10"/>
      <c r="O3" s="5" t="str">
        <f ca="1">IFERROR(__xludf.DUMMYFUNCTION("IFERROR(VLOOKUP(B2,IMPORTRANGE(""https://docs.google.com/spreadsheets/d/1N8jvpEHDVkurDv7NrPxwI3eH6hQsvtb1QltGNCalRjU/edit#gid=865736387"",""Compiled Sheet!a1:g5000""),2,FALSE),"""")"),"2 - March
4 - April
3 - May
1.5 - June
1.5 - July
1.5 - Aug
1.5 - Sept
1.5 - Oct
10 - Nov
16 - Dec
2 - Jan
1 - Feb")</f>
        <v>2 - March
4 - April
3 - May
1.5 - June
1.5 - July
1.5 - Aug
1.5 - Sept
1.5 - Oct
10 - Nov
16 - Dec
2 -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-7.8878819444444446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Info!B2:BZ7000""),37,FALSE)),"""")*-1"),-4.1603317915)</f>
        <v>-4.1603317915</v>
      </c>
      <c r="AG3" s="6">
        <f>SUM(AG4:AG99765)</f>
        <v>0</v>
      </c>
    </row>
    <row r="4" spans="1:33" ht="15.75" customHeight="1" x14ac:dyDescent="0.2">
      <c r="A4" s="15" t="s">
        <v>31</v>
      </c>
      <c r="B4" s="15" t="s">
        <v>636</v>
      </c>
      <c r="C4" s="16">
        <f t="shared" ref="C4:C32" si="4">IFERROR(F4/D4," - ")</f>
        <v>19.989999999999998</v>
      </c>
      <c r="D4" s="17">
        <v>2</v>
      </c>
      <c r="E4" s="17">
        <v>0</v>
      </c>
      <c r="F4" s="18">
        <v>39.979999999999997</v>
      </c>
      <c r="G4" s="18">
        <v>-0.08</v>
      </c>
      <c r="H4" s="19">
        <f t="shared" si="1"/>
        <v>2.0010005002501254E-3</v>
      </c>
      <c r="I4" s="19">
        <f t="shared" si="2"/>
        <v>0.39041766021899837</v>
      </c>
      <c r="J4" s="18">
        <f t="shared" ref="J4:J32" si="5">F4*0.85+G4+AF4*D4+D4*AE4+AG4+AD4</f>
        <v>15.608898055555553</v>
      </c>
      <c r="K4" s="18">
        <f t="shared" si="3"/>
        <v>7.8044490277777765</v>
      </c>
      <c r="L4" s="17">
        <v>72</v>
      </c>
      <c r="M4" s="20">
        <f t="shared" ref="M4:M32" si="6">IFERROR(D4/L4,"-")</f>
        <v>2.7777777777777776E-2</v>
      </c>
      <c r="N4" s="17">
        <v>2</v>
      </c>
      <c r="O4" s="21">
        <f t="shared" ref="O4:P4" si="7">D4/7</f>
        <v>0.2857142857142857</v>
      </c>
      <c r="P4" s="21">
        <f t="shared" si="7"/>
        <v>0</v>
      </c>
      <c r="Q4" s="17">
        <f t="shared" ref="Q4:Q32" si="8">ROUNDDOWN(N4/(O4+P4),0)</f>
        <v>7</v>
      </c>
      <c r="R4" s="17"/>
      <c r="S4" s="22">
        <v>1.78055307760927</v>
      </c>
      <c r="T4" s="15">
        <v>1000</v>
      </c>
      <c r="U4" s="23" t="s">
        <v>33</v>
      </c>
      <c r="V4" s="24" t="s">
        <v>33</v>
      </c>
      <c r="W4" s="15">
        <v>0</v>
      </c>
      <c r="X4" s="25">
        <f t="shared" ref="X4:X32" si="9">IFERROR(W4/D4,0)</f>
        <v>0</v>
      </c>
      <c r="Y4" s="26">
        <f t="shared" ref="Y4:Y32" si="10">IFERROR(G4/(W4+Z4)*-1,0)</f>
        <v>0</v>
      </c>
      <c r="Z4" s="15">
        <v>0</v>
      </c>
      <c r="AA4" s="27" t="s">
        <v>73</v>
      </c>
      <c r="AB4" s="28">
        <f t="shared" ref="AB4:AB32" si="11">IF(OR(AA4="UsLargeStandardSize",AA4="UsSmallStandardSize"),-0.69,-0.48)</f>
        <v>-0.69</v>
      </c>
      <c r="AC4" s="29">
        <v>0.11431712962962964</v>
      </c>
      <c r="AD4" s="26">
        <f t="shared" ref="AD4:AD32" si="12">IFERROR(AB4*AC4*D4*2,0)</f>
        <v>-0.31551527777777777</v>
      </c>
      <c r="AE4" s="26">
        <v>-4.9000000000000004</v>
      </c>
      <c r="AF4" s="26">
        <v>-4.0892933333333339</v>
      </c>
      <c r="AG4" s="26">
        <v>0</v>
      </c>
    </row>
    <row r="5" spans="1:33" ht="15.75" customHeight="1" x14ac:dyDescent="0.2">
      <c r="A5" s="15" t="s">
        <v>35</v>
      </c>
      <c r="B5" s="15" t="s">
        <v>637</v>
      </c>
      <c r="C5" s="16" t="str">
        <f t="shared" si="4"/>
        <v xml:space="preserve"> - </v>
      </c>
      <c r="D5" s="17">
        <v>0</v>
      </c>
      <c r="E5" s="17">
        <v>0</v>
      </c>
      <c r="F5" s="30">
        <v>0</v>
      </c>
      <c r="G5" s="30">
        <v>0</v>
      </c>
      <c r="H5" s="19" t="e">
        <f t="shared" si="1"/>
        <v>#DIV/0!</v>
      </c>
      <c r="I5" s="19" t="e">
        <f t="shared" si="2"/>
        <v>#DIV/0!</v>
      </c>
      <c r="J5" s="18">
        <f t="shared" si="5"/>
        <v>0</v>
      </c>
      <c r="K5" s="18" t="e">
        <f t="shared" si="3"/>
        <v>#DIV/0!</v>
      </c>
      <c r="L5" s="17">
        <v>0</v>
      </c>
      <c r="M5" s="20" t="str">
        <f t="shared" si="6"/>
        <v>-</v>
      </c>
      <c r="N5" s="17">
        <v>6</v>
      </c>
      <c r="O5" s="21">
        <f t="shared" ref="O5:P5" si="13">D5/7</f>
        <v>0</v>
      </c>
      <c r="P5" s="21">
        <f t="shared" si="13"/>
        <v>0</v>
      </c>
      <c r="Q5" s="17" t="e">
        <f t="shared" si="8"/>
        <v>#DIV/0!</v>
      </c>
      <c r="R5" s="17"/>
      <c r="S5" s="22">
        <v>1.8618042226487499</v>
      </c>
      <c r="T5" s="15">
        <v>1000</v>
      </c>
      <c r="U5" s="23" t="s">
        <v>33</v>
      </c>
      <c r="V5" s="24" t="s">
        <v>33</v>
      </c>
      <c r="W5" s="15">
        <v>0</v>
      </c>
      <c r="X5" s="25">
        <f t="shared" si="9"/>
        <v>0</v>
      </c>
      <c r="Y5" s="26">
        <f t="shared" si="10"/>
        <v>0</v>
      </c>
      <c r="Z5" s="15">
        <v>0</v>
      </c>
      <c r="AA5" s="15" t="e">
        <v>#N/A</v>
      </c>
      <c r="AB5" s="28" t="e">
        <f t="shared" si="11"/>
        <v>#N/A</v>
      </c>
      <c r="AC5" s="29" t="e">
        <v>#N/A</v>
      </c>
      <c r="AD5" s="26">
        <f t="shared" si="12"/>
        <v>0</v>
      </c>
      <c r="AE5" s="26">
        <v>0</v>
      </c>
      <c r="AF5" s="26">
        <v>-4.0892933333333339</v>
      </c>
      <c r="AG5" s="26">
        <v>0</v>
      </c>
    </row>
    <row r="6" spans="1:33" ht="15.75" customHeight="1" x14ac:dyDescent="0.2">
      <c r="A6" s="15" t="s">
        <v>37</v>
      </c>
      <c r="B6" s="15" t="s">
        <v>48</v>
      </c>
      <c r="C6" s="16">
        <f t="shared" si="4"/>
        <v>19.989999999999998</v>
      </c>
      <c r="D6" s="17">
        <v>3</v>
      </c>
      <c r="E6" s="17">
        <v>0</v>
      </c>
      <c r="F6" s="30">
        <v>59.97</v>
      </c>
      <c r="G6" s="30">
        <v>0</v>
      </c>
      <c r="H6" s="19">
        <f t="shared" si="1"/>
        <v>0</v>
      </c>
      <c r="I6" s="19">
        <f t="shared" si="2"/>
        <v>0.39241866071924852</v>
      </c>
      <c r="J6" s="18">
        <f t="shared" si="5"/>
        <v>23.533347083333332</v>
      </c>
      <c r="K6" s="18">
        <f t="shared" si="3"/>
        <v>7.8444490277777774</v>
      </c>
      <c r="L6" s="17">
        <v>62</v>
      </c>
      <c r="M6" s="20">
        <f t="shared" si="6"/>
        <v>4.8387096774193547E-2</v>
      </c>
      <c r="N6" s="17">
        <v>13</v>
      </c>
      <c r="O6" s="21">
        <f t="shared" ref="O6:P6" si="14">D6/7</f>
        <v>0.42857142857142855</v>
      </c>
      <c r="P6" s="21">
        <f t="shared" si="14"/>
        <v>0</v>
      </c>
      <c r="Q6" s="17">
        <f t="shared" si="8"/>
        <v>30</v>
      </c>
      <c r="R6" s="17"/>
      <c r="S6" s="22">
        <v>2.2147024504083999</v>
      </c>
      <c r="T6" s="15">
        <v>1000</v>
      </c>
      <c r="U6" s="23" t="s">
        <v>33</v>
      </c>
      <c r="V6" s="24" t="s">
        <v>39</v>
      </c>
      <c r="W6" s="15">
        <v>0</v>
      </c>
      <c r="X6" s="25">
        <f t="shared" si="9"/>
        <v>0</v>
      </c>
      <c r="Y6" s="26">
        <f t="shared" si="10"/>
        <v>0</v>
      </c>
      <c r="Z6" s="15">
        <v>0</v>
      </c>
      <c r="AA6" s="15" t="s">
        <v>73</v>
      </c>
      <c r="AB6" s="28">
        <f t="shared" si="11"/>
        <v>-0.69</v>
      </c>
      <c r="AC6" s="29">
        <v>0.11431712962962964</v>
      </c>
      <c r="AD6" s="26">
        <f t="shared" si="12"/>
        <v>-0.47327291666666665</v>
      </c>
      <c r="AE6" s="26">
        <v>-4.9000000000000004</v>
      </c>
      <c r="AF6" s="26">
        <v>-4.0892933333333339</v>
      </c>
      <c r="AG6" s="26">
        <v>0</v>
      </c>
    </row>
    <row r="7" spans="1:33" ht="15.75" customHeight="1" x14ac:dyDescent="0.2">
      <c r="A7" s="15" t="s">
        <v>40</v>
      </c>
      <c r="B7" s="15" t="s">
        <v>638</v>
      </c>
      <c r="C7" s="16">
        <f t="shared" si="4"/>
        <v>19.990000000000002</v>
      </c>
      <c r="D7" s="17">
        <v>14</v>
      </c>
      <c r="E7" s="17">
        <v>0</v>
      </c>
      <c r="F7" s="30">
        <v>279.86</v>
      </c>
      <c r="G7" s="30">
        <v>0</v>
      </c>
      <c r="H7" s="19">
        <f t="shared" si="1"/>
        <v>0</v>
      </c>
      <c r="I7" s="19">
        <f t="shared" si="2"/>
        <v>0.39241866071924841</v>
      </c>
      <c r="J7" s="18">
        <f t="shared" si="5"/>
        <v>109.82228638888887</v>
      </c>
      <c r="K7" s="18">
        <f t="shared" si="3"/>
        <v>7.8444490277777765</v>
      </c>
      <c r="L7" s="17">
        <v>139</v>
      </c>
      <c r="M7" s="20">
        <f t="shared" si="6"/>
        <v>0.10071942446043165</v>
      </c>
      <c r="N7" s="17">
        <v>8</v>
      </c>
      <c r="O7" s="21">
        <f t="shared" ref="O7:P7" si="15">D7/7</f>
        <v>2</v>
      </c>
      <c r="P7" s="21">
        <f t="shared" si="15"/>
        <v>0</v>
      </c>
      <c r="Q7" s="17">
        <f t="shared" si="8"/>
        <v>4</v>
      </c>
      <c r="R7" s="17"/>
      <c r="S7" s="22">
        <v>2.4418300653594698</v>
      </c>
      <c r="T7" s="15">
        <v>1000</v>
      </c>
      <c r="U7" s="23" t="s">
        <v>33</v>
      </c>
      <c r="V7" s="24" t="s">
        <v>39</v>
      </c>
      <c r="W7" s="15">
        <v>0</v>
      </c>
      <c r="X7" s="25">
        <f t="shared" si="9"/>
        <v>0</v>
      </c>
      <c r="Y7" s="26">
        <f t="shared" si="10"/>
        <v>0</v>
      </c>
      <c r="Z7" s="15">
        <v>0</v>
      </c>
      <c r="AA7" s="15" t="s">
        <v>73</v>
      </c>
      <c r="AB7" s="28">
        <f t="shared" si="11"/>
        <v>-0.69</v>
      </c>
      <c r="AC7" s="29">
        <v>0.11431712962962964</v>
      </c>
      <c r="AD7" s="26">
        <f t="shared" si="12"/>
        <v>-2.2086069444444445</v>
      </c>
      <c r="AE7" s="26">
        <v>-4.9000000000000004</v>
      </c>
      <c r="AF7" s="26">
        <v>-4.0892933333333339</v>
      </c>
      <c r="AG7" s="26">
        <v>0</v>
      </c>
    </row>
    <row r="8" spans="1:33" ht="15.75" customHeight="1" x14ac:dyDescent="0.2">
      <c r="A8" s="15" t="s">
        <v>42</v>
      </c>
      <c r="B8" s="15" t="s">
        <v>48</v>
      </c>
      <c r="C8" s="16">
        <f t="shared" si="4"/>
        <v>19.989999999999998</v>
      </c>
      <c r="D8" s="17">
        <v>1</v>
      </c>
      <c r="E8" s="17">
        <v>0</v>
      </c>
      <c r="F8" s="30">
        <v>19.989999999999998</v>
      </c>
      <c r="G8" s="30">
        <v>0</v>
      </c>
      <c r="H8" s="19">
        <f t="shared" si="1"/>
        <v>0</v>
      </c>
      <c r="I8" s="19">
        <f t="shared" si="2"/>
        <v>0.39238330971041074</v>
      </c>
      <c r="J8" s="18">
        <f t="shared" si="5"/>
        <v>7.8437423611111097</v>
      </c>
      <c r="K8" s="18">
        <f t="shared" si="3"/>
        <v>7.8437423611111097</v>
      </c>
      <c r="L8" s="17">
        <v>43</v>
      </c>
      <c r="M8" s="20">
        <f t="shared" si="6"/>
        <v>2.3255813953488372E-2</v>
      </c>
      <c r="N8" s="17">
        <v>7</v>
      </c>
      <c r="O8" s="21">
        <f t="shared" ref="O8:P8" si="16">D8/7</f>
        <v>0.14285714285714285</v>
      </c>
      <c r="P8" s="21">
        <f t="shared" si="16"/>
        <v>0</v>
      </c>
      <c r="Q8" s="17">
        <f t="shared" si="8"/>
        <v>49</v>
      </c>
      <c r="R8" s="17"/>
      <c r="S8" s="22">
        <v>2.9645161290322499</v>
      </c>
      <c r="T8" s="15">
        <v>1000</v>
      </c>
      <c r="U8" s="23" t="s">
        <v>33</v>
      </c>
      <c r="V8" s="24" t="s">
        <v>33</v>
      </c>
      <c r="W8" s="15">
        <v>0</v>
      </c>
      <c r="X8" s="25">
        <f t="shared" si="9"/>
        <v>0</v>
      </c>
      <c r="Y8" s="26">
        <f t="shared" si="10"/>
        <v>0</v>
      </c>
      <c r="Z8" s="15">
        <v>0</v>
      </c>
      <c r="AA8" s="15" t="s">
        <v>73</v>
      </c>
      <c r="AB8" s="28">
        <f t="shared" si="11"/>
        <v>-0.69</v>
      </c>
      <c r="AC8" s="29">
        <v>0.11431712962962964</v>
      </c>
      <c r="AD8" s="26">
        <f t="shared" si="12"/>
        <v>-0.15775763888888888</v>
      </c>
      <c r="AE8" s="26">
        <v>-4.9000000000000004</v>
      </c>
      <c r="AF8" s="26">
        <v>-4.09</v>
      </c>
      <c r="AG8" s="26">
        <v>0</v>
      </c>
    </row>
    <row r="9" spans="1:33" ht="15.75" customHeight="1" x14ac:dyDescent="0.2">
      <c r="A9" s="15" t="s">
        <v>44</v>
      </c>
      <c r="B9" s="15" t="s">
        <v>639</v>
      </c>
      <c r="C9" s="16">
        <f t="shared" si="4"/>
        <v>21.990000000000002</v>
      </c>
      <c r="D9" s="17">
        <v>8</v>
      </c>
      <c r="E9" s="17">
        <v>0</v>
      </c>
      <c r="F9" s="30">
        <v>175.92000000000002</v>
      </c>
      <c r="G9" s="30">
        <v>0</v>
      </c>
      <c r="H9" s="19">
        <f t="shared" si="1"/>
        <v>0</v>
      </c>
      <c r="I9" s="19">
        <f t="shared" si="2"/>
        <v>0.42982517937446346</v>
      </c>
      <c r="J9" s="18">
        <f t="shared" si="5"/>
        <v>75.614845555555618</v>
      </c>
      <c r="K9" s="18">
        <f t="shared" si="3"/>
        <v>9.4518556944444523</v>
      </c>
      <c r="L9" s="17">
        <v>107</v>
      </c>
      <c r="M9" s="20">
        <f t="shared" si="6"/>
        <v>7.476635514018691E-2</v>
      </c>
      <c r="N9" s="17">
        <v>4</v>
      </c>
      <c r="O9" s="21">
        <f t="shared" ref="O9:P9" si="17">D9/7</f>
        <v>1.1428571428571428</v>
      </c>
      <c r="P9" s="21">
        <f t="shared" si="17"/>
        <v>0</v>
      </c>
      <c r="Q9" s="17">
        <f t="shared" si="8"/>
        <v>3</v>
      </c>
      <c r="R9" s="17"/>
      <c r="S9" s="22">
        <v>3.0948651000870302</v>
      </c>
      <c r="T9" s="15">
        <v>1000</v>
      </c>
      <c r="U9" s="23" t="s">
        <v>33</v>
      </c>
      <c r="V9" s="24" t="s">
        <v>33</v>
      </c>
      <c r="W9" s="15">
        <v>0</v>
      </c>
      <c r="X9" s="25">
        <f t="shared" si="9"/>
        <v>0</v>
      </c>
      <c r="Y9" s="26">
        <f t="shared" si="10"/>
        <v>0</v>
      </c>
      <c r="Z9" s="15">
        <v>0</v>
      </c>
      <c r="AA9" s="15" t="s">
        <v>73</v>
      </c>
      <c r="AB9" s="28">
        <f t="shared" si="11"/>
        <v>-0.69</v>
      </c>
      <c r="AC9" s="29">
        <v>0.11431712962962964</v>
      </c>
      <c r="AD9" s="26">
        <f t="shared" si="12"/>
        <v>-1.2620611111111111</v>
      </c>
      <c r="AE9" s="26">
        <v>-4.9000000000000004</v>
      </c>
      <c r="AF9" s="26">
        <v>-4.1818866666666601</v>
      </c>
      <c r="AG9" s="26">
        <v>0</v>
      </c>
    </row>
    <row r="10" spans="1:33" ht="15.75" customHeight="1" x14ac:dyDescent="0.2">
      <c r="A10" s="15" t="s">
        <v>45</v>
      </c>
      <c r="B10" s="15" t="s">
        <v>48</v>
      </c>
      <c r="C10" s="16">
        <f t="shared" si="4"/>
        <v>23.99</v>
      </c>
      <c r="D10" s="17">
        <v>2</v>
      </c>
      <c r="E10" s="17">
        <v>1</v>
      </c>
      <c r="F10" s="30">
        <v>47.98</v>
      </c>
      <c r="G10" s="30">
        <v>0</v>
      </c>
      <c r="H10" s="19">
        <f t="shared" si="1"/>
        <v>0</v>
      </c>
      <c r="I10" s="19">
        <f t="shared" si="2"/>
        <v>0.46485434324487074</v>
      </c>
      <c r="J10" s="18">
        <f t="shared" si="5"/>
        <v>22.303711388888896</v>
      </c>
      <c r="K10" s="18">
        <f t="shared" si="3"/>
        <v>11.151855694444448</v>
      </c>
      <c r="L10" s="17">
        <v>74</v>
      </c>
      <c r="M10" s="20">
        <f t="shared" si="6"/>
        <v>2.7027027027027029E-2</v>
      </c>
      <c r="N10" s="17">
        <v>7</v>
      </c>
      <c r="O10" s="21">
        <f t="shared" ref="O10:P10" si="18">D10/7</f>
        <v>0.2857142857142857</v>
      </c>
      <c r="P10" s="21">
        <f t="shared" si="18"/>
        <v>0.14285714285714285</v>
      </c>
      <c r="Q10" s="17">
        <f t="shared" si="8"/>
        <v>16</v>
      </c>
      <c r="R10" s="17"/>
      <c r="S10" s="22">
        <v>3.6320754716981098</v>
      </c>
      <c r="T10" s="15">
        <v>1000</v>
      </c>
      <c r="U10" s="23" t="s">
        <v>33</v>
      </c>
      <c r="V10" s="24" t="s">
        <v>33</v>
      </c>
      <c r="W10" s="15">
        <v>0</v>
      </c>
      <c r="X10" s="25">
        <f t="shared" si="9"/>
        <v>0</v>
      </c>
      <c r="Y10" s="26">
        <f t="shared" si="10"/>
        <v>0</v>
      </c>
      <c r="Z10" s="15">
        <v>0</v>
      </c>
      <c r="AA10" s="15" t="s">
        <v>73</v>
      </c>
      <c r="AB10" s="28">
        <f t="shared" si="11"/>
        <v>-0.69</v>
      </c>
      <c r="AC10" s="29">
        <v>0.11431712962962964</v>
      </c>
      <c r="AD10" s="26">
        <f t="shared" si="12"/>
        <v>-0.31551527777777777</v>
      </c>
      <c r="AE10" s="26">
        <v>-4.9000000000000004</v>
      </c>
      <c r="AF10" s="26">
        <v>-4.1818866666666601</v>
      </c>
      <c r="AG10" s="26">
        <v>0</v>
      </c>
    </row>
    <row r="11" spans="1:33" ht="15.75" customHeight="1" x14ac:dyDescent="0.2">
      <c r="A11" s="15" t="s">
        <v>47</v>
      </c>
      <c r="B11" s="15" t="s">
        <v>640</v>
      </c>
      <c r="C11" s="16">
        <f t="shared" si="4"/>
        <v>23.99</v>
      </c>
      <c r="D11" s="17">
        <v>3</v>
      </c>
      <c r="E11" s="17">
        <v>0</v>
      </c>
      <c r="F11" s="30">
        <v>71.97</v>
      </c>
      <c r="G11" s="30">
        <v>-0.08</v>
      </c>
      <c r="H11" s="19">
        <f t="shared" si="1"/>
        <v>1.1115742670557178E-3</v>
      </c>
      <c r="I11" s="19">
        <f t="shared" si="2"/>
        <v>0.46374276897781497</v>
      </c>
      <c r="J11" s="18">
        <f t="shared" si="5"/>
        <v>33.375567083333344</v>
      </c>
      <c r="K11" s="18">
        <f t="shared" si="3"/>
        <v>11.125189027777781</v>
      </c>
      <c r="L11" s="17">
        <v>44</v>
      </c>
      <c r="M11" s="20">
        <f t="shared" si="6"/>
        <v>6.8181818181818177E-2</v>
      </c>
      <c r="N11" s="17">
        <v>4</v>
      </c>
      <c r="O11" s="21">
        <f t="shared" ref="O11:P11" si="19">D11/7</f>
        <v>0.42857142857142855</v>
      </c>
      <c r="P11" s="21">
        <f t="shared" si="19"/>
        <v>0</v>
      </c>
      <c r="Q11" s="17">
        <f t="shared" si="8"/>
        <v>9</v>
      </c>
      <c r="R11" s="17"/>
      <c r="S11" s="22">
        <v>4.0349344978165904</v>
      </c>
      <c r="T11" s="15">
        <v>1000</v>
      </c>
      <c r="U11" s="23" t="s">
        <v>33</v>
      </c>
      <c r="V11" s="24" t="s">
        <v>33</v>
      </c>
      <c r="W11" s="15">
        <v>0</v>
      </c>
      <c r="X11" s="25">
        <f t="shared" si="9"/>
        <v>0</v>
      </c>
      <c r="Y11" s="26">
        <f t="shared" si="10"/>
        <v>0</v>
      </c>
      <c r="Z11" s="15">
        <v>0</v>
      </c>
      <c r="AA11" s="15" t="s">
        <v>73</v>
      </c>
      <c r="AB11" s="28">
        <f t="shared" si="11"/>
        <v>-0.69</v>
      </c>
      <c r="AC11" s="29">
        <v>0.11431712962962964</v>
      </c>
      <c r="AD11" s="26">
        <f t="shared" si="12"/>
        <v>-0.47327291666666665</v>
      </c>
      <c r="AE11" s="26">
        <v>-4.9000000000000004</v>
      </c>
      <c r="AF11" s="26">
        <v>-4.1818866666666601</v>
      </c>
      <c r="AG11" s="26">
        <v>0</v>
      </c>
    </row>
    <row r="12" spans="1:33" ht="15.75" customHeight="1" x14ac:dyDescent="0.2">
      <c r="A12" s="15" t="s">
        <v>49</v>
      </c>
      <c r="B12" s="15" t="s">
        <v>641</v>
      </c>
      <c r="C12" s="16" t="str">
        <f t="shared" si="4"/>
        <v xml:space="preserve"> - </v>
      </c>
      <c r="D12" s="17">
        <v>0</v>
      </c>
      <c r="E12" s="17">
        <v>1</v>
      </c>
      <c r="F12" s="30">
        <v>0</v>
      </c>
      <c r="G12" s="30">
        <v>0</v>
      </c>
      <c r="H12" s="19" t="e">
        <f t="shared" si="1"/>
        <v>#DIV/0!</v>
      </c>
      <c r="I12" s="19" t="e">
        <f t="shared" si="2"/>
        <v>#DIV/0!</v>
      </c>
      <c r="J12" s="18">
        <f t="shared" si="5"/>
        <v>0</v>
      </c>
      <c r="K12" s="18" t="e">
        <f t="shared" si="3"/>
        <v>#DIV/0!</v>
      </c>
      <c r="L12" s="17">
        <v>0</v>
      </c>
      <c r="M12" s="20" t="str">
        <f t="shared" si="6"/>
        <v>-</v>
      </c>
      <c r="N12" s="17">
        <v>5</v>
      </c>
      <c r="O12" s="21">
        <f t="shared" ref="O12:P12" si="20">D12/7</f>
        <v>0</v>
      </c>
      <c r="P12" s="21">
        <f t="shared" si="20"/>
        <v>0.14285714285714285</v>
      </c>
      <c r="Q12" s="17">
        <f t="shared" si="8"/>
        <v>35</v>
      </c>
      <c r="R12" s="17"/>
      <c r="S12" s="22">
        <v>4.1876172607879898</v>
      </c>
      <c r="T12" s="15">
        <v>1000</v>
      </c>
      <c r="U12" s="23" t="s">
        <v>33</v>
      </c>
      <c r="V12" s="24" t="s">
        <v>33</v>
      </c>
      <c r="W12" s="15">
        <v>0</v>
      </c>
      <c r="X12" s="25">
        <f t="shared" si="9"/>
        <v>0</v>
      </c>
      <c r="Y12" s="26">
        <f t="shared" si="10"/>
        <v>0</v>
      </c>
      <c r="Z12" s="15">
        <v>0</v>
      </c>
      <c r="AA12" s="15" t="s">
        <v>73</v>
      </c>
      <c r="AB12" s="28">
        <f t="shared" si="11"/>
        <v>-0.69</v>
      </c>
      <c r="AC12" s="29">
        <v>0.11431712962962964</v>
      </c>
      <c r="AD12" s="26">
        <f t="shared" si="12"/>
        <v>0</v>
      </c>
      <c r="AE12" s="26">
        <v>-4.9000000000000004</v>
      </c>
      <c r="AF12" s="26">
        <v>-4.1818866666666601</v>
      </c>
      <c r="AG12" s="26">
        <v>0</v>
      </c>
    </row>
    <row r="13" spans="1:33" ht="15.75" customHeight="1" x14ac:dyDescent="0.2">
      <c r="A13" s="15" t="s">
        <v>50</v>
      </c>
      <c r="B13" s="15" t="s">
        <v>48</v>
      </c>
      <c r="C13" s="16" t="str">
        <f t="shared" si="4"/>
        <v xml:space="preserve"> - </v>
      </c>
      <c r="D13" s="17">
        <v>0</v>
      </c>
      <c r="E13" s="17">
        <v>0</v>
      </c>
      <c r="F13" s="18">
        <v>0</v>
      </c>
      <c r="G13" s="30">
        <v>-0.08</v>
      </c>
      <c r="H13" s="19" t="e">
        <f t="shared" si="1"/>
        <v>#DIV/0!</v>
      </c>
      <c r="I13" s="19" t="e">
        <f t="shared" si="2"/>
        <v>#DIV/0!</v>
      </c>
      <c r="J13" s="18">
        <f t="shared" si="5"/>
        <v>-0.08</v>
      </c>
      <c r="K13" s="18" t="e">
        <f t="shared" si="3"/>
        <v>#DIV/0!</v>
      </c>
      <c r="L13" s="17">
        <v>0</v>
      </c>
      <c r="M13" s="20" t="str">
        <f t="shared" si="6"/>
        <v>-</v>
      </c>
      <c r="N13" s="17">
        <v>4</v>
      </c>
      <c r="O13" s="21">
        <f t="shared" ref="O13:P13" si="21">D13/7</f>
        <v>0</v>
      </c>
      <c r="P13" s="21">
        <f t="shared" si="21"/>
        <v>0</v>
      </c>
      <c r="Q13" s="17" t="e">
        <f t="shared" si="8"/>
        <v>#DIV/0!</v>
      </c>
      <c r="R13" s="17"/>
      <c r="S13" s="22">
        <v>4.2696629213483099</v>
      </c>
      <c r="T13" s="15">
        <v>1000</v>
      </c>
      <c r="U13" s="23" t="s">
        <v>33</v>
      </c>
      <c r="V13" s="24" t="s">
        <v>33</v>
      </c>
      <c r="W13" s="15">
        <v>0</v>
      </c>
      <c r="X13" s="25">
        <f t="shared" si="9"/>
        <v>0</v>
      </c>
      <c r="Y13" s="26">
        <f t="shared" si="10"/>
        <v>0</v>
      </c>
      <c r="Z13" s="15">
        <v>0</v>
      </c>
      <c r="AA13" s="15" t="s">
        <v>73</v>
      </c>
      <c r="AB13" s="28">
        <f t="shared" si="11"/>
        <v>-0.69</v>
      </c>
      <c r="AC13" s="29">
        <v>0.11431712962962964</v>
      </c>
      <c r="AD13" s="26">
        <f t="shared" si="12"/>
        <v>0</v>
      </c>
      <c r="AE13" s="26">
        <v>-4.9000000000000004</v>
      </c>
      <c r="AF13" s="26">
        <v>-4.23062</v>
      </c>
      <c r="AG13" s="26">
        <v>0</v>
      </c>
    </row>
    <row r="14" spans="1:33" ht="15.75" customHeight="1" x14ac:dyDescent="0.2">
      <c r="A14" s="15" t="s">
        <v>52</v>
      </c>
      <c r="B14" s="15" t="s">
        <v>642</v>
      </c>
      <c r="C14" s="16">
        <f t="shared" si="4"/>
        <v>19.989999999999998</v>
      </c>
      <c r="D14" s="17">
        <v>1</v>
      </c>
      <c r="E14" s="17">
        <v>0</v>
      </c>
      <c r="F14" s="18">
        <v>19.989999999999998</v>
      </c>
      <c r="G14" s="30">
        <v>0</v>
      </c>
      <c r="H14" s="19">
        <f t="shared" si="1"/>
        <v>0</v>
      </c>
      <c r="I14" s="19">
        <f t="shared" si="2"/>
        <v>0.38534879245178139</v>
      </c>
      <c r="J14" s="18">
        <f t="shared" si="5"/>
        <v>7.7031223611111095</v>
      </c>
      <c r="K14" s="18">
        <f t="shared" si="3"/>
        <v>7.7031223611111095</v>
      </c>
      <c r="L14" s="17">
        <v>25</v>
      </c>
      <c r="M14" s="20">
        <f t="shared" si="6"/>
        <v>0.04</v>
      </c>
      <c r="N14" s="17">
        <v>7</v>
      </c>
      <c r="O14" s="21">
        <f t="shared" ref="O14:P14" si="22">D14/7</f>
        <v>0.14285714285714285</v>
      </c>
      <c r="P14" s="21">
        <f t="shared" si="22"/>
        <v>0</v>
      </c>
      <c r="Q14" s="17">
        <f t="shared" si="8"/>
        <v>49</v>
      </c>
      <c r="R14" s="17"/>
      <c r="S14" s="22">
        <v>4.2487046632124299</v>
      </c>
      <c r="T14" s="15">
        <v>1000</v>
      </c>
      <c r="U14" s="23" t="s">
        <v>33</v>
      </c>
      <c r="V14" s="24" t="s">
        <v>33</v>
      </c>
      <c r="W14" s="15">
        <v>0</v>
      </c>
      <c r="X14" s="25">
        <f t="shared" si="9"/>
        <v>0</v>
      </c>
      <c r="Y14" s="26">
        <f t="shared" si="10"/>
        <v>0</v>
      </c>
      <c r="Z14" s="15">
        <v>0</v>
      </c>
      <c r="AA14" s="15" t="s">
        <v>73</v>
      </c>
      <c r="AB14" s="28">
        <f t="shared" si="11"/>
        <v>-0.69</v>
      </c>
      <c r="AC14" s="29">
        <v>0.11431712962962964</v>
      </c>
      <c r="AD14" s="26">
        <f t="shared" si="12"/>
        <v>-0.15775763888888888</v>
      </c>
      <c r="AE14" s="26">
        <v>-4.9000000000000004</v>
      </c>
      <c r="AF14" s="26">
        <v>-4.23062</v>
      </c>
      <c r="AG14" s="26">
        <v>0</v>
      </c>
    </row>
    <row r="15" spans="1:33" ht="15.75" customHeight="1" x14ac:dyDescent="0.2">
      <c r="A15" s="15" t="s">
        <v>54</v>
      </c>
      <c r="B15" s="15" t="s">
        <v>48</v>
      </c>
      <c r="C15" s="16">
        <f t="shared" si="4"/>
        <v>19.597499999999997</v>
      </c>
      <c r="D15" s="17">
        <v>4</v>
      </c>
      <c r="E15" s="17">
        <v>0</v>
      </c>
      <c r="F15" s="18">
        <v>78.389999999999986</v>
      </c>
      <c r="G15" s="30">
        <v>0</v>
      </c>
      <c r="H15" s="19">
        <f t="shared" si="1"/>
        <v>0</v>
      </c>
      <c r="I15" s="19">
        <f t="shared" si="2"/>
        <v>0.37604272795566318</v>
      </c>
      <c r="J15" s="18">
        <f t="shared" si="5"/>
        <v>29.477989444444432</v>
      </c>
      <c r="K15" s="18">
        <f t="shared" si="3"/>
        <v>7.3694973611111081</v>
      </c>
      <c r="L15" s="17">
        <v>33</v>
      </c>
      <c r="M15" s="20">
        <f t="shared" si="6"/>
        <v>0.12121212121212122</v>
      </c>
      <c r="N15" s="17">
        <v>4</v>
      </c>
      <c r="O15" s="21">
        <f t="shared" ref="O15:P15" si="23">D15/7</f>
        <v>0.5714285714285714</v>
      </c>
      <c r="P15" s="21">
        <f t="shared" si="23"/>
        <v>0</v>
      </c>
      <c r="Q15" s="17">
        <f t="shared" si="8"/>
        <v>7</v>
      </c>
      <c r="R15" s="17"/>
      <c r="S15" s="22">
        <v>4.875</v>
      </c>
      <c r="T15" s="15">
        <v>1000</v>
      </c>
      <c r="U15" s="23" t="s">
        <v>33</v>
      </c>
      <c r="V15" s="24" t="s">
        <v>33</v>
      </c>
      <c r="W15" s="15">
        <v>0</v>
      </c>
      <c r="X15" s="25">
        <f t="shared" si="9"/>
        <v>0</v>
      </c>
      <c r="Y15" s="26">
        <f t="shared" si="10"/>
        <v>0</v>
      </c>
      <c r="Z15" s="15">
        <v>0</v>
      </c>
      <c r="AA15" s="15" t="s">
        <v>73</v>
      </c>
      <c r="AB15" s="28">
        <f t="shared" si="11"/>
        <v>-0.69</v>
      </c>
      <c r="AC15" s="29">
        <v>0.11431712962962964</v>
      </c>
      <c r="AD15" s="26">
        <f t="shared" si="12"/>
        <v>-0.63103055555555554</v>
      </c>
      <c r="AE15" s="26">
        <v>-4.9000000000000004</v>
      </c>
      <c r="AF15" s="26">
        <v>-4.23062</v>
      </c>
      <c r="AG15" s="26">
        <v>0</v>
      </c>
    </row>
    <row r="16" spans="1:33" ht="15.75" customHeight="1" x14ac:dyDescent="0.2">
      <c r="A16" s="15" t="s">
        <v>55</v>
      </c>
      <c r="B16" s="15" t="s">
        <v>53</v>
      </c>
      <c r="C16" s="16">
        <f t="shared" si="4"/>
        <v>18.989999999999998</v>
      </c>
      <c r="D16" s="17">
        <v>4</v>
      </c>
      <c r="E16" s="17">
        <v>0</v>
      </c>
      <c r="F16" s="18">
        <v>75.959999999999994</v>
      </c>
      <c r="G16" s="30">
        <v>0</v>
      </c>
      <c r="H16" s="19">
        <f t="shared" si="1"/>
        <v>0</v>
      </c>
      <c r="I16" s="19">
        <f t="shared" si="2"/>
        <v>0.36088058773623533</v>
      </c>
      <c r="J16" s="18">
        <f t="shared" si="5"/>
        <v>27.412489444444432</v>
      </c>
      <c r="K16" s="18">
        <f t="shared" si="3"/>
        <v>6.8531223611111081</v>
      </c>
      <c r="L16" s="17">
        <v>40</v>
      </c>
      <c r="M16" s="20">
        <f t="shared" si="6"/>
        <v>0.1</v>
      </c>
      <c r="N16" s="17">
        <v>0</v>
      </c>
      <c r="O16" s="21">
        <f t="shared" ref="O16:P16" si="24">D16/7</f>
        <v>0.5714285714285714</v>
      </c>
      <c r="P16" s="21">
        <f t="shared" si="24"/>
        <v>0</v>
      </c>
      <c r="Q16" s="17">
        <f t="shared" si="8"/>
        <v>0</v>
      </c>
      <c r="R16" s="17"/>
      <c r="S16" s="22" t="e">
        <v>#N/A</v>
      </c>
      <c r="T16" s="15">
        <v>1000</v>
      </c>
      <c r="U16" s="23" t="s">
        <v>33</v>
      </c>
      <c r="V16" s="24" t="s">
        <v>33</v>
      </c>
      <c r="W16" s="15">
        <v>0</v>
      </c>
      <c r="X16" s="25">
        <f t="shared" si="9"/>
        <v>0</v>
      </c>
      <c r="Y16" s="26">
        <f t="shared" si="10"/>
        <v>0</v>
      </c>
      <c r="Z16" s="15">
        <v>0</v>
      </c>
      <c r="AA16" s="15" t="s">
        <v>73</v>
      </c>
      <c r="AB16" s="28">
        <f t="shared" si="11"/>
        <v>-0.69</v>
      </c>
      <c r="AC16" s="29">
        <v>0.11431712962962964</v>
      </c>
      <c r="AD16" s="26">
        <f t="shared" si="12"/>
        <v>-0.63103055555555554</v>
      </c>
      <c r="AE16" s="26">
        <v>-4.9000000000000004</v>
      </c>
      <c r="AF16" s="26">
        <v>-4.23062</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2</v>
      </c>
      <c r="O17" s="21">
        <f t="shared" ref="O17:P17" si="25">D17/7</f>
        <v>0</v>
      </c>
      <c r="P17" s="21">
        <f t="shared" si="25"/>
        <v>0</v>
      </c>
      <c r="Q17" s="17" t="e">
        <f t="shared" si="8"/>
        <v>#DIV/0!</v>
      </c>
      <c r="R17" s="17"/>
      <c r="S17" s="22">
        <v>6.88</v>
      </c>
      <c r="T17" s="15">
        <v>1000</v>
      </c>
      <c r="U17" s="23" t="s">
        <v>33</v>
      </c>
      <c r="V17" s="24" t="s">
        <v>33</v>
      </c>
      <c r="W17" s="15">
        <v>0</v>
      </c>
      <c r="X17" s="25">
        <f t="shared" si="9"/>
        <v>0</v>
      </c>
      <c r="Y17" s="26">
        <f t="shared" si="10"/>
        <v>0</v>
      </c>
      <c r="Z17" s="15">
        <v>0</v>
      </c>
      <c r="AA17" s="15" t="s">
        <v>73</v>
      </c>
      <c r="AB17" s="28">
        <f t="shared" si="11"/>
        <v>-0.69</v>
      </c>
      <c r="AC17" s="29">
        <v>0.11431712962962964</v>
      </c>
      <c r="AD17" s="26">
        <f t="shared" si="12"/>
        <v>0</v>
      </c>
      <c r="AE17" s="26">
        <v>-4.9000000000000004</v>
      </c>
      <c r="AF17" s="26">
        <v>-4.23062</v>
      </c>
      <c r="AG17" s="26">
        <v>0</v>
      </c>
    </row>
    <row r="18" spans="1:33" ht="15.75" customHeight="1" x14ac:dyDescent="0.2">
      <c r="A18" s="15" t="s">
        <v>57</v>
      </c>
      <c r="B18" s="15"/>
      <c r="C18" s="16">
        <f t="shared" si="4"/>
        <v>18.989999999999998</v>
      </c>
      <c r="D18" s="17">
        <v>2</v>
      </c>
      <c r="E18" s="17">
        <v>0</v>
      </c>
      <c r="F18" s="18">
        <v>37.979999999999997</v>
      </c>
      <c r="G18" s="30">
        <v>0</v>
      </c>
      <c r="H18" s="19">
        <f t="shared" si="1"/>
        <v>0</v>
      </c>
      <c r="I18" s="19">
        <f t="shared" si="2"/>
        <v>0.36088058773623533</v>
      </c>
      <c r="J18" s="18">
        <f t="shared" si="5"/>
        <v>13.706244722222216</v>
      </c>
      <c r="K18" s="18">
        <f t="shared" si="3"/>
        <v>6.8531223611111081</v>
      </c>
      <c r="L18" s="17">
        <v>17</v>
      </c>
      <c r="M18" s="20">
        <f t="shared" si="6"/>
        <v>0.11764705882352941</v>
      </c>
      <c r="N18" s="17">
        <v>0</v>
      </c>
      <c r="O18" s="21">
        <f t="shared" ref="O18:P18" si="26">D18/7</f>
        <v>0.2857142857142857</v>
      </c>
      <c r="P18" s="21">
        <f t="shared" si="26"/>
        <v>0</v>
      </c>
      <c r="Q18" s="17">
        <f t="shared" si="8"/>
        <v>0</v>
      </c>
      <c r="R18" s="17"/>
      <c r="S18" s="22" t="e">
        <v>#N/A</v>
      </c>
      <c r="T18" s="15">
        <v>1000</v>
      </c>
      <c r="U18" s="23" t="s">
        <v>33</v>
      </c>
      <c r="V18" s="24" t="s">
        <v>33</v>
      </c>
      <c r="W18" s="15">
        <v>0</v>
      </c>
      <c r="X18" s="25">
        <f t="shared" si="9"/>
        <v>0</v>
      </c>
      <c r="Y18" s="26">
        <f t="shared" si="10"/>
        <v>0</v>
      </c>
      <c r="Z18" s="15">
        <v>0</v>
      </c>
      <c r="AA18" s="15" t="s">
        <v>73</v>
      </c>
      <c r="AB18" s="28">
        <f t="shared" si="11"/>
        <v>-0.69</v>
      </c>
      <c r="AC18" s="29">
        <v>0.11431712962962964</v>
      </c>
      <c r="AD18" s="26">
        <f t="shared" si="12"/>
        <v>-0.31551527777777777</v>
      </c>
      <c r="AE18" s="26">
        <v>-4.9000000000000004</v>
      </c>
      <c r="AF18" s="26">
        <v>-4.23062</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1000</v>
      </c>
      <c r="U19" s="23" t="s">
        <v>33</v>
      </c>
      <c r="V19" s="24" t="s">
        <v>33</v>
      </c>
      <c r="W19" s="15">
        <v>0</v>
      </c>
      <c r="X19" s="25">
        <f t="shared" si="9"/>
        <v>0</v>
      </c>
      <c r="Y19" s="26">
        <f t="shared" si="10"/>
        <v>0</v>
      </c>
      <c r="Z19" s="15">
        <v>0</v>
      </c>
      <c r="AA19" s="15" t="s">
        <v>73</v>
      </c>
      <c r="AB19" s="28">
        <f t="shared" si="11"/>
        <v>-0.69</v>
      </c>
      <c r="AC19" s="29">
        <v>0.11431712962962964</v>
      </c>
      <c r="AD19" s="26">
        <f t="shared" si="12"/>
        <v>0</v>
      </c>
      <c r="AE19" s="26">
        <v>-4.9000000000000004</v>
      </c>
      <c r="AF19" s="26">
        <v>-4.23062</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1000</v>
      </c>
      <c r="U20" s="23" t="s">
        <v>33</v>
      </c>
      <c r="V20" s="24" t="s">
        <v>33</v>
      </c>
      <c r="W20" s="15">
        <v>0</v>
      </c>
      <c r="X20" s="25">
        <f t="shared" si="9"/>
        <v>0</v>
      </c>
      <c r="Y20" s="26">
        <f t="shared" si="10"/>
        <v>0</v>
      </c>
      <c r="Z20" s="15">
        <v>0</v>
      </c>
      <c r="AA20" s="15" t="s">
        <v>73</v>
      </c>
      <c r="AB20" s="28">
        <f t="shared" si="11"/>
        <v>-0.69</v>
      </c>
      <c r="AC20" s="29">
        <v>0.11431712962962964</v>
      </c>
      <c r="AD20" s="26">
        <f t="shared" si="12"/>
        <v>0</v>
      </c>
      <c r="AE20" s="26">
        <v>-4.9000000000000004</v>
      </c>
      <c r="AF20" s="26">
        <v>-4.23062</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1000</v>
      </c>
      <c r="U21" s="23" t="s">
        <v>33</v>
      </c>
      <c r="V21" s="24" t="s">
        <v>33</v>
      </c>
      <c r="W21" s="15">
        <v>0</v>
      </c>
      <c r="X21" s="25">
        <f t="shared" si="9"/>
        <v>0</v>
      </c>
      <c r="Y21" s="26">
        <f t="shared" si="10"/>
        <v>0</v>
      </c>
      <c r="Z21" s="15">
        <v>0</v>
      </c>
      <c r="AA21" s="15" t="s">
        <v>73</v>
      </c>
      <c r="AB21" s="28">
        <f t="shared" si="11"/>
        <v>-0.69</v>
      </c>
      <c r="AC21" s="29">
        <v>0.11431712962962964</v>
      </c>
      <c r="AD21" s="26">
        <f t="shared" si="12"/>
        <v>0</v>
      </c>
      <c r="AE21" s="26">
        <v>-4.9000000000000004</v>
      </c>
      <c r="AF21" s="26">
        <v>-4.23062</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1400</v>
      </c>
      <c r="U22" s="23">
        <v>400</v>
      </c>
      <c r="V22" s="24" t="s">
        <v>643</v>
      </c>
      <c r="W22" s="15">
        <v>0</v>
      </c>
      <c r="X22" s="25">
        <f t="shared" si="9"/>
        <v>0</v>
      </c>
      <c r="Y22" s="26">
        <f t="shared" si="10"/>
        <v>0</v>
      </c>
      <c r="Z22" s="15">
        <v>0</v>
      </c>
      <c r="AA22" s="15" t="s">
        <v>73</v>
      </c>
      <c r="AB22" s="28">
        <f t="shared" si="11"/>
        <v>-0.69</v>
      </c>
      <c r="AC22" s="29">
        <v>0.11431712962962964</v>
      </c>
      <c r="AD22" s="26">
        <f t="shared" si="12"/>
        <v>0</v>
      </c>
      <c r="AE22" s="26">
        <v>-4.9000000000000004</v>
      </c>
      <c r="AF22" s="26">
        <v>-4.23062</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1400</v>
      </c>
      <c r="U23" s="23" t="s">
        <v>33</v>
      </c>
      <c r="V23" s="24" t="s">
        <v>644</v>
      </c>
      <c r="W23" s="15">
        <v>0</v>
      </c>
      <c r="X23" s="25">
        <f t="shared" si="9"/>
        <v>0</v>
      </c>
      <c r="Y23" s="26">
        <f t="shared" si="10"/>
        <v>0</v>
      </c>
      <c r="Z23" s="15">
        <v>0</v>
      </c>
      <c r="AA23" s="15" t="s">
        <v>73</v>
      </c>
      <c r="AB23" s="28">
        <f t="shared" si="11"/>
        <v>-0.69</v>
      </c>
      <c r="AC23" s="29">
        <v>0.11431712962962964</v>
      </c>
      <c r="AD23" s="26">
        <f t="shared" si="12"/>
        <v>0</v>
      </c>
      <c r="AE23" s="26">
        <v>-4.9000000000000004</v>
      </c>
      <c r="AF23" s="26">
        <v>-4.23062</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1400</v>
      </c>
      <c r="U24" s="23" t="s">
        <v>33</v>
      </c>
      <c r="V24" s="24" t="s">
        <v>644</v>
      </c>
      <c r="W24" s="15">
        <v>0</v>
      </c>
      <c r="X24" s="25">
        <f t="shared" si="9"/>
        <v>0</v>
      </c>
      <c r="Y24" s="26">
        <f t="shared" si="10"/>
        <v>0</v>
      </c>
      <c r="Z24" s="15">
        <v>0</v>
      </c>
      <c r="AA24" s="15" t="s">
        <v>73</v>
      </c>
      <c r="AB24" s="28">
        <f t="shared" si="11"/>
        <v>-0.69</v>
      </c>
      <c r="AC24" s="29">
        <v>0.11431712962962964</v>
      </c>
      <c r="AD24" s="26">
        <f t="shared" si="12"/>
        <v>0</v>
      </c>
      <c r="AE24" s="26">
        <v>-4.9000000000000004</v>
      </c>
      <c r="AF24" s="26">
        <v>-4.23062</v>
      </c>
      <c r="AG24" s="26">
        <v>0</v>
      </c>
    </row>
    <row r="25" spans="1:33" ht="15.75" customHeight="1" x14ac:dyDescent="0.2">
      <c r="A25" s="15" t="s">
        <v>64</v>
      </c>
      <c r="B25" s="37"/>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1000</v>
      </c>
      <c r="U25" s="23">
        <v>400</v>
      </c>
      <c r="V25" s="24" t="s">
        <v>645</v>
      </c>
      <c r="W25" s="37">
        <v>0</v>
      </c>
      <c r="X25" s="25">
        <f t="shared" si="9"/>
        <v>0</v>
      </c>
      <c r="Y25" s="26">
        <f t="shared" si="10"/>
        <v>0</v>
      </c>
      <c r="Z25" s="37">
        <v>0</v>
      </c>
      <c r="AA25" s="15" t="s">
        <v>73</v>
      </c>
      <c r="AB25" s="28">
        <f t="shared" si="11"/>
        <v>-0.69</v>
      </c>
      <c r="AC25" s="29">
        <v>0.11431712962962964</v>
      </c>
      <c r="AD25" s="26">
        <f t="shared" si="12"/>
        <v>0</v>
      </c>
      <c r="AE25" s="26">
        <v>-4.9000000000000004</v>
      </c>
      <c r="AF25" s="26">
        <v>-4.2300000000000004</v>
      </c>
      <c r="AG25" s="26">
        <v>0</v>
      </c>
    </row>
    <row r="26" spans="1:33" ht="15.75" customHeight="1" x14ac:dyDescent="0.2">
      <c r="A26" s="15" t="s">
        <v>65</v>
      </c>
      <c r="B26" s="37"/>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0</v>
      </c>
      <c r="O26" s="21">
        <f t="shared" ref="O26:P26" si="34">D26/7</f>
        <v>0</v>
      </c>
      <c r="P26" s="21">
        <f t="shared" si="34"/>
        <v>0</v>
      </c>
      <c r="Q26" s="17" t="e">
        <f t="shared" si="8"/>
        <v>#DIV/0!</v>
      </c>
      <c r="R26" s="17"/>
      <c r="S26" s="22">
        <v>0</v>
      </c>
      <c r="T26" s="15">
        <v>1000</v>
      </c>
      <c r="U26" s="23">
        <v>400</v>
      </c>
      <c r="V26" s="24" t="s">
        <v>645</v>
      </c>
      <c r="W26" s="37">
        <v>0</v>
      </c>
      <c r="X26" s="25">
        <f t="shared" si="9"/>
        <v>0</v>
      </c>
      <c r="Y26" s="26">
        <f t="shared" si="10"/>
        <v>0</v>
      </c>
      <c r="Z26" s="37">
        <v>0</v>
      </c>
      <c r="AA26" s="15" t="s">
        <v>73</v>
      </c>
      <c r="AB26" s="28">
        <f t="shared" si="11"/>
        <v>-0.69</v>
      </c>
      <c r="AC26" s="29">
        <v>0.11431712962962964</v>
      </c>
      <c r="AD26" s="26">
        <f t="shared" si="12"/>
        <v>0</v>
      </c>
      <c r="AE26" s="26">
        <v>-4.9000000000000004</v>
      </c>
      <c r="AF26" s="26">
        <v>-4.23062</v>
      </c>
      <c r="AG26" s="26">
        <v>0</v>
      </c>
    </row>
    <row r="27" spans="1:33" ht="15.75" customHeight="1" x14ac:dyDescent="0.2">
      <c r="A27" s="15" t="s">
        <v>66</v>
      </c>
      <c r="B27" s="37"/>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0</v>
      </c>
      <c r="O27" s="21">
        <f t="shared" ref="O27:P27" si="35">D27/7</f>
        <v>0</v>
      </c>
      <c r="P27" s="21">
        <f t="shared" si="35"/>
        <v>0</v>
      </c>
      <c r="Q27" s="17" t="e">
        <f t="shared" si="8"/>
        <v>#DIV/0!</v>
      </c>
      <c r="R27" s="17"/>
      <c r="S27" s="22">
        <v>0</v>
      </c>
      <c r="T27" s="15">
        <v>1000</v>
      </c>
      <c r="U27" s="23">
        <v>400</v>
      </c>
      <c r="V27" s="24" t="s">
        <v>646</v>
      </c>
      <c r="W27" s="37">
        <v>0</v>
      </c>
      <c r="X27" s="25">
        <f t="shared" si="9"/>
        <v>0</v>
      </c>
      <c r="Y27" s="26">
        <f t="shared" si="10"/>
        <v>0</v>
      </c>
      <c r="Z27" s="37">
        <v>0</v>
      </c>
      <c r="AA27" s="15" t="s">
        <v>73</v>
      </c>
      <c r="AB27" s="28">
        <f t="shared" si="11"/>
        <v>-0.69</v>
      </c>
      <c r="AC27" s="29">
        <v>0.11431712962962964</v>
      </c>
      <c r="AD27" s="26">
        <f t="shared" si="12"/>
        <v>0</v>
      </c>
      <c r="AE27" s="26">
        <v>-4.9000000000000004</v>
      </c>
      <c r="AF27" s="26">
        <v>-4.23062</v>
      </c>
      <c r="AG27" s="26">
        <v>0</v>
      </c>
    </row>
    <row r="28" spans="1:33" ht="15.75" customHeight="1" x14ac:dyDescent="0.2">
      <c r="A28" s="15" t="s">
        <v>67</v>
      </c>
      <c r="B28" s="37"/>
      <c r="C28" s="16" t="str">
        <f t="shared" si="4"/>
        <v xml:space="preserve"> - </v>
      </c>
      <c r="D28" s="17">
        <v>0</v>
      </c>
      <c r="E28" s="17">
        <v>0</v>
      </c>
      <c r="F28" s="18">
        <v>0</v>
      </c>
      <c r="G28" s="18">
        <v>0</v>
      </c>
      <c r="H28" s="19" t="e">
        <f t="shared" si="1"/>
        <v>#DIV/0!</v>
      </c>
      <c r="I28" s="19" t="e">
        <f t="shared" si="2"/>
        <v>#DIV/0!</v>
      </c>
      <c r="J28" s="18">
        <f t="shared" si="5"/>
        <v>0</v>
      </c>
      <c r="K28" s="18" t="e">
        <f t="shared" si="3"/>
        <v>#DIV/0!</v>
      </c>
      <c r="L28" s="17">
        <v>0</v>
      </c>
      <c r="M28" s="20" t="str">
        <f t="shared" si="6"/>
        <v>-</v>
      </c>
      <c r="N28" s="17">
        <v>0</v>
      </c>
      <c r="O28" s="21">
        <f t="shared" ref="O28:P28" si="36">D28/7</f>
        <v>0</v>
      </c>
      <c r="P28" s="21">
        <f t="shared" si="36"/>
        <v>0</v>
      </c>
      <c r="Q28" s="17" t="e">
        <f t="shared" si="8"/>
        <v>#DIV/0!</v>
      </c>
      <c r="R28" s="17"/>
      <c r="S28" s="22">
        <v>0</v>
      </c>
      <c r="T28" s="15">
        <v>1000</v>
      </c>
      <c r="U28" s="23">
        <v>400</v>
      </c>
      <c r="V28" s="24" t="s">
        <v>647</v>
      </c>
      <c r="W28" s="37">
        <v>0</v>
      </c>
      <c r="X28" s="25">
        <f t="shared" si="9"/>
        <v>0</v>
      </c>
      <c r="Y28" s="26">
        <f t="shared" si="10"/>
        <v>0</v>
      </c>
      <c r="Z28" s="37">
        <v>0</v>
      </c>
      <c r="AA28" s="15" t="s">
        <v>73</v>
      </c>
      <c r="AB28" s="28">
        <f t="shared" si="11"/>
        <v>-0.69</v>
      </c>
      <c r="AC28" s="29">
        <v>0.11431712962962964</v>
      </c>
      <c r="AD28" s="26">
        <f t="shared" si="12"/>
        <v>0</v>
      </c>
      <c r="AE28" s="26">
        <v>-4.9000000000000004</v>
      </c>
      <c r="AF28" s="26">
        <v>-4.23062</v>
      </c>
      <c r="AG28" s="26">
        <v>0</v>
      </c>
    </row>
    <row r="29" spans="1:33" ht="15.75" customHeight="1" x14ac:dyDescent="0.2">
      <c r="A29" s="39" t="s">
        <v>68</v>
      </c>
      <c r="B29" s="39"/>
      <c r="C29" s="16" t="str">
        <f t="shared" si="4"/>
        <v xml:space="preserve"> - </v>
      </c>
      <c r="D29" s="31">
        <v>0</v>
      </c>
      <c r="E29" s="31">
        <v>0</v>
      </c>
      <c r="F29" s="32">
        <v>0</v>
      </c>
      <c r="G29" s="32">
        <v>0</v>
      </c>
      <c r="H29" s="19" t="e">
        <f t="shared" si="1"/>
        <v>#DIV/0!</v>
      </c>
      <c r="I29" s="19" t="e">
        <f t="shared" si="2"/>
        <v>#DIV/0!</v>
      </c>
      <c r="J29" s="18">
        <f t="shared" si="5"/>
        <v>0</v>
      </c>
      <c r="K29" s="18" t="e">
        <f t="shared" si="3"/>
        <v>#DIV/0!</v>
      </c>
      <c r="L29" s="31">
        <v>0</v>
      </c>
      <c r="M29" s="20" t="str">
        <f t="shared" si="6"/>
        <v>-</v>
      </c>
      <c r="N29" s="31">
        <v>0</v>
      </c>
      <c r="O29" s="21">
        <f t="shared" ref="O29:P29" si="37">D29/7</f>
        <v>0</v>
      </c>
      <c r="P29" s="21">
        <f t="shared" si="37"/>
        <v>0</v>
      </c>
      <c r="Q29" s="17" t="e">
        <f t="shared" si="8"/>
        <v>#DIV/0!</v>
      </c>
      <c r="R29" s="17"/>
      <c r="S29" s="22">
        <v>0</v>
      </c>
      <c r="T29" s="15">
        <v>1000</v>
      </c>
      <c r="U29" s="23">
        <v>400</v>
      </c>
      <c r="V29" s="24" t="s">
        <v>648</v>
      </c>
      <c r="W29" s="39">
        <v>0</v>
      </c>
      <c r="X29" s="25">
        <f t="shared" si="9"/>
        <v>0</v>
      </c>
      <c r="Y29" s="26">
        <f t="shared" si="10"/>
        <v>0</v>
      </c>
      <c r="Z29" s="39">
        <v>0</v>
      </c>
      <c r="AA29" s="2" t="s">
        <v>73</v>
      </c>
      <c r="AB29" s="28">
        <f t="shared" si="11"/>
        <v>-0.69</v>
      </c>
      <c r="AC29" s="29">
        <v>0.11431712962962964</v>
      </c>
      <c r="AD29" s="26">
        <f t="shared" si="12"/>
        <v>0</v>
      </c>
      <c r="AE29" s="26">
        <v>-4.9000000000000004</v>
      </c>
      <c r="AF29" s="26">
        <v>-4.23062</v>
      </c>
      <c r="AG29" s="26">
        <v>0</v>
      </c>
    </row>
    <row r="30" spans="1:33" ht="15.75" customHeight="1" x14ac:dyDescent="0.2">
      <c r="A30" s="39" t="s">
        <v>69</v>
      </c>
      <c r="B30" s="39"/>
      <c r="C30" s="16" t="str">
        <f t="shared" si="4"/>
        <v xml:space="preserve"> - </v>
      </c>
      <c r="D30" s="31">
        <v>0</v>
      </c>
      <c r="E30" s="31">
        <v>0</v>
      </c>
      <c r="F30" s="32">
        <v>0</v>
      </c>
      <c r="G30" s="32">
        <v>0</v>
      </c>
      <c r="H30" s="19" t="e">
        <f t="shared" si="1"/>
        <v>#DIV/0!</v>
      </c>
      <c r="I30" s="19" t="e">
        <f t="shared" si="2"/>
        <v>#DIV/0!</v>
      </c>
      <c r="J30" s="18">
        <f t="shared" si="5"/>
        <v>0</v>
      </c>
      <c r="K30" s="18" t="e">
        <f t="shared" si="3"/>
        <v>#DIV/0!</v>
      </c>
      <c r="L30" s="31">
        <v>0</v>
      </c>
      <c r="M30" s="20" t="str">
        <f t="shared" si="6"/>
        <v>-</v>
      </c>
      <c r="N30" s="31">
        <v>0</v>
      </c>
      <c r="O30" s="21">
        <f t="shared" ref="O30:P30" si="38">D30/7</f>
        <v>0</v>
      </c>
      <c r="P30" s="21">
        <f t="shared" si="38"/>
        <v>0</v>
      </c>
      <c r="Q30" s="17" t="e">
        <f t="shared" si="8"/>
        <v>#DIV/0!</v>
      </c>
      <c r="R30" s="17"/>
      <c r="S30" s="22">
        <v>0</v>
      </c>
      <c r="T30" s="15">
        <v>600</v>
      </c>
      <c r="U30" s="23" t="s">
        <v>33</v>
      </c>
      <c r="V30" s="24" t="s">
        <v>33</v>
      </c>
      <c r="W30" s="39">
        <v>0</v>
      </c>
      <c r="X30" s="25">
        <f t="shared" si="9"/>
        <v>0</v>
      </c>
      <c r="Y30" s="26">
        <f t="shared" si="10"/>
        <v>0</v>
      </c>
      <c r="Z30" s="39">
        <v>0</v>
      </c>
      <c r="AA30" s="2" t="s">
        <v>73</v>
      </c>
      <c r="AB30" s="28">
        <f t="shared" si="11"/>
        <v>-0.69</v>
      </c>
      <c r="AC30" s="29">
        <v>0.11431712962962964</v>
      </c>
      <c r="AD30" s="26">
        <f t="shared" si="12"/>
        <v>0</v>
      </c>
      <c r="AE30" s="26">
        <v>-4.9000000000000004</v>
      </c>
      <c r="AF30" s="26">
        <v>-4.1603317915</v>
      </c>
      <c r="AG30" s="26">
        <v>0</v>
      </c>
    </row>
    <row r="31" spans="1:33" ht="15.75" customHeight="1" x14ac:dyDescent="0.2">
      <c r="A31" s="39" t="s">
        <v>70</v>
      </c>
      <c r="B31" s="43" t="s">
        <v>633</v>
      </c>
      <c r="C31" s="16">
        <f t="shared" si="4"/>
        <v>18.989999999999998</v>
      </c>
      <c r="D31" s="31">
        <v>3</v>
      </c>
      <c r="E31" s="31">
        <v>0</v>
      </c>
      <c r="F31" s="32">
        <v>56.97</v>
      </c>
      <c r="G31" s="32">
        <v>0</v>
      </c>
      <c r="H31" s="19">
        <f t="shared" si="1"/>
        <v>0</v>
      </c>
      <c r="I31" s="19">
        <f t="shared" si="2"/>
        <v>0.36458191519805738</v>
      </c>
      <c r="J31" s="18">
        <f t="shared" si="5"/>
        <v>20.770231708833329</v>
      </c>
      <c r="K31" s="18">
        <f t="shared" si="3"/>
        <v>6.9234105696111099</v>
      </c>
      <c r="L31" s="31">
        <v>5</v>
      </c>
      <c r="M31" s="20">
        <f t="shared" si="6"/>
        <v>0.6</v>
      </c>
      <c r="N31" s="31">
        <v>409</v>
      </c>
      <c r="O31" s="21">
        <f t="shared" ref="O31:P32" si="39">D31/7</f>
        <v>0.42857142857142855</v>
      </c>
      <c r="P31" s="21">
        <f t="shared" si="39"/>
        <v>0</v>
      </c>
      <c r="Q31" s="17">
        <f t="shared" si="8"/>
        <v>954</v>
      </c>
      <c r="R31" s="17"/>
      <c r="S31" s="22">
        <v>0</v>
      </c>
      <c r="T31" s="15">
        <v>600</v>
      </c>
      <c r="U31" s="23" t="s">
        <v>33</v>
      </c>
      <c r="V31" s="24" t="s">
        <v>720</v>
      </c>
      <c r="W31" s="39">
        <v>0</v>
      </c>
      <c r="X31" s="25">
        <f t="shared" si="9"/>
        <v>0</v>
      </c>
      <c r="Y31" s="26">
        <f t="shared" si="10"/>
        <v>0</v>
      </c>
      <c r="Z31" s="39">
        <v>0</v>
      </c>
      <c r="AA31" s="2" t="s">
        <v>73</v>
      </c>
      <c r="AB31" s="28">
        <f t="shared" si="11"/>
        <v>-0.69</v>
      </c>
      <c r="AC31" s="29">
        <v>0.11431712962962964</v>
      </c>
      <c r="AD31" s="26">
        <f t="shared" si="12"/>
        <v>-0.47327291666666665</v>
      </c>
      <c r="AE31" s="26">
        <v>-4.9000000000000004</v>
      </c>
      <c r="AF31" s="26">
        <v>-4.1603317915</v>
      </c>
      <c r="AG31" s="26">
        <v>0</v>
      </c>
    </row>
    <row r="32" spans="1:33" ht="15.75" customHeight="1" x14ac:dyDescent="0.2">
      <c r="A32" s="39" t="s">
        <v>717</v>
      </c>
      <c r="B32" s="43"/>
      <c r="C32" s="16">
        <f t="shared" si="4"/>
        <v>18.989999999999998</v>
      </c>
      <c r="D32" s="31">
        <v>3</v>
      </c>
      <c r="E32" s="31">
        <v>1</v>
      </c>
      <c r="F32" s="32">
        <v>56.97</v>
      </c>
      <c r="G32" s="32">
        <v>0</v>
      </c>
      <c r="H32" s="19">
        <f t="shared" si="1"/>
        <v>0</v>
      </c>
      <c r="I32" s="19">
        <f t="shared" si="2"/>
        <v>0.36194895047978465</v>
      </c>
      <c r="J32" s="18">
        <f t="shared" si="5"/>
        <v>20.62023170883333</v>
      </c>
      <c r="K32" s="18">
        <f t="shared" si="3"/>
        <v>6.8734105696111101</v>
      </c>
      <c r="L32" s="31">
        <v>20</v>
      </c>
      <c r="M32" s="20">
        <f t="shared" si="6"/>
        <v>0.15</v>
      </c>
      <c r="N32" s="31">
        <v>402</v>
      </c>
      <c r="O32" s="21">
        <f t="shared" si="39"/>
        <v>0.42857142857142855</v>
      </c>
      <c r="P32" s="21">
        <f t="shared" si="39"/>
        <v>0.14285714285714285</v>
      </c>
      <c r="Q32" s="17">
        <f t="shared" si="8"/>
        <v>703</v>
      </c>
      <c r="R32" s="17" t="str">
        <f ca="1">IFERROR(VLOOKUP($B$2,IMPORTRANGE("https://docs.google.com/spreadsheets/d/1KiWZV1ko8G7lnRucBRBd29jj3Be6ltMfljMDqzOkQmI/edit#gid=1381463014","Lookup!A:F"),6,FALSE),"")</f>
        <v/>
      </c>
      <c r="S32" s="22">
        <v>4.8899755501222497E-2</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0.11431712962962964</v>
      </c>
      <c r="AD32" s="26">
        <f t="shared" si="12"/>
        <v>-0.47327291666666665</v>
      </c>
      <c r="AE32" s="26">
        <v>-4.95</v>
      </c>
      <c r="AF32" s="26">
        <v>-4.1603317915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30"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Electrical Junction Box - Large 10 x 8 Inch Waterproof Plastic Box with Cover for Electronics")</f>
        <v>Outdoor Electrical Junction Box - Large 10 x 8 Inch Waterproof Plastic Box with Cover for Electronics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Info!B1:BJ5000""),2,FALSE),"""")"),"B08JD2MH8D")</f>
        <v>B08JD2MH8D</v>
      </c>
      <c r="B2" s="38" t="s">
        <v>649</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36.75" customHeight="1" x14ac:dyDescent="0.15">
      <c r="A3" s="62" t="s">
        <v>30</v>
      </c>
      <c r="B3" s="63"/>
      <c r="C3" s="4">
        <f>((AE32+AF32)/0.85)*-1</f>
        <v>13.303929214705882</v>
      </c>
      <c r="D3" s="5">
        <f>SUM(D4:D99765)</f>
        <v>157</v>
      </c>
      <c r="E3" s="5"/>
      <c r="F3" s="6">
        <f t="shared" ref="F3:G3" si="0">SUM(F4:F99765)</f>
        <v>3423.7899999999995</v>
      </c>
      <c r="G3" s="6">
        <f t="shared" si="0"/>
        <v>-38.360000000000007</v>
      </c>
      <c r="H3" s="7">
        <f t="shared" ref="H3:H32" si="1">G3/F3*-1</f>
        <v>1.1203958186687856E-2</v>
      </c>
      <c r="I3" s="8">
        <f t="shared" ref="I3:I32" si="2">J3/F3</f>
        <v>0.2881996206257918</v>
      </c>
      <c r="J3" s="6">
        <f>SUM(J4:J99765)</f>
        <v>986.73497910237961</v>
      </c>
      <c r="K3" s="6">
        <f t="shared" ref="K3:K32" si="3">J3/D3</f>
        <v>6.2849361726266215</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v>
      </c>
      <c r="X3" s="7">
        <f>W3/D3</f>
        <v>1.2738853503184714E-2</v>
      </c>
      <c r="Y3" s="6"/>
      <c r="Z3" s="5"/>
      <c r="AA3" s="5"/>
      <c r="AB3" s="5"/>
      <c r="AC3" s="5"/>
      <c r="AD3" s="6">
        <f>SUM(AD4:AD99765)</f>
        <v>-33.211052126408596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Info!B2:BZ7000""),37,FALSE)),"""")*-1"),-6.3583398325)</f>
        <v>-6.3583398324999996</v>
      </c>
      <c r="AG3" s="6">
        <f>SUM(AG4:AG99765)</f>
        <v>0</v>
      </c>
    </row>
    <row r="4" spans="1:33" ht="15.75" customHeight="1" x14ac:dyDescent="0.2">
      <c r="A4" s="15" t="s">
        <v>31</v>
      </c>
      <c r="B4" s="15" t="s">
        <v>650</v>
      </c>
      <c r="C4" s="16">
        <f t="shared" ref="C4:C32" si="4">IFERROR(F4/D4," - ")</f>
        <v>17.990000000000002</v>
      </c>
      <c r="D4" s="17">
        <v>13</v>
      </c>
      <c r="E4" s="17">
        <v>0</v>
      </c>
      <c r="F4" s="18">
        <v>233.87000000000003</v>
      </c>
      <c r="G4" s="18">
        <v>-38.14</v>
      </c>
      <c r="H4" s="19">
        <f t="shared" si="1"/>
        <v>0.16308205413263777</v>
      </c>
      <c r="I4" s="19">
        <f t="shared" si="2"/>
        <v>1.8910932782967932E-2</v>
      </c>
      <c r="J4" s="18">
        <f t="shared" ref="J4:J32" si="5">F4*0.85+G4+AF4*D4+D4*AE4+AG4+AD4</f>
        <v>4.4226998499527106</v>
      </c>
      <c r="K4" s="18">
        <f t="shared" si="3"/>
        <v>0.3402076807655931</v>
      </c>
      <c r="L4" s="17">
        <v>69</v>
      </c>
      <c r="M4" s="20">
        <f t="shared" ref="M4:M32" si="6">IFERROR(D4/L4,"-")</f>
        <v>0.18840579710144928</v>
      </c>
      <c r="N4" s="17">
        <v>115</v>
      </c>
      <c r="O4" s="21">
        <f t="shared" ref="O4:P4" si="7">D4/7</f>
        <v>1.8571428571428572</v>
      </c>
      <c r="P4" s="21">
        <f t="shared" si="7"/>
        <v>0</v>
      </c>
      <c r="Q4" s="17">
        <f t="shared" ref="Q4:Q32" si="8">ROUNDDOWN(N4/(O4+P4),0)</f>
        <v>61</v>
      </c>
      <c r="R4" s="17"/>
      <c r="S4" s="22">
        <v>0.86440677966101598</v>
      </c>
      <c r="T4" s="15">
        <v>0</v>
      </c>
      <c r="U4" s="23" t="s">
        <v>33</v>
      </c>
      <c r="V4" s="24" t="s">
        <v>33</v>
      </c>
      <c r="W4" s="15">
        <v>2</v>
      </c>
      <c r="X4" s="25">
        <f t="shared" ref="X4:X32" si="9">IFERROR(W4/D4,0)</f>
        <v>0.15384615384615385</v>
      </c>
      <c r="Y4" s="26">
        <f t="shared" ref="Y4:Y32" si="10">IFERROR(G4/(W4+Z4)*-1,0)</f>
        <v>6.3566666666666665</v>
      </c>
      <c r="Z4" s="15">
        <v>4</v>
      </c>
      <c r="AA4" s="27" t="s">
        <v>73</v>
      </c>
      <c r="AB4" s="28">
        <f t="shared" ref="AB4:AB32" si="11">IF(OR(AA4="UsLargeStandardSize",AA4="UsSmallStandardSize"),-0.69,-0.48)</f>
        <v>-0.69</v>
      </c>
      <c r="AC4" s="29">
        <v>0.15343507812500001</v>
      </c>
      <c r="AD4" s="26">
        <f t="shared" ref="AD4:AD32" si="12">IFERROR(AB4*AC4*D4*2,0)</f>
        <v>-2.7526253015625</v>
      </c>
      <c r="AE4" s="26">
        <v>-5.42</v>
      </c>
      <c r="AF4" s="26">
        <v>-6.3857057575757574</v>
      </c>
      <c r="AG4" s="26">
        <v>0</v>
      </c>
    </row>
    <row r="5" spans="1:33" ht="15.75" customHeight="1" x14ac:dyDescent="0.2">
      <c r="A5" s="15" t="s">
        <v>35</v>
      </c>
      <c r="B5" s="15" t="s">
        <v>651</v>
      </c>
      <c r="C5" s="16">
        <f t="shared" si="4"/>
        <v>22.21</v>
      </c>
      <c r="D5" s="17">
        <v>10</v>
      </c>
      <c r="E5" s="17">
        <v>0</v>
      </c>
      <c r="F5" s="30">
        <v>222.1</v>
      </c>
      <c r="G5" s="30">
        <v>0</v>
      </c>
      <c r="H5" s="19">
        <f t="shared" si="1"/>
        <v>0</v>
      </c>
      <c r="I5" s="19">
        <f t="shared" si="2"/>
        <v>0.30890628008648724</v>
      </c>
      <c r="J5" s="18">
        <f t="shared" si="5"/>
        <v>68.608084807208812</v>
      </c>
      <c r="K5" s="18">
        <f t="shared" si="3"/>
        <v>6.8608084807208813</v>
      </c>
      <c r="L5" s="17">
        <v>55</v>
      </c>
      <c r="M5" s="20">
        <f t="shared" si="6"/>
        <v>0.18181818181818182</v>
      </c>
      <c r="N5" s="17">
        <v>108</v>
      </c>
      <c r="O5" s="21">
        <f t="shared" ref="O5:P5" si="13">D5/7</f>
        <v>1.4285714285714286</v>
      </c>
      <c r="P5" s="21">
        <f t="shared" si="13"/>
        <v>0</v>
      </c>
      <c r="Q5" s="17">
        <f t="shared" si="8"/>
        <v>75</v>
      </c>
      <c r="R5" s="17"/>
      <c r="S5" s="22">
        <v>1.3761467889908201</v>
      </c>
      <c r="T5" s="15">
        <v>0</v>
      </c>
      <c r="U5" s="23" t="s">
        <v>33</v>
      </c>
      <c r="V5" s="24" t="s">
        <v>33</v>
      </c>
      <c r="W5" s="15">
        <v>0</v>
      </c>
      <c r="X5" s="25">
        <f t="shared" si="9"/>
        <v>0</v>
      </c>
      <c r="Y5" s="26">
        <f t="shared" si="10"/>
        <v>0</v>
      </c>
      <c r="Z5" s="15">
        <v>0</v>
      </c>
      <c r="AA5" s="15" t="s">
        <v>73</v>
      </c>
      <c r="AB5" s="28">
        <f t="shared" si="11"/>
        <v>-0.69</v>
      </c>
      <c r="AC5" s="29">
        <v>0.15361287079953653</v>
      </c>
      <c r="AD5" s="26">
        <f t="shared" si="12"/>
        <v>-2.1198576170336039</v>
      </c>
      <c r="AE5" s="26">
        <v>-5.42</v>
      </c>
      <c r="AF5" s="26">
        <v>-6.3857057575757574</v>
      </c>
      <c r="AG5" s="26">
        <v>0</v>
      </c>
    </row>
    <row r="6" spans="1:33" ht="15.75" customHeight="1" x14ac:dyDescent="0.2">
      <c r="A6" s="15" t="s">
        <v>37</v>
      </c>
      <c r="B6" s="15" t="s">
        <v>36</v>
      </c>
      <c r="C6" s="16">
        <f t="shared" si="4"/>
        <v>23.632000000000005</v>
      </c>
      <c r="D6" s="17">
        <v>15</v>
      </c>
      <c r="E6" s="17">
        <v>0</v>
      </c>
      <c r="F6" s="30">
        <v>354.48000000000008</v>
      </c>
      <c r="G6" s="30">
        <v>0</v>
      </c>
      <c r="H6" s="19">
        <f t="shared" si="1"/>
        <v>0</v>
      </c>
      <c r="I6" s="19">
        <f t="shared" si="2"/>
        <v>0.3414757039019865</v>
      </c>
      <c r="J6" s="18">
        <f t="shared" si="5"/>
        <v>121.0463075191762</v>
      </c>
      <c r="K6" s="18">
        <f t="shared" si="3"/>
        <v>8.0697538346117472</v>
      </c>
      <c r="L6" s="17">
        <v>61</v>
      </c>
      <c r="M6" s="20">
        <f t="shared" si="6"/>
        <v>0.24590163934426229</v>
      </c>
      <c r="N6" s="17">
        <v>94</v>
      </c>
      <c r="O6" s="21">
        <f t="shared" ref="O6:P6" si="14">D6/7</f>
        <v>2.1428571428571428</v>
      </c>
      <c r="P6" s="21">
        <f t="shared" si="14"/>
        <v>0</v>
      </c>
      <c r="Q6" s="17">
        <f t="shared" si="8"/>
        <v>43</v>
      </c>
      <c r="R6" s="17"/>
      <c r="S6" s="22">
        <v>1</v>
      </c>
      <c r="T6" s="15">
        <v>300</v>
      </c>
      <c r="U6" s="23" t="s">
        <v>33</v>
      </c>
      <c r="V6" s="24" t="s">
        <v>39</v>
      </c>
      <c r="W6" s="15">
        <v>0</v>
      </c>
      <c r="X6" s="25">
        <f t="shared" si="9"/>
        <v>0</v>
      </c>
      <c r="Y6" s="26">
        <f t="shared" si="10"/>
        <v>0</v>
      </c>
      <c r="Z6" s="15">
        <v>0</v>
      </c>
      <c r="AA6" s="15" t="s">
        <v>73</v>
      </c>
      <c r="AB6" s="28">
        <f t="shared" si="11"/>
        <v>-0.69</v>
      </c>
      <c r="AC6" s="29">
        <v>0.15343507812500001</v>
      </c>
      <c r="AD6" s="26">
        <f t="shared" si="12"/>
        <v>-3.1761061171875</v>
      </c>
      <c r="AE6" s="26">
        <v>-5.42</v>
      </c>
      <c r="AF6" s="26">
        <v>-6.3857057575757574</v>
      </c>
      <c r="AG6" s="26">
        <v>0</v>
      </c>
    </row>
    <row r="7" spans="1:33" ht="15.75" customHeight="1" x14ac:dyDescent="0.2">
      <c r="A7" s="15" t="s">
        <v>40</v>
      </c>
      <c r="B7" s="15" t="s">
        <v>36</v>
      </c>
      <c r="C7" s="16">
        <f t="shared" si="4"/>
        <v>23.976153846153842</v>
      </c>
      <c r="D7" s="17">
        <v>13</v>
      </c>
      <c r="E7" s="17">
        <v>2</v>
      </c>
      <c r="F7" s="30">
        <v>311.68999999999994</v>
      </c>
      <c r="G7" s="30">
        <v>0</v>
      </c>
      <c r="H7" s="19">
        <f t="shared" si="1"/>
        <v>0</v>
      </c>
      <c r="I7" s="19">
        <f t="shared" si="2"/>
        <v>0.34877506448699874</v>
      </c>
      <c r="J7" s="18">
        <f t="shared" si="5"/>
        <v>108.70969984995261</v>
      </c>
      <c r="K7" s="18">
        <f t="shared" si="3"/>
        <v>8.3622846038425092</v>
      </c>
      <c r="L7" s="17">
        <v>56</v>
      </c>
      <c r="M7" s="20">
        <f t="shared" si="6"/>
        <v>0.23214285714285715</v>
      </c>
      <c r="N7" s="17">
        <v>78</v>
      </c>
      <c r="O7" s="21">
        <f t="shared" ref="O7:P7" si="15">D7/7</f>
        <v>1.8571428571428572</v>
      </c>
      <c r="P7" s="21">
        <f t="shared" si="15"/>
        <v>0.2857142857142857</v>
      </c>
      <c r="Q7" s="17">
        <f t="shared" si="8"/>
        <v>36</v>
      </c>
      <c r="R7" s="17"/>
      <c r="S7" s="22">
        <v>1.2255319148936099</v>
      </c>
      <c r="T7" s="15">
        <v>300</v>
      </c>
      <c r="U7" s="23" t="s">
        <v>33</v>
      </c>
      <c r="V7" s="24" t="s">
        <v>39</v>
      </c>
      <c r="W7" s="15">
        <v>0</v>
      </c>
      <c r="X7" s="25">
        <f t="shared" si="9"/>
        <v>0</v>
      </c>
      <c r="Y7" s="26">
        <f t="shared" si="10"/>
        <v>0</v>
      </c>
      <c r="Z7" s="15">
        <v>0</v>
      </c>
      <c r="AA7" s="15" t="s">
        <v>73</v>
      </c>
      <c r="AB7" s="28">
        <f t="shared" si="11"/>
        <v>-0.69</v>
      </c>
      <c r="AC7" s="29">
        <v>0.15343507812500001</v>
      </c>
      <c r="AD7" s="26">
        <f t="shared" si="12"/>
        <v>-2.7526253015625</v>
      </c>
      <c r="AE7" s="26">
        <v>-5.42</v>
      </c>
      <c r="AF7" s="26">
        <v>-6.3857057575757574</v>
      </c>
      <c r="AG7" s="26">
        <v>0</v>
      </c>
    </row>
    <row r="8" spans="1:33" ht="15.75" customHeight="1" x14ac:dyDescent="0.2">
      <c r="A8" s="15" t="s">
        <v>42</v>
      </c>
      <c r="B8" s="15" t="s">
        <v>36</v>
      </c>
      <c r="C8" s="16">
        <f t="shared" si="4"/>
        <v>24.79</v>
      </c>
      <c r="D8" s="17">
        <v>5</v>
      </c>
      <c r="E8" s="17">
        <v>0</v>
      </c>
      <c r="F8" s="30">
        <v>123.94999999999999</v>
      </c>
      <c r="G8" s="30">
        <v>0</v>
      </c>
      <c r="H8" s="19">
        <f t="shared" si="1"/>
        <v>0</v>
      </c>
      <c r="I8" s="19">
        <f t="shared" si="2"/>
        <v>0.36505686132260978</v>
      </c>
      <c r="J8" s="18">
        <f t="shared" si="5"/>
        <v>45.24879796093748</v>
      </c>
      <c r="K8" s="18">
        <f t="shared" si="3"/>
        <v>9.0497595921874954</v>
      </c>
      <c r="L8" s="17">
        <v>39</v>
      </c>
      <c r="M8" s="20">
        <f t="shared" si="6"/>
        <v>0.12820512820512819</v>
      </c>
      <c r="N8" s="17">
        <v>74</v>
      </c>
      <c r="O8" s="21">
        <f t="shared" ref="O8:P8" si="16">D8/7</f>
        <v>0.7142857142857143</v>
      </c>
      <c r="P8" s="21">
        <f t="shared" si="16"/>
        <v>0</v>
      </c>
      <c r="Q8" s="17">
        <f t="shared" si="8"/>
        <v>103</v>
      </c>
      <c r="R8" s="17"/>
      <c r="S8" s="22">
        <v>1.8031088082901501</v>
      </c>
      <c r="T8" s="15">
        <v>300</v>
      </c>
      <c r="U8" s="23" t="s">
        <v>33</v>
      </c>
      <c r="V8" s="24" t="s">
        <v>33</v>
      </c>
      <c r="W8" s="15">
        <v>0</v>
      </c>
      <c r="X8" s="25">
        <f t="shared" si="9"/>
        <v>0</v>
      </c>
      <c r="Y8" s="26">
        <f t="shared" si="10"/>
        <v>0</v>
      </c>
      <c r="Z8" s="15">
        <v>0</v>
      </c>
      <c r="AA8" s="15" t="s">
        <v>73</v>
      </c>
      <c r="AB8" s="28">
        <f t="shared" si="11"/>
        <v>-0.69</v>
      </c>
      <c r="AC8" s="29">
        <v>0.15343507812500001</v>
      </c>
      <c r="AD8" s="26">
        <f t="shared" si="12"/>
        <v>-1.0587020390624999</v>
      </c>
      <c r="AE8" s="26">
        <v>-5.42</v>
      </c>
      <c r="AF8" s="26">
        <v>-6.39</v>
      </c>
      <c r="AG8" s="26">
        <v>0</v>
      </c>
    </row>
    <row r="9" spans="1:33" ht="15.75" customHeight="1" x14ac:dyDescent="0.2">
      <c r="A9" s="15" t="s">
        <v>44</v>
      </c>
      <c r="B9" s="15" t="s">
        <v>36</v>
      </c>
      <c r="C9" s="16">
        <f t="shared" si="4"/>
        <v>22.48</v>
      </c>
      <c r="D9" s="17">
        <v>9</v>
      </c>
      <c r="E9" s="17">
        <v>1</v>
      </c>
      <c r="F9" s="30">
        <v>202.32</v>
      </c>
      <c r="G9" s="30">
        <v>0</v>
      </c>
      <c r="H9" s="19">
        <f t="shared" si="1"/>
        <v>0</v>
      </c>
      <c r="I9" s="19">
        <f t="shared" si="2"/>
        <v>0.30903614868730106</v>
      </c>
      <c r="J9" s="18">
        <f t="shared" si="5"/>
        <v>62.524193602414748</v>
      </c>
      <c r="K9" s="18">
        <f t="shared" si="3"/>
        <v>6.9471326224905274</v>
      </c>
      <c r="L9" s="17">
        <v>40</v>
      </c>
      <c r="M9" s="20">
        <f t="shared" si="6"/>
        <v>0.22500000000000001</v>
      </c>
      <c r="N9" s="17">
        <v>65</v>
      </c>
      <c r="O9" s="21">
        <f t="shared" ref="O9:P9" si="17">D9/7</f>
        <v>1.2857142857142858</v>
      </c>
      <c r="P9" s="21">
        <f t="shared" si="17"/>
        <v>0.14285714285714285</v>
      </c>
      <c r="Q9" s="17">
        <f t="shared" si="8"/>
        <v>45</v>
      </c>
      <c r="R9" s="17"/>
      <c r="S9" s="22">
        <v>1.98918918918918</v>
      </c>
      <c r="T9" s="15">
        <v>300</v>
      </c>
      <c r="U9" s="23" t="s">
        <v>33</v>
      </c>
      <c r="V9" s="24" t="s">
        <v>33</v>
      </c>
      <c r="W9" s="15">
        <v>0</v>
      </c>
      <c r="X9" s="25">
        <f t="shared" si="9"/>
        <v>0</v>
      </c>
      <c r="Y9" s="26">
        <f t="shared" si="10"/>
        <v>0</v>
      </c>
      <c r="Z9" s="15">
        <v>0</v>
      </c>
      <c r="AA9" s="15" t="s">
        <v>73</v>
      </c>
      <c r="AB9" s="28">
        <f t="shared" si="11"/>
        <v>-0.69</v>
      </c>
      <c r="AC9" s="29">
        <v>0.15343507812500001</v>
      </c>
      <c r="AD9" s="26">
        <f t="shared" si="12"/>
        <v>-1.9056636703125001</v>
      </c>
      <c r="AE9" s="26">
        <v>-5.42</v>
      </c>
      <c r="AF9" s="26">
        <v>-6.5291269696969696</v>
      </c>
      <c r="AG9" s="26">
        <v>0</v>
      </c>
    </row>
    <row r="10" spans="1:33" ht="15.75" customHeight="1" x14ac:dyDescent="0.2">
      <c r="A10" s="15" t="s">
        <v>45</v>
      </c>
      <c r="B10" s="15" t="s">
        <v>48</v>
      </c>
      <c r="C10" s="16">
        <f t="shared" si="4"/>
        <v>21.474</v>
      </c>
      <c r="D10" s="17">
        <v>5</v>
      </c>
      <c r="E10" s="17">
        <v>0</v>
      </c>
      <c r="F10" s="30">
        <v>107.37</v>
      </c>
      <c r="G10" s="30">
        <v>0</v>
      </c>
      <c r="H10" s="19">
        <f t="shared" si="1"/>
        <v>0</v>
      </c>
      <c r="I10" s="19">
        <f t="shared" si="2"/>
        <v>0.28369342565383859</v>
      </c>
      <c r="J10" s="18">
        <f t="shared" si="5"/>
        <v>30.460163112452651</v>
      </c>
      <c r="K10" s="18">
        <f t="shared" si="3"/>
        <v>6.0920326224905299</v>
      </c>
      <c r="L10" s="17">
        <v>33</v>
      </c>
      <c r="M10" s="20">
        <f t="shared" si="6"/>
        <v>0.15151515151515152</v>
      </c>
      <c r="N10" s="17">
        <v>60</v>
      </c>
      <c r="O10" s="21">
        <f t="shared" ref="O10:P10" si="18">D10/7</f>
        <v>0.7142857142857143</v>
      </c>
      <c r="P10" s="21">
        <f t="shared" si="18"/>
        <v>0</v>
      </c>
      <c r="Q10" s="17">
        <f t="shared" si="8"/>
        <v>84</v>
      </c>
      <c r="R10" s="17"/>
      <c r="S10" s="22">
        <v>2.5249999999999999</v>
      </c>
      <c r="T10" s="15">
        <v>300</v>
      </c>
      <c r="U10" s="23" t="s">
        <v>33</v>
      </c>
      <c r="V10" s="24" t="s">
        <v>33</v>
      </c>
      <c r="W10" s="15">
        <v>0</v>
      </c>
      <c r="X10" s="25">
        <f t="shared" si="9"/>
        <v>0</v>
      </c>
      <c r="Y10" s="26">
        <f t="shared" si="10"/>
        <v>0</v>
      </c>
      <c r="Z10" s="15">
        <v>0</v>
      </c>
      <c r="AA10" s="15" t="s">
        <v>73</v>
      </c>
      <c r="AB10" s="28">
        <f t="shared" si="11"/>
        <v>-0.69</v>
      </c>
      <c r="AC10" s="29">
        <v>0.15343507812500001</v>
      </c>
      <c r="AD10" s="26">
        <f t="shared" si="12"/>
        <v>-1.0587020390624999</v>
      </c>
      <c r="AE10" s="26">
        <v>-5.42</v>
      </c>
      <c r="AF10" s="26">
        <v>-6.5291269696969696</v>
      </c>
      <c r="AG10" s="26">
        <v>0</v>
      </c>
    </row>
    <row r="11" spans="1:33" ht="15.75" customHeight="1" x14ac:dyDescent="0.2">
      <c r="A11" s="15" t="s">
        <v>47</v>
      </c>
      <c r="B11" s="15" t="s">
        <v>652</v>
      </c>
      <c r="C11" s="16">
        <f t="shared" si="4"/>
        <v>15.50230769230769</v>
      </c>
      <c r="D11" s="17">
        <v>13</v>
      </c>
      <c r="E11" s="17">
        <v>4</v>
      </c>
      <c r="F11" s="30">
        <v>201.52999999999997</v>
      </c>
      <c r="G11" s="30">
        <v>-0.06</v>
      </c>
      <c r="H11" s="19">
        <f t="shared" si="1"/>
        <v>2.97722423460527E-4</v>
      </c>
      <c r="I11" s="19">
        <f t="shared" si="2"/>
        <v>6.5246981056799852E-2</v>
      </c>
      <c r="J11" s="18">
        <f t="shared" si="5"/>
        <v>13.149224092376873</v>
      </c>
      <c r="K11" s="18">
        <f t="shared" si="3"/>
        <v>1.0114787763366826</v>
      </c>
      <c r="L11" s="17">
        <v>36</v>
      </c>
      <c r="M11" s="20">
        <f t="shared" si="6"/>
        <v>0.3611111111111111</v>
      </c>
      <c r="N11" s="17">
        <v>48</v>
      </c>
      <c r="O11" s="21">
        <f t="shared" ref="O11:P11" si="19">D11/7</f>
        <v>1.8571428571428572</v>
      </c>
      <c r="P11" s="21">
        <f t="shared" si="19"/>
        <v>0.5714285714285714</v>
      </c>
      <c r="Q11" s="17">
        <f t="shared" si="8"/>
        <v>19</v>
      </c>
      <c r="R11" s="17"/>
      <c r="S11" s="22">
        <v>1.5851851851851799</v>
      </c>
      <c r="T11" s="15">
        <v>300</v>
      </c>
      <c r="U11" s="23" t="s">
        <v>33</v>
      </c>
      <c r="V11" s="24" t="s">
        <v>33</v>
      </c>
      <c r="W11" s="15">
        <v>0</v>
      </c>
      <c r="X11" s="25">
        <f t="shared" si="9"/>
        <v>0</v>
      </c>
      <c r="Y11" s="26">
        <f t="shared" si="10"/>
        <v>0</v>
      </c>
      <c r="Z11" s="15">
        <v>0</v>
      </c>
      <c r="AA11" s="15" t="s">
        <v>73</v>
      </c>
      <c r="AB11" s="28">
        <f t="shared" si="11"/>
        <v>-0.69</v>
      </c>
      <c r="AC11" s="29">
        <v>0.15343507812500001</v>
      </c>
      <c r="AD11" s="26">
        <f t="shared" si="12"/>
        <v>-2.7526253015625</v>
      </c>
      <c r="AE11" s="26">
        <v>-5.42</v>
      </c>
      <c r="AF11" s="26">
        <v>-6.5291269696969696</v>
      </c>
      <c r="AG11" s="26">
        <v>0</v>
      </c>
    </row>
    <row r="12" spans="1:33" ht="15.75" customHeight="1" x14ac:dyDescent="0.2">
      <c r="A12" s="15" t="s">
        <v>49</v>
      </c>
      <c r="B12" s="15" t="s">
        <v>653</v>
      </c>
      <c r="C12" s="16">
        <f t="shared" si="4"/>
        <v>22.368571428571425</v>
      </c>
      <c r="D12" s="17">
        <v>14</v>
      </c>
      <c r="E12" s="17">
        <v>7</v>
      </c>
      <c r="F12" s="30">
        <v>313.15999999999997</v>
      </c>
      <c r="G12" s="30">
        <v>0</v>
      </c>
      <c r="H12" s="19">
        <f t="shared" si="1"/>
        <v>0</v>
      </c>
      <c r="I12" s="19">
        <f t="shared" si="2"/>
        <v>0.3063413485594183</v>
      </c>
      <c r="J12" s="18">
        <f t="shared" si="5"/>
        <v>95.933856714867417</v>
      </c>
      <c r="K12" s="18">
        <f t="shared" si="3"/>
        <v>6.8524183367762443</v>
      </c>
      <c r="L12" s="17">
        <v>60</v>
      </c>
      <c r="M12" s="20">
        <f t="shared" si="6"/>
        <v>0.23333333333333334</v>
      </c>
      <c r="N12" s="17">
        <v>24</v>
      </c>
      <c r="O12" s="21">
        <f t="shared" ref="O12:P12" si="20">D12/7</f>
        <v>2</v>
      </c>
      <c r="P12" s="21">
        <f t="shared" si="20"/>
        <v>1</v>
      </c>
      <c r="Q12" s="17">
        <f t="shared" si="8"/>
        <v>8</v>
      </c>
      <c r="R12" s="17"/>
      <c r="S12" s="22">
        <v>2.1772151898734098</v>
      </c>
      <c r="T12" s="15">
        <v>300</v>
      </c>
      <c r="U12" s="23" t="s">
        <v>33</v>
      </c>
      <c r="V12" s="24" t="s">
        <v>33</v>
      </c>
      <c r="W12" s="15">
        <v>0</v>
      </c>
      <c r="X12" s="25">
        <f t="shared" si="9"/>
        <v>0</v>
      </c>
      <c r="Y12" s="26">
        <f t="shared" si="10"/>
        <v>0</v>
      </c>
      <c r="Z12" s="15">
        <v>0</v>
      </c>
      <c r="AA12" s="15" t="s">
        <v>73</v>
      </c>
      <c r="AB12" s="28">
        <f t="shared" si="11"/>
        <v>-0.69</v>
      </c>
      <c r="AC12" s="29">
        <v>0.15343507812500001</v>
      </c>
      <c r="AD12" s="26">
        <f t="shared" si="12"/>
        <v>-2.964365709375</v>
      </c>
      <c r="AE12" s="26">
        <v>-5.42</v>
      </c>
      <c r="AF12" s="26">
        <v>-6.5291269696969696</v>
      </c>
      <c r="AG12" s="26">
        <v>0</v>
      </c>
    </row>
    <row r="13" spans="1:33" ht="15.75" customHeight="1" x14ac:dyDescent="0.2">
      <c r="A13" s="15" t="s">
        <v>50</v>
      </c>
      <c r="B13" s="15" t="s">
        <v>48</v>
      </c>
      <c r="C13" s="16">
        <f t="shared" si="4"/>
        <v>23.748888888888892</v>
      </c>
      <c r="D13" s="17">
        <v>18</v>
      </c>
      <c r="E13" s="17">
        <v>1</v>
      </c>
      <c r="F13" s="18">
        <v>427.48000000000008</v>
      </c>
      <c r="G13" s="30">
        <v>0</v>
      </c>
      <c r="H13" s="19">
        <f t="shared" si="1"/>
        <v>0</v>
      </c>
      <c r="I13" s="19">
        <f t="shared" si="2"/>
        <v>0.3347610646863069</v>
      </c>
      <c r="J13" s="18">
        <f t="shared" si="5"/>
        <v>143.10365993210249</v>
      </c>
      <c r="K13" s="18">
        <f t="shared" si="3"/>
        <v>7.9502033295612495</v>
      </c>
      <c r="L13" s="17">
        <v>54</v>
      </c>
      <c r="M13" s="20">
        <f t="shared" si="6"/>
        <v>0.33333333333333331</v>
      </c>
      <c r="N13" s="17">
        <v>4</v>
      </c>
      <c r="O13" s="21">
        <f t="shared" ref="O13:P13" si="21">D13/7</f>
        <v>2.5714285714285716</v>
      </c>
      <c r="P13" s="21">
        <f t="shared" si="21"/>
        <v>0.14285714285714285</v>
      </c>
      <c r="Q13" s="17">
        <f t="shared" si="8"/>
        <v>1</v>
      </c>
      <c r="R13" s="17"/>
      <c r="S13" s="22">
        <v>2.5849056603773501</v>
      </c>
      <c r="T13" s="15">
        <v>300</v>
      </c>
      <c r="U13" s="23" t="s">
        <v>33</v>
      </c>
      <c r="V13" s="24" t="s">
        <v>33</v>
      </c>
      <c r="W13" s="15">
        <v>0</v>
      </c>
      <c r="X13" s="25">
        <f t="shared" si="9"/>
        <v>0</v>
      </c>
      <c r="Y13" s="26">
        <f t="shared" si="10"/>
        <v>0</v>
      </c>
      <c r="Z13" s="15">
        <v>0</v>
      </c>
      <c r="AA13" s="15" t="s">
        <v>73</v>
      </c>
      <c r="AB13" s="28">
        <f t="shared" si="11"/>
        <v>-0.69</v>
      </c>
      <c r="AC13" s="29">
        <v>0.15343507812500001</v>
      </c>
      <c r="AD13" s="26">
        <f t="shared" si="12"/>
        <v>-3.8113273406250001</v>
      </c>
      <c r="AE13" s="26">
        <v>-5.42</v>
      </c>
      <c r="AF13" s="26">
        <v>-6.6046118181818096</v>
      </c>
      <c r="AG13" s="26">
        <v>0</v>
      </c>
    </row>
    <row r="14" spans="1:33" ht="15.75" customHeight="1" x14ac:dyDescent="0.2">
      <c r="A14" s="15" t="s">
        <v>52</v>
      </c>
      <c r="B14" s="15" t="s">
        <v>48</v>
      </c>
      <c r="C14" s="16">
        <f t="shared" si="4"/>
        <v>24.395</v>
      </c>
      <c r="D14" s="17">
        <v>2</v>
      </c>
      <c r="E14" s="17">
        <v>0</v>
      </c>
      <c r="F14" s="18">
        <v>48.79</v>
      </c>
      <c r="G14" s="30">
        <v>0</v>
      </c>
      <c r="H14" s="19">
        <f t="shared" si="1"/>
        <v>0</v>
      </c>
      <c r="I14" s="19">
        <f t="shared" si="2"/>
        <v>0.34840736929722038</v>
      </c>
      <c r="J14" s="18">
        <f t="shared" si="5"/>
        <v>16.998795548011383</v>
      </c>
      <c r="K14" s="18">
        <f t="shared" si="3"/>
        <v>8.4993977740056916</v>
      </c>
      <c r="L14" s="17">
        <v>3</v>
      </c>
      <c r="M14" s="20">
        <f t="shared" si="6"/>
        <v>0.66666666666666663</v>
      </c>
      <c r="N14" s="17">
        <v>2</v>
      </c>
      <c r="O14" s="21">
        <f t="shared" ref="O14:P14" si="22">D14/7</f>
        <v>0.2857142857142857</v>
      </c>
      <c r="P14" s="21">
        <f t="shared" si="22"/>
        <v>0</v>
      </c>
      <c r="Q14" s="17">
        <f t="shared" si="8"/>
        <v>7</v>
      </c>
      <c r="R14" s="17"/>
      <c r="S14" s="22">
        <v>3.54285714285714</v>
      </c>
      <c r="T14" s="15">
        <v>300</v>
      </c>
      <c r="U14" s="23" t="s">
        <v>33</v>
      </c>
      <c r="V14" s="24" t="s">
        <v>33</v>
      </c>
      <c r="W14" s="15">
        <v>0</v>
      </c>
      <c r="X14" s="25">
        <f t="shared" si="9"/>
        <v>0</v>
      </c>
      <c r="Y14" s="26">
        <f t="shared" si="10"/>
        <v>0</v>
      </c>
      <c r="Z14" s="15">
        <v>0</v>
      </c>
      <c r="AA14" s="15" t="s">
        <v>73</v>
      </c>
      <c r="AB14" s="28">
        <f t="shared" si="11"/>
        <v>-0.69</v>
      </c>
      <c r="AC14" s="29">
        <v>0.15343507812500001</v>
      </c>
      <c r="AD14" s="26">
        <f t="shared" si="12"/>
        <v>-0.42348081562500001</v>
      </c>
      <c r="AE14" s="26">
        <v>-5.42</v>
      </c>
      <c r="AF14" s="26">
        <v>-6.6046118181818096</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3</v>
      </c>
      <c r="O15" s="21">
        <f t="shared" ref="O15:P15" si="23">D15/7</f>
        <v>0</v>
      </c>
      <c r="P15" s="21">
        <f t="shared" si="23"/>
        <v>0</v>
      </c>
      <c r="Q15" s="17" t="e">
        <f t="shared" si="8"/>
        <v>#DIV/0!</v>
      </c>
      <c r="R15" s="17"/>
      <c r="S15" s="22">
        <v>2.08813559322033</v>
      </c>
      <c r="T15" s="15">
        <v>300</v>
      </c>
      <c r="U15" s="23" t="s">
        <v>33</v>
      </c>
      <c r="V15" s="24" t="s">
        <v>33</v>
      </c>
      <c r="W15" s="15">
        <v>0</v>
      </c>
      <c r="X15" s="25">
        <f t="shared" si="9"/>
        <v>0</v>
      </c>
      <c r="Y15" s="26">
        <f t="shared" si="10"/>
        <v>0</v>
      </c>
      <c r="Z15" s="15">
        <v>0</v>
      </c>
      <c r="AA15" s="15" t="s">
        <v>73</v>
      </c>
      <c r="AB15" s="28">
        <f t="shared" si="11"/>
        <v>-0.69</v>
      </c>
      <c r="AC15" s="29">
        <v>0.15343507812500001</v>
      </c>
      <c r="AD15" s="26">
        <f t="shared" si="12"/>
        <v>0</v>
      </c>
      <c r="AE15" s="26">
        <v>-5.42</v>
      </c>
      <c r="AF15" s="26">
        <v>-6.6046118181818096</v>
      </c>
      <c r="AG15" s="26">
        <v>0</v>
      </c>
    </row>
    <row r="16" spans="1:33" ht="15.75" customHeight="1" x14ac:dyDescent="0.2">
      <c r="A16" s="15" t="s">
        <v>55</v>
      </c>
      <c r="B16" s="15" t="s">
        <v>53</v>
      </c>
      <c r="C16" s="16">
        <f t="shared" si="4"/>
        <v>23.515999999999998</v>
      </c>
      <c r="D16" s="17">
        <v>5</v>
      </c>
      <c r="E16" s="17">
        <v>0</v>
      </c>
      <c r="F16" s="18">
        <v>117.58</v>
      </c>
      <c r="G16" s="30">
        <v>0</v>
      </c>
      <c r="H16" s="19">
        <f t="shared" si="1"/>
        <v>0</v>
      </c>
      <c r="I16" s="19">
        <f t="shared" si="2"/>
        <v>0.32965843570359277</v>
      </c>
      <c r="J16" s="18">
        <f t="shared" si="5"/>
        <v>38.761238870028436</v>
      </c>
      <c r="K16" s="18">
        <f t="shared" si="3"/>
        <v>7.7522477740056868</v>
      </c>
      <c r="L16" s="17">
        <v>14</v>
      </c>
      <c r="M16" s="20">
        <f t="shared" si="6"/>
        <v>0.35714285714285715</v>
      </c>
      <c r="N16" s="17">
        <v>0</v>
      </c>
      <c r="O16" s="21">
        <f t="shared" ref="O16:P16" si="24">D16/7</f>
        <v>0.7142857142857143</v>
      </c>
      <c r="P16" s="21">
        <f t="shared" si="24"/>
        <v>0</v>
      </c>
      <c r="Q16" s="17">
        <f t="shared" si="8"/>
        <v>0</v>
      </c>
      <c r="R16" s="17"/>
      <c r="S16" s="22">
        <v>2.11320754716981</v>
      </c>
      <c r="T16" s="15">
        <v>300</v>
      </c>
      <c r="U16" s="23">
        <v>300</v>
      </c>
      <c r="V16" s="24" t="s">
        <v>654</v>
      </c>
      <c r="W16" s="15">
        <v>0</v>
      </c>
      <c r="X16" s="25">
        <f t="shared" si="9"/>
        <v>0</v>
      </c>
      <c r="Y16" s="26">
        <f t="shared" si="10"/>
        <v>0</v>
      </c>
      <c r="Z16" s="15">
        <v>0</v>
      </c>
      <c r="AA16" s="15" t="s">
        <v>73</v>
      </c>
      <c r="AB16" s="28">
        <f t="shared" si="11"/>
        <v>-0.69</v>
      </c>
      <c r="AC16" s="29">
        <v>0.15343507812500001</v>
      </c>
      <c r="AD16" s="26">
        <f t="shared" si="12"/>
        <v>-1.0587020390624999</v>
      </c>
      <c r="AE16" s="26">
        <v>-5.42</v>
      </c>
      <c r="AF16" s="26">
        <v>-6.6046118181818096</v>
      </c>
      <c r="AG16" s="26">
        <v>0</v>
      </c>
    </row>
    <row r="17" spans="1:33" ht="15.75" customHeight="1" x14ac:dyDescent="0.2">
      <c r="A17" s="15" t="s">
        <v>56</v>
      </c>
      <c r="B17" s="15"/>
      <c r="C17" s="16">
        <f t="shared" si="4"/>
        <v>23</v>
      </c>
      <c r="D17" s="17">
        <v>1</v>
      </c>
      <c r="E17" s="17">
        <v>0</v>
      </c>
      <c r="F17" s="18">
        <v>23</v>
      </c>
      <c r="G17" s="30">
        <v>0</v>
      </c>
      <c r="H17" s="19">
        <f t="shared" si="1"/>
        <v>0</v>
      </c>
      <c r="I17" s="19">
        <f t="shared" si="2"/>
        <v>0.32395859886981265</v>
      </c>
      <c r="J17" s="18">
        <f t="shared" si="5"/>
        <v>7.4510477740056915</v>
      </c>
      <c r="K17" s="18">
        <f t="shared" si="3"/>
        <v>7.4510477740056915</v>
      </c>
      <c r="L17" s="17">
        <v>17</v>
      </c>
      <c r="M17" s="20">
        <f t="shared" si="6"/>
        <v>5.8823529411764705E-2</v>
      </c>
      <c r="N17" s="17">
        <v>1</v>
      </c>
      <c r="O17" s="21">
        <f t="shared" ref="O17:P17" si="25">D17/7</f>
        <v>0.14285714285714285</v>
      </c>
      <c r="P17" s="21">
        <f t="shared" si="25"/>
        <v>0</v>
      </c>
      <c r="Q17" s="17">
        <f t="shared" si="8"/>
        <v>7</v>
      </c>
      <c r="R17" s="17"/>
      <c r="S17" s="22">
        <v>2.31192660550458</v>
      </c>
      <c r="T17" s="15">
        <v>300</v>
      </c>
      <c r="U17" s="23">
        <v>300</v>
      </c>
      <c r="V17" s="24" t="s">
        <v>655</v>
      </c>
      <c r="W17" s="15">
        <v>0</v>
      </c>
      <c r="X17" s="25">
        <f t="shared" si="9"/>
        <v>0</v>
      </c>
      <c r="Y17" s="26">
        <f t="shared" si="10"/>
        <v>0</v>
      </c>
      <c r="Z17" s="15">
        <v>0</v>
      </c>
      <c r="AA17" s="15" t="s">
        <v>73</v>
      </c>
      <c r="AB17" s="28">
        <f t="shared" si="11"/>
        <v>-0.69</v>
      </c>
      <c r="AC17" s="29">
        <v>0.15343507812500001</v>
      </c>
      <c r="AD17" s="26">
        <f t="shared" si="12"/>
        <v>-0.2117404078125</v>
      </c>
      <c r="AE17" s="26">
        <v>-5.42</v>
      </c>
      <c r="AF17" s="26">
        <v>-6.4672118181818101</v>
      </c>
      <c r="AG17" s="26">
        <v>0</v>
      </c>
    </row>
    <row r="18" spans="1:33" ht="15.75" customHeight="1" x14ac:dyDescent="0.2">
      <c r="A18" s="15" t="s">
        <v>57</v>
      </c>
      <c r="B18" s="15"/>
      <c r="C18" s="16">
        <f t="shared" si="4"/>
        <v>23</v>
      </c>
      <c r="D18" s="17">
        <v>1</v>
      </c>
      <c r="E18" s="17">
        <v>0</v>
      </c>
      <c r="F18" s="18">
        <v>23</v>
      </c>
      <c r="G18" s="30">
        <v>0</v>
      </c>
      <c r="H18" s="19">
        <f t="shared" si="1"/>
        <v>0</v>
      </c>
      <c r="I18" s="19">
        <f t="shared" si="2"/>
        <v>0.32395859886981265</v>
      </c>
      <c r="J18" s="18">
        <f t="shared" si="5"/>
        <v>7.4510477740056915</v>
      </c>
      <c r="K18" s="18">
        <f t="shared" si="3"/>
        <v>7.4510477740056915</v>
      </c>
      <c r="L18" s="17">
        <v>9</v>
      </c>
      <c r="M18" s="20">
        <f t="shared" si="6"/>
        <v>0.1111111111111111</v>
      </c>
      <c r="N18" s="17">
        <v>0</v>
      </c>
      <c r="O18" s="21">
        <f t="shared" ref="O18:P18" si="26">D18/7</f>
        <v>0.14285714285714285</v>
      </c>
      <c r="P18" s="21">
        <f t="shared" si="26"/>
        <v>0</v>
      </c>
      <c r="Q18" s="17">
        <f t="shared" si="8"/>
        <v>0</v>
      </c>
      <c r="R18" s="17"/>
      <c r="S18" s="22">
        <v>2.4615384615384599</v>
      </c>
      <c r="T18" s="15">
        <v>300</v>
      </c>
      <c r="U18" s="23">
        <v>300</v>
      </c>
      <c r="V18" s="24" t="s">
        <v>655</v>
      </c>
      <c r="W18" s="15">
        <v>0</v>
      </c>
      <c r="X18" s="25">
        <f t="shared" si="9"/>
        <v>0</v>
      </c>
      <c r="Y18" s="26">
        <f t="shared" si="10"/>
        <v>0</v>
      </c>
      <c r="Z18" s="15">
        <v>0</v>
      </c>
      <c r="AA18" s="15" t="s">
        <v>73</v>
      </c>
      <c r="AB18" s="28">
        <f t="shared" si="11"/>
        <v>-0.69</v>
      </c>
      <c r="AC18" s="29">
        <v>0.15343507812500001</v>
      </c>
      <c r="AD18" s="26">
        <f t="shared" si="12"/>
        <v>-0.2117404078125</v>
      </c>
      <c r="AE18" s="26">
        <v>-5.42</v>
      </c>
      <c r="AF18" s="26">
        <v>-6.4672118181818101</v>
      </c>
      <c r="AG18" s="26">
        <v>0</v>
      </c>
    </row>
    <row r="19" spans="1:33" ht="15.75" customHeight="1" x14ac:dyDescent="0.2">
      <c r="A19" s="15" t="s">
        <v>58</v>
      </c>
      <c r="B19" s="15"/>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300</v>
      </c>
      <c r="U19" s="23">
        <v>300</v>
      </c>
      <c r="V19" s="24" t="s">
        <v>655</v>
      </c>
      <c r="W19" s="15">
        <v>0</v>
      </c>
      <c r="X19" s="25">
        <f t="shared" si="9"/>
        <v>0</v>
      </c>
      <c r="Y19" s="26">
        <f t="shared" si="10"/>
        <v>0</v>
      </c>
      <c r="Z19" s="15">
        <v>0</v>
      </c>
      <c r="AA19" s="15" t="e">
        <v>#N/A</v>
      </c>
      <c r="AB19" s="28" t="e">
        <f t="shared" si="11"/>
        <v>#N/A</v>
      </c>
      <c r="AC19" s="29" t="e">
        <v>#N/A</v>
      </c>
      <c r="AD19" s="26">
        <f t="shared" si="12"/>
        <v>0</v>
      </c>
      <c r="AE19" s="26">
        <v>0</v>
      </c>
      <c r="AF19" s="26">
        <v>-6.467211818181819</v>
      </c>
      <c r="AG19" s="26">
        <v>0</v>
      </c>
    </row>
    <row r="20" spans="1:33" ht="15.75" customHeight="1" x14ac:dyDescent="0.2">
      <c r="A20" s="15" t="s">
        <v>59</v>
      </c>
      <c r="B20" s="15"/>
      <c r="C20" s="16">
        <f t="shared" si="4"/>
        <v>25.79</v>
      </c>
      <c r="D20" s="17">
        <v>2</v>
      </c>
      <c r="E20" s="17">
        <v>0</v>
      </c>
      <c r="F20" s="18">
        <v>51.58</v>
      </c>
      <c r="G20" s="30">
        <v>0</v>
      </c>
      <c r="H20" s="19">
        <f t="shared" si="1"/>
        <v>0</v>
      </c>
      <c r="I20" s="19">
        <f t="shared" si="2"/>
        <v>0.38086652865473747</v>
      </c>
      <c r="J20" s="18">
        <f t="shared" si="5"/>
        <v>19.645095548011358</v>
      </c>
      <c r="K20" s="18">
        <f t="shared" si="3"/>
        <v>9.8225477740056792</v>
      </c>
      <c r="L20" s="17">
        <v>16</v>
      </c>
      <c r="M20" s="20">
        <f t="shared" si="6"/>
        <v>0.125</v>
      </c>
      <c r="N20" s="17">
        <v>1</v>
      </c>
      <c r="O20" s="21">
        <f t="shared" ref="O20:P20" si="28">D20/7</f>
        <v>0.2857142857142857</v>
      </c>
      <c r="P20" s="21">
        <f t="shared" si="28"/>
        <v>0</v>
      </c>
      <c r="Q20" s="17">
        <f t="shared" si="8"/>
        <v>3</v>
      </c>
      <c r="R20" s="17"/>
      <c r="S20" s="22">
        <v>2.4722222222222201</v>
      </c>
      <c r="T20" s="15">
        <v>300</v>
      </c>
      <c r="U20" s="23">
        <v>300</v>
      </c>
      <c r="V20" s="24" t="s">
        <v>655</v>
      </c>
      <c r="W20" s="15">
        <v>0</v>
      </c>
      <c r="X20" s="25">
        <f t="shared" si="9"/>
        <v>0</v>
      </c>
      <c r="Y20" s="26">
        <f t="shared" si="10"/>
        <v>0</v>
      </c>
      <c r="Z20" s="15">
        <v>0</v>
      </c>
      <c r="AA20" s="15" t="s">
        <v>73</v>
      </c>
      <c r="AB20" s="28">
        <f t="shared" si="11"/>
        <v>-0.69</v>
      </c>
      <c r="AC20" s="29">
        <v>0.15343507812500001</v>
      </c>
      <c r="AD20" s="26">
        <f t="shared" si="12"/>
        <v>-0.42348081562500001</v>
      </c>
      <c r="AE20" s="26">
        <v>-5.42</v>
      </c>
      <c r="AF20" s="26">
        <v>-6.467211818181819</v>
      </c>
      <c r="AG20" s="26">
        <v>0</v>
      </c>
    </row>
    <row r="21" spans="1:33" ht="15.75" customHeight="1" x14ac:dyDescent="0.2">
      <c r="A21" s="15" t="s">
        <v>60</v>
      </c>
      <c r="B21" s="15"/>
      <c r="C21" s="16">
        <f t="shared" si="4"/>
        <v>28.79</v>
      </c>
      <c r="D21" s="17">
        <v>1</v>
      </c>
      <c r="E21" s="17">
        <v>0</v>
      </c>
      <c r="F21" s="18">
        <v>28.79</v>
      </c>
      <c r="G21" s="30">
        <v>0</v>
      </c>
      <c r="H21" s="19">
        <f t="shared" si="1"/>
        <v>0</v>
      </c>
      <c r="I21" s="19">
        <f t="shared" si="2"/>
        <v>0.42975157256011393</v>
      </c>
      <c r="J21" s="18">
        <f t="shared" si="5"/>
        <v>12.37254777400568</v>
      </c>
      <c r="K21" s="18">
        <f t="shared" si="3"/>
        <v>12.37254777400568</v>
      </c>
      <c r="L21" s="17">
        <v>3</v>
      </c>
      <c r="M21" s="20">
        <f t="shared" si="6"/>
        <v>0.33333333333333331</v>
      </c>
      <c r="N21" s="17">
        <v>1</v>
      </c>
      <c r="O21" s="21">
        <f t="shared" ref="O21:P21" si="29">D21/7</f>
        <v>0.14285714285714285</v>
      </c>
      <c r="P21" s="21">
        <f t="shared" si="29"/>
        <v>0</v>
      </c>
      <c r="Q21" s="17">
        <f t="shared" si="8"/>
        <v>7</v>
      </c>
      <c r="R21" s="17"/>
      <c r="S21" s="22">
        <v>2.9629629629629601</v>
      </c>
      <c r="T21" s="15">
        <v>300</v>
      </c>
      <c r="U21" s="23">
        <v>300</v>
      </c>
      <c r="V21" s="24" t="s">
        <v>656</v>
      </c>
      <c r="W21" s="15">
        <v>0</v>
      </c>
      <c r="X21" s="25">
        <f t="shared" si="9"/>
        <v>0</v>
      </c>
      <c r="Y21" s="26">
        <f t="shared" si="10"/>
        <v>0</v>
      </c>
      <c r="Z21" s="15">
        <v>0</v>
      </c>
      <c r="AA21" s="15" t="s">
        <v>73</v>
      </c>
      <c r="AB21" s="28">
        <f t="shared" si="11"/>
        <v>-0.69</v>
      </c>
      <c r="AC21" s="29">
        <v>0.15343507812500001</v>
      </c>
      <c r="AD21" s="26">
        <f t="shared" si="12"/>
        <v>-0.2117404078125</v>
      </c>
      <c r="AE21" s="26">
        <v>-5.42</v>
      </c>
      <c r="AF21" s="26">
        <v>-6.467211818181819</v>
      </c>
      <c r="AG21" s="26">
        <v>0</v>
      </c>
    </row>
    <row r="22" spans="1:33" ht="15.75" customHeight="1" x14ac:dyDescent="0.2">
      <c r="A22" s="15" t="s">
        <v>61</v>
      </c>
      <c r="B22" s="15"/>
      <c r="C22" s="16">
        <f t="shared" si="4"/>
        <v>26.79</v>
      </c>
      <c r="D22" s="17">
        <v>1</v>
      </c>
      <c r="E22" s="17">
        <v>0</v>
      </c>
      <c r="F22" s="30">
        <v>26.79</v>
      </c>
      <c r="G22" s="30">
        <v>0</v>
      </c>
      <c r="H22" s="19">
        <f t="shared" si="1"/>
        <v>0</v>
      </c>
      <c r="I22" s="19">
        <f t="shared" si="2"/>
        <v>0.39837804307598662</v>
      </c>
      <c r="J22" s="18">
        <f t="shared" si="5"/>
        <v>10.672547774005681</v>
      </c>
      <c r="K22" s="18">
        <f t="shared" si="3"/>
        <v>10.672547774005681</v>
      </c>
      <c r="L22" s="17">
        <v>4</v>
      </c>
      <c r="M22" s="20">
        <f t="shared" si="6"/>
        <v>0.25</v>
      </c>
      <c r="N22" s="17">
        <v>0</v>
      </c>
      <c r="O22" s="21">
        <f t="shared" ref="O22:P22" si="30">D22/7</f>
        <v>0.14285714285714285</v>
      </c>
      <c r="P22" s="21">
        <f t="shared" si="30"/>
        <v>0</v>
      </c>
      <c r="Q22" s="17">
        <f t="shared" si="8"/>
        <v>0</v>
      </c>
      <c r="R22" s="17"/>
      <c r="S22" s="22" t="e">
        <v>#N/A</v>
      </c>
      <c r="T22" s="15">
        <v>300</v>
      </c>
      <c r="U22" s="23">
        <v>300</v>
      </c>
      <c r="V22" s="24" t="s">
        <v>656</v>
      </c>
      <c r="W22" s="15">
        <v>0</v>
      </c>
      <c r="X22" s="25">
        <f t="shared" si="9"/>
        <v>0</v>
      </c>
      <c r="Y22" s="26">
        <f t="shared" si="10"/>
        <v>0</v>
      </c>
      <c r="Z22" s="15">
        <v>0</v>
      </c>
      <c r="AA22" s="15" t="s">
        <v>73</v>
      </c>
      <c r="AB22" s="28">
        <f t="shared" si="11"/>
        <v>-0.69</v>
      </c>
      <c r="AC22" s="29">
        <v>0.15343507812500001</v>
      </c>
      <c r="AD22" s="26">
        <f t="shared" si="12"/>
        <v>-0.2117404078125</v>
      </c>
      <c r="AE22" s="26">
        <v>-5.42</v>
      </c>
      <c r="AF22" s="26">
        <v>-6.467211818181819</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300</v>
      </c>
      <c r="U23" s="23">
        <v>300</v>
      </c>
      <c r="V23" s="24" t="s">
        <v>656</v>
      </c>
      <c r="W23" s="15">
        <v>0</v>
      </c>
      <c r="X23" s="25">
        <f t="shared" si="9"/>
        <v>0</v>
      </c>
      <c r="Y23" s="26">
        <f t="shared" si="10"/>
        <v>0</v>
      </c>
      <c r="Z23" s="15">
        <v>0</v>
      </c>
      <c r="AA23" s="15" t="s">
        <v>73</v>
      </c>
      <c r="AB23" s="28">
        <f t="shared" si="11"/>
        <v>-0.69</v>
      </c>
      <c r="AC23" s="29">
        <v>0.15343507812500001</v>
      </c>
      <c r="AD23" s="26">
        <f t="shared" si="12"/>
        <v>0</v>
      </c>
      <c r="AE23" s="26">
        <v>-5.42</v>
      </c>
      <c r="AF23" s="26">
        <v>-6.467211818181819</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300</v>
      </c>
      <c r="U24" s="23">
        <v>300</v>
      </c>
      <c r="V24" s="24" t="s">
        <v>657</v>
      </c>
      <c r="W24" s="15">
        <v>0</v>
      </c>
      <c r="X24" s="25">
        <f t="shared" si="9"/>
        <v>0</v>
      </c>
      <c r="Y24" s="26">
        <f t="shared" si="10"/>
        <v>0</v>
      </c>
      <c r="Z24" s="15">
        <v>0</v>
      </c>
      <c r="AA24" s="15" t="s">
        <v>73</v>
      </c>
      <c r="AB24" s="28">
        <f t="shared" si="11"/>
        <v>-0.69</v>
      </c>
      <c r="AC24" s="29">
        <v>0.15343507812500001</v>
      </c>
      <c r="AD24" s="26">
        <f t="shared" si="12"/>
        <v>0</v>
      </c>
      <c r="AE24" s="26">
        <v>-5.42</v>
      </c>
      <c r="AF24" s="26">
        <v>-6.467211818181819</v>
      </c>
      <c r="AG24" s="26">
        <v>0</v>
      </c>
    </row>
    <row r="25" spans="1:33" ht="15.75" customHeight="1" x14ac:dyDescent="0.2">
      <c r="A25" s="15" t="s">
        <v>64</v>
      </c>
      <c r="B25" s="15" t="s">
        <v>658</v>
      </c>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0.15343507812500001</v>
      </c>
      <c r="AD25" s="26">
        <f t="shared" si="12"/>
        <v>0</v>
      </c>
      <c r="AE25" s="26">
        <v>-5.42</v>
      </c>
      <c r="AF25" s="26">
        <v>-6.47</v>
      </c>
      <c r="AG25" s="26">
        <v>0</v>
      </c>
    </row>
    <row r="26" spans="1:33" ht="15.75" customHeight="1" x14ac:dyDescent="0.2">
      <c r="A26" s="15" t="s">
        <v>65</v>
      </c>
      <c r="B26" s="15" t="s">
        <v>659</v>
      </c>
      <c r="C26" s="16" t="str">
        <f t="shared" si="4"/>
        <v xml:space="preserve"> - </v>
      </c>
      <c r="D26" s="17">
        <v>0</v>
      </c>
      <c r="E26" s="17">
        <v>0</v>
      </c>
      <c r="F26" s="18">
        <v>0</v>
      </c>
      <c r="G26" s="18">
        <v>-0.06</v>
      </c>
      <c r="H26" s="19" t="e">
        <f t="shared" si="1"/>
        <v>#DIV/0!</v>
      </c>
      <c r="I26" s="19" t="e">
        <f t="shared" si="2"/>
        <v>#DIV/0!</v>
      </c>
      <c r="J26" s="18">
        <f t="shared" si="5"/>
        <v>-0.06</v>
      </c>
      <c r="K26" s="18" t="e">
        <f t="shared" si="3"/>
        <v>#DIV/0!</v>
      </c>
      <c r="L26" s="17">
        <v>0</v>
      </c>
      <c r="M26" s="20" t="str">
        <f t="shared" si="6"/>
        <v>-</v>
      </c>
      <c r="N26" s="17">
        <v>299</v>
      </c>
      <c r="O26" s="21">
        <f t="shared" ref="O26:P26" si="34">D26/7</f>
        <v>0</v>
      </c>
      <c r="P26" s="21">
        <f t="shared" si="34"/>
        <v>0</v>
      </c>
      <c r="Q26" s="17" t="e">
        <f t="shared" si="8"/>
        <v>#DIV/0!</v>
      </c>
      <c r="R26" s="17"/>
      <c r="S26" s="22">
        <v>0.23824451410658309</v>
      </c>
      <c r="T26" s="15">
        <v>0</v>
      </c>
      <c r="U26" s="23" t="s">
        <v>33</v>
      </c>
      <c r="V26" s="24" t="s">
        <v>33</v>
      </c>
      <c r="W26" s="37">
        <v>0</v>
      </c>
      <c r="X26" s="25">
        <f t="shared" si="9"/>
        <v>0</v>
      </c>
      <c r="Y26" s="26">
        <f t="shared" si="10"/>
        <v>0</v>
      </c>
      <c r="Z26" s="37">
        <v>0</v>
      </c>
      <c r="AA26" s="15" t="s">
        <v>73</v>
      </c>
      <c r="AB26" s="28">
        <f t="shared" si="11"/>
        <v>-0.69</v>
      </c>
      <c r="AC26" s="29">
        <v>0.15256937500000001</v>
      </c>
      <c r="AD26" s="26">
        <f t="shared" si="12"/>
        <v>0</v>
      </c>
      <c r="AE26" s="26">
        <v>-4.95</v>
      </c>
      <c r="AF26" s="26">
        <v>-6.4672118181818101</v>
      </c>
      <c r="AG26" s="26">
        <v>0</v>
      </c>
    </row>
    <row r="27" spans="1:33" ht="15.75" customHeight="1" x14ac:dyDescent="0.2">
      <c r="A27" s="15" t="s">
        <v>66</v>
      </c>
      <c r="B27" s="15" t="s">
        <v>660</v>
      </c>
      <c r="C27" s="16">
        <f t="shared" si="4"/>
        <v>21.99</v>
      </c>
      <c r="D27" s="17">
        <v>4</v>
      </c>
      <c r="E27" s="17">
        <v>0</v>
      </c>
      <c r="F27" s="18">
        <v>87.96</v>
      </c>
      <c r="G27" s="18">
        <v>0</v>
      </c>
      <c r="H27" s="19">
        <f t="shared" si="1"/>
        <v>0</v>
      </c>
      <c r="I27" s="19">
        <f t="shared" si="2"/>
        <v>0.32122521347513361</v>
      </c>
      <c r="J27" s="18">
        <f t="shared" si="5"/>
        <v>28.254969777272752</v>
      </c>
      <c r="K27" s="18">
        <f t="shared" si="3"/>
        <v>7.063742444318188</v>
      </c>
      <c r="L27" s="17">
        <v>14</v>
      </c>
      <c r="M27" s="20">
        <f t="shared" si="6"/>
        <v>0.2857142857142857</v>
      </c>
      <c r="N27" s="17">
        <v>298</v>
      </c>
      <c r="O27" s="21">
        <f t="shared" ref="O27:P27" si="35">D27/7</f>
        <v>0.5714285714285714</v>
      </c>
      <c r="P27" s="21">
        <f t="shared" si="35"/>
        <v>0</v>
      </c>
      <c r="Q27" s="17">
        <f t="shared" si="8"/>
        <v>521</v>
      </c>
      <c r="R27" s="17"/>
      <c r="S27" s="22">
        <v>0.19230769230769229</v>
      </c>
      <c r="T27" s="15">
        <v>0</v>
      </c>
      <c r="U27" s="23" t="s">
        <v>33</v>
      </c>
      <c r="V27" s="24" t="s">
        <v>33</v>
      </c>
      <c r="W27" s="37">
        <v>0</v>
      </c>
      <c r="X27" s="25">
        <f t="shared" si="9"/>
        <v>0</v>
      </c>
      <c r="Y27" s="26">
        <f t="shared" si="10"/>
        <v>0</v>
      </c>
      <c r="Z27" s="37">
        <v>0</v>
      </c>
      <c r="AA27" s="15" t="s">
        <v>73</v>
      </c>
      <c r="AB27" s="28">
        <f t="shared" si="11"/>
        <v>-0.69</v>
      </c>
      <c r="AC27" s="29">
        <v>0.15256937500000001</v>
      </c>
      <c r="AD27" s="26">
        <f t="shared" si="12"/>
        <v>-0.84218294999999999</v>
      </c>
      <c r="AE27" s="26">
        <v>-4.95</v>
      </c>
      <c r="AF27" s="26">
        <v>-6.4672118181818101</v>
      </c>
      <c r="AG27" s="26">
        <v>0</v>
      </c>
    </row>
    <row r="28" spans="1:33" ht="15.75" customHeight="1" x14ac:dyDescent="0.2">
      <c r="A28" s="15" t="s">
        <v>67</v>
      </c>
      <c r="B28" s="15" t="s">
        <v>661</v>
      </c>
      <c r="C28" s="16">
        <f t="shared" si="4"/>
        <v>21.99</v>
      </c>
      <c r="D28" s="17">
        <v>3</v>
      </c>
      <c r="E28" s="17">
        <v>1</v>
      </c>
      <c r="F28" s="18">
        <v>65.97</v>
      </c>
      <c r="G28" s="18">
        <v>0</v>
      </c>
      <c r="H28" s="19">
        <f t="shared" si="1"/>
        <v>0</v>
      </c>
      <c r="I28" s="19">
        <f t="shared" si="2"/>
        <v>0.32122521347513372</v>
      </c>
      <c r="J28" s="18">
        <f t="shared" si="5"/>
        <v>21.191227332954572</v>
      </c>
      <c r="K28" s="18">
        <f t="shared" si="3"/>
        <v>7.0637424443181906</v>
      </c>
      <c r="L28" s="17">
        <v>18</v>
      </c>
      <c r="M28" s="20">
        <f t="shared" si="6"/>
        <v>0.16666666666666666</v>
      </c>
      <c r="N28" s="17">
        <v>243</v>
      </c>
      <c r="O28" s="21">
        <f t="shared" ref="O28:P28" si="36">D28/7</f>
        <v>0.42857142857142855</v>
      </c>
      <c r="P28" s="21">
        <f t="shared" si="36"/>
        <v>0.14285714285714285</v>
      </c>
      <c r="Q28" s="17">
        <f t="shared" si="8"/>
        <v>425</v>
      </c>
      <c r="R28" s="17"/>
      <c r="S28" s="22">
        <v>0.27906976744186052</v>
      </c>
      <c r="T28" s="15">
        <v>0</v>
      </c>
      <c r="U28" s="23" t="s">
        <v>33</v>
      </c>
      <c r="V28" s="24" t="s">
        <v>33</v>
      </c>
      <c r="W28" s="37">
        <v>0</v>
      </c>
      <c r="X28" s="25">
        <f t="shared" si="9"/>
        <v>0</v>
      </c>
      <c r="Y28" s="26">
        <f t="shared" si="10"/>
        <v>0</v>
      </c>
      <c r="Z28" s="37">
        <v>0</v>
      </c>
      <c r="AA28" s="15" t="s">
        <v>73</v>
      </c>
      <c r="AB28" s="28">
        <f t="shared" si="11"/>
        <v>-0.69</v>
      </c>
      <c r="AC28" s="29">
        <v>0.15256937500000001</v>
      </c>
      <c r="AD28" s="26">
        <f t="shared" si="12"/>
        <v>-0.63163721250000004</v>
      </c>
      <c r="AE28" s="26">
        <v>-4.95</v>
      </c>
      <c r="AF28" s="26">
        <v>-6.4672118181818101</v>
      </c>
      <c r="AG28" s="26">
        <v>0</v>
      </c>
    </row>
    <row r="29" spans="1:33" ht="15.75" customHeight="1" x14ac:dyDescent="0.2">
      <c r="A29" s="39" t="s">
        <v>68</v>
      </c>
      <c r="B29" s="39" t="s">
        <v>662</v>
      </c>
      <c r="C29" s="16">
        <f t="shared" si="4"/>
        <v>21.89</v>
      </c>
      <c r="D29" s="31">
        <v>2</v>
      </c>
      <c r="E29" s="31">
        <v>0</v>
      </c>
      <c r="F29" s="32">
        <v>43.78</v>
      </c>
      <c r="G29" s="32">
        <v>0</v>
      </c>
      <c r="H29" s="19">
        <f t="shared" si="1"/>
        <v>0</v>
      </c>
      <c r="I29" s="19">
        <f t="shared" si="2"/>
        <v>0.31880961371942396</v>
      </c>
      <c r="J29" s="18">
        <f t="shared" si="5"/>
        <v>13.957484888636381</v>
      </c>
      <c r="K29" s="18">
        <f t="shared" si="3"/>
        <v>6.9787424443181907</v>
      </c>
      <c r="L29" s="31">
        <v>11</v>
      </c>
      <c r="M29" s="20">
        <f t="shared" si="6"/>
        <v>0.18181818181818182</v>
      </c>
      <c r="N29" s="31">
        <v>270</v>
      </c>
      <c r="O29" s="21">
        <f t="shared" ref="O29:P29" si="37">D29/7</f>
        <v>0.2857142857142857</v>
      </c>
      <c r="P29" s="21">
        <f t="shared" si="37"/>
        <v>0</v>
      </c>
      <c r="Q29" s="17">
        <f t="shared" si="8"/>
        <v>945</v>
      </c>
      <c r="R29" s="17"/>
      <c r="S29" s="22">
        <v>0.22775800711743771</v>
      </c>
      <c r="T29" s="15">
        <v>0</v>
      </c>
      <c r="U29" s="23" t="s">
        <v>33</v>
      </c>
      <c r="V29" s="24" t="s">
        <v>33</v>
      </c>
      <c r="W29" s="39">
        <v>0</v>
      </c>
      <c r="X29" s="25">
        <f t="shared" si="9"/>
        <v>0</v>
      </c>
      <c r="Y29" s="26">
        <f t="shared" si="10"/>
        <v>0</v>
      </c>
      <c r="Z29" s="39">
        <v>0</v>
      </c>
      <c r="AA29" s="2" t="s">
        <v>73</v>
      </c>
      <c r="AB29" s="28">
        <f t="shared" si="11"/>
        <v>-0.69</v>
      </c>
      <c r="AC29" s="29">
        <v>0.15256937500000001</v>
      </c>
      <c r="AD29" s="26">
        <f t="shared" si="12"/>
        <v>-0.42109147499999999</v>
      </c>
      <c r="AE29" s="26">
        <v>-4.95</v>
      </c>
      <c r="AF29" s="26">
        <v>-6.4672118181818101</v>
      </c>
      <c r="AG29" s="26">
        <v>0</v>
      </c>
    </row>
    <row r="30" spans="1:33" ht="15.75" customHeight="1" x14ac:dyDescent="0.2">
      <c r="A30" s="39" t="s">
        <v>69</v>
      </c>
      <c r="B30" s="39"/>
      <c r="C30" s="16">
        <f t="shared" si="4"/>
        <v>20.869999999999997</v>
      </c>
      <c r="D30" s="31">
        <v>10</v>
      </c>
      <c r="E30" s="31">
        <v>1</v>
      </c>
      <c r="F30" s="32">
        <v>208.7</v>
      </c>
      <c r="G30" s="32">
        <v>-0.1</v>
      </c>
      <c r="H30" s="19">
        <f t="shared" si="1"/>
        <v>4.7915668423574516E-4</v>
      </c>
      <c r="I30" s="19">
        <f t="shared" si="2"/>
        <v>0.29758574173454722</v>
      </c>
      <c r="J30" s="18">
        <f t="shared" si="5"/>
        <v>62.106144299999997</v>
      </c>
      <c r="K30" s="18">
        <f t="shared" si="3"/>
        <v>6.2106144299999997</v>
      </c>
      <c r="L30" s="31">
        <v>28</v>
      </c>
      <c r="M30" s="20">
        <f t="shared" si="6"/>
        <v>0.35714285714285715</v>
      </c>
      <c r="N30" s="31">
        <v>260</v>
      </c>
      <c r="O30" s="21">
        <f t="shared" ref="O30:P30" si="38">D30/7</f>
        <v>1.4285714285714286</v>
      </c>
      <c r="P30" s="21">
        <f t="shared" si="38"/>
        <v>0.14285714285714285</v>
      </c>
      <c r="Q30" s="17">
        <f t="shared" si="8"/>
        <v>165</v>
      </c>
      <c r="R30" s="17"/>
      <c r="S30" s="22">
        <v>0.28880866425992779</v>
      </c>
      <c r="T30" s="15">
        <v>0</v>
      </c>
      <c r="U30" s="23" t="s">
        <v>33</v>
      </c>
      <c r="V30" s="24" t="s">
        <v>33</v>
      </c>
      <c r="W30" s="39">
        <v>0</v>
      </c>
      <c r="X30" s="25">
        <f t="shared" si="9"/>
        <v>0</v>
      </c>
      <c r="Y30" s="26">
        <f t="shared" si="10"/>
        <v>0</v>
      </c>
      <c r="Z30" s="39">
        <v>0</v>
      </c>
      <c r="AA30" s="2" t="s">
        <v>73</v>
      </c>
      <c r="AB30" s="28">
        <f t="shared" si="11"/>
        <v>-0.69</v>
      </c>
      <c r="AC30" s="29">
        <v>0.15256937500000001</v>
      </c>
      <c r="AD30" s="26">
        <f t="shared" si="12"/>
        <v>-2.1054573749999999</v>
      </c>
      <c r="AE30" s="26">
        <v>-4.95</v>
      </c>
      <c r="AF30" s="26">
        <v>-6.3583398324999996</v>
      </c>
      <c r="AG30" s="26">
        <v>0</v>
      </c>
    </row>
    <row r="31" spans="1:33" ht="15.75" customHeight="1" x14ac:dyDescent="0.2">
      <c r="A31" s="39" t="s">
        <v>70</v>
      </c>
      <c r="B31" s="39"/>
      <c r="C31" s="16">
        <f t="shared" si="4"/>
        <v>19.989999999999998</v>
      </c>
      <c r="D31" s="31">
        <v>6</v>
      </c>
      <c r="E31" s="31">
        <v>0</v>
      </c>
      <c r="F31" s="32">
        <v>119.93999999999998</v>
      </c>
      <c r="G31" s="32">
        <v>0</v>
      </c>
      <c r="H31" s="19">
        <f t="shared" si="1"/>
        <v>0</v>
      </c>
      <c r="I31" s="19">
        <f t="shared" si="2"/>
        <v>0.27376760530265121</v>
      </c>
      <c r="J31" s="18">
        <f t="shared" si="5"/>
        <v>32.83568657999998</v>
      </c>
      <c r="K31" s="18">
        <f t="shared" si="3"/>
        <v>5.4726144299999966</v>
      </c>
      <c r="L31" s="31">
        <v>32</v>
      </c>
      <c r="M31" s="20">
        <f t="shared" si="6"/>
        <v>0.1875</v>
      </c>
      <c r="N31" s="31">
        <v>252</v>
      </c>
      <c r="O31" s="21">
        <f t="shared" ref="O31:P32" si="39">D31/7</f>
        <v>0.8571428571428571</v>
      </c>
      <c r="P31" s="21">
        <f t="shared" si="39"/>
        <v>0</v>
      </c>
      <c r="Q31" s="17">
        <f t="shared" si="8"/>
        <v>294</v>
      </c>
      <c r="R31" s="17"/>
      <c r="S31" s="22">
        <v>0.220640569395017</v>
      </c>
      <c r="T31" s="15" t="s">
        <v>33</v>
      </c>
      <c r="U31" s="23" t="s">
        <v>33</v>
      </c>
      <c r="V31" s="24" t="s">
        <v>719</v>
      </c>
      <c r="W31" s="39">
        <v>0</v>
      </c>
      <c r="X31" s="25">
        <f t="shared" si="9"/>
        <v>0</v>
      </c>
      <c r="Y31" s="26">
        <f t="shared" si="10"/>
        <v>0</v>
      </c>
      <c r="Z31" s="39">
        <v>0</v>
      </c>
      <c r="AA31" s="2" t="s">
        <v>73</v>
      </c>
      <c r="AB31" s="28">
        <f t="shared" si="11"/>
        <v>-0.69</v>
      </c>
      <c r="AC31" s="29">
        <v>0.15256937500000001</v>
      </c>
      <c r="AD31" s="26">
        <f t="shared" si="12"/>
        <v>-1.2632744250000001</v>
      </c>
      <c r="AE31" s="26">
        <v>-4.95</v>
      </c>
      <c r="AF31" s="26">
        <v>-6.3583398325000005</v>
      </c>
      <c r="AG31" s="26">
        <v>0</v>
      </c>
    </row>
    <row r="32" spans="1:33" ht="15.75" customHeight="1" x14ac:dyDescent="0.2">
      <c r="A32" s="39" t="s">
        <v>717</v>
      </c>
      <c r="B32" s="39"/>
      <c r="C32" s="16">
        <f t="shared" si="4"/>
        <v>19.989999999999998</v>
      </c>
      <c r="D32" s="31">
        <v>4</v>
      </c>
      <c r="E32" s="31">
        <v>0</v>
      </c>
      <c r="F32" s="32">
        <v>79.959999999999994</v>
      </c>
      <c r="G32" s="32">
        <v>0</v>
      </c>
      <c r="H32" s="19">
        <f t="shared" si="1"/>
        <v>0</v>
      </c>
      <c r="I32" s="19">
        <f t="shared" si="2"/>
        <v>0.27376760530265121</v>
      </c>
      <c r="J32" s="18">
        <f t="shared" si="5"/>
        <v>21.89045771999999</v>
      </c>
      <c r="K32" s="18">
        <f t="shared" si="3"/>
        <v>5.4726144299999975</v>
      </c>
      <c r="L32" s="31">
        <v>28</v>
      </c>
      <c r="M32" s="20">
        <f t="shared" si="6"/>
        <v>0.14285714285714285</v>
      </c>
      <c r="N32" s="31">
        <v>268</v>
      </c>
      <c r="O32" s="21">
        <f t="shared" si="39"/>
        <v>0.5714285714285714</v>
      </c>
      <c r="P32" s="21">
        <f t="shared" si="39"/>
        <v>0</v>
      </c>
      <c r="Q32" s="17">
        <f t="shared" si="8"/>
        <v>469</v>
      </c>
      <c r="R32" s="17" t="str">
        <f ca="1">IFERROR(VLOOKUP($B$2,IMPORTRANGE("https://docs.google.com/spreadsheets/d/1KiWZV1ko8G7lnRucBRBd29jj3Be6ltMfljMDqzOkQmI/edit#gid=1381463014","Lookup!A:F"),6,FALSE),"")</f>
        <v/>
      </c>
      <c r="S32" s="22">
        <v>0.22996515679442511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0.15256937500000001</v>
      </c>
      <c r="AD32" s="26">
        <f t="shared" si="12"/>
        <v>-0.84218294999999999</v>
      </c>
      <c r="AE32" s="26">
        <v>-4.95</v>
      </c>
      <c r="AF32" s="26">
        <v>-6.3583398324999996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3.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Electrical Junction Box - 8 x 8 Inch Waterproof Plastic Box with Cover for Electronics")</f>
        <v>Outdoor Electrical Junction Box - 8 x 8 Inch Waterproof Plastic Box with Cover for Electronics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Info!B1:BJ5000""),2,FALSE),"""")"),"B08JDX7Z8M")</f>
        <v>B08JDX7Z8M</v>
      </c>
      <c r="B2" s="38" t="s">
        <v>663</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3.5" customHeight="1" x14ac:dyDescent="0.15">
      <c r="A3" s="62" t="s">
        <v>30</v>
      </c>
      <c r="B3" s="63"/>
      <c r="C3" s="4">
        <f>((AE32+AF32)/0.85)*-1</f>
        <v>11.210167677389707</v>
      </c>
      <c r="D3" s="5">
        <f>SUM(D4:D99765)</f>
        <v>234</v>
      </c>
      <c r="E3" s="5"/>
      <c r="F3" s="6">
        <f t="shared" ref="F3:G3" si="0">SUM(F4:F99765)</f>
        <v>3886.1899999999987</v>
      </c>
      <c r="G3" s="6">
        <f t="shared" si="0"/>
        <v>-224.72999999999996</v>
      </c>
      <c r="H3" s="7">
        <f t="shared" ref="H3:H32" si="1">G3/F3*-1</f>
        <v>5.7827846811401407E-2</v>
      </c>
      <c r="I3" s="8">
        <f t="shared" ref="I3:I32" si="2">J3/F3</f>
        <v>0.20448996933567201</v>
      </c>
      <c r="J3" s="6">
        <f>SUM(J4:J99765)</f>
        <v>794.68687393259495</v>
      </c>
      <c r="K3" s="6">
        <f t="shared" ref="K3:K32" si="3">J3/D3</f>
        <v>3.3960977518486963</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7</v>
      </c>
      <c r="X3" s="7">
        <f>W3/D3</f>
        <v>2.9914529914529916E-2</v>
      </c>
      <c r="Y3" s="6"/>
      <c r="Z3" s="5"/>
      <c r="AA3" s="5"/>
      <c r="AB3" s="5"/>
      <c r="AC3" s="5"/>
      <c r="AD3" s="6">
        <f>SUM(AD4:AD99765)</f>
        <v>-40.038273883527673</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Info!B2:BZ7000""),37,FALSE)),"""")*-1"),-4.57864252578125)</f>
        <v>-4.57864252578125</v>
      </c>
      <c r="AG3" s="6">
        <f>SUM(AG4:AG99765)</f>
        <v>0</v>
      </c>
    </row>
    <row r="4" spans="1:33" ht="15.75" customHeight="1" x14ac:dyDescent="0.2">
      <c r="A4" s="15" t="s">
        <v>31</v>
      </c>
      <c r="B4" s="15" t="s">
        <v>650</v>
      </c>
      <c r="C4" s="16">
        <f t="shared" ref="C4:C32" si="4">IFERROR(F4/D4," - ")</f>
        <v>15.535454545454543</v>
      </c>
      <c r="D4" s="17">
        <v>11</v>
      </c>
      <c r="E4" s="17">
        <v>0</v>
      </c>
      <c r="F4" s="18">
        <v>170.89</v>
      </c>
      <c r="G4" s="18">
        <v>-26.82</v>
      </c>
      <c r="H4" s="19">
        <f t="shared" si="1"/>
        <v>0.15694306278892856</v>
      </c>
      <c r="I4" s="19">
        <f t="shared" si="2"/>
        <v>7.206580625085332E-2</v>
      </c>
      <c r="J4" s="18">
        <f t="shared" ref="J4:J32" si="5">F4*0.85+G4+AF4*D4+D4*AE4+AG4+AD4</f>
        <v>12.315325630208322</v>
      </c>
      <c r="K4" s="18">
        <f t="shared" si="3"/>
        <v>1.1195750572916656</v>
      </c>
      <c r="L4" s="17">
        <v>50</v>
      </c>
      <c r="M4" s="20">
        <f t="shared" ref="M4:M32" si="6">IFERROR(D4/L4,"-")</f>
        <v>0.22</v>
      </c>
      <c r="N4" s="17">
        <v>159</v>
      </c>
      <c r="O4" s="21">
        <f t="shared" ref="O4:P4" si="7">D4/7</f>
        <v>1.5714285714285714</v>
      </c>
      <c r="P4" s="21">
        <f t="shared" si="7"/>
        <v>0</v>
      </c>
      <c r="Q4" s="17">
        <f t="shared" ref="Q4:Q32" si="8">ROUNDDOWN(N4/(O4+P4),0)</f>
        <v>101</v>
      </c>
      <c r="R4" s="17"/>
      <c r="S4" s="22">
        <v>0.7</v>
      </c>
      <c r="T4" s="15">
        <v>0</v>
      </c>
      <c r="U4" s="23" t="s">
        <v>33</v>
      </c>
      <c r="V4" s="24" t="s">
        <v>33</v>
      </c>
      <c r="W4" s="15">
        <v>0</v>
      </c>
      <c r="X4" s="25">
        <f t="shared" ref="X4:X32" si="9">IFERROR(W4/D4,0)</f>
        <v>0</v>
      </c>
      <c r="Y4" s="26">
        <f t="shared" ref="Y4:Y32" si="10">IFERROR(G4/(W4+Z4)*-1,0)</f>
        <v>3.3525</v>
      </c>
      <c r="Z4" s="15">
        <v>8</v>
      </c>
      <c r="AA4" s="27" t="s">
        <v>73</v>
      </c>
      <c r="AB4" s="28">
        <f t="shared" ref="AB4:AB32" si="11">IF(OR(AA4="UsLargeStandardSize",AA4="UsSmallStandardSize"),-0.69,-0.48)</f>
        <v>-0.69</v>
      </c>
      <c r="AC4" s="29">
        <v>0.12398637152777779</v>
      </c>
      <c r="AD4" s="26">
        <f t="shared" ref="AD4:AD32" si="12">IFERROR(AB4*AC4*D4*2,0)</f>
        <v>-1.8821131197916667</v>
      </c>
      <c r="AE4" s="26">
        <v>-4.9000000000000004</v>
      </c>
      <c r="AF4" s="26">
        <v>-4.5762782954545456</v>
      </c>
      <c r="AG4" s="26">
        <v>0</v>
      </c>
    </row>
    <row r="5" spans="1:33" ht="15.75" customHeight="1" x14ac:dyDescent="0.2">
      <c r="A5" s="15" t="s">
        <v>35</v>
      </c>
      <c r="B5" s="15" t="s">
        <v>664</v>
      </c>
      <c r="C5" s="16">
        <f t="shared" si="4"/>
        <v>16.323333333333334</v>
      </c>
      <c r="D5" s="17">
        <v>3</v>
      </c>
      <c r="E5" s="17">
        <v>0</v>
      </c>
      <c r="F5" s="30">
        <v>48.97</v>
      </c>
      <c r="G5" s="30">
        <v>0</v>
      </c>
      <c r="H5" s="19">
        <f t="shared" si="1"/>
        <v>0</v>
      </c>
      <c r="I5" s="19">
        <f t="shared" si="2"/>
        <v>0.25897011937377362</v>
      </c>
      <c r="J5" s="18">
        <f t="shared" si="5"/>
        <v>12.681766745733695</v>
      </c>
      <c r="K5" s="18">
        <f t="shared" si="3"/>
        <v>4.2272555819112316</v>
      </c>
      <c r="L5" s="17">
        <v>35</v>
      </c>
      <c r="M5" s="20">
        <f t="shared" si="6"/>
        <v>8.5714285714285715E-2</v>
      </c>
      <c r="N5" s="17">
        <v>156</v>
      </c>
      <c r="O5" s="21">
        <f t="shared" ref="O5:P5" si="13">D5/7</f>
        <v>0.42857142857142855</v>
      </c>
      <c r="P5" s="21">
        <f t="shared" si="13"/>
        <v>0</v>
      </c>
      <c r="Q5" s="17">
        <f t="shared" si="8"/>
        <v>364</v>
      </c>
      <c r="R5" s="17"/>
      <c r="S5" s="22">
        <v>0.797468354430379</v>
      </c>
      <c r="T5" s="15">
        <v>0</v>
      </c>
      <c r="U5" s="23" t="s">
        <v>33</v>
      </c>
      <c r="V5" s="24" t="s">
        <v>33</v>
      </c>
      <c r="W5" s="15">
        <v>0</v>
      </c>
      <c r="X5" s="25">
        <f t="shared" si="9"/>
        <v>0</v>
      </c>
      <c r="Y5" s="26">
        <f t="shared" si="10"/>
        <v>0</v>
      </c>
      <c r="Z5" s="15">
        <v>0</v>
      </c>
      <c r="AA5" s="15" t="s">
        <v>73</v>
      </c>
      <c r="AB5" s="28">
        <f t="shared" si="11"/>
        <v>-0.69</v>
      </c>
      <c r="AC5" s="29">
        <v>0.12413004055619932</v>
      </c>
      <c r="AD5" s="26">
        <f t="shared" si="12"/>
        <v>-0.51389836790266519</v>
      </c>
      <c r="AE5" s="26">
        <v>-4.9000000000000004</v>
      </c>
      <c r="AF5" s="26">
        <v>-4.5762782954545456</v>
      </c>
      <c r="AG5" s="26">
        <v>0</v>
      </c>
    </row>
    <row r="6" spans="1:33" ht="15.75" customHeight="1" x14ac:dyDescent="0.2">
      <c r="A6" s="15" t="s">
        <v>37</v>
      </c>
      <c r="B6" s="15" t="s">
        <v>665</v>
      </c>
      <c r="C6" s="16">
        <f t="shared" si="4"/>
        <v>16.990000000000002</v>
      </c>
      <c r="D6" s="17">
        <v>12</v>
      </c>
      <c r="E6" s="17">
        <v>0</v>
      </c>
      <c r="F6" s="30">
        <v>203.88000000000002</v>
      </c>
      <c r="G6" s="30">
        <v>-80.179999999999993</v>
      </c>
      <c r="H6" s="19">
        <f t="shared" si="1"/>
        <v>0.39327055130468896</v>
      </c>
      <c r="I6" s="19">
        <f t="shared" si="2"/>
        <v>-0.11109747821245113</v>
      </c>
      <c r="J6" s="18">
        <f t="shared" si="5"/>
        <v>-22.650553857954538</v>
      </c>
      <c r="K6" s="18">
        <f t="shared" si="3"/>
        <v>-1.8875461548295449</v>
      </c>
      <c r="L6" s="17">
        <v>85</v>
      </c>
      <c r="M6" s="20">
        <f t="shared" si="6"/>
        <v>0.14117647058823529</v>
      </c>
      <c r="N6" s="17">
        <v>144</v>
      </c>
      <c r="O6" s="21">
        <f t="shared" ref="O6:P6" si="14">D6/7</f>
        <v>1.7142857142857142</v>
      </c>
      <c r="P6" s="21">
        <f t="shared" si="14"/>
        <v>0</v>
      </c>
      <c r="Q6" s="17">
        <f t="shared" si="8"/>
        <v>84</v>
      </c>
      <c r="R6" s="17"/>
      <c r="S6" s="22">
        <v>0.55434782608695599</v>
      </c>
      <c r="T6" s="15">
        <v>300</v>
      </c>
      <c r="U6" s="23" t="s">
        <v>33</v>
      </c>
      <c r="V6" s="24" t="s">
        <v>39</v>
      </c>
      <c r="W6" s="15">
        <v>4</v>
      </c>
      <c r="X6" s="25">
        <f t="shared" si="9"/>
        <v>0.33333333333333331</v>
      </c>
      <c r="Y6" s="26">
        <f t="shared" si="10"/>
        <v>7.2890909090909082</v>
      </c>
      <c r="Z6" s="15">
        <v>7</v>
      </c>
      <c r="AA6" s="15" t="s">
        <v>73</v>
      </c>
      <c r="AB6" s="28">
        <f t="shared" si="11"/>
        <v>-0.69</v>
      </c>
      <c r="AC6" s="29">
        <v>0.12398637152777779</v>
      </c>
      <c r="AD6" s="26">
        <f t="shared" si="12"/>
        <v>-2.0532143125000002</v>
      </c>
      <c r="AE6" s="26">
        <v>-4.9000000000000004</v>
      </c>
      <c r="AF6" s="26">
        <v>-4.5762782954545456</v>
      </c>
      <c r="AG6" s="26">
        <v>0</v>
      </c>
    </row>
    <row r="7" spans="1:33" ht="15.75" customHeight="1" x14ac:dyDescent="0.2">
      <c r="A7" s="15" t="s">
        <v>40</v>
      </c>
      <c r="B7" s="15" t="s">
        <v>283</v>
      </c>
      <c r="C7" s="16">
        <f t="shared" si="4"/>
        <v>16.989999999999998</v>
      </c>
      <c r="D7" s="17">
        <v>10</v>
      </c>
      <c r="E7" s="17">
        <v>0</v>
      </c>
      <c r="F7" s="30">
        <v>169.89999999999998</v>
      </c>
      <c r="G7" s="30">
        <v>-37.880000000000003</v>
      </c>
      <c r="H7" s="19">
        <f t="shared" si="1"/>
        <v>0.22295467922307244</v>
      </c>
      <c r="I7" s="19">
        <f t="shared" si="2"/>
        <v>5.9218393869165262E-2</v>
      </c>
      <c r="J7" s="18">
        <f t="shared" si="5"/>
        <v>10.061205118371177</v>
      </c>
      <c r="K7" s="18">
        <f t="shared" si="3"/>
        <v>1.0061205118371177</v>
      </c>
      <c r="L7" s="17">
        <v>50</v>
      </c>
      <c r="M7" s="20">
        <f t="shared" si="6"/>
        <v>0.2</v>
      </c>
      <c r="N7" s="17">
        <v>134</v>
      </c>
      <c r="O7" s="21">
        <f t="shared" ref="O7:P7" si="15">D7/7</f>
        <v>1.4285714285714286</v>
      </c>
      <c r="P7" s="21">
        <f t="shared" si="15"/>
        <v>0</v>
      </c>
      <c r="Q7" s="17">
        <f t="shared" si="8"/>
        <v>93</v>
      </c>
      <c r="R7" s="17"/>
      <c r="S7" s="22">
        <v>0.805111821086262</v>
      </c>
      <c r="T7" s="15">
        <v>300</v>
      </c>
      <c r="U7" s="23" t="s">
        <v>33</v>
      </c>
      <c r="V7" s="24" t="s">
        <v>39</v>
      </c>
      <c r="W7" s="15">
        <v>1</v>
      </c>
      <c r="X7" s="25">
        <f t="shared" si="9"/>
        <v>0.1</v>
      </c>
      <c r="Y7" s="26">
        <f t="shared" si="10"/>
        <v>18.940000000000001</v>
      </c>
      <c r="Z7" s="15">
        <v>1</v>
      </c>
      <c r="AA7" s="15" t="s">
        <v>73</v>
      </c>
      <c r="AB7" s="28">
        <f t="shared" si="11"/>
        <v>-0.69</v>
      </c>
      <c r="AC7" s="29">
        <v>0.12398637152777779</v>
      </c>
      <c r="AD7" s="26">
        <f t="shared" si="12"/>
        <v>-1.7110119270833335</v>
      </c>
      <c r="AE7" s="26">
        <v>-4.9000000000000004</v>
      </c>
      <c r="AF7" s="26">
        <v>-4.5762782954545456</v>
      </c>
      <c r="AG7" s="26">
        <v>0</v>
      </c>
    </row>
    <row r="8" spans="1:33" ht="15.75" customHeight="1" x14ac:dyDescent="0.2">
      <c r="A8" s="15" t="s">
        <v>42</v>
      </c>
      <c r="B8" s="15"/>
      <c r="C8" s="16">
        <f t="shared" si="4"/>
        <v>17.323333333333334</v>
      </c>
      <c r="D8" s="17">
        <v>3</v>
      </c>
      <c r="E8" s="17">
        <v>0</v>
      </c>
      <c r="F8" s="30">
        <v>51.97</v>
      </c>
      <c r="G8" s="30">
        <v>-35.709999999999994</v>
      </c>
      <c r="H8" s="19">
        <f t="shared" si="1"/>
        <v>0.68712718876274759</v>
      </c>
      <c r="I8" s="19">
        <f t="shared" si="2"/>
        <v>-0.39424290125312683</v>
      </c>
      <c r="J8" s="18">
        <f t="shared" si="5"/>
        <v>-20.488803578125001</v>
      </c>
      <c r="K8" s="18">
        <f t="shared" si="3"/>
        <v>-6.829601192708334</v>
      </c>
      <c r="L8" s="17">
        <v>36</v>
      </c>
      <c r="M8" s="20">
        <f t="shared" si="6"/>
        <v>8.3333333333333329E-2</v>
      </c>
      <c r="N8" s="17">
        <v>132</v>
      </c>
      <c r="O8" s="21">
        <f t="shared" ref="O8:P8" si="16">D8/7</f>
        <v>0.42857142857142855</v>
      </c>
      <c r="P8" s="21">
        <f t="shared" si="16"/>
        <v>0</v>
      </c>
      <c r="Q8" s="17">
        <f t="shared" si="8"/>
        <v>308</v>
      </c>
      <c r="R8" s="17"/>
      <c r="S8" s="22">
        <v>0.94366197183098499</v>
      </c>
      <c r="T8" s="15">
        <v>300</v>
      </c>
      <c r="U8" s="23" t="s">
        <v>33</v>
      </c>
      <c r="V8" s="24" t="s">
        <v>33</v>
      </c>
      <c r="W8" s="15">
        <v>1</v>
      </c>
      <c r="X8" s="25">
        <f t="shared" si="9"/>
        <v>0.33333333333333331</v>
      </c>
      <c r="Y8" s="26">
        <f t="shared" si="10"/>
        <v>3.5709999999999993</v>
      </c>
      <c r="Z8" s="15">
        <v>9</v>
      </c>
      <c r="AA8" s="15" t="s">
        <v>73</v>
      </c>
      <c r="AB8" s="28">
        <f t="shared" si="11"/>
        <v>-0.69</v>
      </c>
      <c r="AC8" s="29">
        <v>0.12398637152777779</v>
      </c>
      <c r="AD8" s="26">
        <f t="shared" si="12"/>
        <v>-0.51330357812500005</v>
      </c>
      <c r="AE8" s="26">
        <v>-4.9000000000000004</v>
      </c>
      <c r="AF8" s="26">
        <v>-4.58</v>
      </c>
      <c r="AG8" s="26">
        <v>0</v>
      </c>
    </row>
    <row r="9" spans="1:33" ht="15.75" customHeight="1" x14ac:dyDescent="0.2">
      <c r="A9" s="15" t="s">
        <v>44</v>
      </c>
      <c r="B9" s="15" t="s">
        <v>301</v>
      </c>
      <c r="C9" s="16">
        <f t="shared" si="4"/>
        <v>16.065999999999999</v>
      </c>
      <c r="D9" s="17">
        <v>15</v>
      </c>
      <c r="E9" s="17">
        <v>0</v>
      </c>
      <c r="F9" s="30">
        <v>240.99</v>
      </c>
      <c r="G9" s="30">
        <v>-38.839999999999996</v>
      </c>
      <c r="H9" s="19">
        <f t="shared" si="1"/>
        <v>0.16116851321631601</v>
      </c>
      <c r="I9" s="19">
        <f t="shared" si="2"/>
        <v>8.0294015671388164E-2</v>
      </c>
      <c r="J9" s="18">
        <f t="shared" si="5"/>
        <v>19.350054836647836</v>
      </c>
      <c r="K9" s="18">
        <f t="shared" si="3"/>
        <v>1.2900036557765224</v>
      </c>
      <c r="L9" s="17">
        <v>54</v>
      </c>
      <c r="M9" s="20">
        <f t="shared" si="6"/>
        <v>0.27777777777777779</v>
      </c>
      <c r="N9" s="17">
        <v>119</v>
      </c>
      <c r="O9" s="21">
        <f t="shared" ref="O9:P9" si="17">D9/7</f>
        <v>2.1428571428571428</v>
      </c>
      <c r="P9" s="21">
        <f t="shared" si="17"/>
        <v>0</v>
      </c>
      <c r="Q9" s="17">
        <f t="shared" si="8"/>
        <v>55</v>
      </c>
      <c r="R9" s="17"/>
      <c r="S9" s="22">
        <v>1.1530249110320201</v>
      </c>
      <c r="T9" s="15">
        <v>300</v>
      </c>
      <c r="U9" s="23" t="s">
        <v>33</v>
      </c>
      <c r="V9" s="24" t="s">
        <v>33</v>
      </c>
      <c r="W9" s="15">
        <v>1</v>
      </c>
      <c r="X9" s="25">
        <f t="shared" si="9"/>
        <v>6.6666666666666666E-2</v>
      </c>
      <c r="Y9" s="26">
        <f t="shared" si="10"/>
        <v>38.839999999999996</v>
      </c>
      <c r="Z9" s="15">
        <v>0</v>
      </c>
      <c r="AA9" s="15" t="s">
        <v>73</v>
      </c>
      <c r="AB9" s="28">
        <f t="shared" si="11"/>
        <v>-0.69</v>
      </c>
      <c r="AC9" s="29">
        <v>0.12398637152777779</v>
      </c>
      <c r="AD9" s="26">
        <f t="shared" si="12"/>
        <v>-2.5665178906250001</v>
      </c>
      <c r="AE9" s="26">
        <v>-4.9000000000000004</v>
      </c>
      <c r="AF9" s="26">
        <v>-4.7056618181818104</v>
      </c>
      <c r="AG9" s="26">
        <v>0</v>
      </c>
    </row>
    <row r="10" spans="1:33" ht="15.75" customHeight="1" x14ac:dyDescent="0.2">
      <c r="A10" s="15" t="s">
        <v>45</v>
      </c>
      <c r="B10" s="15" t="s">
        <v>48</v>
      </c>
      <c r="C10" s="16">
        <f t="shared" si="4"/>
        <v>16.164999999999999</v>
      </c>
      <c r="D10" s="17">
        <v>6</v>
      </c>
      <c r="E10" s="17">
        <v>0</v>
      </c>
      <c r="F10" s="30">
        <v>96.99</v>
      </c>
      <c r="G10" s="30">
        <v>-5.2299999999999986</v>
      </c>
      <c r="H10" s="19">
        <f t="shared" si="1"/>
        <v>5.3923084854108662E-2</v>
      </c>
      <c r="I10" s="19">
        <f t="shared" si="2"/>
        <v>0.19126633606205917</v>
      </c>
      <c r="J10" s="18">
        <f t="shared" si="5"/>
        <v>18.550921934659119</v>
      </c>
      <c r="K10" s="18">
        <f t="shared" si="3"/>
        <v>3.0918203224431866</v>
      </c>
      <c r="L10" s="17">
        <v>39</v>
      </c>
      <c r="M10" s="20">
        <f t="shared" si="6"/>
        <v>0.15384615384615385</v>
      </c>
      <c r="N10" s="17">
        <v>114</v>
      </c>
      <c r="O10" s="21">
        <f t="shared" ref="O10:P10" si="18">D10/7</f>
        <v>0.8571428571428571</v>
      </c>
      <c r="P10" s="21">
        <f t="shared" si="18"/>
        <v>0</v>
      </c>
      <c r="Q10" s="17">
        <f t="shared" si="8"/>
        <v>133</v>
      </c>
      <c r="R10" s="17"/>
      <c r="S10" s="22">
        <v>1.34848484848484</v>
      </c>
      <c r="T10" s="15">
        <v>300</v>
      </c>
      <c r="U10" s="23" t="s">
        <v>33</v>
      </c>
      <c r="V10" s="24" t="s">
        <v>33</v>
      </c>
      <c r="W10" s="15">
        <v>0</v>
      </c>
      <c r="X10" s="25">
        <f t="shared" si="9"/>
        <v>0</v>
      </c>
      <c r="Y10" s="26">
        <f t="shared" si="10"/>
        <v>5.2299999999999986</v>
      </c>
      <c r="Z10" s="15">
        <v>1</v>
      </c>
      <c r="AA10" s="15" t="s">
        <v>73</v>
      </c>
      <c r="AB10" s="28">
        <f t="shared" si="11"/>
        <v>-0.69</v>
      </c>
      <c r="AC10" s="29">
        <v>0.12398637152777779</v>
      </c>
      <c r="AD10" s="26">
        <f t="shared" si="12"/>
        <v>-1.0266071562500001</v>
      </c>
      <c r="AE10" s="26">
        <v>-4.9000000000000004</v>
      </c>
      <c r="AF10" s="26">
        <v>-4.7056618181818104</v>
      </c>
      <c r="AG10" s="26">
        <v>0</v>
      </c>
    </row>
    <row r="11" spans="1:33" ht="15.75" customHeight="1" x14ac:dyDescent="0.2">
      <c r="A11" s="15" t="s">
        <v>47</v>
      </c>
      <c r="B11" s="15" t="s">
        <v>214</v>
      </c>
      <c r="C11" s="16">
        <f t="shared" si="4"/>
        <v>16.14142857142857</v>
      </c>
      <c r="D11" s="17">
        <v>7</v>
      </c>
      <c r="E11" s="17">
        <v>0</v>
      </c>
      <c r="F11" s="30">
        <v>112.99</v>
      </c>
      <c r="G11" s="30">
        <v>0</v>
      </c>
      <c r="H11" s="19">
        <f t="shared" si="1"/>
        <v>0</v>
      </c>
      <c r="I11" s="19">
        <f t="shared" si="2"/>
        <v>0.24430621226452776</v>
      </c>
      <c r="J11" s="18">
        <f t="shared" si="5"/>
        <v>27.604158923768988</v>
      </c>
      <c r="K11" s="18">
        <f t="shared" si="3"/>
        <v>3.9434512748241413</v>
      </c>
      <c r="L11" s="17">
        <v>26</v>
      </c>
      <c r="M11" s="20">
        <f t="shared" si="6"/>
        <v>0.26923076923076922</v>
      </c>
      <c r="N11" s="17">
        <v>108</v>
      </c>
      <c r="O11" s="21">
        <f t="shared" ref="O11:P11" si="19">D11/7</f>
        <v>1</v>
      </c>
      <c r="P11" s="21">
        <f t="shared" si="19"/>
        <v>0</v>
      </c>
      <c r="Q11" s="17">
        <f t="shared" si="8"/>
        <v>108</v>
      </c>
      <c r="R11" s="17"/>
      <c r="S11" s="22">
        <v>0.89622641509433898</v>
      </c>
      <c r="T11" s="15">
        <v>300</v>
      </c>
      <c r="U11" s="23" t="s">
        <v>33</v>
      </c>
      <c r="V11" s="24" t="s">
        <v>33</v>
      </c>
      <c r="W11" s="15">
        <v>0</v>
      </c>
      <c r="X11" s="25">
        <f t="shared" si="9"/>
        <v>0</v>
      </c>
      <c r="Y11" s="26">
        <f t="shared" si="10"/>
        <v>0</v>
      </c>
      <c r="Z11" s="15">
        <v>0</v>
      </c>
      <c r="AA11" s="15" t="s">
        <v>73</v>
      </c>
      <c r="AB11" s="28">
        <f t="shared" si="11"/>
        <v>-0.69</v>
      </c>
      <c r="AC11" s="29">
        <v>0.12398637152777779</v>
      </c>
      <c r="AD11" s="26">
        <f t="shared" si="12"/>
        <v>-1.1977083489583333</v>
      </c>
      <c r="AE11" s="26">
        <v>-4.9000000000000004</v>
      </c>
      <c r="AF11" s="26">
        <v>-4.7056618181818104</v>
      </c>
      <c r="AG11" s="26">
        <v>0</v>
      </c>
    </row>
    <row r="12" spans="1:33" ht="15.75" customHeight="1" x14ac:dyDescent="0.2">
      <c r="A12" s="15" t="s">
        <v>49</v>
      </c>
      <c r="B12" s="15" t="s">
        <v>666</v>
      </c>
      <c r="C12" s="16">
        <f t="shared" si="4"/>
        <v>17.989999999999998</v>
      </c>
      <c r="D12" s="17">
        <v>4</v>
      </c>
      <c r="E12" s="17">
        <v>0</v>
      </c>
      <c r="F12" s="30">
        <v>71.959999999999994</v>
      </c>
      <c r="G12" s="30">
        <v>0</v>
      </c>
      <c r="H12" s="19">
        <f t="shared" si="1"/>
        <v>0</v>
      </c>
      <c r="I12" s="19">
        <f t="shared" si="2"/>
        <v>0.3065445797170569</v>
      </c>
      <c r="J12" s="18">
        <f t="shared" si="5"/>
        <v>22.058947956439411</v>
      </c>
      <c r="K12" s="18">
        <f t="shared" si="3"/>
        <v>5.5147369891098528</v>
      </c>
      <c r="L12" s="17">
        <v>30</v>
      </c>
      <c r="M12" s="20">
        <f t="shared" si="6"/>
        <v>0.13333333333333333</v>
      </c>
      <c r="N12" s="17">
        <v>104</v>
      </c>
      <c r="O12" s="21">
        <f t="shared" ref="O12:P12" si="20">D12/7</f>
        <v>0.5714285714285714</v>
      </c>
      <c r="P12" s="21">
        <f t="shared" si="20"/>
        <v>0</v>
      </c>
      <c r="Q12" s="17">
        <f t="shared" si="8"/>
        <v>182</v>
      </c>
      <c r="R12" s="17"/>
      <c r="S12" s="22">
        <v>1.0050251256281399</v>
      </c>
      <c r="T12" s="15">
        <v>300</v>
      </c>
      <c r="U12" s="23" t="s">
        <v>33</v>
      </c>
      <c r="V12" s="24" t="s">
        <v>33</v>
      </c>
      <c r="W12" s="15">
        <v>0</v>
      </c>
      <c r="X12" s="25">
        <f t="shared" si="9"/>
        <v>0</v>
      </c>
      <c r="Y12" s="26">
        <f t="shared" si="10"/>
        <v>0</v>
      </c>
      <c r="Z12" s="15">
        <v>0</v>
      </c>
      <c r="AA12" s="15" t="s">
        <v>73</v>
      </c>
      <c r="AB12" s="28">
        <f t="shared" si="11"/>
        <v>-0.69</v>
      </c>
      <c r="AC12" s="29">
        <v>0.12398637152777779</v>
      </c>
      <c r="AD12" s="26">
        <f t="shared" si="12"/>
        <v>-0.6844047708333334</v>
      </c>
      <c r="AE12" s="26">
        <v>-4.9000000000000004</v>
      </c>
      <c r="AF12" s="26">
        <v>-4.7056618181818104</v>
      </c>
      <c r="AG12" s="26">
        <v>0</v>
      </c>
    </row>
    <row r="13" spans="1:33" ht="15.75" customHeight="1" x14ac:dyDescent="0.2">
      <c r="A13" s="15" t="s">
        <v>50</v>
      </c>
      <c r="B13" s="15" t="s">
        <v>48</v>
      </c>
      <c r="C13" s="16">
        <f t="shared" si="4"/>
        <v>15.778</v>
      </c>
      <c r="D13" s="17">
        <v>5</v>
      </c>
      <c r="E13" s="17">
        <v>0</v>
      </c>
      <c r="F13" s="18">
        <v>78.89</v>
      </c>
      <c r="G13" s="30">
        <v>0</v>
      </c>
      <c r="H13" s="19">
        <f t="shared" si="1"/>
        <v>0</v>
      </c>
      <c r="I13" s="19">
        <f t="shared" si="2"/>
        <v>0.22603881342380319</v>
      </c>
      <c r="J13" s="18">
        <f t="shared" si="5"/>
        <v>17.832201991003835</v>
      </c>
      <c r="K13" s="18">
        <f t="shared" si="3"/>
        <v>3.5664403982007671</v>
      </c>
      <c r="L13" s="17">
        <v>16</v>
      </c>
      <c r="M13" s="20">
        <f t="shared" si="6"/>
        <v>0.3125</v>
      </c>
      <c r="N13" s="17">
        <v>100</v>
      </c>
      <c r="O13" s="21">
        <f t="shared" ref="O13:P13" si="21">D13/7</f>
        <v>0.7142857142857143</v>
      </c>
      <c r="P13" s="21">
        <f t="shared" si="21"/>
        <v>0</v>
      </c>
      <c r="Q13" s="17">
        <f t="shared" si="8"/>
        <v>140</v>
      </c>
      <c r="R13" s="17"/>
      <c r="S13" s="22">
        <v>1.03626943005181</v>
      </c>
      <c r="T13" s="15">
        <v>300</v>
      </c>
      <c r="U13" s="23" t="s">
        <v>33</v>
      </c>
      <c r="V13" s="24" t="s">
        <v>33</v>
      </c>
      <c r="W13" s="15">
        <v>0</v>
      </c>
      <c r="X13" s="25">
        <f t="shared" si="9"/>
        <v>0</v>
      </c>
      <c r="Y13" s="26">
        <f t="shared" si="10"/>
        <v>0</v>
      </c>
      <c r="Z13" s="15">
        <v>0</v>
      </c>
      <c r="AA13" s="15" t="s">
        <v>73</v>
      </c>
      <c r="AB13" s="28">
        <f t="shared" si="11"/>
        <v>-0.69</v>
      </c>
      <c r="AC13" s="29">
        <v>0.12398637152777779</v>
      </c>
      <c r="AD13" s="26">
        <f t="shared" si="12"/>
        <v>-0.85550596354166675</v>
      </c>
      <c r="AE13" s="26">
        <v>-4.9000000000000004</v>
      </c>
      <c r="AF13" s="26">
        <v>-4.7737584090908998</v>
      </c>
      <c r="AG13" s="26">
        <v>0</v>
      </c>
    </row>
    <row r="14" spans="1:33" ht="15.75" customHeight="1" x14ac:dyDescent="0.2">
      <c r="A14" s="15" t="s">
        <v>52</v>
      </c>
      <c r="B14" s="15" t="s">
        <v>667</v>
      </c>
      <c r="C14" s="16">
        <f t="shared" si="4"/>
        <v>15.669374999999999</v>
      </c>
      <c r="D14" s="17">
        <v>32</v>
      </c>
      <c r="E14" s="17">
        <v>0</v>
      </c>
      <c r="F14" s="18">
        <v>501.41999999999996</v>
      </c>
      <c r="G14" s="30">
        <v>0</v>
      </c>
      <c r="H14" s="19">
        <f t="shared" si="1"/>
        <v>0</v>
      </c>
      <c r="I14" s="19">
        <f t="shared" si="2"/>
        <v>0.22171331965702293</v>
      </c>
      <c r="J14" s="18">
        <f t="shared" si="5"/>
        <v>111.17149274242443</v>
      </c>
      <c r="K14" s="18">
        <f t="shared" si="3"/>
        <v>3.4741091482007636</v>
      </c>
      <c r="L14" s="17">
        <v>69</v>
      </c>
      <c r="M14" s="20">
        <f t="shared" si="6"/>
        <v>0.46376811594202899</v>
      </c>
      <c r="N14" s="17">
        <v>78</v>
      </c>
      <c r="O14" s="21">
        <f t="shared" ref="O14:P14" si="22">D14/7</f>
        <v>4.5714285714285712</v>
      </c>
      <c r="P14" s="21">
        <f t="shared" si="22"/>
        <v>0</v>
      </c>
      <c r="Q14" s="17">
        <f t="shared" si="8"/>
        <v>17</v>
      </c>
      <c r="R14" s="17"/>
      <c r="S14" s="22">
        <v>1.53314121037463</v>
      </c>
      <c r="T14" s="15">
        <v>300</v>
      </c>
      <c r="U14" s="23" t="s">
        <v>33</v>
      </c>
      <c r="V14" s="24" t="s">
        <v>33</v>
      </c>
      <c r="W14" s="15">
        <v>0</v>
      </c>
      <c r="X14" s="25">
        <f t="shared" si="9"/>
        <v>0</v>
      </c>
      <c r="Y14" s="26">
        <f t="shared" si="10"/>
        <v>0</v>
      </c>
      <c r="Z14" s="15">
        <v>0</v>
      </c>
      <c r="AA14" s="15" t="s">
        <v>73</v>
      </c>
      <c r="AB14" s="28">
        <f t="shared" si="11"/>
        <v>-0.69</v>
      </c>
      <c r="AC14" s="29">
        <v>0.12398637152777779</v>
      </c>
      <c r="AD14" s="26">
        <f t="shared" si="12"/>
        <v>-5.4752381666666672</v>
      </c>
      <c r="AE14" s="26">
        <v>-4.9000000000000004</v>
      </c>
      <c r="AF14" s="26">
        <v>-4.7737584090908998</v>
      </c>
      <c r="AG14" s="26">
        <v>0</v>
      </c>
    </row>
    <row r="15" spans="1:33" ht="15.75" customHeight="1" x14ac:dyDescent="0.2">
      <c r="A15" s="15" t="s">
        <v>54</v>
      </c>
      <c r="B15" s="15" t="s">
        <v>48</v>
      </c>
      <c r="C15" s="16">
        <f t="shared" si="4"/>
        <v>16.152352941176471</v>
      </c>
      <c r="D15" s="17">
        <v>17</v>
      </c>
      <c r="E15" s="17">
        <v>0</v>
      </c>
      <c r="F15" s="18">
        <v>274.58999999999997</v>
      </c>
      <c r="G15" s="30">
        <v>0</v>
      </c>
      <c r="H15" s="19">
        <f t="shared" si="1"/>
        <v>0</v>
      </c>
      <c r="I15" s="19">
        <f t="shared" si="2"/>
        <v>0.24049997002590415</v>
      </c>
      <c r="J15" s="18">
        <f t="shared" si="5"/>
        <v>66.038886769413011</v>
      </c>
      <c r="K15" s="18">
        <f t="shared" si="3"/>
        <v>3.8846403982007653</v>
      </c>
      <c r="L15" s="17">
        <v>66</v>
      </c>
      <c r="M15" s="20">
        <f t="shared" si="6"/>
        <v>0.25757575757575757</v>
      </c>
      <c r="N15" s="17">
        <v>59</v>
      </c>
      <c r="O15" s="21">
        <f t="shared" ref="O15:P15" si="23">D15/7</f>
        <v>2.4285714285714284</v>
      </c>
      <c r="P15" s="21">
        <f t="shared" si="23"/>
        <v>0</v>
      </c>
      <c r="Q15" s="17">
        <f t="shared" si="8"/>
        <v>24</v>
      </c>
      <c r="R15" s="17"/>
      <c r="S15" s="22">
        <v>1.1663405088062599</v>
      </c>
      <c r="T15" s="15">
        <v>300</v>
      </c>
      <c r="U15" s="23" t="s">
        <v>33</v>
      </c>
      <c r="V15" s="24" t="s">
        <v>33</v>
      </c>
      <c r="W15" s="15">
        <v>0</v>
      </c>
      <c r="X15" s="25">
        <f t="shared" si="9"/>
        <v>0</v>
      </c>
      <c r="Y15" s="26">
        <f t="shared" si="10"/>
        <v>0</v>
      </c>
      <c r="Z15" s="15">
        <v>0</v>
      </c>
      <c r="AA15" s="15" t="s">
        <v>73</v>
      </c>
      <c r="AB15" s="28">
        <f t="shared" si="11"/>
        <v>-0.69</v>
      </c>
      <c r="AC15" s="29">
        <v>0.12398637152777779</v>
      </c>
      <c r="AD15" s="26">
        <f t="shared" si="12"/>
        <v>-2.9087202760416671</v>
      </c>
      <c r="AE15" s="26">
        <v>-4.9000000000000004</v>
      </c>
      <c r="AF15" s="26">
        <v>-4.7737584090908998</v>
      </c>
      <c r="AG15" s="26">
        <v>0</v>
      </c>
    </row>
    <row r="16" spans="1:33" ht="15.75" customHeight="1" x14ac:dyDescent="0.2">
      <c r="A16" s="15" t="s">
        <v>55</v>
      </c>
      <c r="B16" s="15" t="s">
        <v>668</v>
      </c>
      <c r="C16" s="16">
        <f t="shared" si="4"/>
        <v>16.585000000000001</v>
      </c>
      <c r="D16" s="17">
        <v>4</v>
      </c>
      <c r="E16" s="17">
        <v>0</v>
      </c>
      <c r="F16" s="18">
        <v>66.34</v>
      </c>
      <c r="G16" s="30">
        <v>0</v>
      </c>
      <c r="H16" s="19">
        <f t="shared" si="1"/>
        <v>0</v>
      </c>
      <c r="I16" s="19">
        <f t="shared" si="2"/>
        <v>0.25639978282790271</v>
      </c>
      <c r="J16" s="18">
        <f t="shared" si="5"/>
        <v>17.009561592803067</v>
      </c>
      <c r="K16" s="18">
        <f t="shared" si="3"/>
        <v>4.2523903982007667</v>
      </c>
      <c r="L16" s="17">
        <v>44</v>
      </c>
      <c r="M16" s="20">
        <f t="shared" si="6"/>
        <v>9.0909090909090912E-2</v>
      </c>
      <c r="N16" s="17">
        <v>55</v>
      </c>
      <c r="O16" s="21">
        <f t="shared" ref="O16:P16" si="24">D16/7</f>
        <v>0.5714285714285714</v>
      </c>
      <c r="P16" s="21">
        <f t="shared" si="24"/>
        <v>0</v>
      </c>
      <c r="Q16" s="17">
        <f t="shared" si="8"/>
        <v>96</v>
      </c>
      <c r="R16" s="17"/>
      <c r="S16" s="22">
        <v>1.1034482758620601</v>
      </c>
      <c r="T16" s="15">
        <v>300</v>
      </c>
      <c r="U16" s="23">
        <v>300</v>
      </c>
      <c r="V16" s="24" t="s">
        <v>654</v>
      </c>
      <c r="W16" s="15">
        <v>0</v>
      </c>
      <c r="X16" s="25">
        <f t="shared" si="9"/>
        <v>0</v>
      </c>
      <c r="Y16" s="26">
        <f t="shared" si="10"/>
        <v>0</v>
      </c>
      <c r="Z16" s="15">
        <v>0</v>
      </c>
      <c r="AA16" s="15" t="s">
        <v>73</v>
      </c>
      <c r="AB16" s="28">
        <f t="shared" si="11"/>
        <v>-0.69</v>
      </c>
      <c r="AC16" s="29">
        <v>0.12398637152777779</v>
      </c>
      <c r="AD16" s="26">
        <f t="shared" si="12"/>
        <v>-0.6844047708333334</v>
      </c>
      <c r="AE16" s="26">
        <v>-4.9000000000000004</v>
      </c>
      <c r="AF16" s="26">
        <v>-4.7737584090908998</v>
      </c>
      <c r="AG16" s="26">
        <v>0</v>
      </c>
    </row>
    <row r="17" spans="1:33" ht="15.75" customHeight="1" x14ac:dyDescent="0.2">
      <c r="A17" s="15" t="s">
        <v>56</v>
      </c>
      <c r="B17" s="15" t="s">
        <v>669</v>
      </c>
      <c r="C17" s="16">
        <f t="shared" si="4"/>
        <v>15.756153846153847</v>
      </c>
      <c r="D17" s="17">
        <v>13</v>
      </c>
      <c r="E17" s="17">
        <v>0</v>
      </c>
      <c r="F17" s="18">
        <v>204.83</v>
      </c>
      <c r="G17" s="30">
        <v>0</v>
      </c>
      <c r="H17" s="19">
        <f t="shared" si="1"/>
        <v>0</v>
      </c>
      <c r="I17" s="19">
        <f t="shared" si="2"/>
        <v>0.23132365950597975</v>
      </c>
      <c r="J17" s="18">
        <f t="shared" si="5"/>
        <v>47.382025176609837</v>
      </c>
      <c r="K17" s="18">
        <f t="shared" si="3"/>
        <v>3.644771167431526</v>
      </c>
      <c r="L17" s="17">
        <v>52</v>
      </c>
      <c r="M17" s="20">
        <f t="shared" si="6"/>
        <v>0.25</v>
      </c>
      <c r="N17" s="17">
        <v>48</v>
      </c>
      <c r="O17" s="21">
        <f t="shared" ref="O17:P17" si="25">D17/7</f>
        <v>1.8571428571428572</v>
      </c>
      <c r="P17" s="21">
        <f t="shared" si="25"/>
        <v>0</v>
      </c>
      <c r="Q17" s="17">
        <f t="shared" si="8"/>
        <v>25</v>
      </c>
      <c r="R17" s="17"/>
      <c r="S17" s="22">
        <v>1.1764705882352899</v>
      </c>
      <c r="T17" s="15">
        <v>300</v>
      </c>
      <c r="U17" s="23">
        <v>300</v>
      </c>
      <c r="V17" s="24" t="s">
        <v>655</v>
      </c>
      <c r="W17" s="15">
        <v>0</v>
      </c>
      <c r="X17" s="25">
        <f t="shared" si="9"/>
        <v>0</v>
      </c>
      <c r="Y17" s="26">
        <f t="shared" si="10"/>
        <v>0</v>
      </c>
      <c r="Z17" s="15">
        <v>0</v>
      </c>
      <c r="AA17" s="15" t="s">
        <v>73</v>
      </c>
      <c r="AB17" s="28">
        <f t="shared" si="11"/>
        <v>-0.69</v>
      </c>
      <c r="AC17" s="29">
        <v>0.12398637152777779</v>
      </c>
      <c r="AD17" s="26">
        <f t="shared" si="12"/>
        <v>-2.2243155052083337</v>
      </c>
      <c r="AE17" s="26">
        <v>-4.9000000000000004</v>
      </c>
      <c r="AF17" s="26">
        <v>-4.6768584090909098</v>
      </c>
      <c r="AG17" s="26">
        <v>0</v>
      </c>
    </row>
    <row r="18" spans="1:33" ht="15.75" customHeight="1" x14ac:dyDescent="0.2">
      <c r="A18" s="15" t="s">
        <v>57</v>
      </c>
      <c r="B18" s="15" t="s">
        <v>48</v>
      </c>
      <c r="C18" s="16">
        <f t="shared" si="4"/>
        <v>17.601111111111113</v>
      </c>
      <c r="D18" s="17">
        <v>18</v>
      </c>
      <c r="E18" s="17">
        <v>0</v>
      </c>
      <c r="F18" s="18">
        <v>316.82000000000005</v>
      </c>
      <c r="G18" s="30">
        <v>0</v>
      </c>
      <c r="H18" s="19">
        <f t="shared" si="1"/>
        <v>0</v>
      </c>
      <c r="I18" s="19">
        <f t="shared" si="2"/>
        <v>0.29617362277512033</v>
      </c>
      <c r="J18" s="18">
        <f t="shared" si="5"/>
        <v>93.833727167613645</v>
      </c>
      <c r="K18" s="18">
        <f t="shared" si="3"/>
        <v>5.2129848426452021</v>
      </c>
      <c r="L18" s="17">
        <v>46</v>
      </c>
      <c r="M18" s="20">
        <f t="shared" si="6"/>
        <v>0.39130434782608697</v>
      </c>
      <c r="N18" s="17">
        <v>29</v>
      </c>
      <c r="O18" s="21">
        <f t="shared" ref="O18:P18" si="26">D18/7</f>
        <v>2.5714285714285716</v>
      </c>
      <c r="P18" s="21">
        <f t="shared" si="26"/>
        <v>0</v>
      </c>
      <c r="Q18" s="17">
        <f t="shared" si="8"/>
        <v>11</v>
      </c>
      <c r="R18" s="17"/>
      <c r="S18" s="22">
        <v>1.4379746835442999</v>
      </c>
      <c r="T18" s="15">
        <v>300</v>
      </c>
      <c r="U18" s="23">
        <v>300</v>
      </c>
      <c r="V18" s="24" t="s">
        <v>655</v>
      </c>
      <c r="W18" s="15">
        <v>0</v>
      </c>
      <c r="X18" s="25">
        <f t="shared" si="9"/>
        <v>0</v>
      </c>
      <c r="Y18" s="26">
        <f t="shared" si="10"/>
        <v>0</v>
      </c>
      <c r="Z18" s="15">
        <v>0</v>
      </c>
      <c r="AA18" s="15" t="s">
        <v>73</v>
      </c>
      <c r="AB18" s="28">
        <f t="shared" si="11"/>
        <v>-0.69</v>
      </c>
      <c r="AC18" s="29">
        <v>0.12398637152777779</v>
      </c>
      <c r="AD18" s="26">
        <f t="shared" si="12"/>
        <v>-3.0798214687500005</v>
      </c>
      <c r="AE18" s="26">
        <v>-4.9000000000000004</v>
      </c>
      <c r="AF18" s="26">
        <v>-4.6768584090909098</v>
      </c>
      <c r="AG18" s="26">
        <v>0</v>
      </c>
    </row>
    <row r="19" spans="1:33" ht="15.75" customHeight="1" x14ac:dyDescent="0.2">
      <c r="A19" s="15" t="s">
        <v>58</v>
      </c>
      <c r="B19" s="15" t="s">
        <v>53</v>
      </c>
      <c r="C19" s="16">
        <f t="shared" si="4"/>
        <v>18.285454545454545</v>
      </c>
      <c r="D19" s="17">
        <v>22</v>
      </c>
      <c r="E19" s="17">
        <v>4</v>
      </c>
      <c r="F19" s="18">
        <v>402.28000000000003</v>
      </c>
      <c r="G19" s="30">
        <v>0</v>
      </c>
      <c r="H19" s="19">
        <f t="shared" si="1"/>
        <v>0</v>
      </c>
      <c r="I19" s="19">
        <f t="shared" si="2"/>
        <v>0.31690088684601919</v>
      </c>
      <c r="J19" s="18">
        <f t="shared" si="5"/>
        <v>127.48288876041661</v>
      </c>
      <c r="K19" s="18">
        <f t="shared" si="3"/>
        <v>5.7946767618371187</v>
      </c>
      <c r="L19" s="17">
        <v>63</v>
      </c>
      <c r="M19" s="20">
        <f t="shared" si="6"/>
        <v>0.34920634920634919</v>
      </c>
      <c r="N19" s="17">
        <v>6</v>
      </c>
      <c r="O19" s="21">
        <f t="shared" ref="O19:P19" si="27">D19/7</f>
        <v>3.1428571428571428</v>
      </c>
      <c r="P19" s="21">
        <f t="shared" si="27"/>
        <v>0.5714285714285714</v>
      </c>
      <c r="Q19" s="17">
        <f t="shared" si="8"/>
        <v>1</v>
      </c>
      <c r="R19" s="17"/>
      <c r="S19" s="22">
        <v>1.6629213483145999</v>
      </c>
      <c r="T19" s="15">
        <v>300</v>
      </c>
      <c r="U19" s="23">
        <v>300</v>
      </c>
      <c r="V19" s="24" t="s">
        <v>655</v>
      </c>
      <c r="W19" s="15">
        <v>0</v>
      </c>
      <c r="X19" s="25">
        <f t="shared" si="9"/>
        <v>0</v>
      </c>
      <c r="Y19" s="26">
        <f t="shared" si="10"/>
        <v>0</v>
      </c>
      <c r="Z19" s="15">
        <v>0</v>
      </c>
      <c r="AA19" s="15" t="s">
        <v>73</v>
      </c>
      <c r="AB19" s="28">
        <f t="shared" si="11"/>
        <v>-0.69</v>
      </c>
      <c r="AC19" s="29">
        <v>0.12398637152777779</v>
      </c>
      <c r="AD19" s="26">
        <f t="shared" si="12"/>
        <v>-3.7642262395833335</v>
      </c>
      <c r="AE19" s="26">
        <v>-4.9000000000000004</v>
      </c>
      <c r="AF19" s="26">
        <v>-4.6768584090909098</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1</v>
      </c>
      <c r="O20" s="21">
        <f t="shared" ref="O20:P20" si="28">D20/7</f>
        <v>0</v>
      </c>
      <c r="P20" s="21">
        <f t="shared" si="28"/>
        <v>0</v>
      </c>
      <c r="Q20" s="17" t="e">
        <f t="shared" si="8"/>
        <v>#DIV/0!</v>
      </c>
      <c r="R20" s="17"/>
      <c r="S20" s="22" t="e">
        <v>#N/A</v>
      </c>
      <c r="T20" s="15">
        <v>300</v>
      </c>
      <c r="U20" s="23">
        <v>300</v>
      </c>
      <c r="V20" s="24" t="s">
        <v>655</v>
      </c>
      <c r="W20" s="15">
        <v>0</v>
      </c>
      <c r="X20" s="25">
        <f t="shared" si="9"/>
        <v>0</v>
      </c>
      <c r="Y20" s="26">
        <f t="shared" si="10"/>
        <v>0</v>
      </c>
      <c r="Z20" s="15">
        <v>0</v>
      </c>
      <c r="AA20" s="15" t="s">
        <v>73</v>
      </c>
      <c r="AB20" s="28">
        <f t="shared" si="11"/>
        <v>-0.69</v>
      </c>
      <c r="AC20" s="29">
        <v>0.12398637152777779</v>
      </c>
      <c r="AD20" s="26">
        <f t="shared" si="12"/>
        <v>0</v>
      </c>
      <c r="AE20" s="26">
        <v>-4.9000000000000004</v>
      </c>
      <c r="AF20" s="26">
        <v>-4.6768584090909098</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2</v>
      </c>
      <c r="O21" s="21">
        <f t="shared" ref="O21:P21" si="29">D21/7</f>
        <v>0</v>
      </c>
      <c r="P21" s="21">
        <f t="shared" si="29"/>
        <v>0</v>
      </c>
      <c r="Q21" s="17" t="e">
        <f t="shared" si="8"/>
        <v>#DIV/0!</v>
      </c>
      <c r="R21" s="17"/>
      <c r="S21" s="22">
        <v>2</v>
      </c>
      <c r="T21" s="15">
        <v>300</v>
      </c>
      <c r="U21" s="23">
        <v>300</v>
      </c>
      <c r="V21" s="24" t="s">
        <v>656</v>
      </c>
      <c r="W21" s="15">
        <v>0</v>
      </c>
      <c r="X21" s="25">
        <f t="shared" si="9"/>
        <v>0</v>
      </c>
      <c r="Y21" s="26">
        <f t="shared" si="10"/>
        <v>0</v>
      </c>
      <c r="Z21" s="15">
        <v>0</v>
      </c>
      <c r="AA21" s="15" t="s">
        <v>73</v>
      </c>
      <c r="AB21" s="28">
        <f t="shared" si="11"/>
        <v>-0.69</v>
      </c>
      <c r="AC21" s="29">
        <v>0.12398637152777779</v>
      </c>
      <c r="AD21" s="26">
        <f t="shared" si="12"/>
        <v>0</v>
      </c>
      <c r="AE21" s="26">
        <v>-4.9000000000000004</v>
      </c>
      <c r="AF21" s="26">
        <v>-4.6768584090909098</v>
      </c>
      <c r="AG21" s="26">
        <v>0</v>
      </c>
    </row>
    <row r="22" spans="1:33" ht="15.75" customHeight="1" x14ac:dyDescent="0.2">
      <c r="A22" s="15" t="s">
        <v>61</v>
      </c>
      <c r="B22" s="15"/>
      <c r="C22" s="16">
        <f t="shared" si="4"/>
        <v>18.989999999999998</v>
      </c>
      <c r="D22" s="17">
        <v>3</v>
      </c>
      <c r="E22" s="17">
        <v>0</v>
      </c>
      <c r="F22" s="30">
        <v>56.97</v>
      </c>
      <c r="G22" s="30">
        <v>0</v>
      </c>
      <c r="H22" s="19">
        <f t="shared" si="1"/>
        <v>0</v>
      </c>
      <c r="I22" s="19">
        <f t="shared" si="2"/>
        <v>0.33667932586628513</v>
      </c>
      <c r="J22" s="18">
        <f t="shared" si="5"/>
        <v>19.180621194602264</v>
      </c>
      <c r="K22" s="18">
        <f t="shared" si="3"/>
        <v>6.3935403982007548</v>
      </c>
      <c r="L22" s="17">
        <v>8</v>
      </c>
      <c r="M22" s="20">
        <f t="shared" si="6"/>
        <v>0.375</v>
      </c>
      <c r="N22" s="17">
        <v>1</v>
      </c>
      <c r="O22" s="21">
        <f t="shared" ref="O22:P22" si="30">D22/7</f>
        <v>0.42857142857142855</v>
      </c>
      <c r="P22" s="21">
        <f t="shared" si="30"/>
        <v>0</v>
      </c>
      <c r="Q22" s="17">
        <f t="shared" si="8"/>
        <v>2</v>
      </c>
      <c r="R22" s="17"/>
      <c r="S22" s="22" t="e">
        <v>#N/A</v>
      </c>
      <c r="T22" s="15">
        <v>300</v>
      </c>
      <c r="U22" s="23">
        <v>300</v>
      </c>
      <c r="V22" s="24" t="s">
        <v>656</v>
      </c>
      <c r="W22" s="15">
        <v>0</v>
      </c>
      <c r="X22" s="25">
        <f t="shared" si="9"/>
        <v>0</v>
      </c>
      <c r="Y22" s="26">
        <f t="shared" si="10"/>
        <v>0</v>
      </c>
      <c r="Z22" s="15">
        <v>0</v>
      </c>
      <c r="AA22" s="15" t="s">
        <v>73</v>
      </c>
      <c r="AB22" s="28">
        <f t="shared" si="11"/>
        <v>-0.69</v>
      </c>
      <c r="AC22" s="29">
        <v>0.12398637152777779</v>
      </c>
      <c r="AD22" s="26">
        <f t="shared" si="12"/>
        <v>-0.51330357812500005</v>
      </c>
      <c r="AE22" s="26">
        <v>-4.9000000000000004</v>
      </c>
      <c r="AF22" s="26">
        <v>-4.6768584090909098</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1</v>
      </c>
      <c r="O23" s="21">
        <f t="shared" ref="O23:P23" si="31">D23/7</f>
        <v>0</v>
      </c>
      <c r="P23" s="21">
        <f t="shared" si="31"/>
        <v>0</v>
      </c>
      <c r="Q23" s="17" t="e">
        <f t="shared" si="8"/>
        <v>#DIV/0!</v>
      </c>
      <c r="R23" s="17"/>
      <c r="S23" s="22" t="e">
        <v>#N/A</v>
      </c>
      <c r="T23" s="15">
        <v>300</v>
      </c>
      <c r="U23" s="23">
        <v>300</v>
      </c>
      <c r="V23" s="24" t="s">
        <v>656</v>
      </c>
      <c r="W23" s="15">
        <v>0</v>
      </c>
      <c r="X23" s="25">
        <f t="shared" si="9"/>
        <v>0</v>
      </c>
      <c r="Y23" s="26">
        <f t="shared" si="10"/>
        <v>0</v>
      </c>
      <c r="Z23" s="15">
        <v>0</v>
      </c>
      <c r="AA23" s="15" t="s">
        <v>73</v>
      </c>
      <c r="AB23" s="28">
        <f t="shared" si="11"/>
        <v>-0.69</v>
      </c>
      <c r="AC23" s="29">
        <v>0.12398637152777779</v>
      </c>
      <c r="AD23" s="26">
        <f t="shared" si="12"/>
        <v>0</v>
      </c>
      <c r="AE23" s="26">
        <v>-4.9000000000000004</v>
      </c>
      <c r="AF23" s="26">
        <v>-4.6768584090909098</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1</v>
      </c>
      <c r="O24" s="21">
        <f t="shared" ref="O24:P24" si="32">D24/7</f>
        <v>0</v>
      </c>
      <c r="P24" s="21">
        <f t="shared" si="32"/>
        <v>0</v>
      </c>
      <c r="Q24" s="17" t="e">
        <f t="shared" si="8"/>
        <v>#DIV/0!</v>
      </c>
      <c r="R24" s="17"/>
      <c r="S24" s="22" t="e">
        <v>#N/A</v>
      </c>
      <c r="T24" s="15">
        <v>300</v>
      </c>
      <c r="U24" s="23">
        <v>300</v>
      </c>
      <c r="V24" s="24" t="s">
        <v>657</v>
      </c>
      <c r="W24" s="15">
        <v>0</v>
      </c>
      <c r="X24" s="25">
        <f t="shared" si="9"/>
        <v>0</v>
      </c>
      <c r="Y24" s="26">
        <f t="shared" si="10"/>
        <v>0</v>
      </c>
      <c r="Z24" s="15">
        <v>0</v>
      </c>
      <c r="AA24" s="15" t="s">
        <v>73</v>
      </c>
      <c r="AB24" s="28">
        <f t="shared" si="11"/>
        <v>-0.69</v>
      </c>
      <c r="AC24" s="29">
        <v>0.12398637152777779</v>
      </c>
      <c r="AD24" s="26">
        <f t="shared" si="12"/>
        <v>0</v>
      </c>
      <c r="AE24" s="26">
        <v>-4.9000000000000004</v>
      </c>
      <c r="AF24" s="26">
        <v>-4.6768584090909098</v>
      </c>
      <c r="AG24" s="26">
        <v>0</v>
      </c>
    </row>
    <row r="25" spans="1:33" ht="15.75" customHeight="1" x14ac:dyDescent="0.2">
      <c r="A25" s="15" t="s">
        <v>64</v>
      </c>
      <c r="B25" s="15" t="s">
        <v>670</v>
      </c>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1</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0.12398637152777779</v>
      </c>
      <c r="AD25" s="26">
        <f t="shared" si="12"/>
        <v>0</v>
      </c>
      <c r="AE25" s="26">
        <v>-4.9000000000000004</v>
      </c>
      <c r="AF25" s="26">
        <v>-4.68</v>
      </c>
      <c r="AG25" s="26">
        <v>0</v>
      </c>
    </row>
    <row r="26" spans="1:33" ht="15.75" customHeight="1" x14ac:dyDescent="0.2">
      <c r="A26" s="15" t="s">
        <v>65</v>
      </c>
      <c r="B26" s="15" t="s">
        <v>671</v>
      </c>
      <c r="C26" s="16">
        <f t="shared" si="4"/>
        <v>18.989999999999998</v>
      </c>
      <c r="D26" s="17">
        <v>1</v>
      </c>
      <c r="E26" s="17">
        <v>0</v>
      </c>
      <c r="F26" s="18">
        <v>18.989999999999998</v>
      </c>
      <c r="G26" s="18">
        <v>0</v>
      </c>
      <c r="H26" s="19">
        <f t="shared" si="1"/>
        <v>0</v>
      </c>
      <c r="I26" s="19">
        <f t="shared" si="2"/>
        <v>0.33404636114801234</v>
      </c>
      <c r="J26" s="18">
        <f t="shared" si="5"/>
        <v>6.3435403982007541</v>
      </c>
      <c r="K26" s="18">
        <f t="shared" si="3"/>
        <v>6.3435403982007541</v>
      </c>
      <c r="L26" s="17">
        <v>3</v>
      </c>
      <c r="M26" s="20">
        <f t="shared" si="6"/>
        <v>0.33333333333333331</v>
      </c>
      <c r="N26" s="17">
        <v>306</v>
      </c>
      <c r="O26" s="21">
        <f t="shared" ref="O26:P26" si="34">D26/7</f>
        <v>0.14285714285714285</v>
      </c>
      <c r="P26" s="21">
        <f t="shared" si="34"/>
        <v>0</v>
      </c>
      <c r="Q26" s="17">
        <f t="shared" si="8"/>
        <v>2142</v>
      </c>
      <c r="R26" s="17"/>
      <c r="S26" s="22">
        <v>0.98915401301518435</v>
      </c>
      <c r="T26" s="15">
        <v>0</v>
      </c>
      <c r="U26" s="23" t="s">
        <v>33</v>
      </c>
      <c r="V26" s="24" t="s">
        <v>33</v>
      </c>
      <c r="W26" s="37">
        <v>0</v>
      </c>
      <c r="X26" s="25">
        <f t="shared" si="9"/>
        <v>0</v>
      </c>
      <c r="Y26" s="26">
        <f t="shared" si="10"/>
        <v>0</v>
      </c>
      <c r="Z26" s="37">
        <v>0</v>
      </c>
      <c r="AA26" s="15" t="s">
        <v>73</v>
      </c>
      <c r="AB26" s="28">
        <f t="shared" si="11"/>
        <v>-0.69</v>
      </c>
      <c r="AC26" s="29">
        <v>0.12398637152777779</v>
      </c>
      <c r="AD26" s="26">
        <f t="shared" si="12"/>
        <v>-0.17110119270833335</v>
      </c>
      <c r="AE26" s="26">
        <v>-4.95</v>
      </c>
      <c r="AF26" s="26">
        <v>-4.6768584090909098</v>
      </c>
      <c r="AG26" s="26">
        <v>0</v>
      </c>
    </row>
    <row r="27" spans="1:33" ht="15.75" customHeight="1" x14ac:dyDescent="0.2">
      <c r="A27" s="15" t="s">
        <v>66</v>
      </c>
      <c r="B27" s="15" t="s">
        <v>660</v>
      </c>
      <c r="C27" s="16">
        <f t="shared" si="4"/>
        <v>17.561428571428571</v>
      </c>
      <c r="D27" s="17">
        <v>7</v>
      </c>
      <c r="E27" s="17">
        <v>0</v>
      </c>
      <c r="F27" s="18">
        <v>122.93</v>
      </c>
      <c r="G27" s="18">
        <v>0</v>
      </c>
      <c r="H27" s="19">
        <f t="shared" si="1"/>
        <v>0</v>
      </c>
      <c r="I27" s="19">
        <f t="shared" si="2"/>
        <v>0.29207502470841368</v>
      </c>
      <c r="J27" s="18">
        <f t="shared" si="5"/>
        <v>35.904782787405296</v>
      </c>
      <c r="K27" s="18">
        <f t="shared" si="3"/>
        <v>5.1292546839150424</v>
      </c>
      <c r="L27" s="17">
        <v>21</v>
      </c>
      <c r="M27" s="20">
        <f t="shared" si="6"/>
        <v>0.33333333333333331</v>
      </c>
      <c r="N27" s="17">
        <v>299</v>
      </c>
      <c r="O27" s="21">
        <f t="shared" ref="O27:P27" si="35">D27/7</f>
        <v>1</v>
      </c>
      <c r="P27" s="21">
        <f t="shared" si="35"/>
        <v>0</v>
      </c>
      <c r="Q27" s="17">
        <f t="shared" si="8"/>
        <v>299</v>
      </c>
      <c r="R27" s="17"/>
      <c r="S27" s="22">
        <v>0.85085574572127143</v>
      </c>
      <c r="T27" s="15">
        <v>0</v>
      </c>
      <c r="U27" s="23" t="s">
        <v>33</v>
      </c>
      <c r="V27" s="24" t="s">
        <v>33</v>
      </c>
      <c r="W27" s="37">
        <v>0</v>
      </c>
      <c r="X27" s="25">
        <f t="shared" si="9"/>
        <v>0</v>
      </c>
      <c r="Y27" s="26">
        <f t="shared" si="10"/>
        <v>0</v>
      </c>
      <c r="Z27" s="37">
        <v>0</v>
      </c>
      <c r="AA27" s="15" t="s">
        <v>73</v>
      </c>
      <c r="AB27" s="28">
        <f t="shared" si="11"/>
        <v>-0.69</v>
      </c>
      <c r="AC27" s="29">
        <v>0.12398637152777779</v>
      </c>
      <c r="AD27" s="26">
        <f t="shared" si="12"/>
        <v>-1.1977083489583333</v>
      </c>
      <c r="AE27" s="26">
        <v>-4.95</v>
      </c>
      <c r="AF27" s="26">
        <v>-4.6768584090909098</v>
      </c>
      <c r="AG27" s="26">
        <v>0</v>
      </c>
    </row>
    <row r="28" spans="1:33" ht="15.75" customHeight="1" x14ac:dyDescent="0.2">
      <c r="A28" s="15" t="s">
        <v>67</v>
      </c>
      <c r="B28" s="15" t="s">
        <v>672</v>
      </c>
      <c r="C28" s="16">
        <f t="shared" si="4"/>
        <v>16.990000000000002</v>
      </c>
      <c r="D28" s="17">
        <v>7</v>
      </c>
      <c r="E28" s="17">
        <v>0</v>
      </c>
      <c r="F28" s="18">
        <v>118.93</v>
      </c>
      <c r="G28" s="18">
        <v>0</v>
      </c>
      <c r="H28" s="19">
        <f t="shared" si="1"/>
        <v>0</v>
      </c>
      <c r="I28" s="19">
        <f t="shared" si="2"/>
        <v>0.27331020589763139</v>
      </c>
      <c r="J28" s="18">
        <f t="shared" si="5"/>
        <v>32.504782787405304</v>
      </c>
      <c r="K28" s="18">
        <f t="shared" si="3"/>
        <v>4.6435403982007575</v>
      </c>
      <c r="L28" s="17">
        <v>21</v>
      </c>
      <c r="M28" s="20">
        <f t="shared" si="6"/>
        <v>0.33333333333333331</v>
      </c>
      <c r="N28" s="17">
        <v>291</v>
      </c>
      <c r="O28" s="21">
        <f t="shared" ref="O28:P28" si="36">D28/7</f>
        <v>1</v>
      </c>
      <c r="P28" s="21">
        <f t="shared" si="36"/>
        <v>0</v>
      </c>
      <c r="Q28" s="17">
        <f t="shared" si="8"/>
        <v>291</v>
      </c>
      <c r="R28" s="17"/>
      <c r="S28" s="22">
        <v>0.86956521739130432</v>
      </c>
      <c r="T28" s="15">
        <v>0</v>
      </c>
      <c r="U28" s="23" t="s">
        <v>33</v>
      </c>
      <c r="V28" s="24" t="s">
        <v>33</v>
      </c>
      <c r="W28" s="37">
        <v>0</v>
      </c>
      <c r="X28" s="25">
        <f t="shared" si="9"/>
        <v>0</v>
      </c>
      <c r="Y28" s="26">
        <f t="shared" si="10"/>
        <v>0</v>
      </c>
      <c r="Z28" s="37">
        <v>0</v>
      </c>
      <c r="AA28" s="15" t="s">
        <v>73</v>
      </c>
      <c r="AB28" s="28">
        <f t="shared" si="11"/>
        <v>-0.69</v>
      </c>
      <c r="AC28" s="29">
        <v>0.12398637152777779</v>
      </c>
      <c r="AD28" s="26">
        <f t="shared" si="12"/>
        <v>-1.1977083489583333</v>
      </c>
      <c r="AE28" s="26">
        <v>-4.95</v>
      </c>
      <c r="AF28" s="26">
        <v>-4.6768584090909098</v>
      </c>
      <c r="AG28" s="26">
        <v>0</v>
      </c>
    </row>
    <row r="29" spans="1:33" ht="15.75" customHeight="1" x14ac:dyDescent="0.2">
      <c r="A29" s="39" t="s">
        <v>68</v>
      </c>
      <c r="B29" s="39" t="s">
        <v>48</v>
      </c>
      <c r="C29" s="16">
        <f t="shared" si="4"/>
        <v>16.989999999999998</v>
      </c>
      <c r="D29" s="31">
        <v>11</v>
      </c>
      <c r="E29" s="31">
        <v>0</v>
      </c>
      <c r="F29" s="32">
        <v>186.89</v>
      </c>
      <c r="G29" s="32">
        <v>-7.0000000000000007E-2</v>
      </c>
      <c r="H29" s="19">
        <f t="shared" si="1"/>
        <v>3.7455187543474779E-4</v>
      </c>
      <c r="I29" s="19">
        <f t="shared" si="2"/>
        <v>0.27293565402219655</v>
      </c>
      <c r="J29" s="18">
        <f t="shared" si="5"/>
        <v>51.008944380208305</v>
      </c>
      <c r="K29" s="18">
        <f t="shared" si="3"/>
        <v>4.6371767618371189</v>
      </c>
      <c r="L29" s="31">
        <v>25</v>
      </c>
      <c r="M29" s="20">
        <f t="shared" si="6"/>
        <v>0.44</v>
      </c>
      <c r="N29" s="31">
        <v>254</v>
      </c>
      <c r="O29" s="21">
        <f t="shared" ref="O29:P29" si="37">D29/7</f>
        <v>1.5714285714285714</v>
      </c>
      <c r="P29" s="21">
        <f t="shared" si="37"/>
        <v>0</v>
      </c>
      <c r="Q29" s="17">
        <f t="shared" si="8"/>
        <v>161</v>
      </c>
      <c r="R29" s="17"/>
      <c r="S29" s="22">
        <v>1.0807453416149071</v>
      </c>
      <c r="T29" s="15">
        <v>0</v>
      </c>
      <c r="U29" s="23" t="s">
        <v>33</v>
      </c>
      <c r="V29" s="24" t="s">
        <v>33</v>
      </c>
      <c r="W29" s="39">
        <v>0</v>
      </c>
      <c r="X29" s="25">
        <f t="shared" si="9"/>
        <v>0</v>
      </c>
      <c r="Y29" s="26">
        <f t="shared" si="10"/>
        <v>0</v>
      </c>
      <c r="Z29" s="39">
        <v>0</v>
      </c>
      <c r="AA29" s="2" t="s">
        <v>73</v>
      </c>
      <c r="AB29" s="28">
        <f t="shared" si="11"/>
        <v>-0.69</v>
      </c>
      <c r="AC29" s="29">
        <v>0.12398637152777779</v>
      </c>
      <c r="AD29" s="26">
        <f t="shared" si="12"/>
        <v>-1.8821131197916667</v>
      </c>
      <c r="AE29" s="26">
        <v>-4.95</v>
      </c>
      <c r="AF29" s="26">
        <v>-4.6768584090909098</v>
      </c>
      <c r="AG29" s="26">
        <v>0</v>
      </c>
    </row>
    <row r="30" spans="1:33" ht="15.75" customHeight="1" x14ac:dyDescent="0.2">
      <c r="A30" s="39" t="s">
        <v>69</v>
      </c>
      <c r="B30" s="39"/>
      <c r="C30" s="16">
        <f t="shared" si="4"/>
        <v>15.99</v>
      </c>
      <c r="D30" s="31">
        <v>5</v>
      </c>
      <c r="E30" s="31">
        <v>5</v>
      </c>
      <c r="F30" s="32">
        <v>79.95</v>
      </c>
      <c r="G30" s="32">
        <v>0</v>
      </c>
      <c r="H30" s="19">
        <f t="shared" si="1"/>
        <v>0</v>
      </c>
      <c r="I30" s="19">
        <f t="shared" si="2"/>
        <v>0.24338688439714923</v>
      </c>
      <c r="J30" s="18">
        <f t="shared" si="5"/>
        <v>19.458781407552081</v>
      </c>
      <c r="K30" s="18">
        <f t="shared" si="3"/>
        <v>3.8917562815104163</v>
      </c>
      <c r="L30" s="31">
        <v>22</v>
      </c>
      <c r="M30" s="20">
        <f t="shared" si="6"/>
        <v>0.22727272727272727</v>
      </c>
      <c r="N30" s="31">
        <v>245</v>
      </c>
      <c r="O30" s="21">
        <f t="shared" ref="O30:P30" si="38">D30/7</f>
        <v>0.7142857142857143</v>
      </c>
      <c r="P30" s="21">
        <f t="shared" si="38"/>
        <v>0.7142857142857143</v>
      </c>
      <c r="Q30" s="17">
        <f t="shared" si="8"/>
        <v>171</v>
      </c>
      <c r="R30" s="17"/>
      <c r="S30" s="22">
        <v>1.038461538461539</v>
      </c>
      <c r="T30" s="15">
        <v>0</v>
      </c>
      <c r="U30" s="23" t="s">
        <v>33</v>
      </c>
      <c r="V30" s="24" t="s">
        <v>33</v>
      </c>
      <c r="W30" s="39">
        <v>0</v>
      </c>
      <c r="X30" s="25">
        <f t="shared" si="9"/>
        <v>0</v>
      </c>
      <c r="Y30" s="26">
        <f t="shared" si="10"/>
        <v>0</v>
      </c>
      <c r="Z30" s="39">
        <v>0</v>
      </c>
      <c r="AA30" s="2" t="s">
        <v>73</v>
      </c>
      <c r="AB30" s="28">
        <f t="shared" si="11"/>
        <v>-0.69</v>
      </c>
      <c r="AC30" s="29">
        <v>0.12398637152777779</v>
      </c>
      <c r="AD30" s="26">
        <f t="shared" si="12"/>
        <v>-0.85550596354166675</v>
      </c>
      <c r="AE30" s="26">
        <v>-4.95</v>
      </c>
      <c r="AF30" s="26">
        <v>-4.57864252578125</v>
      </c>
      <c r="AG30" s="26">
        <v>0</v>
      </c>
    </row>
    <row r="31" spans="1:33" ht="15.75" customHeight="1" x14ac:dyDescent="0.2">
      <c r="A31" s="39" t="s">
        <v>70</v>
      </c>
      <c r="B31" s="39"/>
      <c r="C31" s="16">
        <f t="shared" si="4"/>
        <v>15.990000000000002</v>
      </c>
      <c r="D31" s="31">
        <v>13</v>
      </c>
      <c r="E31" s="31">
        <v>0</v>
      </c>
      <c r="F31" s="32">
        <v>207.87000000000003</v>
      </c>
      <c r="G31" s="32">
        <v>0</v>
      </c>
      <c r="H31" s="19">
        <f t="shared" si="1"/>
        <v>0</v>
      </c>
      <c r="I31" s="19">
        <f t="shared" si="2"/>
        <v>0.2433868843971492</v>
      </c>
      <c r="J31" s="18">
        <f t="shared" si="5"/>
        <v>50.592831659635415</v>
      </c>
      <c r="K31" s="18">
        <f t="shared" si="3"/>
        <v>3.8917562815104167</v>
      </c>
      <c r="L31" s="31">
        <v>43</v>
      </c>
      <c r="M31" s="20">
        <f t="shared" si="6"/>
        <v>0.30232558139534882</v>
      </c>
      <c r="N31" s="31">
        <v>230</v>
      </c>
      <c r="O31" s="21">
        <f t="shared" ref="O31:P32" si="39">D31/7</f>
        <v>1.8571428571428572</v>
      </c>
      <c r="P31" s="21">
        <f t="shared" si="39"/>
        <v>0</v>
      </c>
      <c r="Q31" s="17">
        <f t="shared" si="8"/>
        <v>123</v>
      </c>
      <c r="R31" s="17"/>
      <c r="S31" s="22">
        <v>0.55862068965517198</v>
      </c>
      <c r="T31" s="15" t="s">
        <v>33</v>
      </c>
      <c r="U31" s="23" t="s">
        <v>33</v>
      </c>
      <c r="V31" s="24" t="s">
        <v>719</v>
      </c>
      <c r="W31" s="39">
        <v>0</v>
      </c>
      <c r="X31" s="25">
        <f t="shared" si="9"/>
        <v>0</v>
      </c>
      <c r="Y31" s="26">
        <f t="shared" si="10"/>
        <v>0</v>
      </c>
      <c r="Z31" s="39">
        <v>0</v>
      </c>
      <c r="AA31" s="2" t="s">
        <v>73</v>
      </c>
      <c r="AB31" s="28">
        <f t="shared" si="11"/>
        <v>-0.69</v>
      </c>
      <c r="AC31" s="29">
        <v>0.12398637152777779</v>
      </c>
      <c r="AD31" s="26">
        <f t="shared" si="12"/>
        <v>-2.2243155052083337</v>
      </c>
      <c r="AE31" s="26">
        <v>-4.95</v>
      </c>
      <c r="AF31" s="26">
        <v>-4.57864252578125</v>
      </c>
      <c r="AG31" s="26">
        <v>0</v>
      </c>
    </row>
    <row r="32" spans="1:33" ht="15.75" customHeight="1" x14ac:dyDescent="0.2">
      <c r="A32" s="39" t="s">
        <v>717</v>
      </c>
      <c r="B32" s="39"/>
      <c r="C32" s="16">
        <f t="shared" si="4"/>
        <v>15.99</v>
      </c>
      <c r="D32" s="31">
        <v>5</v>
      </c>
      <c r="E32" s="31">
        <v>0</v>
      </c>
      <c r="F32" s="32">
        <v>79.95</v>
      </c>
      <c r="G32" s="32">
        <v>0</v>
      </c>
      <c r="H32" s="19">
        <f t="shared" si="1"/>
        <v>0</v>
      </c>
      <c r="I32" s="19">
        <f t="shared" si="2"/>
        <v>0.24338688439714923</v>
      </c>
      <c r="J32" s="18">
        <f t="shared" si="5"/>
        <v>19.458781407552081</v>
      </c>
      <c r="K32" s="18">
        <f t="shared" si="3"/>
        <v>3.8917562815104163</v>
      </c>
      <c r="L32" s="31">
        <v>19</v>
      </c>
      <c r="M32" s="20">
        <f t="shared" si="6"/>
        <v>0.26315789473684209</v>
      </c>
      <c r="N32" s="31">
        <v>247</v>
      </c>
      <c r="O32" s="21">
        <f t="shared" si="39"/>
        <v>0.7142857142857143</v>
      </c>
      <c r="P32" s="21">
        <f t="shared" si="39"/>
        <v>0</v>
      </c>
      <c r="Q32" s="17">
        <f t="shared" si="8"/>
        <v>345</v>
      </c>
      <c r="R32" s="17" t="str">
        <f ca="1">IFERROR(VLOOKUP($B$2,IMPORTRANGE("https://docs.google.com/spreadsheets/d/1KiWZV1ko8G7lnRucBRBd29jj3Be6ltMfljMDqzOkQmI/edit#gid=1381463014","Lookup!A:F"),6,FALSE),"")</f>
        <v/>
      </c>
      <c r="S32" s="22">
        <v>0.43963963963963959</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0.12398637152777779</v>
      </c>
      <c r="AD32" s="26">
        <f t="shared" si="12"/>
        <v>-0.85550596354166675</v>
      </c>
      <c r="AE32" s="26">
        <v>-4.95</v>
      </c>
      <c r="AF32" s="26">
        <v>-4.57864252578125</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3.6640625" customWidth="1"/>
    <col min="21" max="21" width="13.5" customWidth="1"/>
    <col min="22" max="22" width="24.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Electrical Junction Box - 8 x 6 Inch Waterproof Plastic Box with Cover for Electronics")</f>
        <v>Outdoor Electrical Junction Box - 8 x 6 Inch Waterproof Plastic Box with Cover for Electronics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Info!B1:BJ5000""),2,FALSE),"""")"),"B08JCXBX53")</f>
        <v>B08JCXBX53</v>
      </c>
      <c r="B2" s="38" t="s">
        <v>673</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72.75" customHeight="1" x14ac:dyDescent="0.15">
      <c r="A3" s="62" t="s">
        <v>30</v>
      </c>
      <c r="B3" s="63"/>
      <c r="C3" s="4">
        <f>((AE32+AF32)/0.85)*-1</f>
        <v>7.7135783814616712</v>
      </c>
      <c r="D3" s="5">
        <f>SUM(D4:D99765)</f>
        <v>163</v>
      </c>
      <c r="E3" s="5"/>
      <c r="F3" s="6">
        <f t="shared" ref="F3:G3" si="0">SUM(F4:F99765)</f>
        <v>2648.7599999999993</v>
      </c>
      <c r="G3" s="6">
        <f t="shared" si="0"/>
        <v>-27.5</v>
      </c>
      <c r="H3" s="7">
        <f t="shared" ref="H3:H32" si="1">G3/F3*-1</f>
        <v>1.0382216584364007E-2</v>
      </c>
      <c r="I3" s="8">
        <f t="shared" ref="I3:I32" si="2">J3/F3</f>
        <v>0.43445449770963812</v>
      </c>
      <c r="J3" s="6">
        <f>SUM(J4:J99765)</f>
        <v>1150.7656953533808</v>
      </c>
      <c r="K3" s="6">
        <f t="shared" ref="K3:K32" si="3">J3/D3</f>
        <v>7.0599122414317845</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v>
      </c>
      <c r="X3" s="7">
        <f>W3/D3</f>
        <v>1.2269938650306749E-2</v>
      </c>
      <c r="Y3" s="6"/>
      <c r="Z3" s="5"/>
      <c r="AA3" s="5"/>
      <c r="AB3" s="5"/>
      <c r="AC3" s="5"/>
      <c r="AD3" s="6">
        <f>SUM(AD4:AD99765)</f>
        <v>-21.635721750017016</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Info!B2:BZ7000""),37,FALSE)),"""")*-1"),-2.91654162424242)</f>
        <v>-2.91654162424242</v>
      </c>
      <c r="AG3" s="6">
        <f>SUM(AG4:AG99765)</f>
        <v>0</v>
      </c>
    </row>
    <row r="4" spans="1:33" ht="15.75" customHeight="1" x14ac:dyDescent="0.2">
      <c r="A4" s="15" t="s">
        <v>31</v>
      </c>
      <c r="B4" s="15" t="s">
        <v>36</v>
      </c>
      <c r="C4" s="16">
        <f t="shared" ref="C4:C32" si="4">IFERROR(F4/D4," - ")</f>
        <v>13.294347826086961</v>
      </c>
      <c r="D4" s="17">
        <v>23</v>
      </c>
      <c r="E4" s="17">
        <v>0</v>
      </c>
      <c r="F4" s="18">
        <v>305.7700000000001</v>
      </c>
      <c r="G4" s="18">
        <v>-27.360000000000003</v>
      </c>
      <c r="H4" s="19">
        <f t="shared" si="1"/>
        <v>8.9479020178565571E-2</v>
      </c>
      <c r="I4" s="19">
        <f t="shared" si="2"/>
        <v>0.26968535676625954</v>
      </c>
      <c r="J4" s="18">
        <f t="shared" ref="J4:J32" si="5">F4*0.85+G4+AF4*D4+D4*AE4+AG4+AD4</f>
        <v>82.461691538419203</v>
      </c>
      <c r="K4" s="18">
        <f t="shared" si="3"/>
        <v>3.585290936453009</v>
      </c>
      <c r="L4" s="17">
        <v>65</v>
      </c>
      <c r="M4" s="20">
        <f t="shared" ref="M4:M32" si="6">IFERROR(D4/L4,"-")</f>
        <v>0.35384615384615387</v>
      </c>
      <c r="N4" s="17">
        <v>109</v>
      </c>
      <c r="O4" s="21">
        <f t="shared" ref="O4:P4" si="7">D4/7</f>
        <v>3.2857142857142856</v>
      </c>
      <c r="P4" s="21">
        <f t="shared" si="7"/>
        <v>0</v>
      </c>
      <c r="Q4" s="17">
        <f t="shared" ref="Q4:Q32" si="8">ROUNDDOWN(N4/(O4+P4),0)</f>
        <v>33</v>
      </c>
      <c r="R4" s="17"/>
      <c r="S4" s="22">
        <v>2.1818181818181799</v>
      </c>
      <c r="T4" s="15">
        <v>0</v>
      </c>
      <c r="U4" s="23" t="s">
        <v>33</v>
      </c>
      <c r="V4" s="24" t="s">
        <v>33</v>
      </c>
      <c r="W4" s="15">
        <v>2</v>
      </c>
      <c r="X4" s="25">
        <f t="shared" ref="X4:X32" si="9">IFERROR(W4/D4,0)</f>
        <v>8.6956521739130432E-2</v>
      </c>
      <c r="Y4" s="26">
        <f t="shared" ref="Y4:Y32" si="10">IFERROR(G4/(W4+Z4)*-1,0)</f>
        <v>13.680000000000001</v>
      </c>
      <c r="Z4" s="15">
        <v>0</v>
      </c>
      <c r="AA4" s="27" t="s">
        <v>73</v>
      </c>
      <c r="AB4" s="28">
        <f t="shared" ref="AB4:AB32" si="11">IF(OR(AA4="UsLargeStandardSize",AA4="UsSmallStandardSize"),-0.69,-0.48)</f>
        <v>-0.69</v>
      </c>
      <c r="AC4" s="29">
        <v>9.6178942708333326E-2</v>
      </c>
      <c r="AD4" s="26">
        <f t="shared" ref="AD4:AD32" si="12">IFERROR(AB4*AC4*D4*2,0)</f>
        <v>-3.0527196415624998</v>
      </c>
      <c r="AE4" s="26">
        <v>-3.48</v>
      </c>
      <c r="AF4" s="26">
        <v>-2.9126125573921029</v>
      </c>
      <c r="AG4" s="26">
        <v>0</v>
      </c>
    </row>
    <row r="5" spans="1:33" ht="15.75" customHeight="1" x14ac:dyDescent="0.2">
      <c r="A5" s="15" t="s">
        <v>35</v>
      </c>
      <c r="B5" s="15" t="s">
        <v>36</v>
      </c>
      <c r="C5" s="16">
        <f t="shared" si="4"/>
        <v>14.855</v>
      </c>
      <c r="D5" s="17">
        <v>8</v>
      </c>
      <c r="E5" s="17">
        <v>0</v>
      </c>
      <c r="F5" s="30">
        <v>118.84</v>
      </c>
      <c r="G5" s="30">
        <v>0</v>
      </c>
      <c r="H5" s="19">
        <f t="shared" si="1"/>
        <v>0</v>
      </c>
      <c r="I5" s="19">
        <f t="shared" si="2"/>
        <v>0.41072074752742044</v>
      </c>
      <c r="J5" s="18">
        <f t="shared" si="5"/>
        <v>48.810053636158649</v>
      </c>
      <c r="K5" s="18">
        <f t="shared" si="3"/>
        <v>6.1012567045198312</v>
      </c>
      <c r="L5" s="17">
        <v>55</v>
      </c>
      <c r="M5" s="20">
        <f t="shared" si="6"/>
        <v>0.14545454545454545</v>
      </c>
      <c r="N5" s="17">
        <v>120</v>
      </c>
      <c r="O5" s="21">
        <f t="shared" ref="O5:P5" si="13">D5/7</f>
        <v>1.1428571428571428</v>
      </c>
      <c r="P5" s="21">
        <f t="shared" si="13"/>
        <v>0</v>
      </c>
      <c r="Q5" s="17">
        <f t="shared" si="8"/>
        <v>105</v>
      </c>
      <c r="R5" s="17"/>
      <c r="S5" s="22">
        <v>1.8595041322314001</v>
      </c>
      <c r="T5" s="15">
        <v>0</v>
      </c>
      <c r="U5" s="23" t="s">
        <v>33</v>
      </c>
      <c r="V5" s="24" t="s">
        <v>33</v>
      </c>
      <c r="W5" s="15">
        <v>0</v>
      </c>
      <c r="X5" s="25">
        <f t="shared" si="9"/>
        <v>0</v>
      </c>
      <c r="Y5" s="26">
        <f t="shared" si="10"/>
        <v>0</v>
      </c>
      <c r="Z5" s="15">
        <v>0</v>
      </c>
      <c r="AA5" s="15" t="s">
        <v>73</v>
      </c>
      <c r="AB5" s="28">
        <f t="shared" si="11"/>
        <v>-0.69</v>
      </c>
      <c r="AC5" s="29">
        <v>9.6290389918887581E-2</v>
      </c>
      <c r="AD5" s="26">
        <f t="shared" si="12"/>
        <v>-1.0630459047045189</v>
      </c>
      <c r="AE5" s="26">
        <v>-3.48</v>
      </c>
      <c r="AF5" s="26">
        <v>-2.9126125573921029</v>
      </c>
      <c r="AG5" s="26">
        <v>0</v>
      </c>
    </row>
    <row r="6" spans="1:33" ht="15.75" customHeight="1" x14ac:dyDescent="0.2">
      <c r="A6" s="15" t="s">
        <v>37</v>
      </c>
      <c r="B6" s="15" t="s">
        <v>36</v>
      </c>
      <c r="C6" s="16">
        <f t="shared" si="4"/>
        <v>15.633636363636363</v>
      </c>
      <c r="D6" s="17">
        <v>11</v>
      </c>
      <c r="E6" s="17">
        <v>0</v>
      </c>
      <c r="F6" s="30">
        <v>171.97</v>
      </c>
      <c r="G6" s="30">
        <v>0</v>
      </c>
      <c r="H6" s="19">
        <f t="shared" si="1"/>
        <v>0</v>
      </c>
      <c r="I6" s="19">
        <f t="shared" si="2"/>
        <v>0.43260897550953292</v>
      </c>
      <c r="J6" s="18">
        <f t="shared" si="5"/>
        <v>74.395765518374375</v>
      </c>
      <c r="K6" s="18">
        <f t="shared" si="3"/>
        <v>6.7632514107613071</v>
      </c>
      <c r="L6" s="17">
        <v>57</v>
      </c>
      <c r="M6" s="20">
        <f t="shared" si="6"/>
        <v>0.19298245614035087</v>
      </c>
      <c r="N6" s="17">
        <v>108</v>
      </c>
      <c r="O6" s="21">
        <f t="shared" ref="O6:P6" si="14">D6/7</f>
        <v>1.5714285714285714</v>
      </c>
      <c r="P6" s="21">
        <f t="shared" si="14"/>
        <v>0</v>
      </c>
      <c r="Q6" s="17">
        <f t="shared" si="8"/>
        <v>68</v>
      </c>
      <c r="R6" s="17"/>
      <c r="S6" s="22">
        <v>1.0725552050473099</v>
      </c>
      <c r="T6" s="15">
        <v>297</v>
      </c>
      <c r="U6" s="23" t="s">
        <v>33</v>
      </c>
      <c r="V6" s="24" t="s">
        <v>39</v>
      </c>
      <c r="W6" s="15">
        <v>0</v>
      </c>
      <c r="X6" s="25">
        <f t="shared" si="9"/>
        <v>0</v>
      </c>
      <c r="Y6" s="26">
        <f t="shared" si="10"/>
        <v>0</v>
      </c>
      <c r="Z6" s="15">
        <v>0</v>
      </c>
      <c r="AA6" s="15" t="s">
        <v>73</v>
      </c>
      <c r="AB6" s="28">
        <f t="shared" si="11"/>
        <v>-0.69</v>
      </c>
      <c r="AC6" s="29">
        <v>9.6178942708333326E-2</v>
      </c>
      <c r="AD6" s="26">
        <f t="shared" si="12"/>
        <v>-1.4599963503124997</v>
      </c>
      <c r="AE6" s="26">
        <v>-3.48</v>
      </c>
      <c r="AF6" s="26">
        <v>-2.9126125573921029</v>
      </c>
      <c r="AG6" s="26">
        <v>0</v>
      </c>
    </row>
    <row r="7" spans="1:33" ht="15.75" customHeight="1" x14ac:dyDescent="0.2">
      <c r="A7" s="15" t="s">
        <v>40</v>
      </c>
      <c r="B7" s="15" t="s">
        <v>282</v>
      </c>
      <c r="C7" s="16">
        <f t="shared" si="4"/>
        <v>15.028285714285715</v>
      </c>
      <c r="D7" s="17">
        <v>35</v>
      </c>
      <c r="E7" s="17">
        <v>0</v>
      </c>
      <c r="F7" s="30">
        <v>525.99</v>
      </c>
      <c r="G7" s="30">
        <v>0</v>
      </c>
      <c r="H7" s="19">
        <f t="shared" si="1"/>
        <v>0</v>
      </c>
      <c r="I7" s="19">
        <f t="shared" si="2"/>
        <v>0.41579615117866098</v>
      </c>
      <c r="J7" s="18">
        <f t="shared" si="5"/>
        <v>218.70461755846389</v>
      </c>
      <c r="K7" s="18">
        <f t="shared" si="3"/>
        <v>6.2487033588132546</v>
      </c>
      <c r="L7" s="17">
        <v>48</v>
      </c>
      <c r="M7" s="20">
        <f t="shared" si="6"/>
        <v>0.72916666666666663</v>
      </c>
      <c r="N7" s="17">
        <v>83</v>
      </c>
      <c r="O7" s="21">
        <f t="shared" ref="O7:P7" si="15">D7/7</f>
        <v>5</v>
      </c>
      <c r="P7" s="21">
        <f t="shared" si="15"/>
        <v>0</v>
      </c>
      <c r="Q7" s="17">
        <f t="shared" si="8"/>
        <v>16</v>
      </c>
      <c r="R7" s="17"/>
      <c r="S7" s="22">
        <v>1.4285714285714199</v>
      </c>
      <c r="T7" s="15">
        <v>297</v>
      </c>
      <c r="U7" s="23" t="s">
        <v>33</v>
      </c>
      <c r="V7" s="24" t="s">
        <v>39</v>
      </c>
      <c r="W7" s="15">
        <v>0</v>
      </c>
      <c r="X7" s="25">
        <f t="shared" si="9"/>
        <v>0</v>
      </c>
      <c r="Y7" s="26">
        <f t="shared" si="10"/>
        <v>0</v>
      </c>
      <c r="Z7" s="15">
        <v>0</v>
      </c>
      <c r="AA7" s="15" t="s">
        <v>73</v>
      </c>
      <c r="AB7" s="28">
        <f t="shared" si="11"/>
        <v>-0.69</v>
      </c>
      <c r="AC7" s="29">
        <v>9.6178942708333326E-2</v>
      </c>
      <c r="AD7" s="26">
        <f t="shared" si="12"/>
        <v>-4.6454429328124993</v>
      </c>
      <c r="AE7" s="26">
        <v>-3.48</v>
      </c>
      <c r="AF7" s="26">
        <v>-2.9126125573921029</v>
      </c>
      <c r="AG7" s="26">
        <v>0</v>
      </c>
    </row>
    <row r="8" spans="1:33" ht="15.75" customHeight="1" x14ac:dyDescent="0.2">
      <c r="A8" s="15" t="s">
        <v>42</v>
      </c>
      <c r="B8" s="15" t="s">
        <v>36</v>
      </c>
      <c r="C8" s="16">
        <f t="shared" si="4"/>
        <v>15.093999999999999</v>
      </c>
      <c r="D8" s="17">
        <v>10</v>
      </c>
      <c r="E8" s="17">
        <v>0</v>
      </c>
      <c r="F8" s="30">
        <v>150.94</v>
      </c>
      <c r="G8" s="30">
        <v>0</v>
      </c>
      <c r="H8" s="19">
        <f t="shared" si="1"/>
        <v>0</v>
      </c>
      <c r="I8" s="19">
        <f t="shared" si="2"/>
        <v>0.41785961700427332</v>
      </c>
      <c r="J8" s="18">
        <f t="shared" si="5"/>
        <v>63.071730590625016</v>
      </c>
      <c r="K8" s="18">
        <f t="shared" si="3"/>
        <v>6.3071730590625013</v>
      </c>
      <c r="L8" s="17">
        <v>25</v>
      </c>
      <c r="M8" s="20">
        <f t="shared" si="6"/>
        <v>0.4</v>
      </c>
      <c r="N8" s="17">
        <v>64</v>
      </c>
      <c r="O8" s="21">
        <f t="shared" ref="O8:P8" si="16">D8/7</f>
        <v>1.4285714285714286</v>
      </c>
      <c r="P8" s="21">
        <f t="shared" si="16"/>
        <v>0</v>
      </c>
      <c r="Q8" s="17">
        <f t="shared" si="8"/>
        <v>44</v>
      </c>
      <c r="R8" s="17"/>
      <c r="S8" s="22">
        <v>3.4794520547945198</v>
      </c>
      <c r="T8" s="15">
        <v>297</v>
      </c>
      <c r="U8" s="23" t="s">
        <v>33</v>
      </c>
      <c r="V8" s="24" t="s">
        <v>33</v>
      </c>
      <c r="W8" s="15">
        <v>0</v>
      </c>
      <c r="X8" s="25">
        <f t="shared" si="9"/>
        <v>0</v>
      </c>
      <c r="Y8" s="26">
        <f t="shared" si="10"/>
        <v>0</v>
      </c>
      <c r="Z8" s="15">
        <v>0</v>
      </c>
      <c r="AA8" s="15" t="s">
        <v>73</v>
      </c>
      <c r="AB8" s="28">
        <f t="shared" si="11"/>
        <v>-0.69</v>
      </c>
      <c r="AC8" s="29">
        <v>9.6178942708333326E-2</v>
      </c>
      <c r="AD8" s="26">
        <f t="shared" si="12"/>
        <v>-1.3272694093749999</v>
      </c>
      <c r="AE8" s="26">
        <v>-3.48</v>
      </c>
      <c r="AF8" s="26">
        <v>-2.91</v>
      </c>
      <c r="AG8" s="26">
        <v>0</v>
      </c>
    </row>
    <row r="9" spans="1:33" ht="15.75" customHeight="1" x14ac:dyDescent="0.2">
      <c r="A9" s="15" t="s">
        <v>44</v>
      </c>
      <c r="B9" s="15" t="s">
        <v>674</v>
      </c>
      <c r="C9" s="16">
        <f t="shared" si="4"/>
        <v>17.907499999999999</v>
      </c>
      <c r="D9" s="17">
        <v>12</v>
      </c>
      <c r="E9" s="17">
        <v>0</v>
      </c>
      <c r="F9" s="30">
        <v>214.89</v>
      </c>
      <c r="G9" s="30">
        <v>0</v>
      </c>
      <c r="H9" s="19">
        <f t="shared" si="1"/>
        <v>0</v>
      </c>
      <c r="I9" s="19">
        <f t="shared" si="2"/>
        <v>0.48084621480727185</v>
      </c>
      <c r="J9" s="18">
        <f t="shared" si="5"/>
        <v>103.32904309993464</v>
      </c>
      <c r="K9" s="18">
        <f t="shared" si="3"/>
        <v>8.6107535916612203</v>
      </c>
      <c r="L9" s="17">
        <v>36</v>
      </c>
      <c r="M9" s="20">
        <f t="shared" si="6"/>
        <v>0.33333333333333331</v>
      </c>
      <c r="N9" s="17">
        <v>51</v>
      </c>
      <c r="O9" s="21">
        <f t="shared" ref="O9:P9" si="17">D9/7</f>
        <v>1.7142857142857142</v>
      </c>
      <c r="P9" s="21">
        <f t="shared" si="17"/>
        <v>0</v>
      </c>
      <c r="Q9" s="17">
        <f t="shared" si="8"/>
        <v>29</v>
      </c>
      <c r="R9" s="17"/>
      <c r="S9" s="22">
        <v>3.1955307262569801</v>
      </c>
      <c r="T9" s="15">
        <v>297</v>
      </c>
      <c r="U9" s="23" t="s">
        <v>33</v>
      </c>
      <c r="V9" s="24" t="s">
        <v>33</v>
      </c>
      <c r="W9" s="15">
        <v>0</v>
      </c>
      <c r="X9" s="25">
        <f t="shared" si="9"/>
        <v>0</v>
      </c>
      <c r="Y9" s="26">
        <f t="shared" si="10"/>
        <v>0</v>
      </c>
      <c r="Z9" s="15">
        <v>0</v>
      </c>
      <c r="AA9" s="15" t="s">
        <v>73</v>
      </c>
      <c r="AB9" s="28">
        <f t="shared" si="11"/>
        <v>-0.69</v>
      </c>
      <c r="AC9" s="29">
        <v>9.6178942708333326E-2</v>
      </c>
      <c r="AD9" s="26">
        <f t="shared" si="12"/>
        <v>-1.5927232912499998</v>
      </c>
      <c r="AE9" s="26">
        <v>-3.48</v>
      </c>
      <c r="AF9" s="26">
        <v>-2.99789446740128</v>
      </c>
      <c r="AG9" s="26">
        <v>0</v>
      </c>
    </row>
    <row r="10" spans="1:33" ht="15.75" customHeight="1" x14ac:dyDescent="0.2">
      <c r="A10" s="15" t="s">
        <v>45</v>
      </c>
      <c r="B10" s="15" t="s">
        <v>48</v>
      </c>
      <c r="C10" s="16">
        <f t="shared" si="4"/>
        <v>18.489999999999998</v>
      </c>
      <c r="D10" s="17">
        <v>3</v>
      </c>
      <c r="E10" s="17">
        <v>0</v>
      </c>
      <c r="F10" s="30">
        <v>55.47</v>
      </c>
      <c r="G10" s="30">
        <v>0</v>
      </c>
      <c r="H10" s="19">
        <f t="shared" si="1"/>
        <v>0</v>
      </c>
      <c r="I10" s="19">
        <f t="shared" si="2"/>
        <v>0.49247585676913042</v>
      </c>
      <c r="J10" s="18">
        <f t="shared" si="5"/>
        <v>27.317635774983664</v>
      </c>
      <c r="K10" s="18">
        <f t="shared" si="3"/>
        <v>9.1058785916612219</v>
      </c>
      <c r="L10" s="17">
        <v>29</v>
      </c>
      <c r="M10" s="20">
        <f t="shared" si="6"/>
        <v>0.10344827586206896</v>
      </c>
      <c r="N10" s="17">
        <v>49</v>
      </c>
      <c r="O10" s="21">
        <f t="shared" ref="O10:P10" si="18">D10/7</f>
        <v>0.42857142857142855</v>
      </c>
      <c r="P10" s="21">
        <f t="shared" si="18"/>
        <v>0</v>
      </c>
      <c r="Q10" s="17">
        <f t="shared" si="8"/>
        <v>114</v>
      </c>
      <c r="R10" s="17"/>
      <c r="S10" s="22">
        <v>3.6049382716049299</v>
      </c>
      <c r="T10" s="15">
        <v>297</v>
      </c>
      <c r="U10" s="23" t="s">
        <v>33</v>
      </c>
      <c r="V10" s="24" t="s">
        <v>33</v>
      </c>
      <c r="W10" s="15">
        <v>0</v>
      </c>
      <c r="X10" s="25">
        <f t="shared" si="9"/>
        <v>0</v>
      </c>
      <c r="Y10" s="26">
        <f t="shared" si="10"/>
        <v>0</v>
      </c>
      <c r="Z10" s="15">
        <v>0</v>
      </c>
      <c r="AA10" s="15" t="s">
        <v>73</v>
      </c>
      <c r="AB10" s="28">
        <f t="shared" si="11"/>
        <v>-0.69</v>
      </c>
      <c r="AC10" s="29">
        <v>9.6178942708333326E-2</v>
      </c>
      <c r="AD10" s="26">
        <f t="shared" si="12"/>
        <v>-0.39818082281249995</v>
      </c>
      <c r="AE10" s="26">
        <v>-3.48</v>
      </c>
      <c r="AF10" s="26">
        <v>-2.99789446740128</v>
      </c>
      <c r="AG10" s="26">
        <v>0</v>
      </c>
    </row>
    <row r="11" spans="1:33" ht="15.75" customHeight="1" x14ac:dyDescent="0.2">
      <c r="A11" s="15" t="s">
        <v>47</v>
      </c>
      <c r="B11" s="15" t="s">
        <v>48</v>
      </c>
      <c r="C11" s="16">
        <f t="shared" si="4"/>
        <v>18.739999999999998</v>
      </c>
      <c r="D11" s="17">
        <v>6</v>
      </c>
      <c r="E11" s="17">
        <v>3</v>
      </c>
      <c r="F11" s="30">
        <v>112.43999999999998</v>
      </c>
      <c r="G11" s="30">
        <v>0</v>
      </c>
      <c r="H11" s="19">
        <f t="shared" si="1"/>
        <v>0</v>
      </c>
      <c r="I11" s="19">
        <f t="shared" si="2"/>
        <v>0.49724538909611626</v>
      </c>
      <c r="J11" s="18">
        <f t="shared" si="5"/>
        <v>55.910271549967305</v>
      </c>
      <c r="K11" s="18">
        <f t="shared" si="3"/>
        <v>9.318378591661217</v>
      </c>
      <c r="L11" s="17">
        <v>20</v>
      </c>
      <c r="M11" s="20">
        <f t="shared" si="6"/>
        <v>0.3</v>
      </c>
      <c r="N11" s="17">
        <v>41</v>
      </c>
      <c r="O11" s="21">
        <f t="shared" ref="O11:P11" si="19">D11/7</f>
        <v>0.8571428571428571</v>
      </c>
      <c r="P11" s="21">
        <f t="shared" si="19"/>
        <v>0.42857142857142855</v>
      </c>
      <c r="Q11" s="17">
        <f t="shared" si="8"/>
        <v>31</v>
      </c>
      <c r="R11" s="17"/>
      <c r="S11" s="22">
        <v>1.9065420560747599</v>
      </c>
      <c r="T11" s="15">
        <v>297</v>
      </c>
      <c r="U11" s="23" t="s">
        <v>33</v>
      </c>
      <c r="V11" s="24" t="s">
        <v>33</v>
      </c>
      <c r="W11" s="15">
        <v>0</v>
      </c>
      <c r="X11" s="25">
        <f t="shared" si="9"/>
        <v>0</v>
      </c>
      <c r="Y11" s="26">
        <f t="shared" si="10"/>
        <v>0</v>
      </c>
      <c r="Z11" s="15">
        <v>0</v>
      </c>
      <c r="AA11" s="15" t="s">
        <v>73</v>
      </c>
      <c r="AB11" s="28">
        <f t="shared" si="11"/>
        <v>-0.69</v>
      </c>
      <c r="AC11" s="29">
        <v>9.6178942708333326E-2</v>
      </c>
      <c r="AD11" s="26">
        <f t="shared" si="12"/>
        <v>-0.79636164562499989</v>
      </c>
      <c r="AE11" s="26">
        <v>-3.48</v>
      </c>
      <c r="AF11" s="26">
        <v>-2.99789446740128</v>
      </c>
      <c r="AG11" s="26">
        <v>0</v>
      </c>
    </row>
    <row r="12" spans="1:33" ht="15.75" customHeight="1" x14ac:dyDescent="0.2">
      <c r="A12" s="15" t="s">
        <v>49</v>
      </c>
      <c r="B12" s="15" t="s">
        <v>48</v>
      </c>
      <c r="C12" s="16">
        <f t="shared" si="4"/>
        <v>18.989999999999998</v>
      </c>
      <c r="D12" s="17">
        <v>3</v>
      </c>
      <c r="E12" s="17">
        <v>4</v>
      </c>
      <c r="F12" s="30">
        <v>56.97</v>
      </c>
      <c r="G12" s="30">
        <v>0</v>
      </c>
      <c r="H12" s="19">
        <f t="shared" si="1"/>
        <v>0</v>
      </c>
      <c r="I12" s="19">
        <f t="shared" si="2"/>
        <v>0.50188934131970608</v>
      </c>
      <c r="J12" s="18">
        <f t="shared" si="5"/>
        <v>28.592635774983655</v>
      </c>
      <c r="K12" s="18">
        <f t="shared" si="3"/>
        <v>9.5308785916612191</v>
      </c>
      <c r="L12" s="17">
        <v>16</v>
      </c>
      <c r="M12" s="20">
        <f t="shared" si="6"/>
        <v>0.1875</v>
      </c>
      <c r="N12" s="17">
        <v>37</v>
      </c>
      <c r="O12" s="21">
        <f t="shared" ref="O12:P12" si="20">D12/7</f>
        <v>0.42857142857142855</v>
      </c>
      <c r="P12" s="21">
        <f t="shared" si="20"/>
        <v>0.5714285714285714</v>
      </c>
      <c r="Q12" s="17">
        <f t="shared" si="8"/>
        <v>37</v>
      </c>
      <c r="R12" s="17"/>
      <c r="S12" s="22">
        <v>2.49411764705882</v>
      </c>
      <c r="T12" s="15">
        <v>297</v>
      </c>
      <c r="U12" s="23" t="s">
        <v>33</v>
      </c>
      <c r="V12" s="24" t="s">
        <v>33</v>
      </c>
      <c r="W12" s="15">
        <v>0</v>
      </c>
      <c r="X12" s="25">
        <f t="shared" si="9"/>
        <v>0</v>
      </c>
      <c r="Y12" s="26">
        <f t="shared" si="10"/>
        <v>0</v>
      </c>
      <c r="Z12" s="15">
        <v>0</v>
      </c>
      <c r="AA12" s="15" t="s">
        <v>73</v>
      </c>
      <c r="AB12" s="28">
        <f t="shared" si="11"/>
        <v>-0.69</v>
      </c>
      <c r="AC12" s="29">
        <v>9.6178942708333326E-2</v>
      </c>
      <c r="AD12" s="26">
        <f t="shared" si="12"/>
        <v>-0.39818082281249995</v>
      </c>
      <c r="AE12" s="26">
        <v>-3.48</v>
      </c>
      <c r="AF12" s="26">
        <v>-2.99789446740128</v>
      </c>
      <c r="AG12" s="26">
        <v>0</v>
      </c>
    </row>
    <row r="13" spans="1:33" ht="15.75" customHeight="1" x14ac:dyDescent="0.2">
      <c r="A13" s="15" t="s">
        <v>50</v>
      </c>
      <c r="B13" s="15" t="s">
        <v>48</v>
      </c>
      <c r="C13" s="16">
        <f t="shared" si="4"/>
        <v>18.823333333333331</v>
      </c>
      <c r="D13" s="17">
        <v>9</v>
      </c>
      <c r="E13" s="17">
        <v>3</v>
      </c>
      <c r="F13" s="18">
        <v>169.40999999999997</v>
      </c>
      <c r="G13" s="30">
        <v>0</v>
      </c>
      <c r="H13" s="19">
        <f t="shared" si="1"/>
        <v>0</v>
      </c>
      <c r="I13" s="19">
        <f t="shared" si="2"/>
        <v>0.49642252749425764</v>
      </c>
      <c r="J13" s="18">
        <f t="shared" si="5"/>
        <v>84.098940382802169</v>
      </c>
      <c r="K13" s="18">
        <f t="shared" si="3"/>
        <v>9.3443267092002404</v>
      </c>
      <c r="L13" s="17">
        <v>19</v>
      </c>
      <c r="M13" s="20">
        <f t="shared" si="6"/>
        <v>0.47368421052631576</v>
      </c>
      <c r="N13" s="17">
        <v>23</v>
      </c>
      <c r="O13" s="21">
        <f t="shared" ref="O13:P13" si="21">D13/7</f>
        <v>1.2857142857142858</v>
      </c>
      <c r="P13" s="21">
        <f t="shared" si="21"/>
        <v>0.42857142857142855</v>
      </c>
      <c r="Q13" s="17">
        <f t="shared" si="8"/>
        <v>13</v>
      </c>
      <c r="R13" s="17"/>
      <c r="S13" s="22">
        <v>3.13875598086124</v>
      </c>
      <c r="T13" s="15">
        <v>297</v>
      </c>
      <c r="U13" s="23" t="s">
        <v>33</v>
      </c>
      <c r="V13" s="24" t="s">
        <v>33</v>
      </c>
      <c r="W13" s="15">
        <v>0</v>
      </c>
      <c r="X13" s="25">
        <f t="shared" si="9"/>
        <v>0</v>
      </c>
      <c r="Y13" s="26">
        <f t="shared" si="10"/>
        <v>0</v>
      </c>
      <c r="Z13" s="15">
        <v>0</v>
      </c>
      <c r="AA13" s="15" t="s">
        <v>73</v>
      </c>
      <c r="AB13" s="28">
        <f t="shared" si="11"/>
        <v>-0.69</v>
      </c>
      <c r="AC13" s="29">
        <v>9.6178942708333326E-2</v>
      </c>
      <c r="AD13" s="26">
        <f t="shared" si="12"/>
        <v>-1.1945424684374999</v>
      </c>
      <c r="AE13" s="26">
        <v>-3.48</v>
      </c>
      <c r="AF13" s="26">
        <v>-3.0427796831955898</v>
      </c>
      <c r="AG13" s="26">
        <v>0</v>
      </c>
    </row>
    <row r="14" spans="1:33" ht="15.75" customHeight="1" x14ac:dyDescent="0.2">
      <c r="A14" s="15" t="s">
        <v>52</v>
      </c>
      <c r="B14" s="15" t="s">
        <v>48</v>
      </c>
      <c r="C14" s="16">
        <f t="shared" si="4"/>
        <v>18.739999999999998</v>
      </c>
      <c r="D14" s="17">
        <v>6</v>
      </c>
      <c r="E14" s="17">
        <v>0</v>
      </c>
      <c r="F14" s="18">
        <v>112.43999999999998</v>
      </c>
      <c r="G14" s="30">
        <v>-0.08</v>
      </c>
      <c r="H14" s="19">
        <f t="shared" si="1"/>
        <v>7.1149057274991114E-4</v>
      </c>
      <c r="I14" s="19">
        <f t="shared" si="2"/>
        <v>0.49413874293135412</v>
      </c>
      <c r="J14" s="18">
        <f t="shared" si="5"/>
        <v>55.560960255201451</v>
      </c>
      <c r="K14" s="18">
        <f t="shared" si="3"/>
        <v>9.2601600425335757</v>
      </c>
      <c r="L14" s="17">
        <v>28</v>
      </c>
      <c r="M14" s="20">
        <f t="shared" si="6"/>
        <v>0.21428571428571427</v>
      </c>
      <c r="N14" s="17">
        <v>15</v>
      </c>
      <c r="O14" s="21">
        <f t="shared" ref="O14:P14" si="22">D14/7</f>
        <v>0.8571428571428571</v>
      </c>
      <c r="P14" s="21">
        <f t="shared" si="22"/>
        <v>0</v>
      </c>
      <c r="Q14" s="17">
        <f t="shared" si="8"/>
        <v>17</v>
      </c>
      <c r="R14" s="17"/>
      <c r="S14" s="22">
        <v>3.8095238095238</v>
      </c>
      <c r="T14" s="15">
        <v>297</v>
      </c>
      <c r="U14" s="23" t="s">
        <v>33</v>
      </c>
      <c r="V14" s="24" t="s">
        <v>33</v>
      </c>
      <c r="W14" s="15">
        <v>0</v>
      </c>
      <c r="X14" s="25">
        <f t="shared" si="9"/>
        <v>0</v>
      </c>
      <c r="Y14" s="26">
        <f t="shared" si="10"/>
        <v>0</v>
      </c>
      <c r="Z14" s="15">
        <v>0</v>
      </c>
      <c r="AA14" s="15" t="s">
        <v>73</v>
      </c>
      <c r="AB14" s="28">
        <f t="shared" si="11"/>
        <v>-0.69</v>
      </c>
      <c r="AC14" s="29">
        <v>9.6178942708333326E-2</v>
      </c>
      <c r="AD14" s="26">
        <f t="shared" si="12"/>
        <v>-0.79636164562499989</v>
      </c>
      <c r="AE14" s="26">
        <v>-3.48</v>
      </c>
      <c r="AF14" s="26">
        <v>-3.0427796831955898</v>
      </c>
      <c r="AG14" s="26">
        <v>0</v>
      </c>
    </row>
    <row r="15" spans="1:33" ht="15.75" customHeight="1" x14ac:dyDescent="0.2">
      <c r="A15" s="15" t="s">
        <v>54</v>
      </c>
      <c r="B15" s="15" t="s">
        <v>48</v>
      </c>
      <c r="C15" s="16">
        <f t="shared" si="4"/>
        <v>18.864999999999998</v>
      </c>
      <c r="D15" s="17">
        <v>8</v>
      </c>
      <c r="E15" s="17">
        <v>1</v>
      </c>
      <c r="F15" s="18">
        <v>150.91999999999999</v>
      </c>
      <c r="G15" s="30">
        <v>0</v>
      </c>
      <c r="H15" s="19">
        <f t="shared" si="1"/>
        <v>0</v>
      </c>
      <c r="I15" s="19">
        <f t="shared" si="2"/>
        <v>0.49720346545809213</v>
      </c>
      <c r="J15" s="18">
        <f t="shared" si="5"/>
        <v>75.037947006935255</v>
      </c>
      <c r="K15" s="18">
        <f t="shared" si="3"/>
        <v>9.3797433758669069</v>
      </c>
      <c r="L15" s="17">
        <v>27</v>
      </c>
      <c r="M15" s="20">
        <f t="shared" si="6"/>
        <v>0.29629629629629628</v>
      </c>
      <c r="N15" s="17">
        <v>6</v>
      </c>
      <c r="O15" s="21">
        <f t="shared" ref="O15:P15" si="23">D15/7</f>
        <v>1.1428571428571428</v>
      </c>
      <c r="P15" s="21">
        <f t="shared" si="23"/>
        <v>0.14285714285714285</v>
      </c>
      <c r="Q15" s="17">
        <f t="shared" si="8"/>
        <v>4</v>
      </c>
      <c r="R15" s="17"/>
      <c r="S15" s="22">
        <v>2.0396600566572198</v>
      </c>
      <c r="T15" s="15">
        <v>297</v>
      </c>
      <c r="U15" s="23" t="s">
        <v>33</v>
      </c>
      <c r="V15" s="24" t="s">
        <v>33</v>
      </c>
      <c r="W15" s="15">
        <v>0</v>
      </c>
      <c r="X15" s="25">
        <f t="shared" si="9"/>
        <v>0</v>
      </c>
      <c r="Y15" s="26">
        <f t="shared" si="10"/>
        <v>0</v>
      </c>
      <c r="Z15" s="15">
        <v>0</v>
      </c>
      <c r="AA15" s="15" t="s">
        <v>73</v>
      </c>
      <c r="AB15" s="28">
        <f t="shared" si="11"/>
        <v>-0.69</v>
      </c>
      <c r="AC15" s="29">
        <v>9.6178942708333326E-2</v>
      </c>
      <c r="AD15" s="26">
        <f t="shared" si="12"/>
        <v>-1.0618155274999999</v>
      </c>
      <c r="AE15" s="26">
        <v>-3.48</v>
      </c>
      <c r="AF15" s="26">
        <v>-3.0427796831955898</v>
      </c>
      <c r="AG15" s="26">
        <v>0</v>
      </c>
    </row>
    <row r="16" spans="1:33" ht="15.75" customHeight="1" x14ac:dyDescent="0.2">
      <c r="A16" s="15" t="s">
        <v>55</v>
      </c>
      <c r="B16" s="15" t="s">
        <v>227</v>
      </c>
      <c r="C16" s="16">
        <f t="shared" si="4"/>
        <v>19.323333333333334</v>
      </c>
      <c r="D16" s="17">
        <v>3</v>
      </c>
      <c r="E16" s="17">
        <v>0</v>
      </c>
      <c r="F16" s="18">
        <v>57.97</v>
      </c>
      <c r="G16" s="30">
        <v>0</v>
      </c>
      <c r="H16" s="19">
        <f t="shared" si="1"/>
        <v>0</v>
      </c>
      <c r="I16" s="19">
        <f t="shared" si="2"/>
        <v>0.50557150470244483</v>
      </c>
      <c r="J16" s="18">
        <f t="shared" si="5"/>
        <v>29.307980127600729</v>
      </c>
      <c r="K16" s="18">
        <f t="shared" si="3"/>
        <v>9.7693267092002429</v>
      </c>
      <c r="L16" s="17">
        <v>14</v>
      </c>
      <c r="M16" s="20">
        <f t="shared" si="6"/>
        <v>0.21428571428571427</v>
      </c>
      <c r="N16" s="17">
        <v>3</v>
      </c>
      <c r="O16" s="21">
        <f t="shared" ref="O16:P16" si="24">D16/7</f>
        <v>0.42857142857142855</v>
      </c>
      <c r="P16" s="21">
        <f t="shared" si="24"/>
        <v>0</v>
      </c>
      <c r="Q16" s="17">
        <f t="shared" si="8"/>
        <v>7</v>
      </c>
      <c r="R16" s="17"/>
      <c r="S16" s="22">
        <v>2.1818181818181799</v>
      </c>
      <c r="T16" s="15">
        <v>297</v>
      </c>
      <c r="U16" s="23">
        <v>297</v>
      </c>
      <c r="V16" s="24" t="s">
        <v>675</v>
      </c>
      <c r="W16" s="15">
        <v>0</v>
      </c>
      <c r="X16" s="25">
        <f t="shared" si="9"/>
        <v>0</v>
      </c>
      <c r="Y16" s="26">
        <f t="shared" si="10"/>
        <v>0</v>
      </c>
      <c r="Z16" s="15">
        <v>0</v>
      </c>
      <c r="AA16" s="15" t="s">
        <v>73</v>
      </c>
      <c r="AB16" s="28">
        <f t="shared" si="11"/>
        <v>-0.69</v>
      </c>
      <c r="AC16" s="29">
        <v>9.6178942708333326E-2</v>
      </c>
      <c r="AD16" s="26">
        <f t="shared" si="12"/>
        <v>-0.39818082281249995</v>
      </c>
      <c r="AE16" s="26">
        <v>-3.48</v>
      </c>
      <c r="AF16" s="26">
        <v>-3.0427796831955898</v>
      </c>
      <c r="AG16" s="26">
        <v>0</v>
      </c>
    </row>
    <row r="17" spans="1:33" ht="15.75" customHeight="1" x14ac:dyDescent="0.2">
      <c r="A17" s="15" t="s">
        <v>56</v>
      </c>
      <c r="B17" s="15"/>
      <c r="C17" s="16">
        <f t="shared" si="4"/>
        <v>20.656666666666666</v>
      </c>
      <c r="D17" s="17">
        <v>3</v>
      </c>
      <c r="E17" s="17">
        <v>0</v>
      </c>
      <c r="F17" s="18">
        <v>61.97</v>
      </c>
      <c r="G17" s="30">
        <v>0</v>
      </c>
      <c r="H17" s="19">
        <f t="shared" si="1"/>
        <v>0</v>
      </c>
      <c r="I17" s="19">
        <f t="shared" si="2"/>
        <v>0.53078070239794628</v>
      </c>
      <c r="J17" s="18">
        <f t="shared" si="5"/>
        <v>32.892480127600727</v>
      </c>
      <c r="K17" s="18">
        <f t="shared" si="3"/>
        <v>10.964160042533576</v>
      </c>
      <c r="L17" s="17">
        <v>20</v>
      </c>
      <c r="M17" s="20">
        <f t="shared" si="6"/>
        <v>0.15</v>
      </c>
      <c r="N17" s="17">
        <v>1</v>
      </c>
      <c r="O17" s="21">
        <f t="shared" ref="O17:P17" si="25">D17/7</f>
        <v>0.42857142857142855</v>
      </c>
      <c r="P17" s="21">
        <f t="shared" si="25"/>
        <v>0</v>
      </c>
      <c r="Q17" s="17">
        <f t="shared" si="8"/>
        <v>2</v>
      </c>
      <c r="R17" s="17"/>
      <c r="S17" s="22">
        <v>2.41818181818181</v>
      </c>
      <c r="T17" s="15">
        <v>297</v>
      </c>
      <c r="U17" s="23">
        <v>297</v>
      </c>
      <c r="V17" s="24" t="s">
        <v>676</v>
      </c>
      <c r="W17" s="15">
        <v>0</v>
      </c>
      <c r="X17" s="25">
        <f t="shared" si="9"/>
        <v>0</v>
      </c>
      <c r="Y17" s="26">
        <f t="shared" si="10"/>
        <v>0</v>
      </c>
      <c r="Z17" s="15">
        <v>0</v>
      </c>
      <c r="AA17" s="15" t="s">
        <v>73</v>
      </c>
      <c r="AB17" s="28">
        <f t="shared" si="11"/>
        <v>-0.69</v>
      </c>
      <c r="AC17" s="29">
        <v>9.6178942708333326E-2</v>
      </c>
      <c r="AD17" s="26">
        <f t="shared" si="12"/>
        <v>-0.39818082281249995</v>
      </c>
      <c r="AE17" s="26">
        <v>-3.48</v>
      </c>
      <c r="AF17" s="26">
        <v>-2.9812796831955901</v>
      </c>
      <c r="AG17" s="26">
        <v>0</v>
      </c>
    </row>
    <row r="18" spans="1:33" ht="15.75" customHeight="1" x14ac:dyDescent="0.2">
      <c r="A18" s="15" t="s">
        <v>57</v>
      </c>
      <c r="B18" s="15"/>
      <c r="C18" s="16">
        <f t="shared" si="4"/>
        <v>20.99</v>
      </c>
      <c r="D18" s="17">
        <v>3</v>
      </c>
      <c r="E18" s="17">
        <v>0</v>
      </c>
      <c r="F18" s="18">
        <v>62.97</v>
      </c>
      <c r="G18" s="30">
        <v>0</v>
      </c>
      <c r="H18" s="19">
        <f t="shared" si="1"/>
        <v>0</v>
      </c>
      <c r="I18" s="19">
        <f t="shared" si="2"/>
        <v>0.53585008936955258</v>
      </c>
      <c r="J18" s="18">
        <f t="shared" si="5"/>
        <v>33.742480127600729</v>
      </c>
      <c r="K18" s="18">
        <f t="shared" si="3"/>
        <v>11.24749337586691</v>
      </c>
      <c r="L18" s="17">
        <v>10</v>
      </c>
      <c r="M18" s="20">
        <f t="shared" si="6"/>
        <v>0.3</v>
      </c>
      <c r="N18" s="17">
        <v>0</v>
      </c>
      <c r="O18" s="21">
        <f t="shared" ref="O18:P18" si="26">D18/7</f>
        <v>0.42857142857142855</v>
      </c>
      <c r="P18" s="21">
        <f t="shared" si="26"/>
        <v>0</v>
      </c>
      <c r="Q18" s="17">
        <f t="shared" si="8"/>
        <v>0</v>
      </c>
      <c r="R18" s="17"/>
      <c r="S18" s="22">
        <v>2.5025641025640999</v>
      </c>
      <c r="T18" s="15">
        <v>297</v>
      </c>
      <c r="U18" s="23">
        <v>297</v>
      </c>
      <c r="V18" s="24" t="s">
        <v>676</v>
      </c>
      <c r="W18" s="15">
        <v>0</v>
      </c>
      <c r="X18" s="25">
        <f t="shared" si="9"/>
        <v>0</v>
      </c>
      <c r="Y18" s="26">
        <f t="shared" si="10"/>
        <v>0</v>
      </c>
      <c r="Z18" s="15">
        <v>0</v>
      </c>
      <c r="AA18" s="15" t="s">
        <v>73</v>
      </c>
      <c r="AB18" s="28">
        <f t="shared" si="11"/>
        <v>-0.69</v>
      </c>
      <c r="AC18" s="29">
        <v>9.6178942708333326E-2</v>
      </c>
      <c r="AD18" s="26">
        <f t="shared" si="12"/>
        <v>-0.39818082281249995</v>
      </c>
      <c r="AE18" s="26">
        <v>-3.48</v>
      </c>
      <c r="AF18" s="26">
        <v>-2.9812796831955901</v>
      </c>
      <c r="AG18" s="26">
        <v>0</v>
      </c>
    </row>
    <row r="19" spans="1:33" ht="15.75" customHeight="1" x14ac:dyDescent="0.2">
      <c r="A19" s="15" t="s">
        <v>58</v>
      </c>
      <c r="B19" s="15" t="s">
        <v>53</v>
      </c>
      <c r="C19" s="16" t="str">
        <f t="shared" si="4"/>
        <v xml:space="preserve"> - </v>
      </c>
      <c r="D19" s="17">
        <v>0</v>
      </c>
      <c r="E19" s="17">
        <v>0</v>
      </c>
      <c r="F19" s="18">
        <v>0</v>
      </c>
      <c r="G19" s="30">
        <v>0</v>
      </c>
      <c r="H19" s="19" t="e">
        <f t="shared" si="1"/>
        <v>#DIV/0!</v>
      </c>
      <c r="I19" s="19" t="e">
        <f t="shared" si="2"/>
        <v>#DIV/0!</v>
      </c>
      <c r="J19" s="18">
        <f t="shared" si="5"/>
        <v>0</v>
      </c>
      <c r="K19" s="18" t="e">
        <f t="shared" si="3"/>
        <v>#DIV/0!</v>
      </c>
      <c r="L19" s="17">
        <v>0</v>
      </c>
      <c r="M19" s="20" t="str">
        <f t="shared" si="6"/>
        <v>-</v>
      </c>
      <c r="N19" s="17">
        <v>0</v>
      </c>
      <c r="O19" s="21">
        <f t="shared" ref="O19:P19" si="27">D19/7</f>
        <v>0</v>
      </c>
      <c r="P19" s="21">
        <f t="shared" si="27"/>
        <v>0</v>
      </c>
      <c r="Q19" s="17" t="e">
        <f t="shared" si="8"/>
        <v>#DIV/0!</v>
      </c>
      <c r="R19" s="17"/>
      <c r="S19" s="22" t="e">
        <v>#N/A</v>
      </c>
      <c r="T19" s="15">
        <v>297</v>
      </c>
      <c r="U19" s="23">
        <v>297</v>
      </c>
      <c r="V19" s="24" t="s">
        <v>676</v>
      </c>
      <c r="W19" s="15">
        <v>0</v>
      </c>
      <c r="X19" s="25">
        <f t="shared" si="9"/>
        <v>0</v>
      </c>
      <c r="Y19" s="26">
        <f t="shared" si="10"/>
        <v>0</v>
      </c>
      <c r="Z19" s="15">
        <v>0</v>
      </c>
      <c r="AA19" s="15" t="s">
        <v>73</v>
      </c>
      <c r="AB19" s="28">
        <f t="shared" si="11"/>
        <v>-0.69</v>
      </c>
      <c r="AC19" s="29">
        <v>9.6178942708333326E-2</v>
      </c>
      <c r="AD19" s="26">
        <f t="shared" si="12"/>
        <v>0</v>
      </c>
      <c r="AE19" s="26">
        <v>-3.48</v>
      </c>
      <c r="AF19" s="26">
        <v>-2.9812796831955923</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297</v>
      </c>
      <c r="U20" s="23">
        <v>297</v>
      </c>
      <c r="V20" s="24" t="s">
        <v>676</v>
      </c>
      <c r="W20" s="15">
        <v>0</v>
      </c>
      <c r="X20" s="25">
        <f t="shared" si="9"/>
        <v>0</v>
      </c>
      <c r="Y20" s="26">
        <f t="shared" si="10"/>
        <v>0</v>
      </c>
      <c r="Z20" s="15">
        <v>0</v>
      </c>
      <c r="AA20" s="15" t="s">
        <v>73</v>
      </c>
      <c r="AB20" s="28">
        <f t="shared" si="11"/>
        <v>-0.69</v>
      </c>
      <c r="AC20" s="29">
        <v>9.6178942708333326E-2</v>
      </c>
      <c r="AD20" s="26">
        <f t="shared" si="12"/>
        <v>0</v>
      </c>
      <c r="AE20" s="26">
        <v>-3.48</v>
      </c>
      <c r="AF20" s="26">
        <v>-2.9812796831955923</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297</v>
      </c>
      <c r="U21" s="23">
        <v>297</v>
      </c>
      <c r="V21" s="24" t="s">
        <v>677</v>
      </c>
      <c r="W21" s="15">
        <v>0</v>
      </c>
      <c r="X21" s="25">
        <f t="shared" si="9"/>
        <v>0</v>
      </c>
      <c r="Y21" s="26">
        <f t="shared" si="10"/>
        <v>0</v>
      </c>
      <c r="Z21" s="15">
        <v>0</v>
      </c>
      <c r="AA21" s="15" t="s">
        <v>73</v>
      </c>
      <c r="AB21" s="28">
        <f t="shared" si="11"/>
        <v>-0.69</v>
      </c>
      <c r="AC21" s="29">
        <v>9.6178942708333326E-2</v>
      </c>
      <c r="AD21" s="26">
        <f t="shared" si="12"/>
        <v>0</v>
      </c>
      <c r="AE21" s="26">
        <v>-3.48</v>
      </c>
      <c r="AF21" s="26">
        <v>-2.9812796831955923</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297</v>
      </c>
      <c r="U22" s="23">
        <v>297</v>
      </c>
      <c r="V22" s="24" t="s">
        <v>677</v>
      </c>
      <c r="W22" s="15">
        <v>0</v>
      </c>
      <c r="X22" s="25">
        <f t="shared" si="9"/>
        <v>0</v>
      </c>
      <c r="Y22" s="26">
        <f t="shared" si="10"/>
        <v>0</v>
      </c>
      <c r="Z22" s="15">
        <v>0</v>
      </c>
      <c r="AA22" s="15" t="s">
        <v>73</v>
      </c>
      <c r="AB22" s="28">
        <f t="shared" si="11"/>
        <v>-0.69</v>
      </c>
      <c r="AC22" s="29">
        <v>9.6178942708333326E-2</v>
      </c>
      <c r="AD22" s="26">
        <f t="shared" si="12"/>
        <v>0</v>
      </c>
      <c r="AE22" s="26">
        <v>-3.48</v>
      </c>
      <c r="AF22" s="26">
        <v>-2.9812796831955923</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297</v>
      </c>
      <c r="U23" s="23">
        <v>297</v>
      </c>
      <c r="V23" s="24" t="s">
        <v>677</v>
      </c>
      <c r="W23" s="15">
        <v>0</v>
      </c>
      <c r="X23" s="25">
        <f t="shared" si="9"/>
        <v>0</v>
      </c>
      <c r="Y23" s="26">
        <f t="shared" si="10"/>
        <v>0</v>
      </c>
      <c r="Z23" s="15">
        <v>0</v>
      </c>
      <c r="AA23" s="15" t="s">
        <v>73</v>
      </c>
      <c r="AB23" s="28">
        <f t="shared" si="11"/>
        <v>-0.69</v>
      </c>
      <c r="AC23" s="29">
        <v>9.6178942708333326E-2</v>
      </c>
      <c r="AD23" s="26">
        <f t="shared" si="12"/>
        <v>0</v>
      </c>
      <c r="AE23" s="26">
        <v>-3.48</v>
      </c>
      <c r="AF23" s="26">
        <v>-2.9812796831955923</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297</v>
      </c>
      <c r="U24" s="23">
        <v>297</v>
      </c>
      <c r="V24" s="24" t="s">
        <v>678</v>
      </c>
      <c r="W24" s="15">
        <v>0</v>
      </c>
      <c r="X24" s="25">
        <f t="shared" si="9"/>
        <v>0</v>
      </c>
      <c r="Y24" s="26">
        <f t="shared" si="10"/>
        <v>0</v>
      </c>
      <c r="Z24" s="15">
        <v>0</v>
      </c>
      <c r="AA24" s="15" t="s">
        <v>73</v>
      </c>
      <c r="AB24" s="28">
        <f t="shared" si="11"/>
        <v>-0.69</v>
      </c>
      <c r="AC24" s="29">
        <v>9.6178942708333326E-2</v>
      </c>
      <c r="AD24" s="26">
        <f t="shared" si="12"/>
        <v>0</v>
      </c>
      <c r="AE24" s="26">
        <v>-3.48</v>
      </c>
      <c r="AF24" s="26">
        <v>-2.9812796831955923</v>
      </c>
      <c r="AG24" s="26">
        <v>0</v>
      </c>
    </row>
    <row r="25" spans="1:33" ht="15.75" customHeight="1" x14ac:dyDescent="0.2">
      <c r="A25" s="15" t="s">
        <v>64</v>
      </c>
      <c r="B25" s="15" t="s">
        <v>679</v>
      </c>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9.6178942708333326E-2</v>
      </c>
      <c r="AD25" s="26">
        <f t="shared" si="12"/>
        <v>0</v>
      </c>
      <c r="AE25" s="26">
        <v>-3.48</v>
      </c>
      <c r="AF25" s="26">
        <v>-2.98</v>
      </c>
      <c r="AG25" s="26">
        <v>0</v>
      </c>
    </row>
    <row r="26" spans="1:33" ht="15.75" customHeight="1" x14ac:dyDescent="0.2">
      <c r="A26" s="15" t="s">
        <v>65</v>
      </c>
      <c r="B26" s="15" t="s">
        <v>195</v>
      </c>
      <c r="C26" s="16" t="str">
        <f t="shared" si="4"/>
        <v xml:space="preserve"> - </v>
      </c>
      <c r="D26" s="17">
        <v>0</v>
      </c>
      <c r="E26" s="17">
        <v>0</v>
      </c>
      <c r="F26" s="18">
        <v>0</v>
      </c>
      <c r="G26" s="18">
        <v>0</v>
      </c>
      <c r="H26" s="19" t="e">
        <f t="shared" si="1"/>
        <v>#DIV/0!</v>
      </c>
      <c r="I26" s="19" t="e">
        <f t="shared" si="2"/>
        <v>#DIV/0!</v>
      </c>
      <c r="J26" s="18">
        <f t="shared" si="5"/>
        <v>0</v>
      </c>
      <c r="K26" s="18" t="e">
        <f t="shared" si="3"/>
        <v>#DIV/0!</v>
      </c>
      <c r="L26" s="17">
        <v>0</v>
      </c>
      <c r="M26" s="20" t="str">
        <f t="shared" si="6"/>
        <v>-</v>
      </c>
      <c r="N26" s="17">
        <v>297</v>
      </c>
      <c r="O26" s="21">
        <f t="shared" ref="O26:P26" si="34">D26/7</f>
        <v>0</v>
      </c>
      <c r="P26" s="21">
        <f t="shared" si="34"/>
        <v>0</v>
      </c>
      <c r="Q26" s="17" t="e">
        <f t="shared" si="8"/>
        <v>#DIV/0!</v>
      </c>
      <c r="R26" s="17"/>
      <c r="S26" s="22">
        <v>0.33633633633633642</v>
      </c>
      <c r="T26" s="15">
        <v>0</v>
      </c>
      <c r="U26" s="23" t="s">
        <v>33</v>
      </c>
      <c r="V26" s="24" t="s">
        <v>33</v>
      </c>
      <c r="W26" s="37">
        <v>0</v>
      </c>
      <c r="X26" s="25">
        <f t="shared" si="9"/>
        <v>0</v>
      </c>
      <c r="Y26" s="26">
        <f t="shared" si="10"/>
        <v>0</v>
      </c>
      <c r="Z26" s="37">
        <v>0</v>
      </c>
      <c r="AA26" s="15" t="s">
        <v>73</v>
      </c>
      <c r="AB26" s="28">
        <f t="shared" si="11"/>
        <v>-0.69</v>
      </c>
      <c r="AC26" s="29">
        <v>9.6178942708333326E-2</v>
      </c>
      <c r="AD26" s="26">
        <f t="shared" si="12"/>
        <v>0</v>
      </c>
      <c r="AE26" s="26">
        <v>-3.48</v>
      </c>
      <c r="AF26" s="26">
        <v>-2.9812796831955901</v>
      </c>
      <c r="AG26" s="26">
        <v>0</v>
      </c>
    </row>
    <row r="27" spans="1:33" ht="15.75" customHeight="1" x14ac:dyDescent="0.2">
      <c r="A27" s="15" t="s">
        <v>66</v>
      </c>
      <c r="B27" s="15" t="s">
        <v>671</v>
      </c>
      <c r="C27" s="16" t="str">
        <f t="shared" si="4"/>
        <v xml:space="preserve"> - </v>
      </c>
      <c r="D27" s="17">
        <v>0</v>
      </c>
      <c r="E27" s="17">
        <v>0</v>
      </c>
      <c r="F27" s="18">
        <v>0</v>
      </c>
      <c r="G27" s="18">
        <v>0</v>
      </c>
      <c r="H27" s="19" t="e">
        <f t="shared" si="1"/>
        <v>#DIV/0!</v>
      </c>
      <c r="I27" s="19" t="e">
        <f t="shared" si="2"/>
        <v>#DIV/0!</v>
      </c>
      <c r="J27" s="18">
        <f t="shared" si="5"/>
        <v>0</v>
      </c>
      <c r="K27" s="18" t="e">
        <f t="shared" si="3"/>
        <v>#DIV/0!</v>
      </c>
      <c r="L27" s="17">
        <v>0</v>
      </c>
      <c r="M27" s="20" t="str">
        <f t="shared" si="6"/>
        <v>-</v>
      </c>
      <c r="N27" s="17">
        <v>298</v>
      </c>
      <c r="O27" s="21">
        <f t="shared" ref="O27:P27" si="35">D27/7</f>
        <v>0</v>
      </c>
      <c r="P27" s="21">
        <f t="shared" si="35"/>
        <v>0</v>
      </c>
      <c r="Q27" s="17" t="e">
        <f t="shared" si="8"/>
        <v>#DIV/0!</v>
      </c>
      <c r="R27" s="17"/>
      <c r="S27" s="22">
        <v>0.23384615384615379</v>
      </c>
      <c r="T27" s="15">
        <v>0</v>
      </c>
      <c r="U27" s="23" t="s">
        <v>33</v>
      </c>
      <c r="V27" s="24" t="s">
        <v>33</v>
      </c>
      <c r="W27" s="37">
        <v>0</v>
      </c>
      <c r="X27" s="25">
        <f t="shared" si="9"/>
        <v>0</v>
      </c>
      <c r="Y27" s="26">
        <f t="shared" si="10"/>
        <v>0</v>
      </c>
      <c r="Z27" s="37">
        <v>0</v>
      </c>
      <c r="AA27" s="15" t="s">
        <v>73</v>
      </c>
      <c r="AB27" s="28">
        <f t="shared" si="11"/>
        <v>-0.69</v>
      </c>
      <c r="AC27" s="29">
        <v>9.6178942708333326E-2</v>
      </c>
      <c r="AD27" s="26">
        <f t="shared" si="12"/>
        <v>0</v>
      </c>
      <c r="AE27" s="26">
        <v>-3.64</v>
      </c>
      <c r="AF27" s="26">
        <v>-2.9812796831955901</v>
      </c>
      <c r="AG27" s="26">
        <v>0</v>
      </c>
    </row>
    <row r="28" spans="1:33" ht="15.75" customHeight="1" x14ac:dyDescent="0.2">
      <c r="A28" s="15" t="s">
        <v>67</v>
      </c>
      <c r="B28" s="15" t="s">
        <v>48</v>
      </c>
      <c r="C28" s="16">
        <f t="shared" si="4"/>
        <v>16.989999999999998</v>
      </c>
      <c r="D28" s="17">
        <v>4</v>
      </c>
      <c r="E28" s="17">
        <v>0</v>
      </c>
      <c r="F28" s="18">
        <v>67.959999999999994</v>
      </c>
      <c r="G28" s="18">
        <v>0</v>
      </c>
      <c r="H28" s="19">
        <f t="shared" si="1"/>
        <v>0</v>
      </c>
      <c r="I28" s="19">
        <f t="shared" si="2"/>
        <v>0.45247165249363791</v>
      </c>
      <c r="J28" s="18">
        <f t="shared" si="5"/>
        <v>30.749973503467629</v>
      </c>
      <c r="K28" s="18">
        <f t="shared" si="3"/>
        <v>7.6874933758669073</v>
      </c>
      <c r="L28" s="17">
        <v>20</v>
      </c>
      <c r="M28" s="20">
        <f t="shared" si="6"/>
        <v>0.2</v>
      </c>
      <c r="N28" s="17">
        <v>221</v>
      </c>
      <c r="O28" s="21">
        <f t="shared" ref="O28:P28" si="36">D28/7</f>
        <v>0.5714285714285714</v>
      </c>
      <c r="P28" s="21">
        <f t="shared" si="36"/>
        <v>0</v>
      </c>
      <c r="Q28" s="17">
        <f t="shared" si="8"/>
        <v>386</v>
      </c>
      <c r="R28" s="17"/>
      <c r="S28" s="22">
        <v>0.2323651452282158</v>
      </c>
      <c r="T28" s="15">
        <v>0</v>
      </c>
      <c r="U28" s="23" t="s">
        <v>33</v>
      </c>
      <c r="V28" s="24" t="s">
        <v>33</v>
      </c>
      <c r="W28" s="37">
        <v>0</v>
      </c>
      <c r="X28" s="25">
        <f t="shared" si="9"/>
        <v>0</v>
      </c>
      <c r="Y28" s="26">
        <f t="shared" si="10"/>
        <v>0</v>
      </c>
      <c r="Z28" s="37">
        <v>0</v>
      </c>
      <c r="AA28" s="15" t="s">
        <v>73</v>
      </c>
      <c r="AB28" s="28">
        <f t="shared" si="11"/>
        <v>-0.69</v>
      </c>
      <c r="AC28" s="29">
        <v>9.6178942708333326E-2</v>
      </c>
      <c r="AD28" s="26">
        <f t="shared" si="12"/>
        <v>-0.53090776374999993</v>
      </c>
      <c r="AE28" s="26">
        <v>-3.64</v>
      </c>
      <c r="AF28" s="26">
        <v>-2.9812796831955901</v>
      </c>
      <c r="AG28" s="26">
        <v>0</v>
      </c>
    </row>
    <row r="29" spans="1:33" ht="15.75" customHeight="1" x14ac:dyDescent="0.2">
      <c r="A29" s="39" t="s">
        <v>68</v>
      </c>
      <c r="B29" s="39" t="s">
        <v>680</v>
      </c>
      <c r="C29" s="16">
        <f t="shared" si="4"/>
        <v>16.989999999999998</v>
      </c>
      <c r="D29" s="31">
        <v>3</v>
      </c>
      <c r="E29" s="31">
        <v>0</v>
      </c>
      <c r="F29" s="32">
        <v>50.97</v>
      </c>
      <c r="G29" s="32">
        <v>0</v>
      </c>
      <c r="H29" s="19">
        <f t="shared" si="1"/>
        <v>0</v>
      </c>
      <c r="I29" s="19">
        <f t="shared" si="2"/>
        <v>0.45247165249363802</v>
      </c>
      <c r="J29" s="18">
        <f t="shared" si="5"/>
        <v>23.062480127600729</v>
      </c>
      <c r="K29" s="18">
        <f t="shared" si="3"/>
        <v>7.68749337586691</v>
      </c>
      <c r="L29" s="31">
        <v>10</v>
      </c>
      <c r="M29" s="20">
        <f t="shared" si="6"/>
        <v>0.3</v>
      </c>
      <c r="N29" s="31">
        <v>257</v>
      </c>
      <c r="O29" s="21">
        <f t="shared" ref="O29:P29" si="37">D29/7</f>
        <v>0.42857142857142855</v>
      </c>
      <c r="P29" s="21">
        <f t="shared" si="37"/>
        <v>0</v>
      </c>
      <c r="Q29" s="17">
        <f t="shared" si="8"/>
        <v>599</v>
      </c>
      <c r="R29" s="17"/>
      <c r="S29" s="22">
        <v>0.1764705882352941</v>
      </c>
      <c r="T29" s="15">
        <v>0</v>
      </c>
      <c r="U29" s="23" t="s">
        <v>33</v>
      </c>
      <c r="V29" s="24" t="s">
        <v>33</v>
      </c>
      <c r="W29" s="39">
        <v>0</v>
      </c>
      <c r="X29" s="25">
        <f t="shared" si="9"/>
        <v>0</v>
      </c>
      <c r="Y29" s="26">
        <f t="shared" si="10"/>
        <v>0</v>
      </c>
      <c r="Z29" s="39">
        <v>0</v>
      </c>
      <c r="AA29" s="2" t="s">
        <v>73</v>
      </c>
      <c r="AB29" s="28">
        <f t="shared" si="11"/>
        <v>-0.69</v>
      </c>
      <c r="AC29" s="29">
        <v>9.6178942708333326E-2</v>
      </c>
      <c r="AD29" s="26">
        <f t="shared" si="12"/>
        <v>-0.39818082281249995</v>
      </c>
      <c r="AE29" s="26">
        <v>-3.64</v>
      </c>
      <c r="AF29" s="26">
        <v>-2.9812796831955901</v>
      </c>
      <c r="AG29" s="26">
        <v>0</v>
      </c>
    </row>
    <row r="30" spans="1:33" ht="15.75" customHeight="1" x14ac:dyDescent="0.2">
      <c r="A30" s="39" t="s">
        <v>69</v>
      </c>
      <c r="B30" s="39"/>
      <c r="C30" s="16">
        <f t="shared" si="4"/>
        <v>16.489999999999998</v>
      </c>
      <c r="D30" s="31">
        <v>4</v>
      </c>
      <c r="E30" s="31">
        <v>2</v>
      </c>
      <c r="F30" s="32">
        <v>65.959999999999994</v>
      </c>
      <c r="G30" s="32">
        <v>0</v>
      </c>
      <c r="H30" s="19">
        <f t="shared" si="1"/>
        <v>0</v>
      </c>
      <c r="I30" s="19">
        <f t="shared" si="2"/>
        <v>0.44434393176592352</v>
      </c>
      <c r="J30" s="18">
        <f t="shared" si="5"/>
        <v>29.308925739280312</v>
      </c>
      <c r="K30" s="18">
        <f t="shared" si="3"/>
        <v>7.327231434820078</v>
      </c>
      <c r="L30" s="31">
        <v>10</v>
      </c>
      <c r="M30" s="20">
        <f t="shared" si="6"/>
        <v>0.4</v>
      </c>
      <c r="N30" s="31">
        <v>252</v>
      </c>
      <c r="O30" s="21">
        <f t="shared" ref="O30:P30" si="38">D30/7</f>
        <v>0.5714285714285714</v>
      </c>
      <c r="P30" s="21">
        <f t="shared" si="38"/>
        <v>0.2857142857142857</v>
      </c>
      <c r="Q30" s="17">
        <f t="shared" si="8"/>
        <v>294</v>
      </c>
      <c r="R30" s="17"/>
      <c r="S30" s="22">
        <v>0.2281368821292776</v>
      </c>
      <c r="T30" s="15">
        <v>0</v>
      </c>
      <c r="U30" s="23" t="s">
        <v>33</v>
      </c>
      <c r="V30" s="24" t="s">
        <v>33</v>
      </c>
      <c r="W30" s="39">
        <v>0</v>
      </c>
      <c r="X30" s="25">
        <f t="shared" si="9"/>
        <v>0</v>
      </c>
      <c r="Y30" s="26">
        <f t="shared" si="10"/>
        <v>0</v>
      </c>
      <c r="Z30" s="39">
        <v>0</v>
      </c>
      <c r="AA30" s="2" t="s">
        <v>73</v>
      </c>
      <c r="AB30" s="28">
        <f t="shared" si="11"/>
        <v>-0.69</v>
      </c>
      <c r="AC30" s="29">
        <v>9.6178942708333326E-2</v>
      </c>
      <c r="AD30" s="26">
        <f t="shared" si="12"/>
        <v>-0.53090776374999993</v>
      </c>
      <c r="AE30" s="26">
        <v>-3.64</v>
      </c>
      <c r="AF30" s="26">
        <v>-2.91654162424242</v>
      </c>
      <c r="AG30" s="26">
        <v>0</v>
      </c>
    </row>
    <row r="31" spans="1:33" ht="15.75" customHeight="1" x14ac:dyDescent="0.2">
      <c r="A31" s="39" t="s">
        <v>70</v>
      </c>
      <c r="B31" s="39"/>
      <c r="C31" s="16">
        <f t="shared" si="4"/>
        <v>14.99</v>
      </c>
      <c r="D31" s="31">
        <v>4</v>
      </c>
      <c r="E31" s="31">
        <v>3</v>
      </c>
      <c r="F31" s="32">
        <v>59.96</v>
      </c>
      <c r="G31" s="32">
        <v>-0.06</v>
      </c>
      <c r="H31" s="19">
        <f t="shared" si="1"/>
        <v>1.0006671114076049E-3</v>
      </c>
      <c r="I31" s="19">
        <f t="shared" si="2"/>
        <v>0.40275059605203972</v>
      </c>
      <c r="J31" s="18">
        <f t="shared" si="5"/>
        <v>24.148925739280301</v>
      </c>
      <c r="K31" s="18">
        <f t="shared" si="3"/>
        <v>6.0372314348200753</v>
      </c>
      <c r="L31" s="31">
        <v>16</v>
      </c>
      <c r="M31" s="20">
        <f t="shared" si="6"/>
        <v>0.25</v>
      </c>
      <c r="N31" s="31">
        <v>245</v>
      </c>
      <c r="O31" s="21">
        <f t="shared" ref="O31:P32" si="39">D31/7</f>
        <v>0.5714285714285714</v>
      </c>
      <c r="P31" s="21">
        <f t="shared" si="39"/>
        <v>0.42857142857142855</v>
      </c>
      <c r="Q31" s="17">
        <f t="shared" si="8"/>
        <v>245</v>
      </c>
      <c r="R31" s="17"/>
      <c r="S31" s="22">
        <v>0.12972972972972899</v>
      </c>
      <c r="T31" s="15" t="s">
        <v>33</v>
      </c>
      <c r="U31" s="23" t="s">
        <v>33</v>
      </c>
      <c r="V31" s="24" t="s">
        <v>719</v>
      </c>
      <c r="W31" s="39">
        <v>0</v>
      </c>
      <c r="X31" s="25">
        <f t="shared" si="9"/>
        <v>0</v>
      </c>
      <c r="Y31" s="26">
        <f t="shared" si="10"/>
        <v>0</v>
      </c>
      <c r="Z31" s="39">
        <v>0</v>
      </c>
      <c r="AA31" s="2" t="s">
        <v>73</v>
      </c>
      <c r="AB31" s="28">
        <f t="shared" si="11"/>
        <v>-0.69</v>
      </c>
      <c r="AC31" s="29">
        <v>9.6178942708333326E-2</v>
      </c>
      <c r="AD31" s="26">
        <f t="shared" si="12"/>
        <v>-0.53090776374999993</v>
      </c>
      <c r="AE31" s="26">
        <v>-3.64</v>
      </c>
      <c r="AF31" s="26">
        <v>-2.9165416242424236</v>
      </c>
      <c r="AG31" s="26">
        <v>0</v>
      </c>
    </row>
    <row r="32" spans="1:33" ht="15.75" customHeight="1" x14ac:dyDescent="0.2">
      <c r="A32" s="39" t="s">
        <v>717</v>
      </c>
      <c r="B32" s="39"/>
      <c r="C32" s="16">
        <f t="shared" si="4"/>
        <v>14.99</v>
      </c>
      <c r="D32" s="31">
        <v>5</v>
      </c>
      <c r="E32" s="31">
        <v>0</v>
      </c>
      <c r="F32" s="32">
        <v>74.95</v>
      </c>
      <c r="G32" s="32">
        <v>0</v>
      </c>
      <c r="H32" s="19">
        <f t="shared" si="1"/>
        <v>0</v>
      </c>
      <c r="I32" s="19">
        <f t="shared" si="2"/>
        <v>0.40375126316344767</v>
      </c>
      <c r="J32" s="18">
        <f t="shared" si="5"/>
        <v>30.261157174100404</v>
      </c>
      <c r="K32" s="18">
        <f t="shared" si="3"/>
        <v>6.0522314348200812</v>
      </c>
      <c r="L32" s="31">
        <v>20</v>
      </c>
      <c r="M32" s="20">
        <f t="shared" si="6"/>
        <v>0.25</v>
      </c>
      <c r="N32" s="31">
        <v>276</v>
      </c>
      <c r="O32" s="21">
        <f t="shared" si="39"/>
        <v>0.7142857142857143</v>
      </c>
      <c r="P32" s="21">
        <f t="shared" si="39"/>
        <v>0</v>
      </c>
      <c r="Q32" s="17">
        <f t="shared" si="8"/>
        <v>386</v>
      </c>
      <c r="R32" s="17" t="str">
        <f ca="1">IFERROR(VLOOKUP($B$2,IMPORTRANGE("https://docs.google.com/spreadsheets/d/1KiWZV1ko8G7lnRucBRBd29jj3Be6ltMfljMDqzOkQmI/edit#gid=1381463014","Lookup!A:F"),6,FALSE),"")</f>
        <v/>
      </c>
      <c r="S32" s="22">
        <v>0.16757741347905281</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9.6178942708333326E-2</v>
      </c>
      <c r="AD32" s="26">
        <f t="shared" si="12"/>
        <v>-0.66363470468749997</v>
      </c>
      <c r="AE32" s="26">
        <v>-3.64</v>
      </c>
      <c r="AF32" s="26">
        <v>-2.91654162424242</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16.164062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4.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Electrical Junction Box - 6 x 4 Inch Waterproof Plastic Box with Cover for Electronics")</f>
        <v>Outdoor Electrical Junction Box - 6 x 4 Inch Waterproof Plastic Box with Cover for Electronics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Info!B1:BJ5000""),2,FALSE),"""")"),"B08JCYST96")</f>
        <v>B08JCYST96</v>
      </c>
      <c r="B2" s="38" t="s">
        <v>681</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7.25" customHeight="1" x14ac:dyDescent="0.15">
      <c r="A3" s="62" t="s">
        <v>30</v>
      </c>
      <c r="B3" s="63"/>
      <c r="C3" s="4">
        <f>((AE32+AF32)/0.85)*-1</f>
        <v>6.845070519830883</v>
      </c>
      <c r="D3" s="5">
        <f>SUM(D4:D99765)</f>
        <v>334</v>
      </c>
      <c r="E3" s="5"/>
      <c r="F3" s="6">
        <f t="shared" ref="F3:G3" si="0">SUM(F4:F99765)</f>
        <v>3974.8</v>
      </c>
      <c r="G3" s="6">
        <f t="shared" si="0"/>
        <v>-896.0100000000001</v>
      </c>
      <c r="H3" s="7">
        <f t="shared" ref="H3:H32" si="1">G3/F3*-1</f>
        <v>0.22542266277548559</v>
      </c>
      <c r="I3" s="8">
        <f t="shared" ref="I3:I32" si="2">J3/F3</f>
        <v>0.1281930582180483</v>
      </c>
      <c r="J3" s="6">
        <f>SUM(J4:J99765)</f>
        <v>509.54176780509846</v>
      </c>
      <c r="K3" s="6">
        <f t="shared" ref="K3:K32" si="3">J3/D3</f>
        <v>1.5255741551050852</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43</v>
      </c>
      <c r="X3" s="7">
        <f>W3/D3</f>
        <v>0.12874251497005987</v>
      </c>
      <c r="Y3" s="6"/>
      <c r="Z3" s="5"/>
      <c r="AA3" s="5"/>
      <c r="AB3" s="5"/>
      <c r="AC3" s="5"/>
      <c r="AD3" s="6">
        <f>SUM(AD4:AD99765)</f>
        <v>-26.161692782207894</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Info!B2:BZ7000""),37,FALSE)),"""")*-1"),-2.17830994185625)</f>
        <v>-2.1783099418562499</v>
      </c>
      <c r="AG3" s="6">
        <f>SUM(AG4:AG99765)</f>
        <v>-34</v>
      </c>
    </row>
    <row r="4" spans="1:33" ht="15.75" customHeight="1" x14ac:dyDescent="0.2">
      <c r="A4" s="15" t="s">
        <v>31</v>
      </c>
      <c r="B4" s="15" t="s">
        <v>650</v>
      </c>
      <c r="C4" s="16">
        <f t="shared" ref="C4:C32" si="4">IFERROR(F4/D4," - ")</f>
        <v>10.573333333333336</v>
      </c>
      <c r="D4" s="17">
        <v>24</v>
      </c>
      <c r="E4" s="17">
        <v>0</v>
      </c>
      <c r="F4" s="18">
        <v>253.76000000000005</v>
      </c>
      <c r="G4" s="18">
        <v>-54.97</v>
      </c>
      <c r="H4" s="19">
        <f t="shared" si="1"/>
        <v>0.21662200504413615</v>
      </c>
      <c r="I4" s="19">
        <f t="shared" si="2"/>
        <v>9.0212563951502789E-2</v>
      </c>
      <c r="J4" s="18">
        <f t="shared" ref="J4:J32" si="5">F4*0.85+G4+AF4*D4+D4*AE4+AG4+AD4</f>
        <v>22.892340228333353</v>
      </c>
      <c r="K4" s="18">
        <f t="shared" si="3"/>
        <v>0.95384750951388975</v>
      </c>
      <c r="L4" s="17">
        <v>80</v>
      </c>
      <c r="M4" s="20">
        <f t="shared" ref="M4:M32" si="6">IFERROR(D4/L4,"-")</f>
        <v>0.3</v>
      </c>
      <c r="N4" s="17">
        <v>305</v>
      </c>
      <c r="O4" s="21">
        <f t="shared" ref="O4:P4" si="7">D4/7</f>
        <v>3.4285714285714284</v>
      </c>
      <c r="P4" s="21">
        <f t="shared" si="7"/>
        <v>0</v>
      </c>
      <c r="Q4" s="17">
        <f t="shared" ref="Q4:Q32" si="8">ROUNDDOWN(N4/(O4+P4),0)</f>
        <v>88</v>
      </c>
      <c r="R4" s="17"/>
      <c r="S4" s="22">
        <v>0.65034965034964998</v>
      </c>
      <c r="T4" s="15">
        <v>0</v>
      </c>
      <c r="U4" s="23" t="s">
        <v>33</v>
      </c>
      <c r="V4" s="24" t="s">
        <v>33</v>
      </c>
      <c r="W4" s="15">
        <v>8</v>
      </c>
      <c r="X4" s="25">
        <f t="shared" ref="X4:X32" si="9">IFERROR(W4/D4,0)</f>
        <v>0.33333333333333331</v>
      </c>
      <c r="Y4" s="26">
        <f t="shared" ref="Y4:Y32" si="10">IFERROR(G4/(W4+Z4)*-1,0)</f>
        <v>4.5808333333333335</v>
      </c>
      <c r="Z4" s="15">
        <v>4</v>
      </c>
      <c r="AA4" s="27" t="s">
        <v>73</v>
      </c>
      <c r="AB4" s="28">
        <f t="shared" ref="AB4:AB32" si="11">IF(OR(AA4="UsLargeStandardSize",AA4="UsSmallStandardSize"),-0.69,-0.48)</f>
        <v>-0.69</v>
      </c>
      <c r="AC4" s="29">
        <v>5.6756575231481469E-2</v>
      </c>
      <c r="AD4" s="26">
        <f t="shared" ref="AD4:AD32" si="12">IFERROR(AB4*AC4*D4*2,0)</f>
        <v>-1.8797777716666662</v>
      </c>
      <c r="AE4" s="26">
        <v>-3.48</v>
      </c>
      <c r="AF4" s="26">
        <v>-2.1847450833333335</v>
      </c>
      <c r="AG4" s="26">
        <v>0</v>
      </c>
    </row>
    <row r="5" spans="1:33" ht="15.75" customHeight="1" x14ac:dyDescent="0.2">
      <c r="A5" s="15" t="s">
        <v>35</v>
      </c>
      <c r="B5" s="15" t="s">
        <v>682</v>
      </c>
      <c r="C5" s="16">
        <f t="shared" si="4"/>
        <v>10.99</v>
      </c>
      <c r="D5" s="17">
        <v>16</v>
      </c>
      <c r="E5" s="17">
        <v>0</v>
      </c>
      <c r="F5" s="30">
        <v>175.84</v>
      </c>
      <c r="G5" s="30">
        <v>-53.089999999999996</v>
      </c>
      <c r="H5" s="19">
        <f t="shared" si="1"/>
        <v>0.30192220200181979</v>
      </c>
      <c r="I5" s="19">
        <f t="shared" si="2"/>
        <v>2.5497277974534206E-2</v>
      </c>
      <c r="J5" s="18">
        <f t="shared" si="5"/>
        <v>4.4834413590420947</v>
      </c>
      <c r="K5" s="18">
        <f t="shared" si="3"/>
        <v>0.28021508494013092</v>
      </c>
      <c r="L5" s="17">
        <v>68</v>
      </c>
      <c r="M5" s="20">
        <f t="shared" si="6"/>
        <v>0.23529411764705882</v>
      </c>
      <c r="N5" s="17">
        <v>321</v>
      </c>
      <c r="O5" s="21">
        <f t="shared" ref="O5:P5" si="13">D5/7</f>
        <v>2.2857142857142856</v>
      </c>
      <c r="P5" s="21">
        <f t="shared" si="13"/>
        <v>0</v>
      </c>
      <c r="Q5" s="17">
        <f t="shared" si="8"/>
        <v>140</v>
      </c>
      <c r="R5" s="17"/>
      <c r="S5" s="22">
        <v>0.75692307692307603</v>
      </c>
      <c r="T5" s="15">
        <v>0</v>
      </c>
      <c r="U5" s="23" t="s">
        <v>33</v>
      </c>
      <c r="V5" s="24" t="s">
        <v>33</v>
      </c>
      <c r="W5" s="15">
        <v>1</v>
      </c>
      <c r="X5" s="25">
        <f t="shared" si="9"/>
        <v>6.25E-2</v>
      </c>
      <c r="Y5" s="26">
        <f t="shared" si="10"/>
        <v>17.696666666666665</v>
      </c>
      <c r="Z5" s="15">
        <v>2</v>
      </c>
      <c r="AA5" s="15" t="s">
        <v>73</v>
      </c>
      <c r="AB5" s="28">
        <f t="shared" si="11"/>
        <v>-0.69</v>
      </c>
      <c r="AC5" s="29">
        <v>5.6822341830822701E-2</v>
      </c>
      <c r="AD5" s="26">
        <f t="shared" si="12"/>
        <v>-1.2546373076245652</v>
      </c>
      <c r="AE5" s="26">
        <v>-3.48</v>
      </c>
      <c r="AF5" s="26">
        <v>-2.1847450833333335</v>
      </c>
      <c r="AG5" s="26">
        <v>0</v>
      </c>
    </row>
    <row r="6" spans="1:33" ht="15.75" customHeight="1" x14ac:dyDescent="0.2">
      <c r="A6" s="15" t="s">
        <v>37</v>
      </c>
      <c r="B6" s="15" t="s">
        <v>683</v>
      </c>
      <c r="C6" s="16">
        <f t="shared" si="4"/>
        <v>15</v>
      </c>
      <c r="D6" s="17">
        <v>4</v>
      </c>
      <c r="E6" s="17">
        <v>0</v>
      </c>
      <c r="F6" s="30">
        <v>60</v>
      </c>
      <c r="G6" s="30">
        <v>-94.34</v>
      </c>
      <c r="H6" s="19">
        <f t="shared" si="1"/>
        <v>1.5723333333333334</v>
      </c>
      <c r="I6" s="19">
        <f t="shared" si="2"/>
        <v>-1.105204610476852</v>
      </c>
      <c r="J6" s="18">
        <f t="shared" si="5"/>
        <v>-66.312276628611116</v>
      </c>
      <c r="K6" s="18">
        <f t="shared" si="3"/>
        <v>-16.578069157152779</v>
      </c>
      <c r="L6" s="17">
        <v>91</v>
      </c>
      <c r="M6" s="20">
        <f t="shared" si="6"/>
        <v>4.3956043956043959E-2</v>
      </c>
      <c r="N6" s="17">
        <v>314</v>
      </c>
      <c r="O6" s="21">
        <f t="shared" ref="O6:P6" si="14">D6/7</f>
        <v>0.5714285714285714</v>
      </c>
      <c r="P6" s="21">
        <f t="shared" si="14"/>
        <v>0</v>
      </c>
      <c r="Q6" s="17">
        <f t="shared" si="8"/>
        <v>549</v>
      </c>
      <c r="R6" s="17"/>
      <c r="S6" s="22">
        <v>0.50837988826815605</v>
      </c>
      <c r="T6" s="15">
        <v>300</v>
      </c>
      <c r="U6" s="23" t="s">
        <v>33</v>
      </c>
      <c r="V6" s="24" t="s">
        <v>39</v>
      </c>
      <c r="W6" s="15">
        <v>0</v>
      </c>
      <c r="X6" s="25">
        <f t="shared" si="9"/>
        <v>0</v>
      </c>
      <c r="Y6" s="26">
        <f t="shared" si="10"/>
        <v>18.868000000000002</v>
      </c>
      <c r="Z6" s="15">
        <v>5</v>
      </c>
      <c r="AA6" s="15" t="s">
        <v>73</v>
      </c>
      <c r="AB6" s="28">
        <f t="shared" si="11"/>
        <v>-0.69</v>
      </c>
      <c r="AC6" s="29">
        <v>5.6756575231481469E-2</v>
      </c>
      <c r="AD6" s="26">
        <f t="shared" si="12"/>
        <v>-0.31329629527777769</v>
      </c>
      <c r="AE6" s="26">
        <v>-3.48</v>
      </c>
      <c r="AF6" s="26">
        <v>-2.1847450833333335</v>
      </c>
      <c r="AG6" s="26">
        <v>0</v>
      </c>
    </row>
    <row r="7" spans="1:33" ht="15.75" customHeight="1" x14ac:dyDescent="0.2">
      <c r="A7" s="15" t="s">
        <v>40</v>
      </c>
      <c r="B7" s="15" t="s">
        <v>36</v>
      </c>
      <c r="C7" s="16">
        <f t="shared" si="4"/>
        <v>15.593999999999999</v>
      </c>
      <c r="D7" s="17">
        <v>5</v>
      </c>
      <c r="E7" s="17">
        <v>0</v>
      </c>
      <c r="F7" s="30">
        <v>77.97</v>
      </c>
      <c r="G7" s="30">
        <v>-41.730000000000004</v>
      </c>
      <c r="H7" s="19">
        <f t="shared" si="1"/>
        <v>0.53520584840323204</v>
      </c>
      <c r="I7" s="19">
        <f t="shared" si="2"/>
        <v>-5.3492956082645732E-2</v>
      </c>
      <c r="J7" s="18">
        <f t="shared" si="5"/>
        <v>-4.1708457857638876</v>
      </c>
      <c r="K7" s="18">
        <f t="shared" si="3"/>
        <v>-0.83416915715277751</v>
      </c>
      <c r="L7" s="17">
        <v>69</v>
      </c>
      <c r="M7" s="20">
        <f t="shared" si="6"/>
        <v>7.2463768115942032E-2</v>
      </c>
      <c r="N7" s="17">
        <v>310</v>
      </c>
      <c r="O7" s="21">
        <f t="shared" ref="O7:P7" si="15">D7/7</f>
        <v>0.7142857142857143</v>
      </c>
      <c r="P7" s="21">
        <f t="shared" si="15"/>
        <v>0</v>
      </c>
      <c r="Q7" s="17">
        <f t="shared" si="8"/>
        <v>434</v>
      </c>
      <c r="R7" s="17"/>
      <c r="S7" s="22">
        <v>0.55051244509516795</v>
      </c>
      <c r="T7" s="15">
        <v>300</v>
      </c>
      <c r="U7" s="23" t="s">
        <v>33</v>
      </c>
      <c r="V7" s="24" t="s">
        <v>39</v>
      </c>
      <c r="W7" s="15">
        <v>2</v>
      </c>
      <c r="X7" s="25">
        <f t="shared" si="9"/>
        <v>0.4</v>
      </c>
      <c r="Y7" s="26">
        <f t="shared" si="10"/>
        <v>8.3460000000000001</v>
      </c>
      <c r="Z7" s="15">
        <v>3</v>
      </c>
      <c r="AA7" s="15" t="s">
        <v>73</v>
      </c>
      <c r="AB7" s="28">
        <f t="shared" si="11"/>
        <v>-0.69</v>
      </c>
      <c r="AC7" s="29">
        <v>5.6756575231481469E-2</v>
      </c>
      <c r="AD7" s="26">
        <f t="shared" si="12"/>
        <v>-0.39162036909722209</v>
      </c>
      <c r="AE7" s="26">
        <v>-3.48</v>
      </c>
      <c r="AF7" s="26">
        <v>-2.1847450833333335</v>
      </c>
      <c r="AG7" s="26">
        <v>0</v>
      </c>
    </row>
    <row r="8" spans="1:33" ht="15.75" customHeight="1" x14ac:dyDescent="0.2">
      <c r="A8" s="15" t="s">
        <v>42</v>
      </c>
      <c r="B8" s="15"/>
      <c r="C8" s="16">
        <f t="shared" si="4"/>
        <v>15.875882352941176</v>
      </c>
      <c r="D8" s="17">
        <v>17</v>
      </c>
      <c r="E8" s="17">
        <v>0</v>
      </c>
      <c r="F8" s="30">
        <v>269.89</v>
      </c>
      <c r="G8" s="30">
        <v>-33.649999999999991</v>
      </c>
      <c r="H8" s="19">
        <f t="shared" si="1"/>
        <v>0.12468042535847935</v>
      </c>
      <c r="I8" s="19">
        <f t="shared" si="2"/>
        <v>0.36387043145381254</v>
      </c>
      <c r="J8" s="18">
        <f t="shared" si="5"/>
        <v>98.204990745069466</v>
      </c>
      <c r="K8" s="18">
        <f t="shared" si="3"/>
        <v>5.7767641614746745</v>
      </c>
      <c r="L8" s="17">
        <v>52</v>
      </c>
      <c r="M8" s="20">
        <f t="shared" si="6"/>
        <v>0.32692307692307693</v>
      </c>
      <c r="N8" s="17">
        <v>294</v>
      </c>
      <c r="O8" s="21">
        <f t="shared" ref="O8:P8" si="16">D8/7</f>
        <v>2.4285714285714284</v>
      </c>
      <c r="P8" s="21">
        <f t="shared" si="16"/>
        <v>0</v>
      </c>
      <c r="Q8" s="17">
        <f t="shared" si="8"/>
        <v>121</v>
      </c>
      <c r="R8" s="17"/>
      <c r="S8" s="22">
        <v>0.77796901893287396</v>
      </c>
      <c r="T8" s="15">
        <v>300</v>
      </c>
      <c r="U8" s="23" t="s">
        <v>33</v>
      </c>
      <c r="V8" s="24" t="s">
        <v>33</v>
      </c>
      <c r="W8" s="15">
        <v>1</v>
      </c>
      <c r="X8" s="25">
        <f t="shared" si="9"/>
        <v>5.8823529411764705E-2</v>
      </c>
      <c r="Y8" s="26">
        <f t="shared" si="10"/>
        <v>16.824999999999996</v>
      </c>
      <c r="Z8" s="15">
        <v>1</v>
      </c>
      <c r="AA8" s="15" t="s">
        <v>73</v>
      </c>
      <c r="AB8" s="28">
        <f t="shared" si="11"/>
        <v>-0.69</v>
      </c>
      <c r="AC8" s="29">
        <v>5.6756575231481469E-2</v>
      </c>
      <c r="AD8" s="26">
        <f t="shared" si="12"/>
        <v>-1.3315092549305552</v>
      </c>
      <c r="AE8" s="26">
        <v>-3.48</v>
      </c>
      <c r="AF8" s="26">
        <v>-2.1800000000000002</v>
      </c>
      <c r="AG8" s="26">
        <v>0</v>
      </c>
    </row>
    <row r="9" spans="1:33" ht="15.75" customHeight="1" x14ac:dyDescent="0.2">
      <c r="A9" s="15" t="s">
        <v>44</v>
      </c>
      <c r="B9" s="15" t="s">
        <v>684</v>
      </c>
      <c r="C9" s="16">
        <f t="shared" si="4"/>
        <v>18.989999999999998</v>
      </c>
      <c r="D9" s="17">
        <v>1</v>
      </c>
      <c r="E9" s="17">
        <v>0</v>
      </c>
      <c r="F9" s="30">
        <v>18.989999999999998</v>
      </c>
      <c r="G9" s="30">
        <v>-40.939999999999991</v>
      </c>
      <c r="H9" s="19">
        <f t="shared" si="1"/>
        <v>2.1558715113217479</v>
      </c>
      <c r="I9" s="19">
        <f t="shared" si="2"/>
        <v>-1.6110680221425013</v>
      </c>
      <c r="J9" s="18">
        <f t="shared" si="5"/>
        <v>-30.5941817404861</v>
      </c>
      <c r="K9" s="18">
        <f t="shared" si="3"/>
        <v>-30.5941817404861</v>
      </c>
      <c r="L9" s="17">
        <v>64</v>
      </c>
      <c r="M9" s="20">
        <f t="shared" si="6"/>
        <v>1.5625E-2</v>
      </c>
      <c r="N9" s="17">
        <v>293</v>
      </c>
      <c r="O9" s="21">
        <f t="shared" ref="O9:P9" si="17">D9/7</f>
        <v>0.14285714285714285</v>
      </c>
      <c r="P9" s="21">
        <f t="shared" si="17"/>
        <v>0</v>
      </c>
      <c r="Q9" s="17">
        <f t="shared" si="8"/>
        <v>2051</v>
      </c>
      <c r="R9" s="17"/>
      <c r="S9" s="22">
        <v>0.74598070739549804</v>
      </c>
      <c r="T9" s="15">
        <v>300</v>
      </c>
      <c r="U9" s="23" t="s">
        <v>33</v>
      </c>
      <c r="V9" s="24" t="s">
        <v>33</v>
      </c>
      <c r="W9" s="15">
        <v>1</v>
      </c>
      <c r="X9" s="25">
        <f t="shared" si="9"/>
        <v>1</v>
      </c>
      <c r="Y9" s="26">
        <f t="shared" si="10"/>
        <v>20.469999999999995</v>
      </c>
      <c r="Z9" s="15">
        <v>1</v>
      </c>
      <c r="AA9" s="15" t="s">
        <v>73</v>
      </c>
      <c r="AB9" s="28">
        <f t="shared" si="11"/>
        <v>-0.69</v>
      </c>
      <c r="AC9" s="29">
        <v>5.6756575231481469E-2</v>
      </c>
      <c r="AD9" s="26">
        <f t="shared" si="12"/>
        <v>-7.8324073819444423E-2</v>
      </c>
      <c r="AE9" s="26">
        <v>-3.48</v>
      </c>
      <c r="AF9" s="26">
        <v>-2.2373576666666599</v>
      </c>
      <c r="AG9" s="26">
        <v>0</v>
      </c>
    </row>
    <row r="10" spans="1:33" ht="15.75" customHeight="1" x14ac:dyDescent="0.2">
      <c r="A10" s="15" t="s">
        <v>45</v>
      </c>
      <c r="B10" s="15" t="s">
        <v>170</v>
      </c>
      <c r="C10" s="16">
        <f t="shared" si="4"/>
        <v>14.2425</v>
      </c>
      <c r="D10" s="17">
        <v>8</v>
      </c>
      <c r="E10" s="17">
        <v>0</v>
      </c>
      <c r="F10" s="30">
        <v>113.94</v>
      </c>
      <c r="G10" s="30">
        <v>-37.18</v>
      </c>
      <c r="H10" s="19">
        <f t="shared" si="1"/>
        <v>0.32631209408460593</v>
      </c>
      <c r="I10" s="19">
        <f t="shared" si="2"/>
        <v>0.11675922482105631</v>
      </c>
      <c r="J10" s="18">
        <f t="shared" si="5"/>
        <v>13.303546076111155</v>
      </c>
      <c r="K10" s="18">
        <f t="shared" si="3"/>
        <v>1.6629432595138944</v>
      </c>
      <c r="L10" s="17">
        <v>50</v>
      </c>
      <c r="M10" s="20">
        <f t="shared" si="6"/>
        <v>0.16</v>
      </c>
      <c r="N10" s="17">
        <v>285</v>
      </c>
      <c r="O10" s="21">
        <f t="shared" ref="O10:P10" si="18">D10/7</f>
        <v>1.1428571428571428</v>
      </c>
      <c r="P10" s="21">
        <f t="shared" si="18"/>
        <v>0</v>
      </c>
      <c r="Q10" s="17">
        <f t="shared" si="8"/>
        <v>249</v>
      </c>
      <c r="R10" s="17"/>
      <c r="S10" s="22">
        <v>0.82255389718076199</v>
      </c>
      <c r="T10" s="15">
        <v>300</v>
      </c>
      <c r="U10" s="23" t="s">
        <v>33</v>
      </c>
      <c r="V10" s="24" t="s">
        <v>33</v>
      </c>
      <c r="W10" s="15">
        <v>2</v>
      </c>
      <c r="X10" s="25">
        <f t="shared" si="9"/>
        <v>0.25</v>
      </c>
      <c r="Y10" s="26">
        <f t="shared" si="10"/>
        <v>9.2949999999999999</v>
      </c>
      <c r="Z10" s="15">
        <v>2</v>
      </c>
      <c r="AA10" s="15" t="s">
        <v>73</v>
      </c>
      <c r="AB10" s="28">
        <f t="shared" si="11"/>
        <v>-0.69</v>
      </c>
      <c r="AC10" s="29">
        <v>5.6756575231481469E-2</v>
      </c>
      <c r="AD10" s="26">
        <f t="shared" si="12"/>
        <v>-0.62659259055555538</v>
      </c>
      <c r="AE10" s="26">
        <v>-3.48</v>
      </c>
      <c r="AF10" s="26">
        <v>-2.2373576666666599</v>
      </c>
      <c r="AG10" s="26">
        <v>0</v>
      </c>
    </row>
    <row r="11" spans="1:33" ht="15.75" customHeight="1" x14ac:dyDescent="0.2">
      <c r="A11" s="15" t="s">
        <v>47</v>
      </c>
      <c r="B11" s="15" t="s">
        <v>180</v>
      </c>
      <c r="C11" s="16">
        <f t="shared" si="4"/>
        <v>14.99</v>
      </c>
      <c r="D11" s="17">
        <v>2</v>
      </c>
      <c r="E11" s="17">
        <v>1</v>
      </c>
      <c r="F11" s="30">
        <v>29.98</v>
      </c>
      <c r="G11" s="30">
        <v>-27.97</v>
      </c>
      <c r="H11" s="19">
        <f t="shared" si="1"/>
        <v>0.93295530353569045</v>
      </c>
      <c r="I11" s="19">
        <f t="shared" si="2"/>
        <v>-0.46959184392835907</v>
      </c>
      <c r="J11" s="18">
        <f t="shared" si="5"/>
        <v>-14.078363480972206</v>
      </c>
      <c r="K11" s="18">
        <f t="shared" si="3"/>
        <v>-7.0391817404861028</v>
      </c>
      <c r="L11" s="17">
        <v>33</v>
      </c>
      <c r="M11" s="20">
        <f t="shared" si="6"/>
        <v>6.0606060606060608E-2</v>
      </c>
      <c r="N11" s="17">
        <v>282</v>
      </c>
      <c r="O11" s="21">
        <f t="shared" ref="O11:P11" si="19">D11/7</f>
        <v>0.2857142857142857</v>
      </c>
      <c r="P11" s="21">
        <f t="shared" si="19"/>
        <v>0.14285714285714285</v>
      </c>
      <c r="Q11" s="17">
        <f t="shared" si="8"/>
        <v>658</v>
      </c>
      <c r="R11" s="17"/>
      <c r="S11" s="22">
        <v>0.52642487046632103</v>
      </c>
      <c r="T11" s="15">
        <v>300</v>
      </c>
      <c r="U11" s="23" t="s">
        <v>33</v>
      </c>
      <c r="V11" s="24" t="s">
        <v>33</v>
      </c>
      <c r="W11" s="15">
        <v>0</v>
      </c>
      <c r="X11" s="25">
        <f t="shared" si="9"/>
        <v>0</v>
      </c>
      <c r="Y11" s="26">
        <f t="shared" si="10"/>
        <v>3.9957142857142856</v>
      </c>
      <c r="Z11" s="15">
        <v>7</v>
      </c>
      <c r="AA11" s="15" t="s">
        <v>73</v>
      </c>
      <c r="AB11" s="28">
        <f t="shared" si="11"/>
        <v>-0.69</v>
      </c>
      <c r="AC11" s="29">
        <v>5.6756575231481469E-2</v>
      </c>
      <c r="AD11" s="26">
        <f t="shared" si="12"/>
        <v>-0.15664814763888885</v>
      </c>
      <c r="AE11" s="26">
        <v>-3.48</v>
      </c>
      <c r="AF11" s="26">
        <v>-2.2373576666666599</v>
      </c>
      <c r="AG11" s="26">
        <v>0</v>
      </c>
    </row>
    <row r="12" spans="1:33" ht="15.75" customHeight="1" x14ac:dyDescent="0.2">
      <c r="A12" s="15" t="s">
        <v>49</v>
      </c>
      <c r="B12" s="15" t="s">
        <v>293</v>
      </c>
      <c r="C12" s="16">
        <f t="shared" si="4"/>
        <v>16.989999999999998</v>
      </c>
      <c r="D12" s="17">
        <v>5</v>
      </c>
      <c r="E12" s="17">
        <v>0</v>
      </c>
      <c r="F12" s="30">
        <v>84.949999999999989</v>
      </c>
      <c r="G12" s="30">
        <v>-20.350000000000001</v>
      </c>
      <c r="H12" s="19">
        <f t="shared" si="1"/>
        <v>0.23955267804590941</v>
      </c>
      <c r="I12" s="19">
        <f t="shared" si="2"/>
        <v>0.26932420597492007</v>
      </c>
      <c r="J12" s="18">
        <f t="shared" si="5"/>
        <v>22.879091297569456</v>
      </c>
      <c r="K12" s="18">
        <f t="shared" si="3"/>
        <v>4.5758182595138912</v>
      </c>
      <c r="L12" s="17">
        <v>47</v>
      </c>
      <c r="M12" s="20">
        <f t="shared" si="6"/>
        <v>0.10638297872340426</v>
      </c>
      <c r="N12" s="17">
        <v>277</v>
      </c>
      <c r="O12" s="21">
        <f t="shared" ref="O12:P12" si="20">D12/7</f>
        <v>0.7142857142857143</v>
      </c>
      <c r="P12" s="21">
        <f t="shared" si="20"/>
        <v>0</v>
      </c>
      <c r="Q12" s="17">
        <f t="shared" si="8"/>
        <v>387</v>
      </c>
      <c r="R12" s="17"/>
      <c r="S12" s="22">
        <v>0.570175438596491</v>
      </c>
      <c r="T12" s="15">
        <v>300</v>
      </c>
      <c r="U12" s="23" t="s">
        <v>33</v>
      </c>
      <c r="V12" s="24" t="s">
        <v>33</v>
      </c>
      <c r="W12" s="15">
        <v>0</v>
      </c>
      <c r="X12" s="25">
        <f t="shared" si="9"/>
        <v>0</v>
      </c>
      <c r="Y12" s="26">
        <f t="shared" si="10"/>
        <v>10.175000000000001</v>
      </c>
      <c r="Z12" s="15">
        <v>2</v>
      </c>
      <c r="AA12" s="15" t="s">
        <v>73</v>
      </c>
      <c r="AB12" s="28">
        <f t="shared" si="11"/>
        <v>-0.69</v>
      </c>
      <c r="AC12" s="29">
        <v>5.6756575231481469E-2</v>
      </c>
      <c r="AD12" s="26">
        <f t="shared" si="12"/>
        <v>-0.39162036909722209</v>
      </c>
      <c r="AE12" s="26">
        <v>-3.48</v>
      </c>
      <c r="AF12" s="26">
        <v>-2.2373576666666599</v>
      </c>
      <c r="AG12" s="26">
        <v>0</v>
      </c>
    </row>
    <row r="13" spans="1:33" ht="15.75" customHeight="1" x14ac:dyDescent="0.2">
      <c r="A13" s="15" t="s">
        <v>50</v>
      </c>
      <c r="B13" s="15" t="s">
        <v>685</v>
      </c>
      <c r="C13" s="16" t="str">
        <f t="shared" si="4"/>
        <v xml:space="preserve"> - </v>
      </c>
      <c r="D13" s="17">
        <v>0</v>
      </c>
      <c r="E13" s="17">
        <v>0</v>
      </c>
      <c r="F13" s="18">
        <v>0</v>
      </c>
      <c r="G13" s="30">
        <v>-25.490000000000009</v>
      </c>
      <c r="H13" s="19" t="e">
        <f t="shared" si="1"/>
        <v>#DIV/0!</v>
      </c>
      <c r="I13" s="19" t="e">
        <f t="shared" si="2"/>
        <v>#DIV/0!</v>
      </c>
      <c r="J13" s="18">
        <f t="shared" si="5"/>
        <v>-25.490000000000009</v>
      </c>
      <c r="K13" s="18" t="e">
        <f t="shared" si="3"/>
        <v>#DIV/0!</v>
      </c>
      <c r="L13" s="17">
        <v>0</v>
      </c>
      <c r="M13" s="20" t="str">
        <f t="shared" si="6"/>
        <v>-</v>
      </c>
      <c r="N13" s="17">
        <v>277</v>
      </c>
      <c r="O13" s="21">
        <f t="shared" ref="O13:P13" si="21">D13/7</f>
        <v>0</v>
      </c>
      <c r="P13" s="21">
        <f t="shared" si="21"/>
        <v>0</v>
      </c>
      <c r="Q13" s="17" t="e">
        <f t="shared" si="8"/>
        <v>#DIV/0!</v>
      </c>
      <c r="R13" s="17"/>
      <c r="S13" s="22">
        <v>0.61610268378063004</v>
      </c>
      <c r="T13" s="15">
        <v>300</v>
      </c>
      <c r="U13" s="23" t="s">
        <v>33</v>
      </c>
      <c r="V13" s="24" t="s">
        <v>33</v>
      </c>
      <c r="W13" s="15">
        <v>0</v>
      </c>
      <c r="X13" s="25">
        <f t="shared" si="9"/>
        <v>0</v>
      </c>
      <c r="Y13" s="26">
        <f t="shared" si="10"/>
        <v>12.745000000000005</v>
      </c>
      <c r="Z13" s="15">
        <v>2</v>
      </c>
      <c r="AA13" s="15" t="s">
        <v>73</v>
      </c>
      <c r="AB13" s="28">
        <f t="shared" si="11"/>
        <v>-0.69</v>
      </c>
      <c r="AC13" s="29">
        <v>5.6756575231481469E-2</v>
      </c>
      <c r="AD13" s="26">
        <f t="shared" si="12"/>
        <v>0</v>
      </c>
      <c r="AE13" s="26">
        <v>-3.48</v>
      </c>
      <c r="AF13" s="26">
        <v>-2.2650484999999998</v>
      </c>
      <c r="AG13" s="26">
        <v>0</v>
      </c>
    </row>
    <row r="14" spans="1:33" ht="15.75" customHeight="1" x14ac:dyDescent="0.2">
      <c r="A14" s="15" t="s">
        <v>52</v>
      </c>
      <c r="B14" s="15" t="s">
        <v>48</v>
      </c>
      <c r="C14" s="16">
        <f t="shared" si="4"/>
        <v>15.323333333333332</v>
      </c>
      <c r="D14" s="17">
        <v>9</v>
      </c>
      <c r="E14" s="17">
        <v>0</v>
      </c>
      <c r="F14" s="18">
        <v>137.91</v>
      </c>
      <c r="G14" s="30">
        <v>0</v>
      </c>
      <c r="H14" s="19">
        <f t="shared" si="1"/>
        <v>0</v>
      </c>
      <c r="I14" s="19">
        <f t="shared" si="2"/>
        <v>0.46996698452342089</v>
      </c>
      <c r="J14" s="18">
        <f t="shared" si="5"/>
        <v>64.813146835624977</v>
      </c>
      <c r="K14" s="18">
        <f t="shared" si="3"/>
        <v>7.2014607595138864</v>
      </c>
      <c r="L14" s="17">
        <v>47</v>
      </c>
      <c r="M14" s="20">
        <f t="shared" si="6"/>
        <v>0.19148936170212766</v>
      </c>
      <c r="N14" s="17">
        <v>269</v>
      </c>
      <c r="O14" s="21">
        <f t="shared" ref="O14:P14" si="22">D14/7</f>
        <v>1.2857142857142858</v>
      </c>
      <c r="P14" s="21">
        <f t="shared" si="22"/>
        <v>0</v>
      </c>
      <c r="Q14" s="17">
        <f t="shared" si="8"/>
        <v>209</v>
      </c>
      <c r="R14" s="17"/>
      <c r="S14" s="22">
        <v>0.62941847206385404</v>
      </c>
      <c r="T14" s="15">
        <v>300</v>
      </c>
      <c r="U14" s="23" t="s">
        <v>33</v>
      </c>
      <c r="V14" s="24" t="s">
        <v>33</v>
      </c>
      <c r="W14" s="15">
        <v>0</v>
      </c>
      <c r="X14" s="25">
        <f t="shared" si="9"/>
        <v>0</v>
      </c>
      <c r="Y14" s="26">
        <f t="shared" si="10"/>
        <v>0</v>
      </c>
      <c r="Z14" s="15">
        <v>0</v>
      </c>
      <c r="AA14" s="15" t="s">
        <v>73</v>
      </c>
      <c r="AB14" s="28">
        <f t="shared" si="11"/>
        <v>-0.69</v>
      </c>
      <c r="AC14" s="29">
        <v>5.6756575231481469E-2</v>
      </c>
      <c r="AD14" s="26">
        <f t="shared" si="12"/>
        <v>-0.70491666437499978</v>
      </c>
      <c r="AE14" s="26">
        <v>-3.48</v>
      </c>
      <c r="AF14" s="26">
        <v>-2.2650484999999998</v>
      </c>
      <c r="AG14" s="26">
        <v>0</v>
      </c>
    </row>
    <row r="15" spans="1:33" ht="15.75" customHeight="1" x14ac:dyDescent="0.2">
      <c r="A15" s="15" t="s">
        <v>54</v>
      </c>
      <c r="B15" s="15" t="s">
        <v>216</v>
      </c>
      <c r="C15" s="16">
        <f t="shared" si="4"/>
        <v>13.656666666666666</v>
      </c>
      <c r="D15" s="17">
        <v>6</v>
      </c>
      <c r="E15" s="17">
        <v>0</v>
      </c>
      <c r="F15" s="18">
        <v>81.94</v>
      </c>
      <c r="G15" s="30">
        <v>0</v>
      </c>
      <c r="H15" s="19">
        <f t="shared" si="1"/>
        <v>0</v>
      </c>
      <c r="I15" s="19">
        <f t="shared" si="2"/>
        <v>0.42358755866589376</v>
      </c>
      <c r="J15" s="18">
        <f t="shared" si="5"/>
        <v>34.708764557083335</v>
      </c>
      <c r="K15" s="18">
        <f t="shared" si="3"/>
        <v>5.7847940928472221</v>
      </c>
      <c r="L15" s="17">
        <v>45</v>
      </c>
      <c r="M15" s="20">
        <f t="shared" si="6"/>
        <v>0.13333333333333333</v>
      </c>
      <c r="N15" s="17">
        <v>264</v>
      </c>
      <c r="O15" s="21">
        <f t="shared" ref="O15:P15" si="23">D15/7</f>
        <v>0.8571428571428571</v>
      </c>
      <c r="P15" s="21">
        <f t="shared" si="23"/>
        <v>0</v>
      </c>
      <c r="Q15" s="17">
        <f t="shared" si="8"/>
        <v>308</v>
      </c>
      <c r="R15" s="17"/>
      <c r="S15" s="22">
        <v>0.43415802075019899</v>
      </c>
      <c r="T15" s="15">
        <v>300</v>
      </c>
      <c r="U15" s="23" t="s">
        <v>33</v>
      </c>
      <c r="V15" s="24" t="s">
        <v>33</v>
      </c>
      <c r="W15" s="15">
        <v>0</v>
      </c>
      <c r="X15" s="25">
        <f t="shared" si="9"/>
        <v>0</v>
      </c>
      <c r="Y15" s="26">
        <f t="shared" si="10"/>
        <v>0</v>
      </c>
      <c r="Z15" s="15">
        <v>0</v>
      </c>
      <c r="AA15" s="15" t="s">
        <v>73</v>
      </c>
      <c r="AB15" s="28">
        <f t="shared" si="11"/>
        <v>-0.69</v>
      </c>
      <c r="AC15" s="29">
        <v>5.6756575231481469E-2</v>
      </c>
      <c r="AD15" s="26">
        <f t="shared" si="12"/>
        <v>-0.46994444291666654</v>
      </c>
      <c r="AE15" s="26">
        <v>-3.48</v>
      </c>
      <c r="AF15" s="26">
        <v>-2.2650484999999998</v>
      </c>
      <c r="AG15" s="26">
        <v>0</v>
      </c>
    </row>
    <row r="16" spans="1:33" ht="15.75" customHeight="1" x14ac:dyDescent="0.2">
      <c r="A16" s="15" t="s">
        <v>55</v>
      </c>
      <c r="B16" s="15" t="s">
        <v>686</v>
      </c>
      <c r="C16" s="16">
        <f t="shared" si="4"/>
        <v>11.989999999999998</v>
      </c>
      <c r="D16" s="17">
        <v>10</v>
      </c>
      <c r="E16" s="17">
        <v>0</v>
      </c>
      <c r="F16" s="18">
        <v>119.89999999999998</v>
      </c>
      <c r="G16" s="30">
        <v>0</v>
      </c>
      <c r="H16" s="19">
        <f t="shared" si="1"/>
        <v>0</v>
      </c>
      <c r="I16" s="19">
        <f t="shared" si="2"/>
        <v>0.36431421402673525</v>
      </c>
      <c r="J16" s="18">
        <f t="shared" si="5"/>
        <v>43.681274261805548</v>
      </c>
      <c r="K16" s="18">
        <f t="shared" si="3"/>
        <v>4.3681274261805552</v>
      </c>
      <c r="L16" s="17">
        <v>54</v>
      </c>
      <c r="M16" s="20">
        <f t="shared" si="6"/>
        <v>0.18518518518518517</v>
      </c>
      <c r="N16" s="17">
        <v>254</v>
      </c>
      <c r="O16" s="21">
        <f t="shared" ref="O16:P16" si="24">D16/7</f>
        <v>1.4285714285714286</v>
      </c>
      <c r="P16" s="21">
        <f t="shared" si="24"/>
        <v>0</v>
      </c>
      <c r="Q16" s="17">
        <f t="shared" si="8"/>
        <v>177</v>
      </c>
      <c r="R16" s="17"/>
      <c r="S16" s="22">
        <v>0.369747899159663</v>
      </c>
      <c r="T16" s="15">
        <v>50</v>
      </c>
      <c r="U16" s="23">
        <v>50</v>
      </c>
      <c r="V16" s="24" t="s">
        <v>687</v>
      </c>
      <c r="W16" s="15">
        <v>0</v>
      </c>
      <c r="X16" s="25">
        <f t="shared" si="9"/>
        <v>0</v>
      </c>
      <c r="Y16" s="26">
        <f t="shared" si="10"/>
        <v>0</v>
      </c>
      <c r="Z16" s="15">
        <v>0</v>
      </c>
      <c r="AA16" s="15" t="s">
        <v>73</v>
      </c>
      <c r="AB16" s="28">
        <f t="shared" si="11"/>
        <v>-0.69</v>
      </c>
      <c r="AC16" s="29">
        <v>5.6756575231481469E-2</v>
      </c>
      <c r="AD16" s="26">
        <f t="shared" si="12"/>
        <v>-0.78324073819444417</v>
      </c>
      <c r="AE16" s="26">
        <v>-3.48</v>
      </c>
      <c r="AF16" s="26">
        <v>-2.2650484999999998</v>
      </c>
      <c r="AG16" s="26">
        <v>0</v>
      </c>
    </row>
    <row r="17" spans="1:33" ht="15.75" customHeight="1" x14ac:dyDescent="0.2">
      <c r="A17" s="15" t="s">
        <v>56</v>
      </c>
      <c r="B17" s="15" t="s">
        <v>688</v>
      </c>
      <c r="C17" s="16">
        <f t="shared" si="4"/>
        <v>11.99</v>
      </c>
      <c r="D17" s="17">
        <v>12</v>
      </c>
      <c r="E17" s="17">
        <v>0</v>
      </c>
      <c r="F17" s="18">
        <v>143.88</v>
      </c>
      <c r="G17" s="30">
        <v>-99.97999999999999</v>
      </c>
      <c r="H17" s="19">
        <f t="shared" si="1"/>
        <v>0.69488462607728663</v>
      </c>
      <c r="I17" s="19">
        <f t="shared" si="2"/>
        <v>-0.32666715933995927</v>
      </c>
      <c r="J17" s="18">
        <f t="shared" si="5"/>
        <v>-47.000870885833336</v>
      </c>
      <c r="K17" s="18">
        <f t="shared" si="3"/>
        <v>-3.9167392404861112</v>
      </c>
      <c r="L17" s="17">
        <v>78</v>
      </c>
      <c r="M17" s="20">
        <f t="shared" si="6"/>
        <v>0.15384615384615385</v>
      </c>
      <c r="N17" s="17">
        <v>242</v>
      </c>
      <c r="O17" s="21">
        <f t="shared" ref="O17:P17" si="25">D17/7</f>
        <v>1.7142857142857142</v>
      </c>
      <c r="P17" s="21">
        <f t="shared" si="25"/>
        <v>0</v>
      </c>
      <c r="Q17" s="17">
        <f t="shared" si="8"/>
        <v>141</v>
      </c>
      <c r="R17" s="17"/>
      <c r="S17" s="22">
        <v>0.350626118067978</v>
      </c>
      <c r="T17" s="15">
        <v>50</v>
      </c>
      <c r="U17" s="23">
        <v>50</v>
      </c>
      <c r="V17" s="24" t="s">
        <v>689</v>
      </c>
      <c r="W17" s="15">
        <v>1</v>
      </c>
      <c r="X17" s="25">
        <f t="shared" si="9"/>
        <v>8.3333333333333329E-2</v>
      </c>
      <c r="Y17" s="26">
        <f t="shared" si="10"/>
        <v>33.326666666666661</v>
      </c>
      <c r="Z17" s="15">
        <v>2</v>
      </c>
      <c r="AA17" s="15" t="s">
        <v>73</v>
      </c>
      <c r="AB17" s="28">
        <f t="shared" si="11"/>
        <v>-0.69</v>
      </c>
      <c r="AC17" s="29">
        <v>5.6756575231481469E-2</v>
      </c>
      <c r="AD17" s="26">
        <f t="shared" si="12"/>
        <v>-0.93988888583333308</v>
      </c>
      <c r="AE17" s="26">
        <v>-3.48</v>
      </c>
      <c r="AF17" s="26">
        <v>-2.2182485000000001</v>
      </c>
      <c r="AG17" s="26">
        <v>0</v>
      </c>
    </row>
    <row r="18" spans="1:33" ht="15.75" customHeight="1" x14ac:dyDescent="0.2">
      <c r="A18" s="15" t="s">
        <v>57</v>
      </c>
      <c r="B18" s="15" t="s">
        <v>690</v>
      </c>
      <c r="C18" s="16">
        <f t="shared" si="4"/>
        <v>11.989999999999998</v>
      </c>
      <c r="D18" s="17">
        <v>10</v>
      </c>
      <c r="E18" s="17">
        <v>0</v>
      </c>
      <c r="F18" s="18">
        <v>119.89999999999998</v>
      </c>
      <c r="G18" s="30">
        <v>-83.94</v>
      </c>
      <c r="H18" s="19">
        <f t="shared" si="1"/>
        <v>0.70008340283569648</v>
      </c>
      <c r="I18" s="19">
        <f t="shared" si="2"/>
        <v>-0.3568867868072933</v>
      </c>
      <c r="J18" s="18">
        <f t="shared" si="5"/>
        <v>-42.79072573819446</v>
      </c>
      <c r="K18" s="18">
        <f t="shared" si="3"/>
        <v>-4.2790725738194464</v>
      </c>
      <c r="L18" s="17">
        <v>83</v>
      </c>
      <c r="M18" s="20">
        <f t="shared" si="6"/>
        <v>0.12048192771084337</v>
      </c>
      <c r="N18" s="17">
        <v>232</v>
      </c>
      <c r="O18" s="21">
        <f t="shared" ref="O18:P18" si="26">D18/7</f>
        <v>1.4285714285714286</v>
      </c>
      <c r="P18" s="21">
        <f t="shared" si="26"/>
        <v>0</v>
      </c>
      <c r="Q18" s="17">
        <f t="shared" si="8"/>
        <v>162</v>
      </c>
      <c r="R18" s="17"/>
      <c r="S18" s="22">
        <v>0.32114183764495902</v>
      </c>
      <c r="T18" s="15">
        <v>50</v>
      </c>
      <c r="U18" s="23">
        <v>50</v>
      </c>
      <c r="V18" s="24" t="s">
        <v>689</v>
      </c>
      <c r="W18" s="15">
        <v>2</v>
      </c>
      <c r="X18" s="25">
        <f t="shared" si="9"/>
        <v>0.2</v>
      </c>
      <c r="Y18" s="26">
        <f t="shared" si="10"/>
        <v>9.3266666666666662</v>
      </c>
      <c r="Z18" s="15">
        <v>7</v>
      </c>
      <c r="AA18" s="15" t="s">
        <v>73</v>
      </c>
      <c r="AB18" s="28">
        <f t="shared" si="11"/>
        <v>-0.69</v>
      </c>
      <c r="AC18" s="29">
        <v>5.6756575231481469E-2</v>
      </c>
      <c r="AD18" s="26">
        <f t="shared" si="12"/>
        <v>-0.78324073819444417</v>
      </c>
      <c r="AE18" s="26">
        <v>-3.48</v>
      </c>
      <c r="AF18" s="26">
        <v>-2.2182485000000001</v>
      </c>
      <c r="AG18" s="26">
        <v>-3</v>
      </c>
    </row>
    <row r="19" spans="1:33" ht="15.75" customHeight="1" x14ac:dyDescent="0.2">
      <c r="A19" s="15" t="s">
        <v>58</v>
      </c>
      <c r="B19" s="15" t="s">
        <v>691</v>
      </c>
      <c r="C19" s="16">
        <f t="shared" si="4"/>
        <v>11.990000000000002</v>
      </c>
      <c r="D19" s="17">
        <v>25</v>
      </c>
      <c r="E19" s="17">
        <v>2</v>
      </c>
      <c r="F19" s="18">
        <v>299.75000000000006</v>
      </c>
      <c r="G19" s="30">
        <v>-104.79</v>
      </c>
      <c r="H19" s="19">
        <f t="shared" si="1"/>
        <v>0.34959132610508753</v>
      </c>
      <c r="I19" s="19">
        <f t="shared" si="2"/>
        <v>-2.1407220502038506E-2</v>
      </c>
      <c r="J19" s="18">
        <f t="shared" si="5"/>
        <v>-6.4168143454860438</v>
      </c>
      <c r="K19" s="18">
        <f t="shared" si="3"/>
        <v>-0.25667257381944175</v>
      </c>
      <c r="L19" s="17">
        <v>140</v>
      </c>
      <c r="M19" s="20">
        <f t="shared" si="6"/>
        <v>0.17857142857142858</v>
      </c>
      <c r="N19" s="17">
        <v>209</v>
      </c>
      <c r="O19" s="21">
        <f t="shared" ref="O19:P19" si="27">D19/7</f>
        <v>3.5714285714285716</v>
      </c>
      <c r="P19" s="21">
        <f t="shared" si="27"/>
        <v>0.2857142857142857</v>
      </c>
      <c r="Q19" s="17">
        <f t="shared" si="8"/>
        <v>54</v>
      </c>
      <c r="R19" s="17"/>
      <c r="S19" s="22">
        <v>0.35229357798165101</v>
      </c>
      <c r="T19" s="15">
        <v>50</v>
      </c>
      <c r="U19" s="23">
        <v>50</v>
      </c>
      <c r="V19" s="24" t="s">
        <v>689</v>
      </c>
      <c r="W19" s="15">
        <v>8</v>
      </c>
      <c r="X19" s="25">
        <f t="shared" si="9"/>
        <v>0.32</v>
      </c>
      <c r="Y19" s="26">
        <f t="shared" si="10"/>
        <v>6.5493750000000004</v>
      </c>
      <c r="Z19" s="15">
        <v>8</v>
      </c>
      <c r="AA19" s="15" t="s">
        <v>73</v>
      </c>
      <c r="AB19" s="28">
        <f t="shared" si="11"/>
        <v>-0.69</v>
      </c>
      <c r="AC19" s="29">
        <v>5.6756575231481469E-2</v>
      </c>
      <c r="AD19" s="26">
        <f t="shared" si="12"/>
        <v>-1.9581018454861105</v>
      </c>
      <c r="AE19" s="26">
        <v>-3.48</v>
      </c>
      <c r="AF19" s="26">
        <v>-2.2182485000000001</v>
      </c>
      <c r="AG19" s="26">
        <v>-12</v>
      </c>
    </row>
    <row r="20" spans="1:33" ht="15.75" customHeight="1" x14ac:dyDescent="0.2">
      <c r="A20" s="15" t="s">
        <v>59</v>
      </c>
      <c r="B20" s="15" t="s">
        <v>48</v>
      </c>
      <c r="C20" s="16">
        <f t="shared" si="4"/>
        <v>11.990000000000004</v>
      </c>
      <c r="D20" s="17">
        <v>37</v>
      </c>
      <c r="E20" s="17">
        <v>0</v>
      </c>
      <c r="F20" s="18">
        <v>443.63000000000011</v>
      </c>
      <c r="G20" s="30">
        <v>-28.2</v>
      </c>
      <c r="H20" s="19">
        <f t="shared" si="1"/>
        <v>6.3566485584834187E-2</v>
      </c>
      <c r="I20" s="19">
        <f t="shared" si="2"/>
        <v>0.30014271976349799</v>
      </c>
      <c r="J20" s="18">
        <f t="shared" si="5"/>
        <v>133.15231476868064</v>
      </c>
      <c r="K20" s="18">
        <f t="shared" si="3"/>
        <v>3.5987112099643417</v>
      </c>
      <c r="L20" s="17">
        <v>78</v>
      </c>
      <c r="M20" s="20">
        <f t="shared" si="6"/>
        <v>0.47435897435897434</v>
      </c>
      <c r="N20" s="17">
        <v>168</v>
      </c>
      <c r="O20" s="21">
        <f t="shared" ref="O20:P20" si="28">D20/7</f>
        <v>5.2857142857142856</v>
      </c>
      <c r="P20" s="21">
        <f t="shared" si="28"/>
        <v>0</v>
      </c>
      <c r="Q20" s="17">
        <f t="shared" si="8"/>
        <v>31</v>
      </c>
      <c r="R20" s="17"/>
      <c r="S20" s="22">
        <v>0.458452722063037</v>
      </c>
      <c r="T20" s="15">
        <v>50</v>
      </c>
      <c r="U20" s="23">
        <v>50</v>
      </c>
      <c r="V20" s="24" t="s">
        <v>689</v>
      </c>
      <c r="W20" s="15">
        <v>6</v>
      </c>
      <c r="X20" s="25">
        <f t="shared" si="9"/>
        <v>0.16216216216216217</v>
      </c>
      <c r="Y20" s="26">
        <f t="shared" si="10"/>
        <v>4.7</v>
      </c>
      <c r="Z20" s="15">
        <v>0</v>
      </c>
      <c r="AA20" s="15" t="s">
        <v>73</v>
      </c>
      <c r="AB20" s="28">
        <f t="shared" si="11"/>
        <v>-0.69</v>
      </c>
      <c r="AC20" s="29">
        <v>5.6756575231481469E-2</v>
      </c>
      <c r="AD20" s="26">
        <f t="shared" si="12"/>
        <v>-2.8979907313194437</v>
      </c>
      <c r="AE20" s="26">
        <v>-3.48</v>
      </c>
      <c r="AF20" s="26">
        <v>-2.2182485000000001</v>
      </c>
      <c r="AG20" s="26">
        <v>-2</v>
      </c>
    </row>
    <row r="21" spans="1:33" ht="15.75" customHeight="1" x14ac:dyDescent="0.2">
      <c r="A21" s="15" t="s">
        <v>60</v>
      </c>
      <c r="B21" s="15" t="s">
        <v>692</v>
      </c>
      <c r="C21" s="16">
        <f t="shared" si="4"/>
        <v>11.99</v>
      </c>
      <c r="D21" s="17">
        <v>5</v>
      </c>
      <c r="E21" s="17">
        <v>0</v>
      </c>
      <c r="F21" s="18">
        <v>59.95</v>
      </c>
      <c r="G21" s="30">
        <v>0</v>
      </c>
      <c r="H21" s="19">
        <f t="shared" si="1"/>
        <v>0</v>
      </c>
      <c r="I21" s="19">
        <f t="shared" si="2"/>
        <v>0.36821746673732747</v>
      </c>
      <c r="J21" s="18">
        <f t="shared" si="5"/>
        <v>22.074637130902783</v>
      </c>
      <c r="K21" s="18">
        <f t="shared" si="3"/>
        <v>4.4149274261805562</v>
      </c>
      <c r="L21" s="17">
        <v>32</v>
      </c>
      <c r="M21" s="20">
        <f t="shared" si="6"/>
        <v>0.15625</v>
      </c>
      <c r="N21" s="17">
        <v>162</v>
      </c>
      <c r="O21" s="21">
        <f t="shared" ref="O21:P21" si="29">D21/7</f>
        <v>0.7142857142857143</v>
      </c>
      <c r="P21" s="21">
        <f t="shared" si="29"/>
        <v>0</v>
      </c>
      <c r="Q21" s="17">
        <f t="shared" si="8"/>
        <v>226</v>
      </c>
      <c r="R21" s="17"/>
      <c r="S21" s="22">
        <v>0.54805725971370101</v>
      </c>
      <c r="T21" s="15">
        <v>50</v>
      </c>
      <c r="U21" s="23">
        <v>50</v>
      </c>
      <c r="V21" s="24" t="s">
        <v>693</v>
      </c>
      <c r="W21" s="15">
        <v>0</v>
      </c>
      <c r="X21" s="25">
        <f t="shared" si="9"/>
        <v>0</v>
      </c>
      <c r="Y21" s="26">
        <f t="shared" si="10"/>
        <v>0</v>
      </c>
      <c r="Z21" s="15">
        <v>0</v>
      </c>
      <c r="AA21" s="15" t="s">
        <v>73</v>
      </c>
      <c r="AB21" s="28">
        <f t="shared" si="11"/>
        <v>-0.69</v>
      </c>
      <c r="AC21" s="29">
        <v>5.6756575231481469E-2</v>
      </c>
      <c r="AD21" s="26">
        <f t="shared" si="12"/>
        <v>-0.39162036909722209</v>
      </c>
      <c r="AE21" s="26">
        <v>-3.48</v>
      </c>
      <c r="AF21" s="26">
        <v>-2.2182485000000001</v>
      </c>
      <c r="AG21" s="26">
        <v>0</v>
      </c>
    </row>
    <row r="22" spans="1:33" ht="15.75" customHeight="1" x14ac:dyDescent="0.2">
      <c r="A22" s="15" t="s">
        <v>61</v>
      </c>
      <c r="B22" s="15" t="s">
        <v>694</v>
      </c>
      <c r="C22" s="16">
        <f t="shared" si="4"/>
        <v>11.99</v>
      </c>
      <c r="D22" s="17">
        <v>9</v>
      </c>
      <c r="E22" s="17">
        <v>0</v>
      </c>
      <c r="F22" s="30">
        <v>107.91</v>
      </c>
      <c r="G22" s="30">
        <v>0</v>
      </c>
      <c r="H22" s="19">
        <f t="shared" si="1"/>
        <v>0</v>
      </c>
      <c r="I22" s="19">
        <f t="shared" si="2"/>
        <v>0.36821746673732747</v>
      </c>
      <c r="J22" s="18">
        <f t="shared" si="5"/>
        <v>39.734346835625004</v>
      </c>
      <c r="K22" s="18">
        <f t="shared" si="3"/>
        <v>4.4149274261805562</v>
      </c>
      <c r="L22" s="17">
        <v>63</v>
      </c>
      <c r="M22" s="20">
        <f t="shared" si="6"/>
        <v>0.14285714285714285</v>
      </c>
      <c r="N22" s="17">
        <v>154</v>
      </c>
      <c r="O22" s="21">
        <f t="shared" ref="O22:P22" si="30">D22/7</f>
        <v>1.2857142857142858</v>
      </c>
      <c r="P22" s="21">
        <f t="shared" si="30"/>
        <v>0</v>
      </c>
      <c r="Q22" s="17">
        <f t="shared" si="8"/>
        <v>119</v>
      </c>
      <c r="R22" s="17"/>
      <c r="S22" s="22">
        <v>0.58750000000000002</v>
      </c>
      <c r="T22" s="15">
        <v>50</v>
      </c>
      <c r="U22" s="23">
        <v>50</v>
      </c>
      <c r="V22" s="24" t="s">
        <v>693</v>
      </c>
      <c r="W22" s="15">
        <v>0</v>
      </c>
      <c r="X22" s="25">
        <f t="shared" si="9"/>
        <v>0</v>
      </c>
      <c r="Y22" s="26">
        <f t="shared" si="10"/>
        <v>0</v>
      </c>
      <c r="Z22" s="15">
        <v>0</v>
      </c>
      <c r="AA22" s="15" t="s">
        <v>73</v>
      </c>
      <c r="AB22" s="28">
        <f t="shared" si="11"/>
        <v>-0.69</v>
      </c>
      <c r="AC22" s="29">
        <v>5.6756575231481469E-2</v>
      </c>
      <c r="AD22" s="26">
        <f t="shared" si="12"/>
        <v>-0.70491666437499978</v>
      </c>
      <c r="AE22" s="26">
        <v>-3.48</v>
      </c>
      <c r="AF22" s="26">
        <v>-2.2182485000000001</v>
      </c>
      <c r="AG22" s="26">
        <v>0</v>
      </c>
    </row>
    <row r="23" spans="1:33" ht="15.75" customHeight="1" x14ac:dyDescent="0.2">
      <c r="A23" s="15" t="s">
        <v>62</v>
      </c>
      <c r="B23" s="15" t="s">
        <v>695</v>
      </c>
      <c r="C23" s="16">
        <f t="shared" si="4"/>
        <v>11.042631578947372</v>
      </c>
      <c r="D23" s="17">
        <v>19</v>
      </c>
      <c r="E23" s="17">
        <v>0</v>
      </c>
      <c r="F23" s="18">
        <v>209.81000000000006</v>
      </c>
      <c r="G23" s="30">
        <v>0</v>
      </c>
      <c r="H23" s="19">
        <f t="shared" si="1"/>
        <v>0</v>
      </c>
      <c r="I23" s="19">
        <f t="shared" si="2"/>
        <v>0.31735199035999517</v>
      </c>
      <c r="J23" s="18">
        <f t="shared" si="5"/>
        <v>66.583621097430608</v>
      </c>
      <c r="K23" s="18">
        <f t="shared" si="3"/>
        <v>3.5044011103910848</v>
      </c>
      <c r="L23" s="17">
        <v>61</v>
      </c>
      <c r="M23" s="20">
        <f t="shared" si="6"/>
        <v>0.31147540983606559</v>
      </c>
      <c r="N23" s="17">
        <v>137</v>
      </c>
      <c r="O23" s="21">
        <f t="shared" ref="O23:P23" si="31">D23/7</f>
        <v>2.7142857142857144</v>
      </c>
      <c r="P23" s="21">
        <f t="shared" si="31"/>
        <v>0</v>
      </c>
      <c r="Q23" s="17">
        <f t="shared" si="8"/>
        <v>50</v>
      </c>
      <c r="R23" s="17"/>
      <c r="S23" s="22">
        <v>0.60085836909871204</v>
      </c>
      <c r="T23" s="15">
        <v>50</v>
      </c>
      <c r="U23" s="23">
        <v>50</v>
      </c>
      <c r="V23" s="24" t="s">
        <v>693</v>
      </c>
      <c r="W23" s="15">
        <v>0</v>
      </c>
      <c r="X23" s="25">
        <f t="shared" si="9"/>
        <v>0</v>
      </c>
      <c r="Y23" s="26">
        <f t="shared" si="10"/>
        <v>0</v>
      </c>
      <c r="Z23" s="15">
        <v>0</v>
      </c>
      <c r="AA23" s="15" t="s">
        <v>73</v>
      </c>
      <c r="AB23" s="28">
        <f t="shared" si="11"/>
        <v>-0.69</v>
      </c>
      <c r="AC23" s="29">
        <v>5.6756575231481469E-2</v>
      </c>
      <c r="AD23" s="26">
        <f t="shared" si="12"/>
        <v>-1.488157402569444</v>
      </c>
      <c r="AE23" s="26">
        <v>-3.48</v>
      </c>
      <c r="AF23" s="26">
        <v>-2.2182485000000001</v>
      </c>
      <c r="AG23" s="26">
        <v>-2</v>
      </c>
    </row>
    <row r="24" spans="1:33" ht="15.75" customHeight="1" x14ac:dyDescent="0.2">
      <c r="A24" s="15" t="s">
        <v>63</v>
      </c>
      <c r="B24" s="15" t="s">
        <v>696</v>
      </c>
      <c r="C24" s="16">
        <f t="shared" si="4"/>
        <v>10.990000000000002</v>
      </c>
      <c r="D24" s="17">
        <v>24</v>
      </c>
      <c r="E24" s="17">
        <v>0</v>
      </c>
      <c r="F24" s="18">
        <v>263.76000000000005</v>
      </c>
      <c r="G24" s="18">
        <v>-0.08</v>
      </c>
      <c r="H24" s="19">
        <f t="shared" si="1"/>
        <v>3.0330603579011218E-4</v>
      </c>
      <c r="I24" s="19">
        <f t="shared" si="2"/>
        <v>0.30511926838160952</v>
      </c>
      <c r="J24" s="18">
        <f t="shared" si="5"/>
        <v>80.478258228333345</v>
      </c>
      <c r="K24" s="18">
        <f t="shared" si="3"/>
        <v>3.3532607595138892</v>
      </c>
      <c r="L24" s="17">
        <v>57</v>
      </c>
      <c r="M24" s="20">
        <f t="shared" si="6"/>
        <v>0.42105263157894735</v>
      </c>
      <c r="N24" s="17">
        <v>112</v>
      </c>
      <c r="O24" s="21">
        <f t="shared" ref="O24:P24" si="32">D24/7</f>
        <v>3.4285714285714284</v>
      </c>
      <c r="P24" s="21">
        <f t="shared" si="32"/>
        <v>0</v>
      </c>
      <c r="Q24" s="17">
        <f t="shared" si="8"/>
        <v>32</v>
      </c>
      <c r="R24" s="17"/>
      <c r="S24" s="22">
        <v>0.75115207373271797</v>
      </c>
      <c r="T24" s="15">
        <v>50</v>
      </c>
      <c r="U24" s="23">
        <v>50</v>
      </c>
      <c r="V24" s="24" t="s">
        <v>697</v>
      </c>
      <c r="W24" s="15">
        <v>0</v>
      </c>
      <c r="X24" s="25">
        <f t="shared" si="9"/>
        <v>0</v>
      </c>
      <c r="Y24" s="26">
        <f t="shared" si="10"/>
        <v>0</v>
      </c>
      <c r="Z24" s="15">
        <v>0</v>
      </c>
      <c r="AA24" s="15" t="s">
        <v>73</v>
      </c>
      <c r="AB24" s="28">
        <f t="shared" si="11"/>
        <v>-0.69</v>
      </c>
      <c r="AC24" s="29">
        <v>5.6756575231481469E-2</v>
      </c>
      <c r="AD24" s="26">
        <f t="shared" si="12"/>
        <v>-1.8797777716666662</v>
      </c>
      <c r="AE24" s="26">
        <v>-3.48</v>
      </c>
      <c r="AF24" s="26">
        <v>-2.2182485000000001</v>
      </c>
      <c r="AG24" s="26">
        <v>-5</v>
      </c>
    </row>
    <row r="25" spans="1:33" ht="15.75" customHeight="1" x14ac:dyDescent="0.2">
      <c r="A25" s="15" t="s">
        <v>64</v>
      </c>
      <c r="B25" s="15" t="s">
        <v>48</v>
      </c>
      <c r="C25" s="16">
        <f t="shared" si="4"/>
        <v>10.99</v>
      </c>
      <c r="D25" s="17">
        <v>15</v>
      </c>
      <c r="E25" s="17">
        <v>0</v>
      </c>
      <c r="F25" s="18">
        <v>164.85</v>
      </c>
      <c r="G25" s="18">
        <v>0</v>
      </c>
      <c r="H25" s="19">
        <f t="shared" si="1"/>
        <v>0</v>
      </c>
      <c r="I25" s="19">
        <f t="shared" si="2"/>
        <v>0.26355862233975325</v>
      </c>
      <c r="J25" s="18">
        <f t="shared" si="5"/>
        <v>43.447638892708319</v>
      </c>
      <c r="K25" s="18">
        <f t="shared" si="3"/>
        <v>2.8965092595138882</v>
      </c>
      <c r="L25" s="17">
        <v>88</v>
      </c>
      <c r="M25" s="20">
        <f t="shared" si="6"/>
        <v>0.17045454545454544</v>
      </c>
      <c r="N25" s="17">
        <v>94</v>
      </c>
      <c r="O25" s="21">
        <f t="shared" ref="O25:P25" si="33">D25/7</f>
        <v>2.1428571428571428</v>
      </c>
      <c r="P25" s="21">
        <f t="shared" si="33"/>
        <v>0</v>
      </c>
      <c r="Q25" s="17">
        <f t="shared" si="8"/>
        <v>43</v>
      </c>
      <c r="R25" s="17"/>
      <c r="S25" s="22">
        <v>0.89393939393939392</v>
      </c>
      <c r="T25" s="15">
        <v>0</v>
      </c>
      <c r="U25" s="23" t="s">
        <v>33</v>
      </c>
      <c r="V25" s="24" t="s">
        <v>33</v>
      </c>
      <c r="W25" s="37">
        <v>0</v>
      </c>
      <c r="X25" s="25">
        <f t="shared" si="9"/>
        <v>0</v>
      </c>
      <c r="Y25" s="26">
        <f t="shared" si="10"/>
        <v>0</v>
      </c>
      <c r="Z25" s="37">
        <v>0</v>
      </c>
      <c r="AA25" s="15" t="s">
        <v>73</v>
      </c>
      <c r="AB25" s="28">
        <f t="shared" si="11"/>
        <v>-0.69</v>
      </c>
      <c r="AC25" s="29">
        <v>5.6756575231481469E-2</v>
      </c>
      <c r="AD25" s="26">
        <f t="shared" si="12"/>
        <v>-1.1748611072916664</v>
      </c>
      <c r="AE25" s="26">
        <v>-3.48</v>
      </c>
      <c r="AF25" s="26">
        <v>-2.2200000000000002</v>
      </c>
      <c r="AG25" s="26">
        <v>-10</v>
      </c>
    </row>
    <row r="26" spans="1:33" ht="15.75" customHeight="1" x14ac:dyDescent="0.2">
      <c r="A26" s="15" t="s">
        <v>65</v>
      </c>
      <c r="B26" s="15" t="s">
        <v>698</v>
      </c>
      <c r="C26" s="16">
        <f t="shared" si="4"/>
        <v>10.99</v>
      </c>
      <c r="D26" s="17">
        <v>7</v>
      </c>
      <c r="E26" s="17">
        <v>0</v>
      </c>
      <c r="F26" s="18">
        <v>76.930000000000007</v>
      </c>
      <c r="G26" s="18">
        <v>0</v>
      </c>
      <c r="H26" s="19">
        <f t="shared" si="1"/>
        <v>0</v>
      </c>
      <c r="I26" s="19">
        <f t="shared" si="2"/>
        <v>0.30982051193635624</v>
      </c>
      <c r="J26" s="18">
        <f t="shared" si="5"/>
        <v>23.834491983263888</v>
      </c>
      <c r="K26" s="18">
        <f t="shared" si="3"/>
        <v>3.4049274261805555</v>
      </c>
      <c r="L26" s="17">
        <v>64</v>
      </c>
      <c r="M26" s="20">
        <f t="shared" si="6"/>
        <v>0.109375</v>
      </c>
      <c r="N26" s="17">
        <v>136</v>
      </c>
      <c r="O26" s="21">
        <f t="shared" ref="O26:P26" si="34">D26/7</f>
        <v>1</v>
      </c>
      <c r="P26" s="21">
        <f t="shared" si="34"/>
        <v>0</v>
      </c>
      <c r="Q26" s="17">
        <f t="shared" si="8"/>
        <v>136</v>
      </c>
      <c r="R26" s="17"/>
      <c r="S26" s="22">
        <v>0.90464547677261609</v>
      </c>
      <c r="T26" s="15">
        <v>0</v>
      </c>
      <c r="U26" s="23" t="s">
        <v>33</v>
      </c>
      <c r="V26" s="24" t="s">
        <v>33</v>
      </c>
      <c r="W26" s="37">
        <v>0</v>
      </c>
      <c r="X26" s="25">
        <f t="shared" si="9"/>
        <v>0</v>
      </c>
      <c r="Y26" s="26">
        <f t="shared" si="10"/>
        <v>0</v>
      </c>
      <c r="Z26" s="37">
        <v>0</v>
      </c>
      <c r="AA26" s="15" t="s">
        <v>73</v>
      </c>
      <c r="AB26" s="28">
        <f t="shared" si="11"/>
        <v>-0.69</v>
      </c>
      <c r="AC26" s="29">
        <v>5.6756575231481469E-2</v>
      </c>
      <c r="AD26" s="26">
        <f t="shared" si="12"/>
        <v>-0.54826851673611099</v>
      </c>
      <c r="AE26" s="26">
        <v>-3.64</v>
      </c>
      <c r="AF26" s="26">
        <v>-2.2182485000000001</v>
      </c>
      <c r="AG26" s="26">
        <v>0</v>
      </c>
    </row>
    <row r="27" spans="1:33" ht="15.75" customHeight="1" x14ac:dyDescent="0.2">
      <c r="A27" s="15" t="s">
        <v>66</v>
      </c>
      <c r="B27" s="15" t="s">
        <v>699</v>
      </c>
      <c r="C27" s="16">
        <f t="shared" si="4"/>
        <v>10.99</v>
      </c>
      <c r="D27" s="17">
        <v>16</v>
      </c>
      <c r="E27" s="17">
        <v>0</v>
      </c>
      <c r="F27" s="18">
        <v>175.84</v>
      </c>
      <c r="G27" s="18">
        <v>-57.409999999999989</v>
      </c>
      <c r="H27" s="19">
        <f t="shared" si="1"/>
        <v>0.32648999090081887</v>
      </c>
      <c r="I27" s="19">
        <f t="shared" si="2"/>
        <v>-1.6669478964462647E-2</v>
      </c>
      <c r="J27" s="18">
        <f t="shared" si="5"/>
        <v>-2.9311611811111118</v>
      </c>
      <c r="K27" s="18">
        <f t="shared" si="3"/>
        <v>-0.18319757381944449</v>
      </c>
      <c r="L27" s="17">
        <v>73</v>
      </c>
      <c r="M27" s="20">
        <f t="shared" si="6"/>
        <v>0.21917808219178081</v>
      </c>
      <c r="N27" s="17">
        <v>122</v>
      </c>
      <c r="O27" s="21">
        <f t="shared" ref="O27:P27" si="35">D27/7</f>
        <v>2.2857142857142856</v>
      </c>
      <c r="P27" s="21">
        <f t="shared" si="35"/>
        <v>0</v>
      </c>
      <c r="Q27" s="17">
        <f t="shared" si="8"/>
        <v>53</v>
      </c>
      <c r="R27" s="17"/>
      <c r="S27" s="22">
        <v>0.95530012771392081</v>
      </c>
      <c r="T27" s="15">
        <v>0</v>
      </c>
      <c r="U27" s="23" t="s">
        <v>33</v>
      </c>
      <c r="V27" s="24" t="s">
        <v>33</v>
      </c>
      <c r="W27" s="37">
        <v>7</v>
      </c>
      <c r="X27" s="25">
        <f t="shared" si="9"/>
        <v>0.4375</v>
      </c>
      <c r="Y27" s="26">
        <f t="shared" si="10"/>
        <v>5.2190909090909079</v>
      </c>
      <c r="Z27" s="37">
        <v>4</v>
      </c>
      <c r="AA27" s="15" t="s">
        <v>73</v>
      </c>
      <c r="AB27" s="28">
        <f t="shared" si="11"/>
        <v>-0.69</v>
      </c>
      <c r="AC27" s="29">
        <v>5.6756575231481469E-2</v>
      </c>
      <c r="AD27" s="26">
        <f t="shared" si="12"/>
        <v>-1.2531851811111108</v>
      </c>
      <c r="AE27" s="26">
        <v>-3.64</v>
      </c>
      <c r="AF27" s="26">
        <v>-2.2182485000000001</v>
      </c>
      <c r="AG27" s="26">
        <v>0</v>
      </c>
    </row>
    <row r="28" spans="1:33" ht="15.75" customHeight="1" x14ac:dyDescent="0.2">
      <c r="A28" s="15" t="s">
        <v>67</v>
      </c>
      <c r="B28" s="15" t="s">
        <v>700</v>
      </c>
      <c r="C28" s="16">
        <f t="shared" si="4"/>
        <v>10.99</v>
      </c>
      <c r="D28" s="17">
        <v>23</v>
      </c>
      <c r="E28" s="17">
        <v>1</v>
      </c>
      <c r="F28" s="18">
        <v>252.77</v>
      </c>
      <c r="G28" s="18">
        <v>-42.15</v>
      </c>
      <c r="H28" s="19">
        <f t="shared" si="1"/>
        <v>0.16675238358982472</v>
      </c>
      <c r="I28" s="19">
        <f t="shared" si="2"/>
        <v>0.14306812834653151</v>
      </c>
      <c r="J28" s="18">
        <f t="shared" si="5"/>
        <v>36.163330802152771</v>
      </c>
      <c r="K28" s="18">
        <f t="shared" si="3"/>
        <v>1.5723187305283814</v>
      </c>
      <c r="L28" s="17">
        <v>64</v>
      </c>
      <c r="M28" s="20">
        <f t="shared" si="6"/>
        <v>0.359375</v>
      </c>
      <c r="N28" s="17">
        <v>97</v>
      </c>
      <c r="O28" s="21">
        <f t="shared" ref="O28:P28" si="36">D28/7</f>
        <v>3.2857142857142856</v>
      </c>
      <c r="P28" s="21">
        <f t="shared" si="36"/>
        <v>0.14285714285714285</v>
      </c>
      <c r="Q28" s="17">
        <f t="shared" si="8"/>
        <v>28</v>
      </c>
      <c r="R28" s="17"/>
      <c r="S28" s="22">
        <v>1.2005689900426739</v>
      </c>
      <c r="T28" s="15">
        <v>0</v>
      </c>
      <c r="U28" s="23" t="s">
        <v>33</v>
      </c>
      <c r="V28" s="24" t="s">
        <v>33</v>
      </c>
      <c r="W28" s="37">
        <v>4</v>
      </c>
      <c r="X28" s="25">
        <f t="shared" si="9"/>
        <v>0.17391304347826086</v>
      </c>
      <c r="Y28" s="26">
        <f t="shared" si="10"/>
        <v>5.2687499999999998</v>
      </c>
      <c r="Z28" s="37">
        <v>4</v>
      </c>
      <c r="AA28" s="15" t="s">
        <v>73</v>
      </c>
      <c r="AB28" s="28">
        <f t="shared" si="11"/>
        <v>-0.69</v>
      </c>
      <c r="AC28" s="29">
        <v>5.6756575231481469E-2</v>
      </c>
      <c r="AD28" s="26">
        <f t="shared" si="12"/>
        <v>-1.8014536978472218</v>
      </c>
      <c r="AE28" s="26">
        <v>-3.64</v>
      </c>
      <c r="AF28" s="26">
        <v>-2.2182485000000001</v>
      </c>
      <c r="AG28" s="26">
        <v>0</v>
      </c>
    </row>
    <row r="29" spans="1:33" ht="15.75" customHeight="1" x14ac:dyDescent="0.2">
      <c r="A29" s="39" t="s">
        <v>68</v>
      </c>
      <c r="B29" s="39" t="s">
        <v>701</v>
      </c>
      <c r="C29" s="16">
        <f t="shared" si="4"/>
        <v>10.99</v>
      </c>
      <c r="D29" s="31">
        <v>2</v>
      </c>
      <c r="E29" s="31">
        <v>0</v>
      </c>
      <c r="F29" s="32">
        <v>21.98</v>
      </c>
      <c r="G29" s="32">
        <v>-35.279999999999987</v>
      </c>
      <c r="H29" s="19">
        <f t="shared" si="1"/>
        <v>1.6050955414012733</v>
      </c>
      <c r="I29" s="19">
        <f t="shared" si="2"/>
        <v>-1.2952750294649171</v>
      </c>
      <c r="J29" s="18">
        <f t="shared" si="5"/>
        <v>-28.470145147638878</v>
      </c>
      <c r="K29" s="18">
        <f t="shared" si="3"/>
        <v>-14.235072573819439</v>
      </c>
      <c r="L29" s="31">
        <v>45</v>
      </c>
      <c r="M29" s="20">
        <f t="shared" si="6"/>
        <v>4.4444444444444446E-2</v>
      </c>
      <c r="N29" s="31">
        <v>97</v>
      </c>
      <c r="O29" s="21">
        <f t="shared" ref="O29:P29" si="37">D29/7</f>
        <v>0.2857142857142857</v>
      </c>
      <c r="P29" s="21">
        <f t="shared" si="37"/>
        <v>0</v>
      </c>
      <c r="Q29" s="17">
        <f t="shared" si="8"/>
        <v>339</v>
      </c>
      <c r="R29" s="17"/>
      <c r="S29" s="22">
        <v>1.307936507936508</v>
      </c>
      <c r="T29" s="15">
        <v>0</v>
      </c>
      <c r="U29" s="23" t="s">
        <v>33</v>
      </c>
      <c r="V29" s="24" t="s">
        <v>33</v>
      </c>
      <c r="W29" s="39">
        <v>0</v>
      </c>
      <c r="X29" s="25">
        <f t="shared" si="9"/>
        <v>0</v>
      </c>
      <c r="Y29" s="26">
        <f t="shared" si="10"/>
        <v>35.279999999999987</v>
      </c>
      <c r="Z29" s="39">
        <v>1</v>
      </c>
      <c r="AA29" s="2" t="s">
        <v>73</v>
      </c>
      <c r="AB29" s="28">
        <f t="shared" si="11"/>
        <v>-0.69</v>
      </c>
      <c r="AC29" s="29">
        <v>5.6756575231481469E-2</v>
      </c>
      <c r="AD29" s="26">
        <f t="shared" si="12"/>
        <v>-0.15664814763888885</v>
      </c>
      <c r="AE29" s="26">
        <v>-3.64</v>
      </c>
      <c r="AF29" s="26">
        <v>-2.2182485000000001</v>
      </c>
      <c r="AG29" s="26">
        <v>0</v>
      </c>
    </row>
    <row r="30" spans="1:33" ht="15.75" customHeight="1" x14ac:dyDescent="0.2">
      <c r="A30" s="39" t="s">
        <v>69</v>
      </c>
      <c r="B30" s="39"/>
      <c r="C30" s="16">
        <f t="shared" si="4"/>
        <v>9.3233333333333341</v>
      </c>
      <c r="D30" s="31">
        <v>6</v>
      </c>
      <c r="E30" s="31">
        <v>0</v>
      </c>
      <c r="F30" s="32">
        <v>55.940000000000005</v>
      </c>
      <c r="G30" s="32">
        <v>-14.47</v>
      </c>
      <c r="H30" s="19">
        <f t="shared" si="1"/>
        <v>0.25867000357525921</v>
      </c>
      <c r="I30" s="19">
        <f t="shared" si="2"/>
        <v>-4.1129855095712625E-2</v>
      </c>
      <c r="J30" s="18">
        <f t="shared" si="5"/>
        <v>-2.3008040940541643</v>
      </c>
      <c r="K30" s="18">
        <f t="shared" si="3"/>
        <v>-0.3834673490090274</v>
      </c>
      <c r="L30" s="31">
        <v>36</v>
      </c>
      <c r="M30" s="20">
        <f t="shared" si="6"/>
        <v>0.16666666666666666</v>
      </c>
      <c r="N30" s="31">
        <v>92</v>
      </c>
      <c r="O30" s="21">
        <f t="shared" ref="O30:P30" si="38">D30/7</f>
        <v>0.8571428571428571</v>
      </c>
      <c r="P30" s="21">
        <f t="shared" si="38"/>
        <v>0</v>
      </c>
      <c r="Q30" s="17">
        <f t="shared" si="8"/>
        <v>107</v>
      </c>
      <c r="R30" s="17"/>
      <c r="S30" s="22">
        <v>1.3266998341625209</v>
      </c>
      <c r="T30" s="15">
        <v>0</v>
      </c>
      <c r="U30" s="23" t="s">
        <v>33</v>
      </c>
      <c r="V30" s="24" t="s">
        <v>33</v>
      </c>
      <c r="W30" s="39">
        <v>0</v>
      </c>
      <c r="X30" s="25">
        <f t="shared" si="9"/>
        <v>0</v>
      </c>
      <c r="Y30" s="26">
        <f t="shared" si="10"/>
        <v>14.47</v>
      </c>
      <c r="Z30" s="39">
        <v>1</v>
      </c>
      <c r="AA30" s="2" t="s">
        <v>73</v>
      </c>
      <c r="AB30" s="28">
        <f t="shared" si="11"/>
        <v>-0.69</v>
      </c>
      <c r="AC30" s="29">
        <v>5.6756575231481469E-2</v>
      </c>
      <c r="AD30" s="26">
        <f t="shared" si="12"/>
        <v>-0.46994444291666654</v>
      </c>
      <c r="AE30" s="26">
        <v>-3.64</v>
      </c>
      <c r="AF30" s="26">
        <v>-2.1783099418562499</v>
      </c>
      <c r="AG30" s="26">
        <v>0</v>
      </c>
    </row>
    <row r="31" spans="1:33" ht="15.75" customHeight="1" x14ac:dyDescent="0.2">
      <c r="A31" s="39" t="s">
        <v>70</v>
      </c>
      <c r="B31" s="39"/>
      <c r="C31" s="16">
        <f t="shared" si="4"/>
        <v>8.9899999999999984</v>
      </c>
      <c r="D31" s="31">
        <v>11</v>
      </c>
      <c r="E31" s="31">
        <v>1</v>
      </c>
      <c r="F31" s="32">
        <v>98.889999999999986</v>
      </c>
      <c r="G31" s="32">
        <v>0</v>
      </c>
      <c r="H31" s="19">
        <f t="shared" si="1"/>
        <v>0</v>
      </c>
      <c r="I31" s="19">
        <f t="shared" si="2"/>
        <v>0.19408965342873238</v>
      </c>
      <c r="J31" s="18">
        <f t="shared" si="5"/>
        <v>19.193525827567342</v>
      </c>
      <c r="K31" s="18">
        <f t="shared" si="3"/>
        <v>1.7448659843243037</v>
      </c>
      <c r="L31" s="31">
        <v>60</v>
      </c>
      <c r="M31" s="20">
        <f t="shared" si="6"/>
        <v>0.18333333333333332</v>
      </c>
      <c r="N31" s="31">
        <v>78</v>
      </c>
      <c r="O31" s="21">
        <f t="shared" ref="O31:P32" si="39">D31/7</f>
        <v>1.5714285714285714</v>
      </c>
      <c r="P31" s="21">
        <f t="shared" si="39"/>
        <v>0.14285714285714285</v>
      </c>
      <c r="Q31" s="17">
        <f t="shared" si="8"/>
        <v>45</v>
      </c>
      <c r="R31" s="17"/>
      <c r="S31" s="22">
        <v>1.31168831168831</v>
      </c>
      <c r="T31" s="15" t="s">
        <v>33</v>
      </c>
      <c r="U31" s="23" t="s">
        <v>33</v>
      </c>
      <c r="V31" s="24" t="s">
        <v>719</v>
      </c>
      <c r="W31" s="39">
        <v>0</v>
      </c>
      <c r="X31" s="25">
        <f t="shared" si="9"/>
        <v>0</v>
      </c>
      <c r="Y31" s="26">
        <f t="shared" si="10"/>
        <v>0</v>
      </c>
      <c r="Z31" s="39">
        <v>0</v>
      </c>
      <c r="AA31" s="2" t="s">
        <v>73</v>
      </c>
      <c r="AB31" s="28">
        <f t="shared" si="11"/>
        <v>-0.69</v>
      </c>
      <c r="AC31" s="29">
        <v>5.6756575231481469E-2</v>
      </c>
      <c r="AD31" s="26">
        <f t="shared" si="12"/>
        <v>-0.86156481201388868</v>
      </c>
      <c r="AE31" s="26">
        <v>-3.64</v>
      </c>
      <c r="AF31" s="26">
        <v>-2.1783099418562504</v>
      </c>
      <c r="AG31" s="26">
        <v>0</v>
      </c>
    </row>
    <row r="32" spans="1:33" ht="15.75" customHeight="1" x14ac:dyDescent="0.2">
      <c r="A32" s="39" t="s">
        <v>717</v>
      </c>
      <c r="B32" s="39"/>
      <c r="C32" s="16">
        <f t="shared" si="4"/>
        <v>8.99</v>
      </c>
      <c r="D32" s="31">
        <v>6</v>
      </c>
      <c r="E32" s="31">
        <v>0</v>
      </c>
      <c r="F32" s="32">
        <v>53.94</v>
      </c>
      <c r="G32" s="32">
        <v>0</v>
      </c>
      <c r="H32" s="19">
        <f t="shared" si="1"/>
        <v>0</v>
      </c>
      <c r="I32" s="19">
        <f t="shared" si="2"/>
        <v>0.19408965342873252</v>
      </c>
      <c r="J32" s="18">
        <f t="shared" si="5"/>
        <v>10.469195905945831</v>
      </c>
      <c r="K32" s="18">
        <f t="shared" si="3"/>
        <v>1.7448659843243053</v>
      </c>
      <c r="L32" s="31">
        <v>42</v>
      </c>
      <c r="M32" s="20">
        <f t="shared" si="6"/>
        <v>0.14285714285714285</v>
      </c>
      <c r="N32" s="31">
        <v>71</v>
      </c>
      <c r="O32" s="21">
        <f t="shared" si="39"/>
        <v>0.8571428571428571</v>
      </c>
      <c r="P32" s="21">
        <f t="shared" si="39"/>
        <v>0</v>
      </c>
      <c r="Q32" s="17">
        <f t="shared" si="8"/>
        <v>82</v>
      </c>
      <c r="R32" s="17" t="str">
        <f ca="1">IFERROR(VLOOKUP($B$2,IMPORTRANGE("https://docs.google.com/spreadsheets/d/1KiWZV1ko8G7lnRucBRBd29jj3Be6ltMfljMDqzOkQmI/edit#gid=1381463014","Lookup!A:F"),6,FALSE),"")</f>
        <v/>
      </c>
      <c r="S32" s="22">
        <v>1.455938697318008</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5.6756575231481469E-2</v>
      </c>
      <c r="AD32" s="26">
        <f t="shared" si="12"/>
        <v>-0.46994444291666654</v>
      </c>
      <c r="AE32" s="26">
        <v>-3.64</v>
      </c>
      <c r="AF32" s="26">
        <v>-2.1783099418562499</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G1000"/>
  <sheetViews>
    <sheetView tabSelected="1" workbookViewId="0">
      <pane xSplit="2" ySplit="3" topLeftCell="C4" activePane="bottomRight" state="frozen"/>
      <selection activeCell="R32" sqref="R32"/>
      <selection pane="topRight" activeCell="R32" sqref="R32"/>
      <selection pane="bottomLeft" activeCell="R32" sqref="R32"/>
      <selection pane="bottomRight" activeCell="R32" sqref="R32"/>
    </sheetView>
  </sheetViews>
  <sheetFormatPr baseColWidth="10" defaultColWidth="12.6640625" defaultRowHeight="15" customHeight="1" x14ac:dyDescent="0.15"/>
  <cols>
    <col min="1" max="1" width="13.33203125" customWidth="1"/>
    <col min="2" max="2" width="20.5" customWidth="1"/>
    <col min="3" max="3" width="8" customWidth="1"/>
    <col min="4" max="4" width="5.6640625" customWidth="1"/>
    <col min="5" max="5" width="9.1640625" customWidth="1"/>
    <col min="6" max="6" width="9" customWidth="1"/>
    <col min="7" max="7" width="10.1640625" customWidth="1"/>
    <col min="8" max="8" width="9" customWidth="1"/>
    <col min="9" max="10" width="11.6640625" customWidth="1"/>
    <col min="11" max="12" width="8.6640625" customWidth="1"/>
    <col min="13" max="13" width="9.6640625" customWidth="1"/>
    <col min="14" max="14" width="4.83203125" customWidth="1"/>
    <col min="15" max="15" width="9.6640625" customWidth="1"/>
    <col min="16" max="16" width="8.1640625" customWidth="1"/>
    <col min="17" max="18" width="7.33203125" customWidth="1"/>
    <col min="19" max="19" width="7.1640625" customWidth="1"/>
    <col min="20" max="20" width="11.1640625" customWidth="1"/>
    <col min="21" max="21" width="13.5" customWidth="1"/>
    <col min="22" max="22" width="20.83203125" customWidth="1"/>
    <col min="23" max="24" width="7.6640625" customWidth="1"/>
    <col min="25" max="25" width="8.1640625" customWidth="1"/>
    <col min="26" max="26" width="11.1640625" customWidth="1"/>
    <col min="27" max="27" width="15.1640625" customWidth="1"/>
    <col min="28" max="28" width="9.6640625" customWidth="1"/>
    <col min="29" max="29" width="7.1640625" customWidth="1"/>
    <col min="30" max="30" width="10.83203125" customWidth="1"/>
    <col min="31" max="31" width="7.1640625" customWidth="1"/>
    <col min="32" max="32" width="10.1640625" customWidth="1"/>
    <col min="33" max="33" width="8.83203125" customWidth="1"/>
  </cols>
  <sheetData>
    <row r="1" spans="1:33" ht="18.75" customHeight="1" x14ac:dyDescent="0.2">
      <c r="A1" s="64" t="str">
        <f ca="1">IFERROR(__xludf.DUMMYFUNCTION("IFERROR(VLOOKUP(B2,IMPORTRANGE(""https://docs.google.com/spreadsheets/d/1x0DhHglkXKoEBOD2MBsuK_EyIr1ouxD2ftIpqOYFa-k/edit?usp=sharing"",""Ubiquitty-SKU-Specific Info!B1:BJ5000""),3,FALSE),"""")"),"Outdoor Electrical Junction Box - XL 11 x 9 Inch Waterproof Plastic Box with Cover for Electronics")</f>
        <v>Outdoor Electrical Junction Box - XL 11 x 9 Inch Waterproof Plastic Box with Cover for Electronics</v>
      </c>
      <c r="B1" s="48"/>
      <c r="C1" s="65" t="s">
        <v>0</v>
      </c>
      <c r="D1" s="51" t="s">
        <v>1</v>
      </c>
      <c r="E1" s="51" t="s">
        <v>2</v>
      </c>
      <c r="F1" s="60" t="s">
        <v>3</v>
      </c>
      <c r="G1" s="60" t="s">
        <v>4</v>
      </c>
      <c r="H1" s="61" t="s">
        <v>5</v>
      </c>
      <c r="I1" s="53" t="s">
        <v>6</v>
      </c>
      <c r="J1" s="53" t="s">
        <v>7</v>
      </c>
      <c r="K1" s="53" t="s">
        <v>8</v>
      </c>
      <c r="L1" s="53" t="s">
        <v>9</v>
      </c>
      <c r="M1" s="58" t="s">
        <v>10</v>
      </c>
      <c r="N1" s="59" t="s">
        <v>11</v>
      </c>
      <c r="O1" s="51" t="s">
        <v>12</v>
      </c>
      <c r="P1" s="51" t="s">
        <v>13</v>
      </c>
      <c r="Q1" s="53" t="s">
        <v>14</v>
      </c>
      <c r="R1" s="53" t="s">
        <v>716</v>
      </c>
      <c r="S1" s="55" t="s">
        <v>15</v>
      </c>
      <c r="T1" s="47" t="s">
        <v>754</v>
      </c>
      <c r="U1" s="47" t="s">
        <v>16</v>
      </c>
      <c r="V1" s="47" t="s">
        <v>17</v>
      </c>
      <c r="W1" s="47" t="s">
        <v>18</v>
      </c>
      <c r="X1" s="47" t="s">
        <v>19</v>
      </c>
      <c r="Y1" s="47" t="s">
        <v>20</v>
      </c>
      <c r="Z1" s="47" t="s">
        <v>21</v>
      </c>
      <c r="AA1" s="47" t="s">
        <v>22</v>
      </c>
      <c r="AB1" s="47" t="s">
        <v>23</v>
      </c>
      <c r="AC1" s="47" t="s">
        <v>24</v>
      </c>
      <c r="AD1" s="45" t="s">
        <v>25</v>
      </c>
      <c r="AE1" s="49" t="s">
        <v>26</v>
      </c>
      <c r="AF1" s="50" t="s">
        <v>27</v>
      </c>
      <c r="AG1" s="49" t="s">
        <v>28</v>
      </c>
    </row>
    <row r="2" spans="1:33" ht="15.75" customHeight="1" x14ac:dyDescent="0.2">
      <c r="A2" s="2" t="str">
        <f ca="1">IFERROR(__xludf.DUMMYFUNCTION("IFERROR(VLOOKUP(B2,IMPORTRANGE(""https://docs.google.com/spreadsheets/d/1x0DhHglkXKoEBOD2MBsuK_EyIr1ouxD2ftIpqOYFa-k/edit?usp=sharing"",""Ubiquitty-SKU-Specific Info!B1:BJ5000""),2,FALSE),"""")"),"B08JCYXGD9")</f>
        <v>B08JCYXGD9</v>
      </c>
      <c r="B2" s="38" t="s">
        <v>702</v>
      </c>
      <c r="C2" s="54"/>
      <c r="D2" s="54"/>
      <c r="E2" s="52"/>
      <c r="F2" s="54"/>
      <c r="G2" s="54"/>
      <c r="H2" s="57"/>
      <c r="I2" s="54"/>
      <c r="J2" s="54"/>
      <c r="K2" s="57"/>
      <c r="L2" s="57"/>
      <c r="M2" s="57"/>
      <c r="N2" s="54"/>
      <c r="O2" s="54"/>
      <c r="P2" s="52"/>
      <c r="Q2" s="54"/>
      <c r="R2" s="54"/>
      <c r="S2" s="56"/>
      <c r="T2" s="48"/>
      <c r="U2" s="46"/>
      <c r="V2" s="46"/>
      <c r="W2" s="48"/>
      <c r="X2" s="48"/>
      <c r="Y2" s="48"/>
      <c r="Z2" s="48"/>
      <c r="AA2" s="46"/>
      <c r="AB2" s="46"/>
      <c r="AC2" s="46"/>
      <c r="AD2" s="46"/>
      <c r="AE2" s="48"/>
      <c r="AF2" s="48"/>
      <c r="AG2" s="48"/>
    </row>
    <row r="3" spans="1:33" ht="43.5" customHeight="1" x14ac:dyDescent="0.15">
      <c r="A3" s="62" t="s">
        <v>30</v>
      </c>
      <c r="B3" s="63"/>
      <c r="C3" s="4">
        <f>((AE32+AF32)/0.85)*-1</f>
        <v>17.118947953897059</v>
      </c>
      <c r="D3" s="5">
        <f>SUM(D4:D99765)</f>
        <v>157</v>
      </c>
      <c r="E3" s="5"/>
      <c r="F3" s="6">
        <f t="shared" ref="F3:G3" si="0">SUM(F4:F99765)</f>
        <v>3885.58</v>
      </c>
      <c r="G3" s="6">
        <f t="shared" si="0"/>
        <v>-236.28</v>
      </c>
      <c r="H3" s="7">
        <f t="shared" ref="H3:H32" si="1">G3/F3*-1</f>
        <v>6.0809454444381537E-2</v>
      </c>
      <c r="I3" s="8">
        <f t="shared" ref="I3:I32" si="2">J3/F3</f>
        <v>0.18038556106879433</v>
      </c>
      <c r="J3" s="6">
        <f>SUM(J4:J99765)</f>
        <v>700.90252837768583</v>
      </c>
      <c r="K3" s="6">
        <f t="shared" ref="K3:K32" si="3">J3/D3</f>
        <v>4.4643473145075534</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7</v>
      </c>
      <c r="X3" s="7">
        <f>W3/D3</f>
        <v>4.4585987261146494E-2</v>
      </c>
      <c r="Y3" s="6"/>
      <c r="Z3" s="5"/>
      <c r="AA3" s="5"/>
      <c r="AB3" s="5"/>
      <c r="AC3" s="5"/>
      <c r="AD3" s="6">
        <f>SUM(AD4:AD99765)</f>
        <v>-75.439660180996498</v>
      </c>
      <c r="AE3" s="1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Info!B2:BZ7000""),37,FALSE)),"""")*-1"),-8.2711057608125)</f>
        <v>-8.2711057608124996</v>
      </c>
      <c r="AG3" s="6">
        <f>SUM(AG4:AG99765)</f>
        <v>0</v>
      </c>
    </row>
    <row r="4" spans="1:33" ht="15.75" customHeight="1" x14ac:dyDescent="0.2">
      <c r="A4" s="15" t="s">
        <v>31</v>
      </c>
      <c r="B4" s="15" t="s">
        <v>650</v>
      </c>
      <c r="C4" s="16">
        <f t="shared" ref="C4:C32" si="4">IFERROR(F4/D4," - ")</f>
        <v>22.77571428571429</v>
      </c>
      <c r="D4" s="17">
        <v>14</v>
      </c>
      <c r="E4" s="17">
        <v>0</v>
      </c>
      <c r="F4" s="18">
        <v>318.86000000000007</v>
      </c>
      <c r="G4" s="18">
        <v>-38.300000000000004</v>
      </c>
      <c r="H4" s="19">
        <f t="shared" si="1"/>
        <v>0.1201154111522298</v>
      </c>
      <c r="I4" s="19">
        <f t="shared" si="2"/>
        <v>7.6968561727163279E-2</v>
      </c>
      <c r="J4" s="18">
        <f t="shared" ref="J4:J32" si="5">F4*0.85+G4+AF4*D4+D4*AE4+AG4+AD4</f>
        <v>24.542195592323289</v>
      </c>
      <c r="K4" s="18">
        <f t="shared" si="3"/>
        <v>1.7530139708802348</v>
      </c>
      <c r="L4" s="17">
        <v>73</v>
      </c>
      <c r="M4" s="20">
        <f t="shared" ref="M4:M32" si="6">IFERROR(D4/L4,"-")</f>
        <v>0.19178082191780821</v>
      </c>
      <c r="N4" s="17">
        <v>49</v>
      </c>
      <c r="O4" s="21">
        <f t="shared" ref="O4:P4" si="7">D4/7</f>
        <v>2</v>
      </c>
      <c r="P4" s="21">
        <f t="shared" si="7"/>
        <v>0</v>
      </c>
      <c r="Q4" s="17">
        <f t="shared" ref="Q4:Q32" si="8">ROUNDDOWN(N4/(O4+P4),0)</f>
        <v>24</v>
      </c>
      <c r="R4" s="17"/>
      <c r="S4" s="22">
        <v>1.5535714285714199</v>
      </c>
      <c r="T4" s="15">
        <v>0</v>
      </c>
      <c r="U4" s="23" t="s">
        <v>33</v>
      </c>
      <c r="V4" s="24" t="s">
        <v>33</v>
      </c>
      <c r="W4" s="15">
        <v>0</v>
      </c>
      <c r="X4" s="25">
        <f t="shared" ref="X4:X32" si="9">IFERROR(W4/D4,0)</f>
        <v>0</v>
      </c>
      <c r="Y4" s="26">
        <f t="shared" ref="Y4:Y32" si="10">IFERROR(G4/(W4+Z4)*-1,0)</f>
        <v>19.150000000000002</v>
      </c>
      <c r="Z4" s="15">
        <v>2</v>
      </c>
      <c r="AA4" s="27" t="s">
        <v>73</v>
      </c>
      <c r="AB4" s="28">
        <f t="shared" ref="AB4:AB32" si="11">IF(OR(AA4="UsLargeStandardSize",AA4="UsSmallStandardSize"),-0.69,-0.48)</f>
        <v>-0.69</v>
      </c>
      <c r="AC4" s="29">
        <v>0.34818348148148143</v>
      </c>
      <c r="AD4" s="26">
        <f t="shared" ref="AD4:AD32" si="12">IFERROR(AB4*AC4*D4*2,0)</f>
        <v>-6.7269048622222201</v>
      </c>
      <c r="AE4" s="26">
        <v>-6.18</v>
      </c>
      <c r="AF4" s="26">
        <v>-8.2101356818181817</v>
      </c>
      <c r="AG4" s="26">
        <v>0</v>
      </c>
    </row>
    <row r="5" spans="1:33" ht="15.75" customHeight="1" x14ac:dyDescent="0.2">
      <c r="A5" s="15" t="s">
        <v>35</v>
      </c>
      <c r="B5" s="15" t="s">
        <v>703</v>
      </c>
      <c r="C5" s="16">
        <f t="shared" si="4"/>
        <v>30.2425</v>
      </c>
      <c r="D5" s="17">
        <v>4</v>
      </c>
      <c r="E5" s="17">
        <v>0</v>
      </c>
      <c r="F5" s="30">
        <v>120.97</v>
      </c>
      <c r="G5" s="30">
        <v>0</v>
      </c>
      <c r="H5" s="19">
        <f t="shared" si="1"/>
        <v>0</v>
      </c>
      <c r="I5" s="19">
        <f t="shared" si="2"/>
        <v>0.358268639925029</v>
      </c>
      <c r="J5" s="18">
        <f t="shared" si="5"/>
        <v>43.339757371730755</v>
      </c>
      <c r="K5" s="18">
        <f t="shared" si="3"/>
        <v>10.834939342932689</v>
      </c>
      <c r="L5" s="17">
        <v>28</v>
      </c>
      <c r="M5" s="20">
        <f t="shared" si="6"/>
        <v>0.14285714285714285</v>
      </c>
      <c r="N5" s="17">
        <v>48</v>
      </c>
      <c r="O5" s="21">
        <f t="shared" ref="O5:P5" si="13">D5/7</f>
        <v>0.5714285714285714</v>
      </c>
      <c r="P5" s="21">
        <f t="shared" si="13"/>
        <v>0</v>
      </c>
      <c r="Q5" s="17">
        <f t="shared" si="8"/>
        <v>84</v>
      </c>
      <c r="R5" s="17"/>
      <c r="S5" s="22">
        <v>2.46</v>
      </c>
      <c r="T5" s="15">
        <v>0</v>
      </c>
      <c r="U5" s="23" t="s">
        <v>33</v>
      </c>
      <c r="V5" s="24" t="s">
        <v>33</v>
      </c>
      <c r="W5" s="15">
        <v>0</v>
      </c>
      <c r="X5" s="25">
        <f t="shared" si="9"/>
        <v>0</v>
      </c>
      <c r="Y5" s="26">
        <f t="shared" si="10"/>
        <v>0</v>
      </c>
      <c r="Z5" s="15">
        <v>0</v>
      </c>
      <c r="AA5" s="15" t="s">
        <v>73</v>
      </c>
      <c r="AB5" s="28">
        <f t="shared" si="11"/>
        <v>-0.69</v>
      </c>
      <c r="AC5" s="29">
        <v>0.34858693858632672</v>
      </c>
      <c r="AD5" s="26">
        <f t="shared" si="12"/>
        <v>-1.9241999009965234</v>
      </c>
      <c r="AE5" s="26">
        <v>-6.18</v>
      </c>
      <c r="AF5" s="26">
        <v>-8.2101356818181817</v>
      </c>
      <c r="AG5" s="26">
        <v>0</v>
      </c>
    </row>
    <row r="6" spans="1:33" ht="15.75" customHeight="1" x14ac:dyDescent="0.2">
      <c r="A6" s="15" t="s">
        <v>37</v>
      </c>
      <c r="B6" s="15" t="s">
        <v>704</v>
      </c>
      <c r="C6" s="16">
        <f t="shared" si="4"/>
        <v>25.067692307692308</v>
      </c>
      <c r="D6" s="17">
        <v>13</v>
      </c>
      <c r="E6" s="17">
        <v>0</v>
      </c>
      <c r="F6" s="30">
        <v>325.88</v>
      </c>
      <c r="G6" s="30">
        <v>-80.34</v>
      </c>
      <c r="H6" s="19">
        <f t="shared" si="1"/>
        <v>0.24653246593838224</v>
      </c>
      <c r="I6" s="19">
        <f t="shared" si="2"/>
        <v>1.024863286665597E-2</v>
      </c>
      <c r="J6" s="18">
        <f t="shared" si="5"/>
        <v>3.3398244785858475</v>
      </c>
      <c r="K6" s="18">
        <f t="shared" si="3"/>
        <v>0.25690957527583441</v>
      </c>
      <c r="L6" s="17">
        <v>86</v>
      </c>
      <c r="M6" s="20">
        <f t="shared" si="6"/>
        <v>0.15116279069767441</v>
      </c>
      <c r="N6" s="17">
        <v>46</v>
      </c>
      <c r="O6" s="21">
        <f t="shared" ref="O6:P6" si="14">D6/7</f>
        <v>1.8571428571428572</v>
      </c>
      <c r="P6" s="21">
        <f t="shared" si="14"/>
        <v>0</v>
      </c>
      <c r="Q6" s="17">
        <f t="shared" si="8"/>
        <v>24</v>
      </c>
      <c r="R6" s="17"/>
      <c r="S6" s="22">
        <v>1.6176470588235199</v>
      </c>
      <c r="T6" s="15">
        <v>300</v>
      </c>
      <c r="U6" s="23" t="s">
        <v>33</v>
      </c>
      <c r="V6" s="24" t="s">
        <v>39</v>
      </c>
      <c r="W6" s="15">
        <v>1</v>
      </c>
      <c r="X6" s="25">
        <f t="shared" si="9"/>
        <v>7.6923076923076927E-2</v>
      </c>
      <c r="Y6" s="26">
        <f t="shared" si="10"/>
        <v>40.17</v>
      </c>
      <c r="Z6" s="15">
        <v>1</v>
      </c>
      <c r="AA6" s="15" t="s">
        <v>73</v>
      </c>
      <c r="AB6" s="28">
        <f t="shared" si="11"/>
        <v>-0.69</v>
      </c>
      <c r="AC6" s="29">
        <v>0.34818348148148143</v>
      </c>
      <c r="AD6" s="26">
        <f t="shared" si="12"/>
        <v>-6.2464116577777764</v>
      </c>
      <c r="AE6" s="26">
        <v>-6.18</v>
      </c>
      <c r="AF6" s="26">
        <v>-8.2101356818181817</v>
      </c>
      <c r="AG6" s="26">
        <v>0</v>
      </c>
    </row>
    <row r="7" spans="1:33" ht="15.75" customHeight="1" x14ac:dyDescent="0.2">
      <c r="A7" s="15" t="s">
        <v>40</v>
      </c>
      <c r="B7" s="15"/>
      <c r="C7" s="16">
        <f t="shared" si="4"/>
        <v>25.993333333333336</v>
      </c>
      <c r="D7" s="17">
        <v>15</v>
      </c>
      <c r="E7" s="17">
        <v>0</v>
      </c>
      <c r="F7" s="30">
        <v>389.90000000000003</v>
      </c>
      <c r="G7" s="30">
        <v>-39.61</v>
      </c>
      <c r="H7" s="19">
        <f t="shared" si="1"/>
        <v>0.10159015132085149</v>
      </c>
      <c r="I7" s="19">
        <f t="shared" si="2"/>
        <v>0.17631589306504389</v>
      </c>
      <c r="J7" s="18">
        <f t="shared" si="5"/>
        <v>68.745566706060615</v>
      </c>
      <c r="K7" s="18">
        <f t="shared" si="3"/>
        <v>4.583037780404041</v>
      </c>
      <c r="L7" s="17">
        <v>81</v>
      </c>
      <c r="M7" s="20">
        <f t="shared" si="6"/>
        <v>0.18518518518518517</v>
      </c>
      <c r="N7" s="17">
        <v>31</v>
      </c>
      <c r="O7" s="21">
        <f t="shared" ref="O7:P7" si="15">D7/7</f>
        <v>2.1428571428571428</v>
      </c>
      <c r="P7" s="21">
        <f t="shared" si="15"/>
        <v>0</v>
      </c>
      <c r="Q7" s="17">
        <f t="shared" si="8"/>
        <v>14</v>
      </c>
      <c r="R7" s="17"/>
      <c r="S7" s="22">
        <v>2.1</v>
      </c>
      <c r="T7" s="15">
        <v>300</v>
      </c>
      <c r="U7" s="23" t="s">
        <v>33</v>
      </c>
      <c r="V7" s="24" t="s">
        <v>39</v>
      </c>
      <c r="W7" s="15">
        <v>5</v>
      </c>
      <c r="X7" s="25">
        <f t="shared" si="9"/>
        <v>0.33333333333333331</v>
      </c>
      <c r="Y7" s="26">
        <f t="shared" si="10"/>
        <v>4.9512499999999999</v>
      </c>
      <c r="Z7" s="15">
        <v>3</v>
      </c>
      <c r="AA7" s="15" t="s">
        <v>73</v>
      </c>
      <c r="AB7" s="28">
        <f t="shared" si="11"/>
        <v>-0.69</v>
      </c>
      <c r="AC7" s="29">
        <v>0.34818348148148143</v>
      </c>
      <c r="AD7" s="26">
        <f t="shared" si="12"/>
        <v>-7.2073980666666646</v>
      </c>
      <c r="AE7" s="26">
        <v>-6.18</v>
      </c>
      <c r="AF7" s="26">
        <v>-8.2101356818181817</v>
      </c>
      <c r="AG7" s="26">
        <v>0</v>
      </c>
    </row>
    <row r="8" spans="1:33" ht="15.75" customHeight="1" x14ac:dyDescent="0.2">
      <c r="A8" s="15" t="s">
        <v>42</v>
      </c>
      <c r="B8" s="15" t="s">
        <v>379</v>
      </c>
      <c r="C8" s="16">
        <f t="shared" si="4"/>
        <v>26.990000000000002</v>
      </c>
      <c r="D8" s="17">
        <v>13</v>
      </c>
      <c r="E8" s="17">
        <v>0</v>
      </c>
      <c r="F8" s="30">
        <v>350.87</v>
      </c>
      <c r="G8" s="30">
        <v>-34.880000000000003</v>
      </c>
      <c r="H8" s="19">
        <f t="shared" si="1"/>
        <v>9.9410037905777071E-2</v>
      </c>
      <c r="I8" s="19">
        <f t="shared" si="2"/>
        <v>0.19962689412666296</v>
      </c>
      <c r="J8" s="18">
        <f t="shared" si="5"/>
        <v>70.043088342222234</v>
      </c>
      <c r="K8" s="18">
        <f t="shared" si="3"/>
        <v>5.3879298724786331</v>
      </c>
      <c r="L8" s="17">
        <v>51</v>
      </c>
      <c r="M8" s="20">
        <f t="shared" si="6"/>
        <v>0.25490196078431371</v>
      </c>
      <c r="N8" s="17">
        <v>17</v>
      </c>
      <c r="O8" s="21">
        <f t="shared" ref="O8:P8" si="16">D8/7</f>
        <v>1.8571428571428572</v>
      </c>
      <c r="P8" s="21">
        <f t="shared" si="16"/>
        <v>0</v>
      </c>
      <c r="Q8" s="17">
        <f t="shared" si="8"/>
        <v>9</v>
      </c>
      <c r="R8" s="17"/>
      <c r="S8" s="22">
        <v>4.3157894736842097</v>
      </c>
      <c r="T8" s="15">
        <v>300</v>
      </c>
      <c r="U8" s="23" t="s">
        <v>33</v>
      </c>
      <c r="V8" s="24" t="s">
        <v>33</v>
      </c>
      <c r="W8" s="15">
        <v>1</v>
      </c>
      <c r="X8" s="25">
        <f t="shared" si="9"/>
        <v>7.6923076923076927E-2</v>
      </c>
      <c r="Y8" s="26">
        <f t="shared" si="10"/>
        <v>11.626666666666667</v>
      </c>
      <c r="Z8" s="15">
        <v>2</v>
      </c>
      <c r="AA8" s="15" t="s">
        <v>73</v>
      </c>
      <c r="AB8" s="28">
        <f t="shared" si="11"/>
        <v>-0.69</v>
      </c>
      <c r="AC8" s="29">
        <v>0.34818348148148143</v>
      </c>
      <c r="AD8" s="26">
        <f t="shared" si="12"/>
        <v>-6.2464116577777764</v>
      </c>
      <c r="AE8" s="26">
        <v>-6.18</v>
      </c>
      <c r="AF8" s="26">
        <v>-8.2100000000000009</v>
      </c>
      <c r="AG8" s="26">
        <v>0</v>
      </c>
    </row>
    <row r="9" spans="1:33" ht="15.75" customHeight="1" x14ac:dyDescent="0.2">
      <c r="A9" s="15" t="s">
        <v>44</v>
      </c>
      <c r="B9" s="15" t="s">
        <v>705</v>
      </c>
      <c r="C9" s="16">
        <f t="shared" si="4"/>
        <v>26.49</v>
      </c>
      <c r="D9" s="17">
        <v>2</v>
      </c>
      <c r="E9" s="17">
        <v>0</v>
      </c>
      <c r="F9" s="30">
        <v>52.98</v>
      </c>
      <c r="G9" s="30">
        <v>-38.47</v>
      </c>
      <c r="H9" s="19">
        <f t="shared" si="1"/>
        <v>0.72612306530766324</v>
      </c>
      <c r="I9" s="19">
        <f t="shared" si="2"/>
        <v>-0.44884562012728269</v>
      </c>
      <c r="J9" s="18">
        <f t="shared" si="5"/>
        <v>-23.779840954343435</v>
      </c>
      <c r="K9" s="18">
        <f t="shared" si="3"/>
        <v>-11.889920477171717</v>
      </c>
      <c r="L9" s="17">
        <v>66</v>
      </c>
      <c r="M9" s="20">
        <f t="shared" si="6"/>
        <v>3.0303030303030304E-2</v>
      </c>
      <c r="N9" s="17">
        <v>15</v>
      </c>
      <c r="O9" s="21">
        <f t="shared" ref="O9:P9" si="17">D9/7</f>
        <v>0.2857142857142857</v>
      </c>
      <c r="P9" s="21">
        <f t="shared" si="17"/>
        <v>0</v>
      </c>
      <c r="Q9" s="17">
        <f t="shared" si="8"/>
        <v>52</v>
      </c>
      <c r="R9" s="17"/>
      <c r="S9" s="22">
        <v>5.0746268656716396</v>
      </c>
      <c r="T9" s="15">
        <v>300</v>
      </c>
      <c r="U9" s="23" t="s">
        <v>33</v>
      </c>
      <c r="V9" s="24" t="s">
        <v>33</v>
      </c>
      <c r="W9" s="15">
        <v>0</v>
      </c>
      <c r="X9" s="25">
        <f t="shared" si="9"/>
        <v>0</v>
      </c>
      <c r="Y9" s="26">
        <f t="shared" si="10"/>
        <v>38.47</v>
      </c>
      <c r="Z9" s="15">
        <v>1</v>
      </c>
      <c r="AA9" s="15" t="s">
        <v>73</v>
      </c>
      <c r="AB9" s="28">
        <f t="shared" si="11"/>
        <v>-0.69</v>
      </c>
      <c r="AC9" s="29">
        <v>0.34818348148148143</v>
      </c>
      <c r="AD9" s="26">
        <f t="shared" si="12"/>
        <v>-0.96098640888888864</v>
      </c>
      <c r="AE9" s="26">
        <v>-6.18</v>
      </c>
      <c r="AF9" s="26">
        <v>-8.5109272727272707</v>
      </c>
      <c r="AG9" s="26">
        <v>0</v>
      </c>
    </row>
    <row r="10" spans="1:33" ht="15.75" customHeight="1" x14ac:dyDescent="0.2">
      <c r="A10" s="15" t="s">
        <v>45</v>
      </c>
      <c r="B10" s="15" t="s">
        <v>48</v>
      </c>
      <c r="C10" s="16">
        <f t="shared" si="4"/>
        <v>25.24</v>
      </c>
      <c r="D10" s="17">
        <v>4</v>
      </c>
      <c r="E10" s="17">
        <v>0</v>
      </c>
      <c r="F10" s="30">
        <v>100.96</v>
      </c>
      <c r="G10" s="30">
        <v>-4.68</v>
      </c>
      <c r="H10" s="19">
        <f t="shared" si="1"/>
        <v>4.6354992076069731E-2</v>
      </c>
      <c r="I10" s="19">
        <f t="shared" si="2"/>
        <v>0.20255861817861665</v>
      </c>
      <c r="J10" s="18">
        <f t="shared" si="5"/>
        <v>20.450318091313136</v>
      </c>
      <c r="K10" s="18">
        <f t="shared" si="3"/>
        <v>5.112579522828284</v>
      </c>
      <c r="L10" s="17">
        <v>53</v>
      </c>
      <c r="M10" s="20">
        <f t="shared" si="6"/>
        <v>7.5471698113207544E-2</v>
      </c>
      <c r="N10" s="17">
        <v>15</v>
      </c>
      <c r="O10" s="21">
        <f t="shared" ref="O10:P10" si="18">D10/7</f>
        <v>0.5714285714285714</v>
      </c>
      <c r="P10" s="21">
        <f t="shared" si="18"/>
        <v>0</v>
      </c>
      <c r="Q10" s="17">
        <f t="shared" si="8"/>
        <v>26</v>
      </c>
      <c r="R10" s="17"/>
      <c r="S10" s="22">
        <v>6.8461538461538396</v>
      </c>
      <c r="T10" s="15">
        <v>300</v>
      </c>
      <c r="U10" s="23" t="s">
        <v>33</v>
      </c>
      <c r="V10" s="24" t="s">
        <v>33</v>
      </c>
      <c r="W10" s="15">
        <v>0</v>
      </c>
      <c r="X10" s="25">
        <f t="shared" si="9"/>
        <v>0</v>
      </c>
      <c r="Y10" s="26">
        <f t="shared" si="10"/>
        <v>0</v>
      </c>
      <c r="Z10" s="15">
        <v>0</v>
      </c>
      <c r="AA10" s="15" t="s">
        <v>73</v>
      </c>
      <c r="AB10" s="28">
        <f t="shared" si="11"/>
        <v>-0.69</v>
      </c>
      <c r="AC10" s="29">
        <v>0.34818348148148143</v>
      </c>
      <c r="AD10" s="26">
        <f t="shared" si="12"/>
        <v>-1.9219728177777773</v>
      </c>
      <c r="AE10" s="26">
        <v>-6.18</v>
      </c>
      <c r="AF10" s="26">
        <v>-8.5109272727272707</v>
      </c>
      <c r="AG10" s="26">
        <v>0</v>
      </c>
    </row>
    <row r="11" spans="1:33" ht="15.75" customHeight="1" x14ac:dyDescent="0.2">
      <c r="A11" s="15" t="s">
        <v>47</v>
      </c>
      <c r="B11" s="15" t="s">
        <v>53</v>
      </c>
      <c r="C11" s="16">
        <f t="shared" si="4"/>
        <v>25.240000000000002</v>
      </c>
      <c r="D11" s="17">
        <v>8</v>
      </c>
      <c r="E11" s="17">
        <v>0</v>
      </c>
      <c r="F11" s="30">
        <v>201.92000000000002</v>
      </c>
      <c r="G11" s="30">
        <v>0</v>
      </c>
      <c r="H11" s="19">
        <f t="shared" si="1"/>
        <v>0</v>
      </c>
      <c r="I11" s="19">
        <f t="shared" si="2"/>
        <v>0.24891361025468642</v>
      </c>
      <c r="J11" s="18">
        <f t="shared" si="5"/>
        <v>50.260636182626286</v>
      </c>
      <c r="K11" s="18">
        <f t="shared" si="3"/>
        <v>6.2825795228282857</v>
      </c>
      <c r="L11" s="17">
        <v>38</v>
      </c>
      <c r="M11" s="20">
        <f t="shared" si="6"/>
        <v>0.21052631578947367</v>
      </c>
      <c r="N11" s="17">
        <v>10</v>
      </c>
      <c r="O11" s="21">
        <f t="shared" ref="O11:P11" si="19">D11/7</f>
        <v>1.1428571428571428</v>
      </c>
      <c r="P11" s="21">
        <f t="shared" si="19"/>
        <v>0</v>
      </c>
      <c r="Q11" s="17">
        <f t="shared" si="8"/>
        <v>8</v>
      </c>
      <c r="R11" s="17"/>
      <c r="S11" s="22">
        <v>2.976</v>
      </c>
      <c r="T11" s="15">
        <v>300</v>
      </c>
      <c r="U11" s="23" t="s">
        <v>33</v>
      </c>
      <c r="V11" s="24" t="s">
        <v>33</v>
      </c>
      <c r="W11" s="15">
        <v>0</v>
      </c>
      <c r="X11" s="25">
        <f t="shared" si="9"/>
        <v>0</v>
      </c>
      <c r="Y11" s="26">
        <f t="shared" si="10"/>
        <v>0</v>
      </c>
      <c r="Z11" s="15">
        <v>0</v>
      </c>
      <c r="AA11" s="15" t="s">
        <v>73</v>
      </c>
      <c r="AB11" s="28">
        <f t="shared" si="11"/>
        <v>-0.69</v>
      </c>
      <c r="AC11" s="29">
        <v>0.34818348148148143</v>
      </c>
      <c r="AD11" s="26">
        <f t="shared" si="12"/>
        <v>-3.8439456355555546</v>
      </c>
      <c r="AE11" s="26">
        <v>-6.18</v>
      </c>
      <c r="AF11" s="26">
        <v>-8.5109272727272707</v>
      </c>
      <c r="AG11" s="26">
        <v>0</v>
      </c>
    </row>
    <row r="12" spans="1:33" ht="15.75" customHeight="1" x14ac:dyDescent="0.2">
      <c r="A12" s="15" t="s">
        <v>49</v>
      </c>
      <c r="B12" s="15"/>
      <c r="C12" s="16">
        <f t="shared" si="4"/>
        <v>24.66333333333333</v>
      </c>
      <c r="D12" s="17">
        <v>6</v>
      </c>
      <c r="E12" s="17">
        <v>0</v>
      </c>
      <c r="F12" s="30">
        <v>147.97999999999999</v>
      </c>
      <c r="G12" s="30">
        <v>0</v>
      </c>
      <c r="H12" s="19">
        <f t="shared" si="1"/>
        <v>0</v>
      </c>
      <c r="I12" s="19">
        <f t="shared" si="2"/>
        <v>0.23485928596411479</v>
      </c>
      <c r="J12" s="18">
        <f t="shared" si="5"/>
        <v>34.754477136969705</v>
      </c>
      <c r="K12" s="18">
        <f t="shared" si="3"/>
        <v>5.7924128561616177</v>
      </c>
      <c r="L12" s="17">
        <v>15</v>
      </c>
      <c r="M12" s="20">
        <f t="shared" si="6"/>
        <v>0.4</v>
      </c>
      <c r="N12" s="17">
        <v>0</v>
      </c>
      <c r="O12" s="21">
        <f t="shared" ref="O12:P12" si="20">D12/7</f>
        <v>0.8571428571428571</v>
      </c>
      <c r="P12" s="21">
        <f t="shared" si="20"/>
        <v>0</v>
      </c>
      <c r="Q12" s="17">
        <f t="shared" si="8"/>
        <v>0</v>
      </c>
      <c r="R12" s="17"/>
      <c r="S12" s="22" t="e">
        <v>#N/A</v>
      </c>
      <c r="T12" s="15">
        <v>300</v>
      </c>
      <c r="U12" s="23" t="s">
        <v>33</v>
      </c>
      <c r="V12" s="24" t="s">
        <v>33</v>
      </c>
      <c r="W12" s="15">
        <v>0</v>
      </c>
      <c r="X12" s="25">
        <f t="shared" si="9"/>
        <v>0</v>
      </c>
      <c r="Y12" s="26">
        <f t="shared" si="10"/>
        <v>0</v>
      </c>
      <c r="Z12" s="15">
        <v>0</v>
      </c>
      <c r="AA12" s="15" t="s">
        <v>73</v>
      </c>
      <c r="AB12" s="28">
        <f t="shared" si="11"/>
        <v>-0.69</v>
      </c>
      <c r="AC12" s="29">
        <v>0.34818348148148143</v>
      </c>
      <c r="AD12" s="26">
        <f t="shared" si="12"/>
        <v>-2.8829592266666659</v>
      </c>
      <c r="AE12" s="26">
        <v>-6.18</v>
      </c>
      <c r="AF12" s="26">
        <v>-8.5109272727272707</v>
      </c>
      <c r="AG12" s="26">
        <v>0</v>
      </c>
    </row>
    <row r="13" spans="1:33" ht="15.75" customHeight="1" x14ac:dyDescent="0.2">
      <c r="A13" s="15" t="s">
        <v>50</v>
      </c>
      <c r="B13" s="15"/>
      <c r="C13" s="16" t="str">
        <f t="shared" si="4"/>
        <v xml:space="preserve"> - </v>
      </c>
      <c r="D13" s="17">
        <v>0</v>
      </c>
      <c r="E13" s="17">
        <v>0</v>
      </c>
      <c r="F13" s="18">
        <v>0</v>
      </c>
      <c r="G13" s="30">
        <v>0</v>
      </c>
      <c r="H13" s="19" t="e">
        <f t="shared" si="1"/>
        <v>#DIV/0!</v>
      </c>
      <c r="I13" s="19" t="e">
        <f t="shared" si="2"/>
        <v>#DIV/0!</v>
      </c>
      <c r="J13" s="18">
        <f t="shared" si="5"/>
        <v>0</v>
      </c>
      <c r="K13" s="18" t="e">
        <f t="shared" si="3"/>
        <v>#DIV/0!</v>
      </c>
      <c r="L13" s="17">
        <v>0</v>
      </c>
      <c r="M13" s="20" t="str">
        <f t="shared" si="6"/>
        <v>-</v>
      </c>
      <c r="N13" s="17">
        <v>1</v>
      </c>
      <c r="O13" s="21">
        <f t="shared" ref="O13:P13" si="21">D13/7</f>
        <v>0</v>
      </c>
      <c r="P13" s="21">
        <f t="shared" si="21"/>
        <v>0</v>
      </c>
      <c r="Q13" s="17" t="e">
        <f t="shared" si="8"/>
        <v>#DIV/0!</v>
      </c>
      <c r="R13" s="17"/>
      <c r="S13" s="22">
        <v>5.2</v>
      </c>
      <c r="T13" s="15">
        <v>300</v>
      </c>
      <c r="U13" s="23" t="s">
        <v>33</v>
      </c>
      <c r="V13" s="24" t="s">
        <v>33</v>
      </c>
      <c r="W13" s="15">
        <v>0</v>
      </c>
      <c r="X13" s="25">
        <f t="shared" si="9"/>
        <v>0</v>
      </c>
      <c r="Y13" s="26">
        <f t="shared" si="10"/>
        <v>0</v>
      </c>
      <c r="Z13" s="15">
        <v>0</v>
      </c>
      <c r="AA13" s="15" t="s">
        <v>73</v>
      </c>
      <c r="AB13" s="28">
        <f t="shared" si="11"/>
        <v>-0.69</v>
      </c>
      <c r="AC13" s="29">
        <v>0.34818348148148143</v>
      </c>
      <c r="AD13" s="26">
        <f t="shared" si="12"/>
        <v>0</v>
      </c>
      <c r="AE13" s="26">
        <v>-6.18</v>
      </c>
      <c r="AF13" s="26">
        <v>-8.6692386363636302</v>
      </c>
      <c r="AG13" s="26">
        <v>0</v>
      </c>
    </row>
    <row r="14" spans="1:33" ht="15.75" customHeight="1" x14ac:dyDescent="0.2">
      <c r="A14" s="15" t="s">
        <v>52</v>
      </c>
      <c r="B14" s="15"/>
      <c r="C14" s="16">
        <f t="shared" si="4"/>
        <v>23</v>
      </c>
      <c r="D14" s="17">
        <v>1</v>
      </c>
      <c r="E14" s="17">
        <v>0</v>
      </c>
      <c r="F14" s="18">
        <v>23</v>
      </c>
      <c r="G14" s="30">
        <v>0</v>
      </c>
      <c r="H14" s="19">
        <f t="shared" si="1"/>
        <v>0</v>
      </c>
      <c r="I14" s="19">
        <f t="shared" si="2"/>
        <v>0.18348991996486635</v>
      </c>
      <c r="J14" s="18">
        <f t="shared" si="5"/>
        <v>4.2202681591919262</v>
      </c>
      <c r="K14" s="18">
        <f t="shared" si="3"/>
        <v>4.2202681591919262</v>
      </c>
      <c r="L14" s="17">
        <v>4</v>
      </c>
      <c r="M14" s="20">
        <f t="shared" si="6"/>
        <v>0.25</v>
      </c>
      <c r="N14" s="17">
        <v>0</v>
      </c>
      <c r="O14" s="21">
        <f t="shared" ref="O14:P14" si="22">D14/7</f>
        <v>0.14285714285714285</v>
      </c>
      <c r="P14" s="21">
        <f t="shared" si="22"/>
        <v>0</v>
      </c>
      <c r="Q14" s="17">
        <f t="shared" si="8"/>
        <v>0</v>
      </c>
      <c r="R14" s="17"/>
      <c r="S14" s="22" t="e">
        <v>#N/A</v>
      </c>
      <c r="T14" s="15">
        <v>300</v>
      </c>
      <c r="U14" s="23" t="s">
        <v>33</v>
      </c>
      <c r="V14" s="24" t="s">
        <v>33</v>
      </c>
      <c r="W14" s="15">
        <v>0</v>
      </c>
      <c r="X14" s="25">
        <f t="shared" si="9"/>
        <v>0</v>
      </c>
      <c r="Y14" s="26">
        <f t="shared" si="10"/>
        <v>0</v>
      </c>
      <c r="Z14" s="15">
        <v>0</v>
      </c>
      <c r="AA14" s="15" t="s">
        <v>73</v>
      </c>
      <c r="AB14" s="28">
        <f t="shared" si="11"/>
        <v>-0.69</v>
      </c>
      <c r="AC14" s="29">
        <v>0.34818348148148143</v>
      </c>
      <c r="AD14" s="26">
        <f t="shared" si="12"/>
        <v>-0.48049320444444432</v>
      </c>
      <c r="AE14" s="26">
        <v>-6.18</v>
      </c>
      <c r="AF14" s="26">
        <v>-8.6692386363636302</v>
      </c>
      <c r="AG14" s="26">
        <v>0</v>
      </c>
    </row>
    <row r="15" spans="1:33" ht="15.75" customHeight="1" x14ac:dyDescent="0.2">
      <c r="A15" s="15" t="s">
        <v>54</v>
      </c>
      <c r="B15" s="15"/>
      <c r="C15" s="16" t="str">
        <f t="shared" si="4"/>
        <v xml:space="preserve"> - </v>
      </c>
      <c r="D15" s="17">
        <v>0</v>
      </c>
      <c r="E15" s="17">
        <v>0</v>
      </c>
      <c r="F15" s="18">
        <v>0</v>
      </c>
      <c r="G15" s="30">
        <v>0</v>
      </c>
      <c r="H15" s="19" t="e">
        <f t="shared" si="1"/>
        <v>#DIV/0!</v>
      </c>
      <c r="I15" s="19" t="e">
        <f t="shared" si="2"/>
        <v>#DIV/0!</v>
      </c>
      <c r="J15" s="18">
        <f t="shared" si="5"/>
        <v>0</v>
      </c>
      <c r="K15" s="18" t="e">
        <f t="shared" si="3"/>
        <v>#DIV/0!</v>
      </c>
      <c r="L15" s="17">
        <v>0</v>
      </c>
      <c r="M15" s="20" t="str">
        <f t="shared" si="6"/>
        <v>-</v>
      </c>
      <c r="N15" s="17">
        <v>0</v>
      </c>
      <c r="O15" s="21">
        <f t="shared" ref="O15:P15" si="23">D15/7</f>
        <v>0</v>
      </c>
      <c r="P15" s="21">
        <f t="shared" si="23"/>
        <v>0</v>
      </c>
      <c r="Q15" s="17" t="e">
        <f t="shared" si="8"/>
        <v>#DIV/0!</v>
      </c>
      <c r="R15" s="17"/>
      <c r="S15" s="22" t="e">
        <v>#N/A</v>
      </c>
      <c r="T15" s="15">
        <v>300</v>
      </c>
      <c r="U15" s="23" t="s">
        <v>33</v>
      </c>
      <c r="V15" s="24" t="s">
        <v>33</v>
      </c>
      <c r="W15" s="15">
        <v>0</v>
      </c>
      <c r="X15" s="25">
        <f t="shared" si="9"/>
        <v>0</v>
      </c>
      <c r="Y15" s="26">
        <f t="shared" si="10"/>
        <v>0</v>
      </c>
      <c r="Z15" s="15">
        <v>0</v>
      </c>
      <c r="AA15" s="15" t="e">
        <v>#N/A</v>
      </c>
      <c r="AB15" s="28" t="e">
        <f t="shared" si="11"/>
        <v>#N/A</v>
      </c>
      <c r="AC15" s="29" t="e">
        <v>#N/A</v>
      </c>
      <c r="AD15" s="26">
        <f t="shared" si="12"/>
        <v>0</v>
      </c>
      <c r="AE15" s="26">
        <v>0</v>
      </c>
      <c r="AF15" s="26">
        <v>-8.6692386363636302</v>
      </c>
      <c r="AG15" s="26">
        <v>0</v>
      </c>
    </row>
    <row r="16" spans="1:33" ht="15.75" customHeight="1" x14ac:dyDescent="0.2">
      <c r="A16" s="15" t="s">
        <v>55</v>
      </c>
      <c r="B16" s="15"/>
      <c r="C16" s="16" t="str">
        <f t="shared" si="4"/>
        <v xml:space="preserve"> - </v>
      </c>
      <c r="D16" s="17">
        <v>0</v>
      </c>
      <c r="E16" s="17">
        <v>0</v>
      </c>
      <c r="F16" s="18">
        <v>0</v>
      </c>
      <c r="G16" s="30">
        <v>0</v>
      </c>
      <c r="H16" s="19" t="e">
        <f t="shared" si="1"/>
        <v>#DIV/0!</v>
      </c>
      <c r="I16" s="19" t="e">
        <f t="shared" si="2"/>
        <v>#DIV/0!</v>
      </c>
      <c r="J16" s="18">
        <f t="shared" si="5"/>
        <v>0</v>
      </c>
      <c r="K16" s="18" t="e">
        <f t="shared" si="3"/>
        <v>#DIV/0!</v>
      </c>
      <c r="L16" s="17">
        <v>0</v>
      </c>
      <c r="M16" s="20" t="str">
        <f t="shared" si="6"/>
        <v>-</v>
      </c>
      <c r="N16" s="17">
        <v>0</v>
      </c>
      <c r="O16" s="21">
        <f t="shared" ref="O16:P16" si="24">D16/7</f>
        <v>0</v>
      </c>
      <c r="P16" s="21">
        <f t="shared" si="24"/>
        <v>0</v>
      </c>
      <c r="Q16" s="17" t="e">
        <f t="shared" si="8"/>
        <v>#DIV/0!</v>
      </c>
      <c r="R16" s="17"/>
      <c r="S16" s="22" t="e">
        <v>#N/A</v>
      </c>
      <c r="T16" s="15">
        <v>220</v>
      </c>
      <c r="U16" s="23">
        <v>220</v>
      </c>
      <c r="V16" s="24" t="s">
        <v>706</v>
      </c>
      <c r="W16" s="15">
        <v>0</v>
      </c>
      <c r="X16" s="25">
        <f t="shared" si="9"/>
        <v>0</v>
      </c>
      <c r="Y16" s="26">
        <f t="shared" si="10"/>
        <v>0</v>
      </c>
      <c r="Z16" s="15">
        <v>0</v>
      </c>
      <c r="AA16" s="15" t="e">
        <v>#N/A</v>
      </c>
      <c r="AB16" s="28" t="e">
        <f t="shared" si="11"/>
        <v>#N/A</v>
      </c>
      <c r="AC16" s="29" t="e">
        <v>#N/A</v>
      </c>
      <c r="AD16" s="26">
        <f t="shared" si="12"/>
        <v>0</v>
      </c>
      <c r="AE16" s="26">
        <v>0</v>
      </c>
      <c r="AF16" s="26">
        <v>-8.6692386363636302</v>
      </c>
      <c r="AG16" s="26">
        <v>0</v>
      </c>
    </row>
    <row r="17" spans="1:33" ht="15.75" customHeight="1" x14ac:dyDescent="0.2">
      <c r="A17" s="15" t="s">
        <v>56</v>
      </c>
      <c r="B17" s="15"/>
      <c r="C17" s="16" t="str">
        <f t="shared" si="4"/>
        <v xml:space="preserve"> - </v>
      </c>
      <c r="D17" s="17">
        <v>0</v>
      </c>
      <c r="E17" s="17">
        <v>0</v>
      </c>
      <c r="F17" s="18">
        <v>0</v>
      </c>
      <c r="G17" s="30">
        <v>0</v>
      </c>
      <c r="H17" s="19" t="e">
        <f t="shared" si="1"/>
        <v>#DIV/0!</v>
      </c>
      <c r="I17" s="19" t="e">
        <f t="shared" si="2"/>
        <v>#DIV/0!</v>
      </c>
      <c r="J17" s="18">
        <f t="shared" si="5"/>
        <v>0</v>
      </c>
      <c r="K17" s="18" t="e">
        <f t="shared" si="3"/>
        <v>#DIV/0!</v>
      </c>
      <c r="L17" s="17">
        <v>0</v>
      </c>
      <c r="M17" s="20" t="str">
        <f t="shared" si="6"/>
        <v>-</v>
      </c>
      <c r="N17" s="17">
        <v>0</v>
      </c>
      <c r="O17" s="21">
        <f t="shared" ref="O17:P17" si="25">D17/7</f>
        <v>0</v>
      </c>
      <c r="P17" s="21">
        <f t="shared" si="25"/>
        <v>0</v>
      </c>
      <c r="Q17" s="17" t="e">
        <f t="shared" si="8"/>
        <v>#DIV/0!</v>
      </c>
      <c r="R17" s="17"/>
      <c r="S17" s="22" t="e">
        <v>#N/A</v>
      </c>
      <c r="T17" s="15">
        <v>220</v>
      </c>
      <c r="U17" s="23">
        <v>220</v>
      </c>
      <c r="V17" s="24" t="s">
        <v>707</v>
      </c>
      <c r="W17" s="15">
        <v>0</v>
      </c>
      <c r="X17" s="25">
        <f t="shared" si="9"/>
        <v>0</v>
      </c>
      <c r="Y17" s="26">
        <f t="shared" si="10"/>
        <v>0</v>
      </c>
      <c r="Z17" s="15">
        <v>0</v>
      </c>
      <c r="AA17" s="15" t="e">
        <v>#N/A</v>
      </c>
      <c r="AB17" s="28" t="e">
        <f t="shared" si="11"/>
        <v>#N/A</v>
      </c>
      <c r="AC17" s="29" t="e">
        <v>#N/A</v>
      </c>
      <c r="AD17" s="26">
        <f t="shared" si="12"/>
        <v>0</v>
      </c>
      <c r="AE17" s="26">
        <v>0</v>
      </c>
      <c r="AF17" s="26">
        <v>-8.4994386363636298</v>
      </c>
      <c r="AG17" s="26">
        <v>0</v>
      </c>
    </row>
    <row r="18" spans="1:33" ht="15.75" customHeight="1" x14ac:dyDescent="0.2">
      <c r="A18" s="15" t="s">
        <v>57</v>
      </c>
      <c r="B18" s="15"/>
      <c r="C18" s="16" t="str">
        <f t="shared" si="4"/>
        <v xml:space="preserve"> - </v>
      </c>
      <c r="D18" s="17">
        <v>0</v>
      </c>
      <c r="E18" s="17">
        <v>0</v>
      </c>
      <c r="F18" s="18">
        <v>0</v>
      </c>
      <c r="G18" s="30">
        <v>0</v>
      </c>
      <c r="H18" s="19" t="e">
        <f t="shared" si="1"/>
        <v>#DIV/0!</v>
      </c>
      <c r="I18" s="19" t="e">
        <f t="shared" si="2"/>
        <v>#DIV/0!</v>
      </c>
      <c r="J18" s="18">
        <f t="shared" si="5"/>
        <v>0</v>
      </c>
      <c r="K18" s="18" t="e">
        <f t="shared" si="3"/>
        <v>#DIV/0!</v>
      </c>
      <c r="L18" s="17">
        <v>0</v>
      </c>
      <c r="M18" s="20" t="str">
        <f t="shared" si="6"/>
        <v>-</v>
      </c>
      <c r="N18" s="17">
        <v>1</v>
      </c>
      <c r="O18" s="21">
        <f t="shared" ref="O18:P18" si="26">D18/7</f>
        <v>0</v>
      </c>
      <c r="P18" s="21">
        <f t="shared" si="26"/>
        <v>0</v>
      </c>
      <c r="Q18" s="17" t="e">
        <f t="shared" si="8"/>
        <v>#DIV/0!</v>
      </c>
      <c r="R18" s="17"/>
      <c r="S18" s="22">
        <v>3.5492957746478799</v>
      </c>
      <c r="T18" s="15">
        <v>220</v>
      </c>
      <c r="U18" s="23">
        <v>220</v>
      </c>
      <c r="V18" s="24" t="s">
        <v>707</v>
      </c>
      <c r="W18" s="15">
        <v>0</v>
      </c>
      <c r="X18" s="25">
        <f t="shared" si="9"/>
        <v>0</v>
      </c>
      <c r="Y18" s="26">
        <f t="shared" si="10"/>
        <v>0</v>
      </c>
      <c r="Z18" s="15">
        <v>0</v>
      </c>
      <c r="AA18" s="15" t="s">
        <v>73</v>
      </c>
      <c r="AB18" s="28">
        <f t="shared" si="11"/>
        <v>-0.69</v>
      </c>
      <c r="AC18" s="29">
        <v>0.34818348148148143</v>
      </c>
      <c r="AD18" s="26">
        <f t="shared" si="12"/>
        <v>0</v>
      </c>
      <c r="AE18" s="26">
        <v>-6.18</v>
      </c>
      <c r="AF18" s="26">
        <v>-8.4994386363636298</v>
      </c>
      <c r="AG18" s="26">
        <v>0</v>
      </c>
    </row>
    <row r="19" spans="1:33" ht="15.75" customHeight="1" x14ac:dyDescent="0.2">
      <c r="A19" s="15" t="s">
        <v>58</v>
      </c>
      <c r="B19" s="15"/>
      <c r="C19" s="16">
        <f t="shared" si="4"/>
        <v>23</v>
      </c>
      <c r="D19" s="17">
        <v>1</v>
      </c>
      <c r="E19" s="17">
        <v>0</v>
      </c>
      <c r="F19" s="18">
        <v>23</v>
      </c>
      <c r="G19" s="30">
        <v>0</v>
      </c>
      <c r="H19" s="19">
        <f t="shared" si="1"/>
        <v>0</v>
      </c>
      <c r="I19" s="19">
        <f t="shared" si="2"/>
        <v>0.19087252866051824</v>
      </c>
      <c r="J19" s="18">
        <f t="shared" si="5"/>
        <v>4.3900681591919195</v>
      </c>
      <c r="K19" s="18">
        <f t="shared" si="3"/>
        <v>4.3900681591919195</v>
      </c>
      <c r="L19" s="17">
        <v>1</v>
      </c>
      <c r="M19" s="20">
        <f t="shared" si="6"/>
        <v>1</v>
      </c>
      <c r="N19" s="17">
        <v>0</v>
      </c>
      <c r="O19" s="21">
        <f t="shared" ref="O19:P19" si="27">D19/7</f>
        <v>0.14285714285714285</v>
      </c>
      <c r="P19" s="21">
        <f t="shared" si="27"/>
        <v>0</v>
      </c>
      <c r="Q19" s="17">
        <f t="shared" si="8"/>
        <v>0</v>
      </c>
      <c r="R19" s="17"/>
      <c r="S19" s="22" t="e">
        <v>#N/A</v>
      </c>
      <c r="T19" s="15">
        <v>220</v>
      </c>
      <c r="U19" s="23">
        <v>220</v>
      </c>
      <c r="V19" s="24" t="s">
        <v>707</v>
      </c>
      <c r="W19" s="15">
        <v>0</v>
      </c>
      <c r="X19" s="25">
        <f t="shared" si="9"/>
        <v>0</v>
      </c>
      <c r="Y19" s="26">
        <f t="shared" si="10"/>
        <v>0</v>
      </c>
      <c r="Z19" s="15">
        <v>0</v>
      </c>
      <c r="AA19" s="15" t="s">
        <v>73</v>
      </c>
      <c r="AB19" s="28">
        <f t="shared" si="11"/>
        <v>-0.69</v>
      </c>
      <c r="AC19" s="29">
        <v>0.34818348148148143</v>
      </c>
      <c r="AD19" s="26">
        <f t="shared" si="12"/>
        <v>-0.48049320444444432</v>
      </c>
      <c r="AE19" s="26">
        <v>-6.18</v>
      </c>
      <c r="AF19" s="26">
        <v>-8.4994386363636369</v>
      </c>
      <c r="AG19" s="26">
        <v>0</v>
      </c>
    </row>
    <row r="20" spans="1:33" ht="15.75" customHeight="1" x14ac:dyDescent="0.2">
      <c r="A20" s="15" t="s">
        <v>59</v>
      </c>
      <c r="B20" s="15"/>
      <c r="C20" s="16" t="str">
        <f t="shared" si="4"/>
        <v xml:space="preserve"> - </v>
      </c>
      <c r="D20" s="17">
        <v>0</v>
      </c>
      <c r="E20" s="17">
        <v>0</v>
      </c>
      <c r="F20" s="18">
        <v>0</v>
      </c>
      <c r="G20" s="30">
        <v>0</v>
      </c>
      <c r="H20" s="19" t="e">
        <f t="shared" si="1"/>
        <v>#DIV/0!</v>
      </c>
      <c r="I20" s="19" t="e">
        <f t="shared" si="2"/>
        <v>#DIV/0!</v>
      </c>
      <c r="J20" s="18">
        <f t="shared" si="5"/>
        <v>0</v>
      </c>
      <c r="K20" s="18" t="e">
        <f t="shared" si="3"/>
        <v>#DIV/0!</v>
      </c>
      <c r="L20" s="17">
        <v>0</v>
      </c>
      <c r="M20" s="20" t="str">
        <f t="shared" si="6"/>
        <v>-</v>
      </c>
      <c r="N20" s="17">
        <v>0</v>
      </c>
      <c r="O20" s="21">
        <f t="shared" ref="O20:P20" si="28">D20/7</f>
        <v>0</v>
      </c>
      <c r="P20" s="21">
        <f t="shared" si="28"/>
        <v>0</v>
      </c>
      <c r="Q20" s="17" t="e">
        <f t="shared" si="8"/>
        <v>#DIV/0!</v>
      </c>
      <c r="R20" s="17"/>
      <c r="S20" s="22" t="e">
        <v>#N/A</v>
      </c>
      <c r="T20" s="15">
        <v>220</v>
      </c>
      <c r="U20" s="23">
        <v>220</v>
      </c>
      <c r="V20" s="24" t="s">
        <v>707</v>
      </c>
      <c r="W20" s="15">
        <v>0</v>
      </c>
      <c r="X20" s="25">
        <f t="shared" si="9"/>
        <v>0</v>
      </c>
      <c r="Y20" s="26">
        <f t="shared" si="10"/>
        <v>0</v>
      </c>
      <c r="Z20" s="15">
        <v>0</v>
      </c>
      <c r="AA20" s="15" t="s">
        <v>73</v>
      </c>
      <c r="AB20" s="28">
        <f t="shared" si="11"/>
        <v>-0.69</v>
      </c>
      <c r="AC20" s="29">
        <v>0.34818348148148143</v>
      </c>
      <c r="AD20" s="26">
        <f t="shared" si="12"/>
        <v>0</v>
      </c>
      <c r="AE20" s="26">
        <v>-6.18</v>
      </c>
      <c r="AF20" s="26">
        <v>-8.4994386363636369</v>
      </c>
      <c r="AG20" s="26">
        <v>0</v>
      </c>
    </row>
    <row r="21" spans="1:33" ht="15.75" customHeight="1" x14ac:dyDescent="0.2">
      <c r="A21" s="15" t="s">
        <v>60</v>
      </c>
      <c r="B21" s="15"/>
      <c r="C21" s="16" t="str">
        <f t="shared" si="4"/>
        <v xml:space="preserve"> - </v>
      </c>
      <c r="D21" s="17">
        <v>0</v>
      </c>
      <c r="E21" s="17">
        <v>0</v>
      </c>
      <c r="F21" s="18">
        <v>0</v>
      </c>
      <c r="G21" s="30">
        <v>0</v>
      </c>
      <c r="H21" s="19" t="e">
        <f t="shared" si="1"/>
        <v>#DIV/0!</v>
      </c>
      <c r="I21" s="19" t="e">
        <f t="shared" si="2"/>
        <v>#DIV/0!</v>
      </c>
      <c r="J21" s="18">
        <f t="shared" si="5"/>
        <v>0</v>
      </c>
      <c r="K21" s="18" t="e">
        <f t="shared" si="3"/>
        <v>#DIV/0!</v>
      </c>
      <c r="L21" s="17">
        <v>0</v>
      </c>
      <c r="M21" s="20" t="str">
        <f t="shared" si="6"/>
        <v>-</v>
      </c>
      <c r="N21" s="17">
        <v>0</v>
      </c>
      <c r="O21" s="21">
        <f t="shared" ref="O21:P21" si="29">D21/7</f>
        <v>0</v>
      </c>
      <c r="P21" s="21">
        <f t="shared" si="29"/>
        <v>0</v>
      </c>
      <c r="Q21" s="17" t="e">
        <f t="shared" si="8"/>
        <v>#DIV/0!</v>
      </c>
      <c r="R21" s="17"/>
      <c r="S21" s="22" t="e">
        <v>#N/A</v>
      </c>
      <c r="T21" s="15">
        <v>220</v>
      </c>
      <c r="U21" s="23">
        <v>220</v>
      </c>
      <c r="V21" s="24" t="s">
        <v>708</v>
      </c>
      <c r="W21" s="15">
        <v>0</v>
      </c>
      <c r="X21" s="25">
        <f t="shared" si="9"/>
        <v>0</v>
      </c>
      <c r="Y21" s="26">
        <f t="shared" si="10"/>
        <v>0</v>
      </c>
      <c r="Z21" s="15">
        <v>0</v>
      </c>
      <c r="AA21" s="15" t="s">
        <v>73</v>
      </c>
      <c r="AB21" s="28">
        <f t="shared" si="11"/>
        <v>-0.69</v>
      </c>
      <c r="AC21" s="29">
        <v>0.34818348148148143</v>
      </c>
      <c r="AD21" s="26">
        <f t="shared" si="12"/>
        <v>0</v>
      </c>
      <c r="AE21" s="26">
        <v>-6.18</v>
      </c>
      <c r="AF21" s="26">
        <v>-8.4994386363636369</v>
      </c>
      <c r="AG21" s="26">
        <v>0</v>
      </c>
    </row>
    <row r="22" spans="1:33" ht="15.75" customHeight="1" x14ac:dyDescent="0.2">
      <c r="A22" s="15" t="s">
        <v>61</v>
      </c>
      <c r="B22" s="15"/>
      <c r="C22" s="16" t="str">
        <f t="shared" si="4"/>
        <v xml:space="preserve"> - </v>
      </c>
      <c r="D22" s="17">
        <v>0</v>
      </c>
      <c r="E22" s="17">
        <v>0</v>
      </c>
      <c r="F22" s="30">
        <v>0</v>
      </c>
      <c r="G22" s="30">
        <v>0</v>
      </c>
      <c r="H22" s="19" t="e">
        <f t="shared" si="1"/>
        <v>#DIV/0!</v>
      </c>
      <c r="I22" s="19" t="e">
        <f t="shared" si="2"/>
        <v>#DIV/0!</v>
      </c>
      <c r="J22" s="18">
        <f t="shared" si="5"/>
        <v>0</v>
      </c>
      <c r="K22" s="18" t="e">
        <f t="shared" si="3"/>
        <v>#DIV/0!</v>
      </c>
      <c r="L22" s="17">
        <v>0</v>
      </c>
      <c r="M22" s="20" t="str">
        <f t="shared" si="6"/>
        <v>-</v>
      </c>
      <c r="N22" s="17">
        <v>0</v>
      </c>
      <c r="O22" s="21">
        <f t="shared" ref="O22:P22" si="30">D22/7</f>
        <v>0</v>
      </c>
      <c r="P22" s="21">
        <f t="shared" si="30"/>
        <v>0</v>
      </c>
      <c r="Q22" s="17" t="e">
        <f t="shared" si="8"/>
        <v>#DIV/0!</v>
      </c>
      <c r="R22" s="17"/>
      <c r="S22" s="22" t="e">
        <v>#N/A</v>
      </c>
      <c r="T22" s="15">
        <v>220</v>
      </c>
      <c r="U22" s="23">
        <v>220</v>
      </c>
      <c r="V22" s="24" t="s">
        <v>708</v>
      </c>
      <c r="W22" s="15">
        <v>0</v>
      </c>
      <c r="X22" s="25">
        <f t="shared" si="9"/>
        <v>0</v>
      </c>
      <c r="Y22" s="26">
        <f t="shared" si="10"/>
        <v>0</v>
      </c>
      <c r="Z22" s="15">
        <v>0</v>
      </c>
      <c r="AA22" s="15" t="s">
        <v>73</v>
      </c>
      <c r="AB22" s="28">
        <f t="shared" si="11"/>
        <v>-0.69</v>
      </c>
      <c r="AC22" s="29">
        <v>0.34818348148148143</v>
      </c>
      <c r="AD22" s="26">
        <f t="shared" si="12"/>
        <v>0</v>
      </c>
      <c r="AE22" s="26">
        <v>-6.18</v>
      </c>
      <c r="AF22" s="26">
        <v>-8.4994386363636369</v>
      </c>
      <c r="AG22" s="26">
        <v>0</v>
      </c>
    </row>
    <row r="23" spans="1:33" ht="15.75" customHeight="1" x14ac:dyDescent="0.2">
      <c r="A23" s="15" t="s">
        <v>62</v>
      </c>
      <c r="B23" s="15"/>
      <c r="C23" s="16" t="str">
        <f t="shared" si="4"/>
        <v xml:space="preserve"> - </v>
      </c>
      <c r="D23" s="17">
        <v>0</v>
      </c>
      <c r="E23" s="17">
        <v>0</v>
      </c>
      <c r="F23" s="18">
        <v>0</v>
      </c>
      <c r="G23" s="30">
        <v>0</v>
      </c>
      <c r="H23" s="19" t="e">
        <f t="shared" si="1"/>
        <v>#DIV/0!</v>
      </c>
      <c r="I23" s="19" t="e">
        <f t="shared" si="2"/>
        <v>#DIV/0!</v>
      </c>
      <c r="J23" s="18">
        <f t="shared" si="5"/>
        <v>0</v>
      </c>
      <c r="K23" s="18" t="e">
        <f t="shared" si="3"/>
        <v>#DIV/0!</v>
      </c>
      <c r="L23" s="17">
        <v>0</v>
      </c>
      <c r="M23" s="20" t="str">
        <f t="shared" si="6"/>
        <v>-</v>
      </c>
      <c r="N23" s="17">
        <v>0</v>
      </c>
      <c r="O23" s="21">
        <f t="shared" ref="O23:P23" si="31">D23/7</f>
        <v>0</v>
      </c>
      <c r="P23" s="21">
        <f t="shared" si="31"/>
        <v>0</v>
      </c>
      <c r="Q23" s="17" t="e">
        <f t="shared" si="8"/>
        <v>#DIV/0!</v>
      </c>
      <c r="R23" s="17"/>
      <c r="S23" s="22" t="e">
        <v>#N/A</v>
      </c>
      <c r="T23" s="15">
        <v>220</v>
      </c>
      <c r="U23" s="23">
        <v>220</v>
      </c>
      <c r="V23" s="24" t="s">
        <v>708</v>
      </c>
      <c r="W23" s="15">
        <v>0</v>
      </c>
      <c r="X23" s="25">
        <f t="shared" si="9"/>
        <v>0</v>
      </c>
      <c r="Y23" s="26">
        <f t="shared" si="10"/>
        <v>0</v>
      </c>
      <c r="Z23" s="15">
        <v>0</v>
      </c>
      <c r="AA23" s="15" t="s">
        <v>73</v>
      </c>
      <c r="AB23" s="28">
        <f t="shared" si="11"/>
        <v>-0.69</v>
      </c>
      <c r="AC23" s="29">
        <v>0.34818348148148143</v>
      </c>
      <c r="AD23" s="26">
        <f t="shared" si="12"/>
        <v>0</v>
      </c>
      <c r="AE23" s="26">
        <v>-6.18</v>
      </c>
      <c r="AF23" s="26">
        <v>-8.4994386363636369</v>
      </c>
      <c r="AG23" s="26">
        <v>0</v>
      </c>
    </row>
    <row r="24" spans="1:33" ht="15.75" customHeight="1" x14ac:dyDescent="0.2">
      <c r="A24" s="15" t="s">
        <v>63</v>
      </c>
      <c r="B24" s="15"/>
      <c r="C24" s="16" t="str">
        <f t="shared" si="4"/>
        <v xml:space="preserve"> - </v>
      </c>
      <c r="D24" s="17">
        <v>0</v>
      </c>
      <c r="E24" s="17">
        <v>0</v>
      </c>
      <c r="F24" s="18">
        <v>0</v>
      </c>
      <c r="G24" s="18">
        <v>0</v>
      </c>
      <c r="H24" s="19" t="e">
        <f t="shared" si="1"/>
        <v>#DIV/0!</v>
      </c>
      <c r="I24" s="19" t="e">
        <f t="shared" si="2"/>
        <v>#DIV/0!</v>
      </c>
      <c r="J24" s="18">
        <f t="shared" si="5"/>
        <v>0</v>
      </c>
      <c r="K24" s="18" t="e">
        <f t="shared" si="3"/>
        <v>#DIV/0!</v>
      </c>
      <c r="L24" s="17">
        <v>0</v>
      </c>
      <c r="M24" s="20" t="str">
        <f t="shared" si="6"/>
        <v>-</v>
      </c>
      <c r="N24" s="17">
        <v>0</v>
      </c>
      <c r="O24" s="21">
        <f t="shared" ref="O24:P24" si="32">D24/7</f>
        <v>0</v>
      </c>
      <c r="P24" s="21">
        <f t="shared" si="32"/>
        <v>0</v>
      </c>
      <c r="Q24" s="17" t="e">
        <f t="shared" si="8"/>
        <v>#DIV/0!</v>
      </c>
      <c r="R24" s="17"/>
      <c r="S24" s="22" t="e">
        <v>#N/A</v>
      </c>
      <c r="T24" s="15">
        <v>220</v>
      </c>
      <c r="U24" s="23">
        <v>220</v>
      </c>
      <c r="V24" s="24" t="s">
        <v>709</v>
      </c>
      <c r="W24" s="15">
        <v>0</v>
      </c>
      <c r="X24" s="25">
        <f t="shared" si="9"/>
        <v>0</v>
      </c>
      <c r="Y24" s="26">
        <f t="shared" si="10"/>
        <v>0</v>
      </c>
      <c r="Z24" s="15">
        <v>0</v>
      </c>
      <c r="AA24" s="15" t="s">
        <v>73</v>
      </c>
      <c r="AB24" s="28">
        <f t="shared" si="11"/>
        <v>-0.69</v>
      </c>
      <c r="AC24" s="29">
        <v>0.34818348148148143</v>
      </c>
      <c r="AD24" s="26">
        <f t="shared" si="12"/>
        <v>0</v>
      </c>
      <c r="AE24" s="26">
        <v>-6.18</v>
      </c>
      <c r="AF24" s="26">
        <v>-8.4994386363636369</v>
      </c>
      <c r="AG24" s="26">
        <v>0</v>
      </c>
    </row>
    <row r="25" spans="1:33" ht="15.75" customHeight="1" x14ac:dyDescent="0.2">
      <c r="A25" s="15" t="s">
        <v>64</v>
      </c>
      <c r="B25" s="15" t="s">
        <v>710</v>
      </c>
      <c r="C25" s="16" t="str">
        <f t="shared" si="4"/>
        <v xml:space="preserve"> - </v>
      </c>
      <c r="D25" s="17">
        <v>0</v>
      </c>
      <c r="E25" s="17">
        <v>0</v>
      </c>
      <c r="F25" s="18">
        <v>0</v>
      </c>
      <c r="G25" s="18">
        <v>0</v>
      </c>
      <c r="H25" s="19" t="e">
        <f t="shared" si="1"/>
        <v>#DIV/0!</v>
      </c>
      <c r="I25" s="19" t="e">
        <f t="shared" si="2"/>
        <v>#DIV/0!</v>
      </c>
      <c r="J25" s="18">
        <f t="shared" si="5"/>
        <v>0</v>
      </c>
      <c r="K25" s="18" t="e">
        <f t="shared" si="3"/>
        <v>#DIV/0!</v>
      </c>
      <c r="L25" s="17">
        <v>0</v>
      </c>
      <c r="M25" s="20" t="str">
        <f t="shared" si="6"/>
        <v>-</v>
      </c>
      <c r="N25" s="17">
        <v>0</v>
      </c>
      <c r="O25" s="21">
        <f t="shared" ref="O25:P25" si="33">D25/7</f>
        <v>0</v>
      </c>
      <c r="P25" s="21">
        <f t="shared" si="33"/>
        <v>0</v>
      </c>
      <c r="Q25" s="17" t="e">
        <f t="shared" si="8"/>
        <v>#DIV/0!</v>
      </c>
      <c r="R25" s="17"/>
      <c r="S25" s="22">
        <v>0</v>
      </c>
      <c r="T25" s="15">
        <v>0</v>
      </c>
      <c r="U25" s="23" t="s">
        <v>33</v>
      </c>
      <c r="V25" s="24" t="s">
        <v>33</v>
      </c>
      <c r="W25" s="37">
        <v>0</v>
      </c>
      <c r="X25" s="25">
        <f t="shared" si="9"/>
        <v>0</v>
      </c>
      <c r="Y25" s="26">
        <f t="shared" si="10"/>
        <v>0</v>
      </c>
      <c r="Z25" s="37">
        <v>0</v>
      </c>
      <c r="AA25" s="15" t="s">
        <v>73</v>
      </c>
      <c r="AB25" s="28">
        <f t="shared" si="11"/>
        <v>-0.69</v>
      </c>
      <c r="AC25" s="29">
        <v>0.34818348148148143</v>
      </c>
      <c r="AD25" s="26">
        <f t="shared" si="12"/>
        <v>0</v>
      </c>
      <c r="AE25" s="26">
        <v>-6.18</v>
      </c>
      <c r="AF25" s="26">
        <v>-8.5</v>
      </c>
      <c r="AG25" s="26">
        <v>0</v>
      </c>
    </row>
    <row r="26" spans="1:33" ht="15.75" customHeight="1" x14ac:dyDescent="0.2">
      <c r="A26" s="15" t="s">
        <v>65</v>
      </c>
      <c r="B26" s="15" t="s">
        <v>711</v>
      </c>
      <c r="C26" s="16">
        <f t="shared" si="4"/>
        <v>23</v>
      </c>
      <c r="D26" s="17">
        <v>2</v>
      </c>
      <c r="E26" s="17">
        <v>0</v>
      </c>
      <c r="F26" s="18">
        <v>46</v>
      </c>
      <c r="G26" s="18">
        <v>0</v>
      </c>
      <c r="H26" s="19">
        <f t="shared" si="1"/>
        <v>0</v>
      </c>
      <c r="I26" s="19">
        <f t="shared" si="2"/>
        <v>0.18652470257356199</v>
      </c>
      <c r="J26" s="18">
        <f t="shared" si="5"/>
        <v>8.5801363183838522</v>
      </c>
      <c r="K26" s="18">
        <f t="shared" si="3"/>
        <v>4.2900681591919261</v>
      </c>
      <c r="L26" s="17">
        <v>10</v>
      </c>
      <c r="M26" s="20">
        <f t="shared" si="6"/>
        <v>0.2</v>
      </c>
      <c r="N26" s="17">
        <v>219</v>
      </c>
      <c r="O26" s="21">
        <f t="shared" ref="O26:P26" si="34">D26/7</f>
        <v>0.2857142857142857</v>
      </c>
      <c r="P26" s="21">
        <f t="shared" si="34"/>
        <v>0</v>
      </c>
      <c r="Q26" s="17">
        <f t="shared" si="8"/>
        <v>766</v>
      </c>
      <c r="R26" s="17"/>
      <c r="S26" s="22">
        <v>3.5087719298245612E-2</v>
      </c>
      <c r="T26" s="15">
        <v>0</v>
      </c>
      <c r="U26" s="23" t="s">
        <v>33</v>
      </c>
      <c r="V26" s="24" t="s">
        <v>33</v>
      </c>
      <c r="W26" s="37">
        <v>0</v>
      </c>
      <c r="X26" s="25">
        <f t="shared" si="9"/>
        <v>0</v>
      </c>
      <c r="Y26" s="26">
        <f t="shared" si="10"/>
        <v>0</v>
      </c>
      <c r="Z26" s="37">
        <v>0</v>
      </c>
      <c r="AA26" s="15" t="s">
        <v>73</v>
      </c>
      <c r="AB26" s="28">
        <f t="shared" si="11"/>
        <v>-0.69</v>
      </c>
      <c r="AC26" s="29">
        <v>0.34818348148148143</v>
      </c>
      <c r="AD26" s="26">
        <f t="shared" si="12"/>
        <v>-0.96098640888888864</v>
      </c>
      <c r="AE26" s="26">
        <v>-6.28</v>
      </c>
      <c r="AF26" s="26">
        <v>-8.4994386363636298</v>
      </c>
      <c r="AG26" s="26">
        <v>0</v>
      </c>
    </row>
    <row r="27" spans="1:33" ht="15.75" customHeight="1" x14ac:dyDescent="0.2">
      <c r="A27" s="15" t="s">
        <v>66</v>
      </c>
      <c r="B27" s="15" t="s">
        <v>712</v>
      </c>
      <c r="C27" s="16">
        <f t="shared" si="4"/>
        <v>22.99</v>
      </c>
      <c r="D27" s="17">
        <v>12</v>
      </c>
      <c r="E27" s="17">
        <v>2</v>
      </c>
      <c r="F27" s="18">
        <v>275.88</v>
      </c>
      <c r="G27" s="18">
        <v>0</v>
      </c>
      <c r="H27" s="19">
        <f t="shared" si="1"/>
        <v>0</v>
      </c>
      <c r="I27" s="19">
        <f t="shared" si="2"/>
        <v>0.18623610957772616</v>
      </c>
      <c r="J27" s="18">
        <f t="shared" si="5"/>
        <v>51.378817910303091</v>
      </c>
      <c r="K27" s="18">
        <f t="shared" si="3"/>
        <v>4.2815681591919246</v>
      </c>
      <c r="L27" s="17">
        <v>27</v>
      </c>
      <c r="M27" s="20">
        <f t="shared" si="6"/>
        <v>0.44444444444444442</v>
      </c>
      <c r="N27" s="17">
        <v>209</v>
      </c>
      <c r="O27" s="21">
        <f t="shared" ref="O27:P27" si="35">D27/7</f>
        <v>1.7142857142857142</v>
      </c>
      <c r="P27" s="21">
        <f t="shared" si="35"/>
        <v>0.2857142857142857</v>
      </c>
      <c r="Q27" s="17">
        <f t="shared" si="8"/>
        <v>104</v>
      </c>
      <c r="R27" s="17"/>
      <c r="S27" s="22">
        <v>0.20183486238532111</v>
      </c>
      <c r="T27" s="15">
        <v>0</v>
      </c>
      <c r="U27" s="23" t="s">
        <v>33</v>
      </c>
      <c r="V27" s="24" t="s">
        <v>33</v>
      </c>
      <c r="W27" s="37">
        <v>0</v>
      </c>
      <c r="X27" s="25">
        <f t="shared" si="9"/>
        <v>0</v>
      </c>
      <c r="Y27" s="26">
        <f t="shared" si="10"/>
        <v>0</v>
      </c>
      <c r="Z27" s="37">
        <v>0</v>
      </c>
      <c r="AA27" s="15" t="s">
        <v>73</v>
      </c>
      <c r="AB27" s="28">
        <f t="shared" si="11"/>
        <v>-0.69</v>
      </c>
      <c r="AC27" s="29">
        <v>0.34818348148148143</v>
      </c>
      <c r="AD27" s="26">
        <f t="shared" si="12"/>
        <v>-5.7659184533333319</v>
      </c>
      <c r="AE27" s="26">
        <v>-6.28</v>
      </c>
      <c r="AF27" s="26">
        <v>-8.4994386363636298</v>
      </c>
      <c r="AG27" s="26">
        <v>0</v>
      </c>
    </row>
    <row r="28" spans="1:33" ht="15.75" customHeight="1" x14ac:dyDescent="0.2">
      <c r="A28" s="15" t="s">
        <v>67</v>
      </c>
      <c r="B28" s="15" t="s">
        <v>713</v>
      </c>
      <c r="C28" s="16">
        <f t="shared" si="4"/>
        <v>23.83</v>
      </c>
      <c r="D28" s="17">
        <v>25</v>
      </c>
      <c r="E28" s="17">
        <v>3</v>
      </c>
      <c r="F28" s="18">
        <v>595.75</v>
      </c>
      <c r="G28" s="18">
        <v>0</v>
      </c>
      <c r="H28" s="19">
        <f t="shared" si="1"/>
        <v>0</v>
      </c>
      <c r="I28" s="19">
        <f t="shared" si="2"/>
        <v>0.20963357780914502</v>
      </c>
      <c r="J28" s="18">
        <f t="shared" si="5"/>
        <v>124.88920397979814</v>
      </c>
      <c r="K28" s="18">
        <f t="shared" si="3"/>
        <v>4.9955681591919259</v>
      </c>
      <c r="L28" s="17">
        <v>69</v>
      </c>
      <c r="M28" s="20">
        <f t="shared" si="6"/>
        <v>0.36231884057971014</v>
      </c>
      <c r="N28" s="17">
        <v>133</v>
      </c>
      <c r="O28" s="21">
        <f t="shared" ref="O28:P28" si="36">D28/7</f>
        <v>3.5714285714285716</v>
      </c>
      <c r="P28" s="21">
        <f t="shared" si="36"/>
        <v>0.42857142857142855</v>
      </c>
      <c r="Q28" s="17">
        <f t="shared" si="8"/>
        <v>33</v>
      </c>
      <c r="R28" s="17"/>
      <c r="S28" s="22">
        <v>0.98666666666666669</v>
      </c>
      <c r="T28" s="15">
        <v>0</v>
      </c>
      <c r="U28" s="23" t="s">
        <v>33</v>
      </c>
      <c r="V28" s="24" t="s">
        <v>33</v>
      </c>
      <c r="W28" s="37">
        <v>0</v>
      </c>
      <c r="X28" s="25">
        <f t="shared" si="9"/>
        <v>0</v>
      </c>
      <c r="Y28" s="26">
        <f t="shared" si="10"/>
        <v>0</v>
      </c>
      <c r="Z28" s="37">
        <v>0</v>
      </c>
      <c r="AA28" s="15" t="s">
        <v>73</v>
      </c>
      <c r="AB28" s="28">
        <f t="shared" si="11"/>
        <v>-0.69</v>
      </c>
      <c r="AC28" s="29">
        <v>0.34818348148148143</v>
      </c>
      <c r="AD28" s="26">
        <f t="shared" si="12"/>
        <v>-12.012330111111108</v>
      </c>
      <c r="AE28" s="26">
        <v>-6.28</v>
      </c>
      <c r="AF28" s="26">
        <v>-8.4994386363636298</v>
      </c>
      <c r="AG28" s="26">
        <v>0</v>
      </c>
    </row>
    <row r="29" spans="1:33" ht="15.75" customHeight="1" x14ac:dyDescent="0.2">
      <c r="A29" s="39" t="s">
        <v>68</v>
      </c>
      <c r="B29" s="39" t="s">
        <v>714</v>
      </c>
      <c r="C29" s="16">
        <f t="shared" si="4"/>
        <v>24.682307692307692</v>
      </c>
      <c r="D29" s="31">
        <v>13</v>
      </c>
      <c r="E29" s="31">
        <v>4</v>
      </c>
      <c r="F29" s="32">
        <v>320.87</v>
      </c>
      <c r="G29" s="32">
        <v>0</v>
      </c>
      <c r="H29" s="19">
        <f t="shared" si="1"/>
        <v>0</v>
      </c>
      <c r="I29" s="19">
        <f t="shared" si="2"/>
        <v>0.23174614663101903</v>
      </c>
      <c r="J29" s="18">
        <f t="shared" si="5"/>
        <v>74.360386069495078</v>
      </c>
      <c r="K29" s="18">
        <f t="shared" si="3"/>
        <v>5.7200296976534677</v>
      </c>
      <c r="L29" s="31">
        <v>86</v>
      </c>
      <c r="M29" s="20">
        <f t="shared" si="6"/>
        <v>0.15116279069767441</v>
      </c>
      <c r="N29" s="31">
        <v>139</v>
      </c>
      <c r="O29" s="21">
        <f t="shared" ref="O29:P29" si="37">D29/7</f>
        <v>1.8571428571428572</v>
      </c>
      <c r="P29" s="21">
        <f t="shared" si="37"/>
        <v>0.5714285714285714</v>
      </c>
      <c r="Q29" s="17">
        <f t="shared" si="8"/>
        <v>57</v>
      </c>
      <c r="R29" s="17"/>
      <c r="S29" s="22">
        <v>1.540540540540541</v>
      </c>
      <c r="T29" s="15">
        <v>0</v>
      </c>
      <c r="U29" s="23" t="s">
        <v>33</v>
      </c>
      <c r="V29" s="24" t="s">
        <v>33</v>
      </c>
      <c r="W29" s="39">
        <v>0</v>
      </c>
      <c r="X29" s="25">
        <f t="shared" si="9"/>
        <v>0</v>
      </c>
      <c r="Y29" s="26">
        <f t="shared" si="10"/>
        <v>0</v>
      </c>
      <c r="Z29" s="39">
        <v>0</v>
      </c>
      <c r="AA29" s="2" t="s">
        <v>73</v>
      </c>
      <c r="AB29" s="28">
        <f t="shared" si="11"/>
        <v>-0.69</v>
      </c>
      <c r="AC29" s="29">
        <v>0.34818348148148143</v>
      </c>
      <c r="AD29" s="26">
        <f t="shared" si="12"/>
        <v>-6.2464116577777764</v>
      </c>
      <c r="AE29" s="26">
        <v>-6.28</v>
      </c>
      <c r="AF29" s="26">
        <v>-8.4994386363636298</v>
      </c>
      <c r="AG29" s="26">
        <v>0</v>
      </c>
    </row>
    <row r="30" spans="1:33" ht="15.75" customHeight="1" x14ac:dyDescent="0.2">
      <c r="A30" s="39" t="s">
        <v>69</v>
      </c>
      <c r="B30" s="39"/>
      <c r="C30" s="16">
        <f t="shared" si="4"/>
        <v>24.990000000000002</v>
      </c>
      <c r="D30" s="31">
        <v>9</v>
      </c>
      <c r="E30" s="31">
        <v>4</v>
      </c>
      <c r="F30" s="32">
        <v>224.91000000000003</v>
      </c>
      <c r="G30" s="32">
        <v>0</v>
      </c>
      <c r="H30" s="19">
        <f t="shared" si="1"/>
        <v>0</v>
      </c>
      <c r="I30" s="19">
        <f t="shared" si="2"/>
        <v>0.24849543956554848</v>
      </c>
      <c r="J30" s="18">
        <f t="shared" si="5"/>
        <v>55.889109312687516</v>
      </c>
      <c r="K30" s="18">
        <f t="shared" si="3"/>
        <v>6.2099010347430577</v>
      </c>
      <c r="L30" s="31">
        <v>50</v>
      </c>
      <c r="M30" s="20">
        <f t="shared" si="6"/>
        <v>0.18</v>
      </c>
      <c r="N30" s="31">
        <v>138</v>
      </c>
      <c r="O30" s="21">
        <f t="shared" ref="O30:P30" si="38">D30/7</f>
        <v>1.2857142857142858</v>
      </c>
      <c r="P30" s="21">
        <f t="shared" si="38"/>
        <v>0.5714285714285714</v>
      </c>
      <c r="Q30" s="17">
        <f t="shared" si="8"/>
        <v>74</v>
      </c>
      <c r="R30" s="17"/>
      <c r="S30" s="22">
        <v>1.903448275862069</v>
      </c>
      <c r="T30" s="15">
        <v>0</v>
      </c>
      <c r="U30" s="23" t="s">
        <v>33</v>
      </c>
      <c r="V30" s="24" t="s">
        <v>33</v>
      </c>
      <c r="W30" s="39">
        <v>0</v>
      </c>
      <c r="X30" s="25">
        <f t="shared" si="9"/>
        <v>0</v>
      </c>
      <c r="Y30" s="26">
        <f t="shared" si="10"/>
        <v>0</v>
      </c>
      <c r="Z30" s="39">
        <v>0</v>
      </c>
      <c r="AA30" s="2" t="s">
        <v>73</v>
      </c>
      <c r="AB30" s="28">
        <f t="shared" si="11"/>
        <v>-0.69</v>
      </c>
      <c r="AC30" s="29">
        <v>0.34818348148148143</v>
      </c>
      <c r="AD30" s="26">
        <f t="shared" si="12"/>
        <v>-4.3244388399999991</v>
      </c>
      <c r="AE30" s="26">
        <v>-6.28</v>
      </c>
      <c r="AF30" s="26">
        <v>-8.2711057608124996</v>
      </c>
      <c r="AG30" s="26">
        <v>0</v>
      </c>
    </row>
    <row r="31" spans="1:33" ht="15.75" customHeight="1" x14ac:dyDescent="0.2">
      <c r="A31" s="39" t="s">
        <v>70</v>
      </c>
      <c r="B31" s="43" t="s">
        <v>715</v>
      </c>
      <c r="C31" s="16">
        <f t="shared" si="4"/>
        <v>24.99</v>
      </c>
      <c r="D31" s="31">
        <v>4</v>
      </c>
      <c r="E31" s="31">
        <v>2</v>
      </c>
      <c r="F31" s="32">
        <v>99.96</v>
      </c>
      <c r="G31" s="32">
        <v>0</v>
      </c>
      <c r="H31" s="19">
        <f t="shared" si="1"/>
        <v>0</v>
      </c>
      <c r="I31" s="19">
        <f t="shared" si="2"/>
        <v>0.24849543956554876</v>
      </c>
      <c r="J31" s="18">
        <f t="shared" si="5"/>
        <v>24.839604138972252</v>
      </c>
      <c r="K31" s="18">
        <f t="shared" si="3"/>
        <v>6.209901034743063</v>
      </c>
      <c r="L31" s="31">
        <v>42</v>
      </c>
      <c r="M31" s="20">
        <f t="shared" si="6"/>
        <v>9.5238095238095233E-2</v>
      </c>
      <c r="N31" s="31">
        <v>131</v>
      </c>
      <c r="O31" s="21">
        <f t="shared" ref="O31:P32" si="39">D31/7</f>
        <v>0.5714285714285714</v>
      </c>
      <c r="P31" s="21">
        <f t="shared" si="39"/>
        <v>0.2857142857142857</v>
      </c>
      <c r="Q31" s="17">
        <f t="shared" si="8"/>
        <v>152</v>
      </c>
      <c r="R31" s="17"/>
      <c r="S31" s="22">
        <v>0.84916201117318402</v>
      </c>
      <c r="T31" s="15" t="s">
        <v>33</v>
      </c>
      <c r="U31" s="23" t="s">
        <v>33</v>
      </c>
      <c r="V31" s="24" t="s">
        <v>719</v>
      </c>
      <c r="W31" s="39">
        <v>0</v>
      </c>
      <c r="X31" s="25">
        <f t="shared" si="9"/>
        <v>0</v>
      </c>
      <c r="Y31" s="26">
        <f t="shared" si="10"/>
        <v>0</v>
      </c>
      <c r="Z31" s="39">
        <v>0</v>
      </c>
      <c r="AA31" s="2" t="s">
        <v>73</v>
      </c>
      <c r="AB31" s="28">
        <f t="shared" si="11"/>
        <v>-0.69</v>
      </c>
      <c r="AC31" s="29">
        <v>0.34818348148148143</v>
      </c>
      <c r="AD31" s="26">
        <f t="shared" si="12"/>
        <v>-1.9219728177777773</v>
      </c>
      <c r="AE31" s="26">
        <v>-6.28</v>
      </c>
      <c r="AF31" s="26">
        <v>-8.2711057608124907</v>
      </c>
      <c r="AG31" s="26">
        <v>0</v>
      </c>
    </row>
    <row r="32" spans="1:33" ht="15.75" customHeight="1" x14ac:dyDescent="0.2">
      <c r="A32" s="39" t="s">
        <v>717</v>
      </c>
      <c r="B32" s="43"/>
      <c r="C32" s="16">
        <f t="shared" si="4"/>
        <v>24.171818181818182</v>
      </c>
      <c r="D32" s="31">
        <v>11</v>
      </c>
      <c r="E32" s="31">
        <v>0</v>
      </c>
      <c r="F32" s="32">
        <v>265.89</v>
      </c>
      <c r="G32" s="32">
        <v>0</v>
      </c>
      <c r="H32" s="19">
        <f t="shared" si="1"/>
        <v>0</v>
      </c>
      <c r="I32" s="19">
        <f t="shared" si="2"/>
        <v>0.22813536192475697</v>
      </c>
      <c r="J32" s="18">
        <f t="shared" si="5"/>
        <v>60.658911382173628</v>
      </c>
      <c r="K32" s="18">
        <f t="shared" si="3"/>
        <v>5.5144464892885114</v>
      </c>
      <c r="L32" s="31">
        <v>45</v>
      </c>
      <c r="M32" s="20">
        <f t="shared" si="6"/>
        <v>0.24444444444444444</v>
      </c>
      <c r="N32" s="31">
        <v>130</v>
      </c>
      <c r="O32" s="21">
        <f t="shared" si="39"/>
        <v>1.5714285714285714</v>
      </c>
      <c r="P32" s="21">
        <f t="shared" si="39"/>
        <v>0</v>
      </c>
      <c r="Q32" s="17">
        <f t="shared" si="8"/>
        <v>82</v>
      </c>
      <c r="R32" s="17" t="str">
        <f ca="1">IFERROR(VLOOKUP($B$2,IMPORTRANGE("https://docs.google.com/spreadsheets/d/1KiWZV1ko8G7lnRucBRBd29jj3Be6ltMfljMDqzOkQmI/edit#gid=1381463014","Lookup!A:F"),6,FALSE),"")</f>
        <v/>
      </c>
      <c r="S32" s="22">
        <v>1.1125</v>
      </c>
      <c r="T32" s="15">
        <f ca="1">IFERROR(__xludf.DUMMYFUNCTION("IFERROR(VLOOKUP($B$2,IMPORTRANGE(""https://docs.google.com/spreadsheets/d/1KiWZV1ko8G7lnRucBRBd29jj3Be6ltMfljMDqzOkQmI/edit#gid=1381463014"",""Lookup!A:D""),4,FALSE),"""")"),554)</f>
        <v>554</v>
      </c>
      <c r="U32" s="23" t="str">
        <f ca="1">IFERROR(__xludf.DUMMYFUNCTION("IFERROR(VLOOKUP($B$2,IMPORTRANGE(""https://docs.google.com/spreadsheets/d/1KiWZV1ko8G7lnRucBRBd29jj3Be6ltMfljMDqzOkQmI/edit#gid=1381463014"",""Lookup!A:D""),3,FALSE),"""")"),"")</f>
        <v/>
      </c>
      <c r="V32" s="24"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39">
        <v>0</v>
      </c>
      <c r="X32" s="25">
        <f t="shared" si="9"/>
        <v>0</v>
      </c>
      <c r="Y32" s="26">
        <f t="shared" si="10"/>
        <v>0</v>
      </c>
      <c r="Z32" s="39">
        <v>0</v>
      </c>
      <c r="AA32" s="2" t="s">
        <v>73</v>
      </c>
      <c r="AB32" s="28">
        <f t="shared" si="11"/>
        <v>-0.69</v>
      </c>
      <c r="AC32" s="29">
        <v>0.34818348148148143</v>
      </c>
      <c r="AD32" s="26">
        <f t="shared" si="12"/>
        <v>-5.2854252488888873</v>
      </c>
      <c r="AE32" s="26">
        <v>-6.28</v>
      </c>
      <c r="AF32" s="26">
        <v>-8.2711057608124996</v>
      </c>
      <c r="AG32" s="26">
        <v>0</v>
      </c>
    </row>
    <row r="33" spans="1:33" ht="15.75" customHeight="1" x14ac:dyDescent="0.2">
      <c r="A33" s="39"/>
      <c r="B33" s="39"/>
      <c r="C33" s="33"/>
      <c r="D33" s="31"/>
      <c r="E33" s="31"/>
      <c r="F33" s="32"/>
      <c r="G33" s="32"/>
      <c r="H33" s="32"/>
      <c r="I33" s="31"/>
      <c r="J33" s="31"/>
      <c r="K33" s="31"/>
      <c r="L33" s="31"/>
      <c r="M33" s="34"/>
      <c r="N33" s="31"/>
      <c r="O33" s="31"/>
      <c r="P33" s="31"/>
      <c r="Q33" s="31"/>
      <c r="R33" s="17"/>
      <c r="S33" s="22"/>
      <c r="T33" s="39"/>
      <c r="U33" s="40"/>
      <c r="V33" s="1"/>
      <c r="W33" s="39"/>
      <c r="X33" s="39"/>
      <c r="Y33" s="39"/>
      <c r="Z33" s="39"/>
      <c r="AA33" s="2"/>
      <c r="AB33" s="39"/>
      <c r="AC33" s="39"/>
      <c r="AD33" s="39"/>
      <c r="AE33" s="41"/>
      <c r="AF33" s="41"/>
      <c r="AG33" s="41"/>
    </row>
    <row r="34" spans="1:33" ht="15.75" customHeight="1" x14ac:dyDescent="0.2">
      <c r="A34" s="39"/>
      <c r="B34" s="39"/>
      <c r="C34" s="33"/>
      <c r="D34" s="31"/>
      <c r="E34" s="31"/>
      <c r="F34" s="32"/>
      <c r="G34" s="32"/>
      <c r="H34" s="32"/>
      <c r="I34" s="31"/>
      <c r="J34" s="31"/>
      <c r="K34" s="31"/>
      <c r="L34" s="31"/>
      <c r="M34" s="34"/>
      <c r="N34" s="31"/>
      <c r="O34" s="31"/>
      <c r="P34" s="31"/>
      <c r="Q34" s="31"/>
      <c r="R34" s="31"/>
      <c r="S34" s="22"/>
      <c r="T34" s="39"/>
      <c r="U34" s="40"/>
      <c r="V34" s="1"/>
      <c r="W34" s="39"/>
      <c r="X34" s="39"/>
      <c r="Y34" s="39"/>
      <c r="Z34" s="39"/>
      <c r="AA34" s="2"/>
      <c r="AB34" s="39"/>
      <c r="AC34" s="39"/>
      <c r="AD34" s="39"/>
      <c r="AE34" s="41"/>
      <c r="AF34" s="41"/>
      <c r="AG34" s="41"/>
    </row>
    <row r="35" spans="1:33" ht="15.75" customHeight="1" x14ac:dyDescent="0.2">
      <c r="A35" s="39"/>
      <c r="B35" s="39"/>
      <c r="C35" s="33"/>
      <c r="D35" s="31"/>
      <c r="E35" s="31"/>
      <c r="F35" s="32"/>
      <c r="G35" s="32"/>
      <c r="H35" s="32"/>
      <c r="I35" s="31"/>
      <c r="J35" s="31"/>
      <c r="K35" s="31"/>
      <c r="L35" s="31"/>
      <c r="M35" s="34"/>
      <c r="N35" s="31"/>
      <c r="O35" s="31"/>
      <c r="P35" s="31"/>
      <c r="Q35" s="31"/>
      <c r="R35" s="31"/>
      <c r="S35" s="22"/>
      <c r="T35" s="39"/>
      <c r="U35" s="40"/>
      <c r="V35" s="1"/>
      <c r="W35" s="39"/>
      <c r="X35" s="39"/>
      <c r="Y35" s="39"/>
      <c r="Z35" s="39"/>
      <c r="AA35" s="2"/>
      <c r="AB35" s="39"/>
      <c r="AC35" s="39"/>
      <c r="AD35" s="39"/>
      <c r="AE35" s="41"/>
      <c r="AF35" s="41"/>
      <c r="AG35" s="41"/>
    </row>
    <row r="36" spans="1:33" ht="15.75" customHeight="1" x14ac:dyDescent="0.2">
      <c r="A36" s="39"/>
      <c r="B36" s="39"/>
      <c r="C36" s="33"/>
      <c r="D36" s="31"/>
      <c r="E36" s="31"/>
      <c r="F36" s="32"/>
      <c r="G36" s="32"/>
      <c r="H36" s="32"/>
      <c r="I36" s="31"/>
      <c r="J36" s="31"/>
      <c r="K36" s="31"/>
      <c r="L36" s="31"/>
      <c r="M36" s="34"/>
      <c r="N36" s="31"/>
      <c r="O36" s="31"/>
      <c r="P36" s="31"/>
      <c r="Q36" s="31"/>
      <c r="R36" s="31"/>
      <c r="S36" s="22"/>
      <c r="T36" s="39"/>
      <c r="U36" s="40"/>
      <c r="V36" s="1"/>
      <c r="W36" s="39"/>
      <c r="X36" s="39"/>
      <c r="Y36" s="39"/>
      <c r="Z36" s="39"/>
      <c r="AA36" s="2"/>
      <c r="AB36" s="39"/>
      <c r="AC36" s="39"/>
      <c r="AD36" s="39"/>
      <c r="AE36" s="41"/>
      <c r="AF36" s="41"/>
      <c r="AG36" s="41"/>
    </row>
    <row r="37" spans="1:33" ht="15.75" customHeight="1" x14ac:dyDescent="0.2">
      <c r="A37" s="39"/>
      <c r="B37" s="39"/>
      <c r="C37" s="33"/>
      <c r="D37" s="31"/>
      <c r="E37" s="31"/>
      <c r="F37" s="32"/>
      <c r="G37" s="32"/>
      <c r="H37" s="32"/>
      <c r="I37" s="31"/>
      <c r="J37" s="31"/>
      <c r="K37" s="31"/>
      <c r="L37" s="31"/>
      <c r="M37" s="34"/>
      <c r="N37" s="31"/>
      <c r="O37" s="31"/>
      <c r="P37" s="31"/>
      <c r="Q37" s="31"/>
      <c r="R37" s="31"/>
      <c r="S37" s="22"/>
      <c r="T37" s="39"/>
      <c r="U37" s="40"/>
      <c r="V37" s="1"/>
      <c r="W37" s="39"/>
      <c r="X37" s="39"/>
      <c r="Y37" s="39"/>
      <c r="Z37" s="39"/>
      <c r="AA37" s="2"/>
      <c r="AB37" s="39"/>
      <c r="AC37" s="39"/>
      <c r="AD37" s="39"/>
      <c r="AE37" s="41"/>
      <c r="AF37" s="41"/>
      <c r="AG37" s="41"/>
    </row>
    <row r="38" spans="1:33" ht="15.75" customHeight="1" x14ac:dyDescent="0.2">
      <c r="A38" s="39"/>
      <c r="B38" s="39"/>
      <c r="C38" s="33"/>
      <c r="D38" s="31"/>
      <c r="E38" s="31"/>
      <c r="F38" s="32"/>
      <c r="G38" s="32"/>
      <c r="H38" s="32"/>
      <c r="I38" s="31"/>
      <c r="J38" s="31"/>
      <c r="K38" s="31"/>
      <c r="L38" s="31"/>
      <c r="M38" s="34"/>
      <c r="N38" s="31"/>
      <c r="O38" s="31"/>
      <c r="P38" s="31"/>
      <c r="Q38" s="31"/>
      <c r="R38" s="31"/>
      <c r="S38" s="22"/>
      <c r="T38" s="39"/>
      <c r="U38" s="40"/>
      <c r="V38" s="1"/>
      <c r="W38" s="39"/>
      <c r="X38" s="39"/>
      <c r="Y38" s="39"/>
      <c r="Z38" s="39"/>
      <c r="AA38" s="2"/>
      <c r="AB38" s="39"/>
      <c r="AC38" s="39"/>
      <c r="AD38" s="39"/>
      <c r="AE38" s="41"/>
      <c r="AF38" s="41"/>
      <c r="AG38" s="41"/>
    </row>
    <row r="39" spans="1:33" ht="15.75" customHeight="1" x14ac:dyDescent="0.2">
      <c r="A39" s="39"/>
      <c r="B39" s="39"/>
      <c r="C39" s="33"/>
      <c r="D39" s="31"/>
      <c r="E39" s="31"/>
      <c r="F39" s="32"/>
      <c r="G39" s="32"/>
      <c r="H39" s="32"/>
      <c r="I39" s="31"/>
      <c r="J39" s="31"/>
      <c r="K39" s="31"/>
      <c r="L39" s="31"/>
      <c r="M39" s="34"/>
      <c r="N39" s="31"/>
      <c r="O39" s="31"/>
      <c r="P39" s="31"/>
      <c r="Q39" s="31"/>
      <c r="R39" s="31"/>
      <c r="S39" s="22"/>
      <c r="T39" s="39"/>
      <c r="U39" s="40"/>
      <c r="V39" s="1"/>
      <c r="W39" s="39"/>
      <c r="X39" s="39"/>
      <c r="Y39" s="39"/>
      <c r="Z39" s="39"/>
      <c r="AA39" s="2"/>
      <c r="AB39" s="39"/>
      <c r="AC39" s="39"/>
      <c r="AD39" s="39"/>
      <c r="AE39" s="41"/>
      <c r="AF39" s="41"/>
      <c r="AG39" s="41"/>
    </row>
    <row r="40" spans="1:33" ht="15.75" customHeight="1" x14ac:dyDescent="0.2">
      <c r="A40" s="39"/>
      <c r="B40" s="39"/>
      <c r="C40" s="33"/>
      <c r="D40" s="31"/>
      <c r="E40" s="31"/>
      <c r="F40" s="32"/>
      <c r="G40" s="32"/>
      <c r="H40" s="32"/>
      <c r="I40" s="31"/>
      <c r="J40" s="31"/>
      <c r="K40" s="31"/>
      <c r="L40" s="31"/>
      <c r="M40" s="34"/>
      <c r="N40" s="31"/>
      <c r="O40" s="31"/>
      <c r="P40" s="31"/>
      <c r="Q40" s="31"/>
      <c r="R40" s="31"/>
      <c r="S40" s="22"/>
      <c r="T40" s="39"/>
      <c r="U40" s="40"/>
      <c r="V40" s="1"/>
      <c r="W40" s="39"/>
      <c r="X40" s="39"/>
      <c r="Y40" s="39"/>
      <c r="Z40" s="39"/>
      <c r="AA40" s="2"/>
      <c r="AB40" s="39"/>
      <c r="AC40" s="39"/>
      <c r="AD40" s="39"/>
      <c r="AE40" s="41"/>
      <c r="AF40" s="41"/>
      <c r="AG40" s="41"/>
    </row>
    <row r="41" spans="1:33" ht="15.75" customHeight="1" x14ac:dyDescent="0.2">
      <c r="A41" s="39"/>
      <c r="B41" s="39"/>
      <c r="C41" s="33"/>
      <c r="D41" s="31"/>
      <c r="E41" s="31"/>
      <c r="F41" s="32"/>
      <c r="G41" s="32"/>
      <c r="H41" s="32"/>
      <c r="I41" s="31"/>
      <c r="J41" s="31"/>
      <c r="K41" s="31"/>
      <c r="L41" s="31"/>
      <c r="M41" s="34"/>
      <c r="N41" s="31"/>
      <c r="O41" s="31"/>
      <c r="P41" s="31"/>
      <c r="Q41" s="31"/>
      <c r="R41" s="31"/>
      <c r="S41" s="22"/>
      <c r="T41" s="39"/>
      <c r="U41" s="40"/>
      <c r="V41" s="1"/>
      <c r="W41" s="39"/>
      <c r="X41" s="39"/>
      <c r="Y41" s="39"/>
      <c r="Z41" s="39"/>
      <c r="AA41" s="2"/>
      <c r="AB41" s="39"/>
      <c r="AC41" s="39"/>
      <c r="AD41" s="39"/>
      <c r="AE41" s="41"/>
      <c r="AF41" s="41"/>
      <c r="AG41" s="41"/>
    </row>
    <row r="42" spans="1:33" ht="15.75" customHeight="1" x14ac:dyDescent="0.2">
      <c r="A42" s="39"/>
      <c r="B42" s="39"/>
      <c r="C42" s="33"/>
      <c r="D42" s="31"/>
      <c r="E42" s="31"/>
      <c r="F42" s="32"/>
      <c r="G42" s="32"/>
      <c r="H42" s="32"/>
      <c r="I42" s="31"/>
      <c r="J42" s="31"/>
      <c r="K42" s="31"/>
      <c r="L42" s="31"/>
      <c r="M42" s="34"/>
      <c r="N42" s="31"/>
      <c r="O42" s="31"/>
      <c r="P42" s="31"/>
      <c r="Q42" s="31"/>
      <c r="R42" s="31"/>
      <c r="S42" s="22"/>
      <c r="T42" s="39"/>
      <c r="U42" s="40"/>
      <c r="V42" s="1"/>
      <c r="W42" s="39"/>
      <c r="X42" s="39"/>
      <c r="Y42" s="39"/>
      <c r="Z42" s="39"/>
      <c r="AA42" s="2"/>
      <c r="AB42" s="39"/>
      <c r="AC42" s="39"/>
      <c r="AD42" s="39"/>
      <c r="AE42" s="41"/>
      <c r="AF42" s="41"/>
      <c r="AG42" s="41"/>
    </row>
    <row r="43" spans="1:33" ht="15.75" customHeight="1" x14ac:dyDescent="0.2">
      <c r="A43" s="39"/>
      <c r="B43" s="39"/>
      <c r="C43" s="33"/>
      <c r="D43" s="31"/>
      <c r="E43" s="31"/>
      <c r="F43" s="32"/>
      <c r="G43" s="32"/>
      <c r="H43" s="32"/>
      <c r="I43" s="31"/>
      <c r="J43" s="31"/>
      <c r="K43" s="31"/>
      <c r="L43" s="31"/>
      <c r="M43" s="34"/>
      <c r="N43" s="31"/>
      <c r="O43" s="31"/>
      <c r="P43" s="31"/>
      <c r="Q43" s="31"/>
      <c r="R43" s="31"/>
      <c r="S43" s="22"/>
      <c r="T43" s="39"/>
      <c r="U43" s="40"/>
      <c r="V43" s="1"/>
      <c r="W43" s="39"/>
      <c r="X43" s="39"/>
      <c r="Y43" s="39"/>
      <c r="Z43" s="39"/>
      <c r="AA43" s="2"/>
      <c r="AB43" s="39"/>
      <c r="AC43" s="39"/>
      <c r="AD43" s="39"/>
      <c r="AE43" s="41"/>
      <c r="AF43" s="41"/>
      <c r="AG43" s="41"/>
    </row>
    <row r="44" spans="1:33" ht="15.75" customHeight="1" x14ac:dyDescent="0.2">
      <c r="A44" s="39"/>
      <c r="B44" s="39"/>
      <c r="C44" s="33"/>
      <c r="D44" s="31"/>
      <c r="E44" s="31"/>
      <c r="F44" s="32"/>
      <c r="G44" s="32"/>
      <c r="H44" s="32"/>
      <c r="I44" s="31"/>
      <c r="J44" s="31"/>
      <c r="K44" s="31"/>
      <c r="L44" s="31"/>
      <c r="M44" s="34"/>
      <c r="N44" s="31"/>
      <c r="O44" s="31"/>
      <c r="P44" s="31"/>
      <c r="Q44" s="31"/>
      <c r="R44" s="31"/>
      <c r="S44" s="22"/>
      <c r="T44" s="39"/>
      <c r="U44" s="40"/>
      <c r="V44" s="1"/>
      <c r="W44" s="39"/>
      <c r="X44" s="39"/>
      <c r="Y44" s="39"/>
      <c r="Z44" s="39"/>
      <c r="AA44" s="2"/>
      <c r="AB44" s="39"/>
      <c r="AC44" s="39"/>
      <c r="AD44" s="39"/>
      <c r="AE44" s="41"/>
      <c r="AF44" s="41"/>
      <c r="AG44" s="41"/>
    </row>
    <row r="45" spans="1:33" ht="15.75" customHeight="1" x14ac:dyDescent="0.2">
      <c r="A45" s="39"/>
      <c r="B45" s="39"/>
      <c r="C45" s="33"/>
      <c r="D45" s="31"/>
      <c r="E45" s="31"/>
      <c r="F45" s="32"/>
      <c r="G45" s="32"/>
      <c r="H45" s="32"/>
      <c r="I45" s="31"/>
      <c r="J45" s="31"/>
      <c r="K45" s="31"/>
      <c r="L45" s="31"/>
      <c r="M45" s="34"/>
      <c r="N45" s="31"/>
      <c r="O45" s="31"/>
      <c r="P45" s="31"/>
      <c r="Q45" s="31"/>
      <c r="R45" s="31"/>
      <c r="S45" s="22"/>
      <c r="T45" s="39"/>
      <c r="U45" s="40"/>
      <c r="V45" s="1"/>
      <c r="W45" s="39"/>
      <c r="X45" s="39"/>
      <c r="Y45" s="39"/>
      <c r="Z45" s="39"/>
      <c r="AA45" s="2"/>
      <c r="AB45" s="39"/>
      <c r="AC45" s="39"/>
      <c r="AD45" s="39"/>
      <c r="AE45" s="41"/>
      <c r="AF45" s="41"/>
      <c r="AG45" s="41"/>
    </row>
    <row r="46" spans="1:33" ht="15.75" customHeight="1" x14ac:dyDescent="0.2">
      <c r="A46" s="39"/>
      <c r="B46" s="39"/>
      <c r="C46" s="33"/>
      <c r="D46" s="31"/>
      <c r="E46" s="31"/>
      <c r="F46" s="32"/>
      <c r="G46" s="32"/>
      <c r="H46" s="32"/>
      <c r="I46" s="31"/>
      <c r="J46" s="31"/>
      <c r="K46" s="31"/>
      <c r="L46" s="31"/>
      <c r="M46" s="34"/>
      <c r="N46" s="31"/>
      <c r="O46" s="31"/>
      <c r="P46" s="31"/>
      <c r="Q46" s="31"/>
      <c r="R46" s="31"/>
      <c r="S46" s="22"/>
      <c r="T46" s="39"/>
      <c r="U46" s="40"/>
      <c r="V46" s="1"/>
      <c r="W46" s="39"/>
      <c r="X46" s="39"/>
      <c r="Y46" s="39"/>
      <c r="Z46" s="39"/>
      <c r="AA46" s="2"/>
      <c r="AB46" s="39"/>
      <c r="AC46" s="39"/>
      <c r="AD46" s="39"/>
      <c r="AE46" s="41"/>
      <c r="AF46" s="41"/>
      <c r="AG46" s="41"/>
    </row>
    <row r="47" spans="1:33" ht="15.75" customHeight="1" x14ac:dyDescent="0.2">
      <c r="A47" s="39"/>
      <c r="B47" s="39"/>
      <c r="C47" s="33"/>
      <c r="D47" s="31"/>
      <c r="E47" s="31"/>
      <c r="F47" s="32"/>
      <c r="G47" s="32"/>
      <c r="H47" s="32"/>
      <c r="I47" s="31"/>
      <c r="J47" s="31"/>
      <c r="K47" s="31"/>
      <c r="L47" s="31"/>
      <c r="M47" s="34"/>
      <c r="N47" s="31"/>
      <c r="O47" s="31"/>
      <c r="P47" s="31"/>
      <c r="Q47" s="31"/>
      <c r="R47" s="31"/>
      <c r="S47" s="22"/>
      <c r="T47" s="39"/>
      <c r="U47" s="40"/>
      <c r="V47" s="1"/>
      <c r="W47" s="39"/>
      <c r="X47" s="39"/>
      <c r="Y47" s="39"/>
      <c r="Z47" s="39"/>
      <c r="AA47" s="2"/>
      <c r="AB47" s="39"/>
      <c r="AC47" s="39"/>
      <c r="AD47" s="39"/>
      <c r="AE47" s="41"/>
      <c r="AF47" s="41"/>
      <c r="AG47" s="41"/>
    </row>
    <row r="48" spans="1:33" ht="15.75" customHeight="1" x14ac:dyDescent="0.2">
      <c r="A48" s="39"/>
      <c r="B48" s="39"/>
      <c r="C48" s="33"/>
      <c r="D48" s="31"/>
      <c r="E48" s="31"/>
      <c r="F48" s="32"/>
      <c r="G48" s="32"/>
      <c r="H48" s="32"/>
      <c r="I48" s="31"/>
      <c r="J48" s="31"/>
      <c r="K48" s="31"/>
      <c r="L48" s="31"/>
      <c r="M48" s="34"/>
      <c r="N48" s="31"/>
      <c r="O48" s="31"/>
      <c r="P48" s="31"/>
      <c r="Q48" s="31"/>
      <c r="R48" s="31"/>
      <c r="S48" s="22"/>
      <c r="T48" s="39"/>
      <c r="U48" s="40"/>
      <c r="V48" s="1"/>
      <c r="W48" s="39"/>
      <c r="X48" s="39"/>
      <c r="Y48" s="39"/>
      <c r="Z48" s="39"/>
      <c r="AA48" s="2"/>
      <c r="AB48" s="39"/>
      <c r="AC48" s="39"/>
      <c r="AD48" s="39"/>
      <c r="AE48" s="41"/>
      <c r="AF48" s="41"/>
      <c r="AG48" s="41"/>
    </row>
    <row r="49" spans="1:33" ht="15.75" customHeight="1" x14ac:dyDescent="0.2">
      <c r="A49" s="39"/>
      <c r="B49" s="39"/>
      <c r="C49" s="33"/>
      <c r="D49" s="31"/>
      <c r="E49" s="31"/>
      <c r="F49" s="32"/>
      <c r="G49" s="32"/>
      <c r="H49" s="32"/>
      <c r="I49" s="31"/>
      <c r="J49" s="31"/>
      <c r="K49" s="31"/>
      <c r="L49" s="31"/>
      <c r="M49" s="34"/>
      <c r="N49" s="31"/>
      <c r="O49" s="31"/>
      <c r="P49" s="31"/>
      <c r="Q49" s="31"/>
      <c r="R49" s="31"/>
      <c r="S49" s="22"/>
      <c r="T49" s="39"/>
      <c r="U49" s="40"/>
      <c r="V49" s="1"/>
      <c r="W49" s="39"/>
      <c r="X49" s="39"/>
      <c r="Y49" s="39"/>
      <c r="Z49" s="39"/>
      <c r="AA49" s="2"/>
      <c r="AB49" s="39"/>
      <c r="AC49" s="39"/>
      <c r="AD49" s="39"/>
      <c r="AE49" s="41"/>
      <c r="AF49" s="41"/>
      <c r="AG49" s="41"/>
    </row>
    <row r="50" spans="1:33" ht="15.75" customHeight="1" x14ac:dyDescent="0.2">
      <c r="A50" s="39"/>
      <c r="B50" s="39"/>
      <c r="C50" s="33"/>
      <c r="D50" s="31"/>
      <c r="E50" s="31"/>
      <c r="F50" s="32"/>
      <c r="G50" s="32"/>
      <c r="H50" s="32"/>
      <c r="I50" s="31"/>
      <c r="J50" s="31"/>
      <c r="K50" s="31"/>
      <c r="L50" s="31"/>
      <c r="M50" s="34"/>
      <c r="N50" s="31"/>
      <c r="O50" s="31"/>
      <c r="P50" s="31"/>
      <c r="Q50" s="31"/>
      <c r="R50" s="31"/>
      <c r="S50" s="22"/>
      <c r="T50" s="39"/>
      <c r="U50" s="40"/>
      <c r="V50" s="1"/>
      <c r="W50" s="39"/>
      <c r="X50" s="39"/>
      <c r="Y50" s="39"/>
      <c r="Z50" s="39"/>
      <c r="AA50" s="2"/>
      <c r="AB50" s="39"/>
      <c r="AC50" s="39"/>
      <c r="AD50" s="39"/>
      <c r="AE50" s="41"/>
      <c r="AF50" s="41"/>
      <c r="AG50" s="41"/>
    </row>
    <row r="51" spans="1:33" ht="15.75" customHeight="1" x14ac:dyDescent="0.2">
      <c r="A51" s="39"/>
      <c r="B51" s="39"/>
      <c r="C51" s="33"/>
      <c r="D51" s="31"/>
      <c r="E51" s="31"/>
      <c r="F51" s="32"/>
      <c r="G51" s="32"/>
      <c r="H51" s="32"/>
      <c r="I51" s="31"/>
      <c r="J51" s="31"/>
      <c r="K51" s="31"/>
      <c r="L51" s="31"/>
      <c r="M51" s="34"/>
      <c r="N51" s="31"/>
      <c r="O51" s="31"/>
      <c r="P51" s="31"/>
      <c r="Q51" s="31"/>
      <c r="R51" s="31"/>
      <c r="S51" s="22"/>
      <c r="T51" s="39"/>
      <c r="U51" s="40"/>
      <c r="V51" s="1"/>
      <c r="W51" s="39"/>
      <c r="X51" s="39"/>
      <c r="Y51" s="39"/>
      <c r="Z51" s="39"/>
      <c r="AA51" s="2"/>
      <c r="AB51" s="39"/>
      <c r="AC51" s="39"/>
      <c r="AD51" s="39"/>
      <c r="AE51" s="41"/>
      <c r="AF51" s="41"/>
      <c r="AG51" s="41"/>
    </row>
    <row r="52" spans="1:33" ht="15.75" customHeight="1" x14ac:dyDescent="0.2">
      <c r="A52" s="39"/>
      <c r="B52" s="39"/>
      <c r="C52" s="33"/>
      <c r="D52" s="31"/>
      <c r="E52" s="31"/>
      <c r="F52" s="32"/>
      <c r="G52" s="32"/>
      <c r="H52" s="32"/>
      <c r="I52" s="31"/>
      <c r="J52" s="31"/>
      <c r="K52" s="31"/>
      <c r="L52" s="31"/>
      <c r="M52" s="34"/>
      <c r="N52" s="31"/>
      <c r="O52" s="31"/>
      <c r="P52" s="31"/>
      <c r="Q52" s="31"/>
      <c r="R52" s="31"/>
      <c r="S52" s="22"/>
      <c r="T52" s="39"/>
      <c r="U52" s="40"/>
      <c r="V52" s="1"/>
      <c r="W52" s="39"/>
      <c r="X52" s="39"/>
      <c r="Y52" s="39"/>
      <c r="Z52" s="39"/>
      <c r="AA52" s="2"/>
      <c r="AB52" s="39"/>
      <c r="AC52" s="39"/>
      <c r="AD52" s="39"/>
      <c r="AE52" s="41"/>
      <c r="AF52" s="41"/>
      <c r="AG52" s="41"/>
    </row>
    <row r="53" spans="1:33" ht="15.75" customHeight="1" x14ac:dyDescent="0.2">
      <c r="A53" s="39"/>
      <c r="B53" s="39"/>
      <c r="C53" s="33"/>
      <c r="D53" s="31"/>
      <c r="E53" s="31"/>
      <c r="F53" s="32"/>
      <c r="G53" s="32"/>
      <c r="H53" s="32"/>
      <c r="I53" s="31"/>
      <c r="J53" s="31"/>
      <c r="K53" s="31"/>
      <c r="L53" s="31"/>
      <c r="M53" s="34"/>
      <c r="N53" s="31"/>
      <c r="O53" s="31"/>
      <c r="P53" s="31"/>
      <c r="Q53" s="31"/>
      <c r="R53" s="31"/>
      <c r="S53" s="22"/>
      <c r="T53" s="39"/>
      <c r="U53" s="40"/>
      <c r="V53" s="1"/>
      <c r="W53" s="39"/>
      <c r="X53" s="39"/>
      <c r="Y53" s="39"/>
      <c r="Z53" s="39"/>
      <c r="AA53" s="2"/>
      <c r="AB53" s="39"/>
      <c r="AC53" s="39"/>
      <c r="AD53" s="39"/>
      <c r="AE53" s="41"/>
      <c r="AF53" s="41"/>
      <c r="AG53" s="41"/>
    </row>
    <row r="54" spans="1:33" ht="15.75" customHeight="1" x14ac:dyDescent="0.2">
      <c r="A54" s="39"/>
      <c r="B54" s="39"/>
      <c r="C54" s="33"/>
      <c r="D54" s="31"/>
      <c r="E54" s="31"/>
      <c r="F54" s="32"/>
      <c r="G54" s="32"/>
      <c r="H54" s="32"/>
      <c r="I54" s="31"/>
      <c r="J54" s="31"/>
      <c r="K54" s="31"/>
      <c r="L54" s="31"/>
      <c r="M54" s="34"/>
      <c r="N54" s="31"/>
      <c r="O54" s="31"/>
      <c r="P54" s="31"/>
      <c r="Q54" s="31"/>
      <c r="R54" s="31"/>
      <c r="S54" s="22"/>
      <c r="T54" s="39"/>
      <c r="U54" s="40"/>
      <c r="V54" s="1"/>
      <c r="W54" s="39"/>
      <c r="X54" s="39"/>
      <c r="Y54" s="39"/>
      <c r="Z54" s="39"/>
      <c r="AA54" s="2"/>
      <c r="AB54" s="39"/>
      <c r="AC54" s="39"/>
      <c r="AD54" s="39"/>
      <c r="AE54" s="41"/>
      <c r="AF54" s="41"/>
      <c r="AG54" s="41"/>
    </row>
    <row r="55" spans="1:33" ht="15.75" customHeight="1" x14ac:dyDescent="0.2">
      <c r="A55" s="39"/>
      <c r="B55" s="39"/>
      <c r="C55" s="33"/>
      <c r="D55" s="31"/>
      <c r="E55" s="31"/>
      <c r="F55" s="32"/>
      <c r="G55" s="32"/>
      <c r="H55" s="32"/>
      <c r="I55" s="31"/>
      <c r="J55" s="31"/>
      <c r="K55" s="31"/>
      <c r="L55" s="31"/>
      <c r="M55" s="34"/>
      <c r="N55" s="31"/>
      <c r="O55" s="31"/>
      <c r="P55" s="31"/>
      <c r="Q55" s="31"/>
      <c r="R55" s="31"/>
      <c r="S55" s="22"/>
      <c r="T55" s="39"/>
      <c r="U55" s="40"/>
      <c r="V55" s="1"/>
      <c r="W55" s="39"/>
      <c r="X55" s="39"/>
      <c r="Y55" s="39"/>
      <c r="Z55" s="39"/>
      <c r="AA55" s="2"/>
      <c r="AB55" s="39"/>
      <c r="AC55" s="39"/>
      <c r="AD55" s="39"/>
      <c r="AE55" s="41"/>
      <c r="AF55" s="41"/>
      <c r="AG55" s="41"/>
    </row>
    <row r="56" spans="1:33" ht="15.75" customHeight="1" x14ac:dyDescent="0.2">
      <c r="A56" s="39"/>
      <c r="B56" s="39"/>
      <c r="C56" s="33"/>
      <c r="D56" s="31"/>
      <c r="E56" s="31"/>
      <c r="F56" s="32"/>
      <c r="G56" s="32"/>
      <c r="H56" s="32"/>
      <c r="I56" s="31"/>
      <c r="J56" s="31"/>
      <c r="K56" s="31"/>
      <c r="L56" s="31"/>
      <c r="M56" s="34"/>
      <c r="N56" s="31"/>
      <c r="O56" s="31"/>
      <c r="P56" s="31"/>
      <c r="Q56" s="31"/>
      <c r="R56" s="31"/>
      <c r="S56" s="22"/>
      <c r="T56" s="39"/>
      <c r="U56" s="40"/>
      <c r="V56" s="1"/>
      <c r="W56" s="39"/>
      <c r="X56" s="39"/>
      <c r="Y56" s="39"/>
      <c r="Z56" s="39"/>
      <c r="AA56" s="2"/>
      <c r="AB56" s="39"/>
      <c r="AC56" s="39"/>
      <c r="AD56" s="39"/>
      <c r="AE56" s="41"/>
      <c r="AF56" s="41"/>
      <c r="AG56" s="41"/>
    </row>
    <row r="57" spans="1:33" ht="15.75" customHeight="1" x14ac:dyDescent="0.2">
      <c r="A57" s="39"/>
      <c r="B57" s="39"/>
      <c r="C57" s="33"/>
      <c r="D57" s="31"/>
      <c r="E57" s="31"/>
      <c r="F57" s="32"/>
      <c r="G57" s="32"/>
      <c r="H57" s="32"/>
      <c r="I57" s="31"/>
      <c r="J57" s="31"/>
      <c r="K57" s="31"/>
      <c r="L57" s="31"/>
      <c r="M57" s="34"/>
      <c r="N57" s="31"/>
      <c r="O57" s="31"/>
      <c r="P57" s="31"/>
      <c r="Q57" s="31"/>
      <c r="R57" s="31"/>
      <c r="S57" s="22"/>
      <c r="T57" s="39"/>
      <c r="U57" s="40"/>
      <c r="V57" s="1"/>
      <c r="W57" s="39"/>
      <c r="X57" s="39"/>
      <c r="Y57" s="39"/>
      <c r="Z57" s="39"/>
      <c r="AA57" s="2"/>
      <c r="AB57" s="39"/>
      <c r="AC57" s="39"/>
      <c r="AD57" s="39"/>
      <c r="AE57" s="41"/>
      <c r="AF57" s="41"/>
      <c r="AG57" s="41"/>
    </row>
    <row r="58" spans="1:33" ht="15.75" customHeight="1" x14ac:dyDescent="0.2">
      <c r="A58" s="39"/>
      <c r="B58" s="39"/>
      <c r="C58" s="33"/>
      <c r="D58" s="31"/>
      <c r="E58" s="31"/>
      <c r="F58" s="32"/>
      <c r="G58" s="32"/>
      <c r="H58" s="32"/>
      <c r="I58" s="31"/>
      <c r="J58" s="31"/>
      <c r="K58" s="31"/>
      <c r="L58" s="31"/>
      <c r="M58" s="34"/>
      <c r="N58" s="31"/>
      <c r="O58" s="31"/>
      <c r="P58" s="31"/>
      <c r="Q58" s="31"/>
      <c r="R58" s="31"/>
      <c r="S58" s="22"/>
      <c r="T58" s="39"/>
      <c r="U58" s="40"/>
      <c r="V58" s="1"/>
      <c r="W58" s="39"/>
      <c r="X58" s="39"/>
      <c r="Y58" s="39"/>
      <c r="Z58" s="39"/>
      <c r="AA58" s="2"/>
      <c r="AB58" s="39"/>
      <c r="AC58" s="39"/>
      <c r="AD58" s="39"/>
      <c r="AE58" s="41"/>
      <c r="AF58" s="41"/>
      <c r="AG58" s="41"/>
    </row>
    <row r="59" spans="1:33" ht="15.75" customHeight="1" x14ac:dyDescent="0.2">
      <c r="A59" s="39"/>
      <c r="B59" s="39"/>
      <c r="C59" s="33"/>
      <c r="D59" s="31"/>
      <c r="E59" s="31"/>
      <c r="F59" s="32"/>
      <c r="G59" s="32"/>
      <c r="H59" s="32"/>
      <c r="I59" s="31"/>
      <c r="J59" s="31"/>
      <c r="K59" s="31"/>
      <c r="L59" s="31"/>
      <c r="M59" s="34"/>
      <c r="N59" s="31"/>
      <c r="O59" s="31"/>
      <c r="P59" s="31"/>
      <c r="Q59" s="31"/>
      <c r="R59" s="31"/>
      <c r="S59" s="22"/>
      <c r="T59" s="39"/>
      <c r="U59" s="40"/>
      <c r="V59" s="1"/>
      <c r="W59" s="39"/>
      <c r="X59" s="39"/>
      <c r="Y59" s="39"/>
      <c r="Z59" s="39"/>
      <c r="AA59" s="2"/>
      <c r="AB59" s="39"/>
      <c r="AC59" s="39"/>
      <c r="AD59" s="39"/>
      <c r="AE59" s="41"/>
      <c r="AF59" s="41"/>
      <c r="AG59" s="41"/>
    </row>
    <row r="60" spans="1:33" ht="15.75" customHeight="1" x14ac:dyDescent="0.2">
      <c r="A60" s="39"/>
      <c r="B60" s="39"/>
      <c r="C60" s="33"/>
      <c r="D60" s="31"/>
      <c r="E60" s="31"/>
      <c r="F60" s="32"/>
      <c r="G60" s="32"/>
      <c r="H60" s="32"/>
      <c r="I60" s="31"/>
      <c r="J60" s="31"/>
      <c r="K60" s="31"/>
      <c r="L60" s="31"/>
      <c r="M60" s="34"/>
      <c r="N60" s="31"/>
      <c r="O60" s="31"/>
      <c r="P60" s="31"/>
      <c r="Q60" s="31"/>
      <c r="R60" s="31"/>
      <c r="S60" s="22"/>
      <c r="T60" s="39"/>
      <c r="U60" s="40"/>
      <c r="V60" s="1"/>
      <c r="W60" s="39"/>
      <c r="X60" s="39"/>
      <c r="Y60" s="39"/>
      <c r="Z60" s="39"/>
      <c r="AA60" s="2"/>
      <c r="AB60" s="39"/>
      <c r="AC60" s="39"/>
      <c r="AD60" s="39"/>
      <c r="AE60" s="41"/>
      <c r="AF60" s="41"/>
      <c r="AG60" s="41"/>
    </row>
    <row r="61" spans="1:33" ht="15.75" customHeight="1" x14ac:dyDescent="0.2">
      <c r="A61" s="39"/>
      <c r="B61" s="39"/>
      <c r="C61" s="33"/>
      <c r="D61" s="31"/>
      <c r="E61" s="31"/>
      <c r="F61" s="32"/>
      <c r="G61" s="32"/>
      <c r="H61" s="32"/>
      <c r="I61" s="31"/>
      <c r="J61" s="31"/>
      <c r="K61" s="31"/>
      <c r="L61" s="31"/>
      <c r="M61" s="34"/>
      <c r="N61" s="31"/>
      <c r="O61" s="31"/>
      <c r="P61" s="31"/>
      <c r="Q61" s="31"/>
      <c r="R61" s="31"/>
      <c r="S61" s="22"/>
      <c r="T61" s="39"/>
      <c r="U61" s="40"/>
      <c r="V61" s="1"/>
      <c r="W61" s="39"/>
      <c r="X61" s="39"/>
      <c r="Y61" s="39"/>
      <c r="Z61" s="39"/>
      <c r="AA61" s="2"/>
      <c r="AB61" s="39"/>
      <c r="AC61" s="39"/>
      <c r="AD61" s="39"/>
      <c r="AE61" s="41"/>
      <c r="AF61" s="41"/>
      <c r="AG61" s="41"/>
    </row>
    <row r="62" spans="1:33" ht="15.75" customHeight="1" x14ac:dyDescent="0.2">
      <c r="A62" s="39"/>
      <c r="B62" s="39"/>
      <c r="C62" s="33"/>
      <c r="D62" s="31"/>
      <c r="E62" s="31"/>
      <c r="F62" s="32"/>
      <c r="G62" s="32"/>
      <c r="H62" s="32"/>
      <c r="I62" s="31"/>
      <c r="J62" s="31"/>
      <c r="K62" s="31"/>
      <c r="L62" s="31"/>
      <c r="M62" s="34"/>
      <c r="N62" s="31"/>
      <c r="O62" s="31"/>
      <c r="P62" s="31"/>
      <c r="Q62" s="31"/>
      <c r="R62" s="31"/>
      <c r="S62" s="22"/>
      <c r="T62" s="39"/>
      <c r="U62" s="40"/>
      <c r="V62" s="1"/>
      <c r="W62" s="39"/>
      <c r="X62" s="39"/>
      <c r="Y62" s="39"/>
      <c r="Z62" s="39"/>
      <c r="AA62" s="2"/>
      <c r="AB62" s="39"/>
      <c r="AC62" s="39"/>
      <c r="AD62" s="39"/>
      <c r="AE62" s="41"/>
      <c r="AF62" s="41"/>
      <c r="AG62" s="41"/>
    </row>
    <row r="63" spans="1:33" ht="15.75" customHeight="1" x14ac:dyDescent="0.2">
      <c r="A63" s="39"/>
      <c r="B63" s="39"/>
      <c r="C63" s="33"/>
      <c r="D63" s="31"/>
      <c r="E63" s="31"/>
      <c r="F63" s="32"/>
      <c r="G63" s="32"/>
      <c r="H63" s="32"/>
      <c r="I63" s="31"/>
      <c r="J63" s="31"/>
      <c r="K63" s="31"/>
      <c r="L63" s="31"/>
      <c r="M63" s="34"/>
      <c r="N63" s="31"/>
      <c r="O63" s="31"/>
      <c r="P63" s="31"/>
      <c r="Q63" s="31"/>
      <c r="R63" s="31"/>
      <c r="S63" s="22"/>
      <c r="T63" s="39"/>
      <c r="U63" s="40"/>
      <c r="V63" s="1"/>
      <c r="W63" s="39"/>
      <c r="X63" s="39"/>
      <c r="Y63" s="39"/>
      <c r="Z63" s="39"/>
      <c r="AA63" s="2"/>
      <c r="AB63" s="39"/>
      <c r="AC63" s="39"/>
      <c r="AD63" s="39"/>
      <c r="AE63" s="41"/>
      <c r="AF63" s="41"/>
      <c r="AG63" s="41"/>
    </row>
    <row r="64" spans="1:33" ht="15.75" customHeight="1" x14ac:dyDescent="0.2">
      <c r="A64" s="39"/>
      <c r="B64" s="39"/>
      <c r="C64" s="33"/>
      <c r="D64" s="31"/>
      <c r="E64" s="31"/>
      <c r="F64" s="32"/>
      <c r="G64" s="32"/>
      <c r="H64" s="32"/>
      <c r="I64" s="31"/>
      <c r="J64" s="31"/>
      <c r="K64" s="31"/>
      <c r="L64" s="31"/>
      <c r="M64" s="34"/>
      <c r="N64" s="31"/>
      <c r="O64" s="31"/>
      <c r="P64" s="31"/>
      <c r="Q64" s="31"/>
      <c r="R64" s="31"/>
      <c r="S64" s="22"/>
      <c r="T64" s="39"/>
      <c r="U64" s="40"/>
      <c r="V64" s="1"/>
      <c r="W64" s="39"/>
      <c r="X64" s="39"/>
      <c r="Y64" s="39"/>
      <c r="Z64" s="39"/>
      <c r="AA64" s="2"/>
      <c r="AB64" s="39"/>
      <c r="AC64" s="39"/>
      <c r="AD64" s="39"/>
      <c r="AE64" s="41"/>
      <c r="AF64" s="41"/>
      <c r="AG64" s="41"/>
    </row>
    <row r="65" spans="1:33" ht="15.75" customHeight="1" x14ac:dyDescent="0.2">
      <c r="A65" s="39"/>
      <c r="B65" s="39"/>
      <c r="C65" s="33"/>
      <c r="D65" s="31"/>
      <c r="E65" s="31"/>
      <c r="F65" s="32"/>
      <c r="G65" s="32"/>
      <c r="H65" s="32"/>
      <c r="I65" s="31"/>
      <c r="J65" s="31"/>
      <c r="K65" s="31"/>
      <c r="L65" s="31"/>
      <c r="M65" s="34"/>
      <c r="N65" s="31"/>
      <c r="O65" s="31"/>
      <c r="P65" s="31"/>
      <c r="Q65" s="31"/>
      <c r="R65" s="31"/>
      <c r="S65" s="22"/>
      <c r="T65" s="39"/>
      <c r="U65" s="40"/>
      <c r="V65" s="1"/>
      <c r="W65" s="39"/>
      <c r="X65" s="39"/>
      <c r="Y65" s="39"/>
      <c r="Z65" s="39"/>
      <c r="AA65" s="2"/>
      <c r="AB65" s="39"/>
      <c r="AC65" s="39"/>
      <c r="AD65" s="39"/>
      <c r="AE65" s="41"/>
      <c r="AF65" s="41"/>
      <c r="AG65" s="41"/>
    </row>
    <row r="66" spans="1:33" ht="15.75" customHeight="1" x14ac:dyDescent="0.2">
      <c r="A66" s="39"/>
      <c r="B66" s="39"/>
      <c r="C66" s="33"/>
      <c r="D66" s="31"/>
      <c r="E66" s="31"/>
      <c r="F66" s="32"/>
      <c r="G66" s="32"/>
      <c r="H66" s="32"/>
      <c r="I66" s="31"/>
      <c r="J66" s="31"/>
      <c r="K66" s="31"/>
      <c r="L66" s="31"/>
      <c r="M66" s="34"/>
      <c r="N66" s="31"/>
      <c r="O66" s="31"/>
      <c r="P66" s="31"/>
      <c r="Q66" s="31"/>
      <c r="R66" s="31"/>
      <c r="S66" s="22"/>
      <c r="T66" s="39"/>
      <c r="U66" s="40"/>
      <c r="V66" s="1"/>
      <c r="W66" s="39"/>
      <c r="X66" s="39"/>
      <c r="Y66" s="39"/>
      <c r="Z66" s="39"/>
      <c r="AA66" s="2"/>
      <c r="AB66" s="39"/>
      <c r="AC66" s="39"/>
      <c r="AD66" s="39"/>
      <c r="AE66" s="41"/>
      <c r="AF66" s="41"/>
      <c r="AG66" s="41"/>
    </row>
    <row r="67" spans="1:33" ht="15.75" customHeight="1" x14ac:dyDescent="0.2">
      <c r="A67" s="39"/>
      <c r="B67" s="39"/>
      <c r="C67" s="33"/>
      <c r="D67" s="31"/>
      <c r="E67" s="31"/>
      <c r="F67" s="32"/>
      <c r="G67" s="32"/>
      <c r="H67" s="32"/>
      <c r="I67" s="31"/>
      <c r="J67" s="31"/>
      <c r="K67" s="31"/>
      <c r="L67" s="31"/>
      <c r="M67" s="34"/>
      <c r="N67" s="31"/>
      <c r="O67" s="31"/>
      <c r="P67" s="31"/>
      <c r="Q67" s="31"/>
      <c r="R67" s="31"/>
      <c r="S67" s="22"/>
      <c r="T67" s="39"/>
      <c r="U67" s="40"/>
      <c r="V67" s="1"/>
      <c r="W67" s="39"/>
      <c r="X67" s="39"/>
      <c r="Y67" s="39"/>
      <c r="Z67" s="39"/>
      <c r="AA67" s="2"/>
      <c r="AB67" s="39"/>
      <c r="AC67" s="39"/>
      <c r="AD67" s="39"/>
      <c r="AE67" s="41"/>
      <c r="AF67" s="41"/>
      <c r="AG67" s="41"/>
    </row>
    <row r="68" spans="1:33" ht="15.75" customHeight="1" x14ac:dyDescent="0.2">
      <c r="A68" s="39"/>
      <c r="B68" s="39"/>
      <c r="C68" s="33"/>
      <c r="D68" s="31"/>
      <c r="E68" s="31"/>
      <c r="F68" s="32"/>
      <c r="G68" s="32"/>
      <c r="H68" s="32"/>
      <c r="I68" s="31"/>
      <c r="J68" s="31"/>
      <c r="K68" s="31"/>
      <c r="L68" s="31"/>
      <c r="M68" s="34"/>
      <c r="N68" s="31"/>
      <c r="O68" s="31"/>
      <c r="P68" s="31"/>
      <c r="Q68" s="31"/>
      <c r="R68" s="31"/>
      <c r="S68" s="22"/>
      <c r="T68" s="39"/>
      <c r="U68" s="40"/>
      <c r="V68" s="1"/>
      <c r="W68" s="39"/>
      <c r="X68" s="39"/>
      <c r="Y68" s="39"/>
      <c r="Z68" s="39"/>
      <c r="AA68" s="2"/>
      <c r="AB68" s="39"/>
      <c r="AC68" s="39"/>
      <c r="AD68" s="39"/>
      <c r="AE68" s="41"/>
      <c r="AF68" s="41"/>
      <c r="AG68" s="41"/>
    </row>
    <row r="69" spans="1:33" ht="15.75" customHeight="1" x14ac:dyDescent="0.2">
      <c r="A69" s="39"/>
      <c r="B69" s="39"/>
      <c r="C69" s="33"/>
      <c r="D69" s="31"/>
      <c r="E69" s="31"/>
      <c r="F69" s="32"/>
      <c r="G69" s="32"/>
      <c r="H69" s="32"/>
      <c r="I69" s="31"/>
      <c r="J69" s="31"/>
      <c r="K69" s="31"/>
      <c r="L69" s="31"/>
      <c r="M69" s="34"/>
      <c r="N69" s="31"/>
      <c r="O69" s="31"/>
      <c r="P69" s="31"/>
      <c r="Q69" s="31"/>
      <c r="R69" s="31"/>
      <c r="S69" s="22"/>
      <c r="T69" s="39"/>
      <c r="U69" s="40"/>
      <c r="V69" s="1"/>
      <c r="W69" s="39"/>
      <c r="X69" s="39"/>
      <c r="Y69" s="39"/>
      <c r="Z69" s="39"/>
      <c r="AA69" s="2"/>
      <c r="AB69" s="39"/>
      <c r="AC69" s="39"/>
      <c r="AD69" s="39"/>
      <c r="AE69" s="41"/>
      <c r="AF69" s="41"/>
      <c r="AG69" s="41"/>
    </row>
    <row r="70" spans="1:33" ht="15.75" customHeight="1" x14ac:dyDescent="0.2">
      <c r="A70" s="39"/>
      <c r="B70" s="39"/>
      <c r="C70" s="33"/>
      <c r="D70" s="31"/>
      <c r="E70" s="31"/>
      <c r="F70" s="32"/>
      <c r="G70" s="32"/>
      <c r="H70" s="32"/>
      <c r="I70" s="31"/>
      <c r="J70" s="31"/>
      <c r="K70" s="31"/>
      <c r="L70" s="31"/>
      <c r="M70" s="34"/>
      <c r="N70" s="31"/>
      <c r="O70" s="31"/>
      <c r="P70" s="31"/>
      <c r="Q70" s="31"/>
      <c r="R70" s="31"/>
      <c r="S70" s="22"/>
      <c r="T70" s="39"/>
      <c r="U70" s="40"/>
      <c r="V70" s="1"/>
      <c r="W70" s="39"/>
      <c r="X70" s="39"/>
      <c r="Y70" s="39"/>
      <c r="Z70" s="39"/>
      <c r="AA70" s="2"/>
      <c r="AB70" s="39"/>
      <c r="AC70" s="39"/>
      <c r="AD70" s="39"/>
      <c r="AE70" s="41"/>
      <c r="AF70" s="41"/>
      <c r="AG70" s="41"/>
    </row>
    <row r="71" spans="1:33" ht="15.75" customHeight="1" x14ac:dyDescent="0.2">
      <c r="A71" s="39"/>
      <c r="B71" s="39"/>
      <c r="C71" s="33"/>
      <c r="D71" s="31"/>
      <c r="E71" s="31"/>
      <c r="F71" s="32"/>
      <c r="G71" s="32"/>
      <c r="H71" s="32"/>
      <c r="I71" s="31"/>
      <c r="J71" s="31"/>
      <c r="K71" s="31"/>
      <c r="L71" s="31"/>
      <c r="M71" s="34"/>
      <c r="N71" s="31"/>
      <c r="O71" s="31"/>
      <c r="P71" s="31"/>
      <c r="Q71" s="31"/>
      <c r="R71" s="31"/>
      <c r="S71" s="22"/>
      <c r="T71" s="39"/>
      <c r="U71" s="40"/>
      <c r="V71" s="1"/>
      <c r="W71" s="39"/>
      <c r="X71" s="39"/>
      <c r="Y71" s="39"/>
      <c r="Z71" s="39"/>
      <c r="AA71" s="2"/>
      <c r="AB71" s="39"/>
      <c r="AC71" s="39"/>
      <c r="AD71" s="39"/>
      <c r="AE71" s="41"/>
      <c r="AF71" s="41"/>
      <c r="AG71" s="41"/>
    </row>
    <row r="72" spans="1:33" ht="15.75" customHeight="1" x14ac:dyDescent="0.2">
      <c r="A72" s="39"/>
      <c r="B72" s="39"/>
      <c r="C72" s="33"/>
      <c r="D72" s="31"/>
      <c r="E72" s="31"/>
      <c r="F72" s="32"/>
      <c r="G72" s="32"/>
      <c r="H72" s="32"/>
      <c r="I72" s="31"/>
      <c r="J72" s="31"/>
      <c r="K72" s="31"/>
      <c r="L72" s="31"/>
      <c r="M72" s="34"/>
      <c r="N72" s="31"/>
      <c r="O72" s="31"/>
      <c r="P72" s="31"/>
      <c r="Q72" s="31"/>
      <c r="R72" s="31"/>
      <c r="S72" s="22"/>
      <c r="T72" s="39"/>
      <c r="U72" s="40"/>
      <c r="V72" s="1"/>
      <c r="W72" s="39"/>
      <c r="X72" s="39"/>
      <c r="Y72" s="39"/>
      <c r="Z72" s="39"/>
      <c r="AA72" s="2"/>
      <c r="AB72" s="39"/>
      <c r="AC72" s="39"/>
      <c r="AD72" s="39"/>
      <c r="AE72" s="41"/>
      <c r="AF72" s="41"/>
      <c r="AG72" s="41"/>
    </row>
    <row r="73" spans="1:33" ht="15.75" customHeight="1" x14ac:dyDescent="0.2">
      <c r="A73" s="39"/>
      <c r="B73" s="39"/>
      <c r="C73" s="33"/>
      <c r="D73" s="31"/>
      <c r="E73" s="31"/>
      <c r="F73" s="32"/>
      <c r="G73" s="32"/>
      <c r="H73" s="32"/>
      <c r="I73" s="31"/>
      <c r="J73" s="31"/>
      <c r="K73" s="31"/>
      <c r="L73" s="31"/>
      <c r="M73" s="34"/>
      <c r="N73" s="31"/>
      <c r="O73" s="31"/>
      <c r="P73" s="31"/>
      <c r="Q73" s="31"/>
      <c r="R73" s="31"/>
      <c r="S73" s="22"/>
      <c r="T73" s="39"/>
      <c r="U73" s="40"/>
      <c r="V73" s="1"/>
      <c r="W73" s="39"/>
      <c r="X73" s="39"/>
      <c r="Y73" s="39"/>
      <c r="Z73" s="39"/>
      <c r="AA73" s="2"/>
      <c r="AB73" s="39"/>
      <c r="AC73" s="39"/>
      <c r="AD73" s="39"/>
      <c r="AE73" s="41"/>
      <c r="AF73" s="41"/>
      <c r="AG73" s="41"/>
    </row>
    <row r="74" spans="1:33" ht="15.75" customHeight="1" x14ac:dyDescent="0.2">
      <c r="A74" s="39"/>
      <c r="B74" s="39"/>
      <c r="C74" s="33"/>
      <c r="D74" s="31"/>
      <c r="E74" s="31"/>
      <c r="F74" s="32"/>
      <c r="G74" s="32"/>
      <c r="H74" s="32"/>
      <c r="I74" s="31"/>
      <c r="J74" s="31"/>
      <c r="K74" s="31"/>
      <c r="L74" s="31"/>
      <c r="M74" s="34"/>
      <c r="N74" s="31"/>
      <c r="O74" s="31"/>
      <c r="P74" s="31"/>
      <c r="Q74" s="31"/>
      <c r="R74" s="31"/>
      <c r="S74" s="22"/>
      <c r="T74" s="39"/>
      <c r="U74" s="40"/>
      <c r="V74" s="1"/>
      <c r="W74" s="39"/>
      <c r="X74" s="39"/>
      <c r="Y74" s="39"/>
      <c r="Z74" s="39"/>
      <c r="AA74" s="2"/>
      <c r="AB74" s="39"/>
      <c r="AC74" s="39"/>
      <c r="AD74" s="39"/>
      <c r="AE74" s="41"/>
      <c r="AF74" s="41"/>
      <c r="AG74" s="41"/>
    </row>
    <row r="75" spans="1:33" ht="15.75" customHeight="1" x14ac:dyDescent="0.2">
      <c r="A75" s="39"/>
      <c r="B75" s="39"/>
      <c r="C75" s="33"/>
      <c r="D75" s="31"/>
      <c r="E75" s="31"/>
      <c r="F75" s="32"/>
      <c r="G75" s="32"/>
      <c r="H75" s="32"/>
      <c r="I75" s="31"/>
      <c r="J75" s="31"/>
      <c r="K75" s="31"/>
      <c r="L75" s="31"/>
      <c r="M75" s="34"/>
      <c r="N75" s="31"/>
      <c r="O75" s="31"/>
      <c r="P75" s="31"/>
      <c r="Q75" s="31"/>
      <c r="R75" s="31"/>
      <c r="S75" s="22"/>
      <c r="T75" s="39"/>
      <c r="U75" s="40"/>
      <c r="V75" s="1"/>
      <c r="W75" s="39"/>
      <c r="X75" s="39"/>
      <c r="Y75" s="39"/>
      <c r="Z75" s="39"/>
      <c r="AA75" s="2"/>
      <c r="AB75" s="39"/>
      <c r="AC75" s="39"/>
      <c r="AD75" s="39"/>
      <c r="AE75" s="41"/>
      <c r="AF75" s="41"/>
      <c r="AG75" s="41"/>
    </row>
    <row r="76" spans="1:33" ht="15.75" customHeight="1" x14ac:dyDescent="0.2">
      <c r="A76" s="39"/>
      <c r="B76" s="39"/>
      <c r="C76" s="33"/>
      <c r="D76" s="31"/>
      <c r="E76" s="31"/>
      <c r="F76" s="32"/>
      <c r="G76" s="32"/>
      <c r="H76" s="32"/>
      <c r="I76" s="31"/>
      <c r="J76" s="31"/>
      <c r="K76" s="31"/>
      <c r="L76" s="31"/>
      <c r="M76" s="34"/>
      <c r="N76" s="31"/>
      <c r="O76" s="31"/>
      <c r="P76" s="31"/>
      <c r="Q76" s="31"/>
      <c r="R76" s="31"/>
      <c r="S76" s="22"/>
      <c r="T76" s="39"/>
      <c r="U76" s="40"/>
      <c r="V76" s="1"/>
      <c r="W76" s="39"/>
      <c r="X76" s="39"/>
      <c r="Y76" s="39"/>
      <c r="Z76" s="39"/>
      <c r="AA76" s="2"/>
      <c r="AB76" s="39"/>
      <c r="AC76" s="39"/>
      <c r="AD76" s="39"/>
      <c r="AE76" s="41"/>
      <c r="AF76" s="41"/>
      <c r="AG76" s="41"/>
    </row>
    <row r="77" spans="1:33" ht="15.75" customHeight="1" x14ac:dyDescent="0.2">
      <c r="A77" s="39"/>
      <c r="B77" s="39"/>
      <c r="C77" s="33"/>
      <c r="D77" s="31"/>
      <c r="E77" s="31"/>
      <c r="F77" s="32"/>
      <c r="G77" s="32"/>
      <c r="H77" s="32"/>
      <c r="I77" s="31"/>
      <c r="J77" s="31"/>
      <c r="K77" s="31"/>
      <c r="L77" s="31"/>
      <c r="M77" s="34"/>
      <c r="N77" s="31"/>
      <c r="O77" s="31"/>
      <c r="P77" s="31"/>
      <c r="Q77" s="31"/>
      <c r="R77" s="31"/>
      <c r="S77" s="22"/>
      <c r="T77" s="39"/>
      <c r="U77" s="40"/>
      <c r="V77" s="1"/>
      <c r="W77" s="39"/>
      <c r="X77" s="39"/>
      <c r="Y77" s="39"/>
      <c r="Z77" s="39"/>
      <c r="AA77" s="2"/>
      <c r="AB77" s="39"/>
      <c r="AC77" s="39"/>
      <c r="AD77" s="39"/>
      <c r="AE77" s="41"/>
      <c r="AF77" s="41"/>
      <c r="AG77" s="41"/>
    </row>
    <row r="78" spans="1:33" ht="15.75" customHeight="1" x14ac:dyDescent="0.2">
      <c r="A78" s="39"/>
      <c r="B78" s="39"/>
      <c r="C78" s="33"/>
      <c r="D78" s="31"/>
      <c r="E78" s="31"/>
      <c r="F78" s="32"/>
      <c r="G78" s="32"/>
      <c r="H78" s="32"/>
      <c r="I78" s="31"/>
      <c r="J78" s="31"/>
      <c r="K78" s="31"/>
      <c r="L78" s="31"/>
      <c r="M78" s="34"/>
      <c r="N78" s="31"/>
      <c r="O78" s="31"/>
      <c r="P78" s="31"/>
      <c r="Q78" s="31"/>
      <c r="R78" s="31"/>
      <c r="S78" s="22"/>
      <c r="T78" s="39"/>
      <c r="U78" s="40"/>
      <c r="V78" s="1"/>
      <c r="W78" s="39"/>
      <c r="X78" s="39"/>
      <c r="Y78" s="39"/>
      <c r="Z78" s="39"/>
      <c r="AA78" s="2"/>
      <c r="AB78" s="39"/>
      <c r="AC78" s="39"/>
      <c r="AD78" s="39"/>
      <c r="AE78" s="41"/>
      <c r="AF78" s="41"/>
      <c r="AG78" s="41"/>
    </row>
    <row r="79" spans="1:33" ht="15.75" customHeight="1" x14ac:dyDescent="0.2">
      <c r="A79" s="39"/>
      <c r="B79" s="39"/>
      <c r="C79" s="33"/>
      <c r="D79" s="31"/>
      <c r="E79" s="31"/>
      <c r="F79" s="32"/>
      <c r="G79" s="32"/>
      <c r="H79" s="32"/>
      <c r="I79" s="31"/>
      <c r="J79" s="31"/>
      <c r="K79" s="31"/>
      <c r="L79" s="31"/>
      <c r="M79" s="34"/>
      <c r="N79" s="31"/>
      <c r="O79" s="31"/>
      <c r="P79" s="31"/>
      <c r="Q79" s="31"/>
      <c r="R79" s="31"/>
      <c r="S79" s="22"/>
      <c r="T79" s="39"/>
      <c r="U79" s="40"/>
      <c r="V79" s="1"/>
      <c r="W79" s="39"/>
      <c r="X79" s="39"/>
      <c r="Y79" s="39"/>
      <c r="Z79" s="39"/>
      <c r="AA79" s="2"/>
      <c r="AB79" s="39"/>
      <c r="AC79" s="39"/>
      <c r="AD79" s="39"/>
      <c r="AE79" s="41"/>
      <c r="AF79" s="41"/>
      <c r="AG79" s="41"/>
    </row>
    <row r="80" spans="1:33" ht="15.75" customHeight="1" x14ac:dyDescent="0.2">
      <c r="A80" s="39"/>
      <c r="B80" s="39"/>
      <c r="C80" s="33"/>
      <c r="D80" s="31"/>
      <c r="E80" s="31"/>
      <c r="F80" s="32"/>
      <c r="G80" s="32"/>
      <c r="H80" s="32"/>
      <c r="I80" s="31"/>
      <c r="J80" s="31"/>
      <c r="K80" s="31"/>
      <c r="L80" s="31"/>
      <c r="M80" s="34"/>
      <c r="N80" s="31"/>
      <c r="O80" s="31"/>
      <c r="P80" s="31"/>
      <c r="Q80" s="31"/>
      <c r="R80" s="31"/>
      <c r="S80" s="22"/>
      <c r="T80" s="39"/>
      <c r="U80" s="40"/>
      <c r="V80" s="1"/>
      <c r="W80" s="39"/>
      <c r="X80" s="39"/>
      <c r="Y80" s="39"/>
      <c r="Z80" s="39"/>
      <c r="AA80" s="2"/>
      <c r="AB80" s="39"/>
      <c r="AC80" s="39"/>
      <c r="AD80" s="39"/>
      <c r="AE80" s="41"/>
      <c r="AF80" s="41"/>
      <c r="AG80" s="41"/>
    </row>
    <row r="81" spans="1:33" ht="15.75" customHeight="1" x14ac:dyDescent="0.2">
      <c r="A81" s="39"/>
      <c r="B81" s="39"/>
      <c r="C81" s="33"/>
      <c r="D81" s="31"/>
      <c r="E81" s="31"/>
      <c r="F81" s="32"/>
      <c r="G81" s="32"/>
      <c r="H81" s="32"/>
      <c r="I81" s="31"/>
      <c r="J81" s="31"/>
      <c r="K81" s="31"/>
      <c r="L81" s="31"/>
      <c r="M81" s="34"/>
      <c r="N81" s="31"/>
      <c r="O81" s="31"/>
      <c r="P81" s="31"/>
      <c r="Q81" s="31"/>
      <c r="R81" s="31"/>
      <c r="S81" s="22"/>
      <c r="T81" s="39"/>
      <c r="U81" s="40"/>
      <c r="V81" s="1"/>
      <c r="W81" s="39"/>
      <c r="X81" s="39"/>
      <c r="Y81" s="39"/>
      <c r="Z81" s="39"/>
      <c r="AA81" s="2"/>
      <c r="AB81" s="39"/>
      <c r="AC81" s="39"/>
      <c r="AD81" s="39"/>
      <c r="AE81" s="41"/>
      <c r="AF81" s="41"/>
      <c r="AG81" s="41"/>
    </row>
    <row r="82" spans="1:33" ht="15.75" customHeight="1" x14ac:dyDescent="0.2">
      <c r="A82" s="39"/>
      <c r="B82" s="39"/>
      <c r="C82" s="33"/>
      <c r="D82" s="31"/>
      <c r="E82" s="31"/>
      <c r="F82" s="32"/>
      <c r="G82" s="32"/>
      <c r="H82" s="32"/>
      <c r="I82" s="31"/>
      <c r="J82" s="31"/>
      <c r="K82" s="31"/>
      <c r="L82" s="31"/>
      <c r="M82" s="34"/>
      <c r="N82" s="31"/>
      <c r="O82" s="31"/>
      <c r="P82" s="31"/>
      <c r="Q82" s="31"/>
      <c r="R82" s="31"/>
      <c r="S82" s="22"/>
      <c r="T82" s="39"/>
      <c r="U82" s="40"/>
      <c r="V82" s="1"/>
      <c r="W82" s="39"/>
      <c r="X82" s="39"/>
      <c r="Y82" s="39"/>
      <c r="Z82" s="39"/>
      <c r="AA82" s="2"/>
      <c r="AB82" s="39"/>
      <c r="AC82" s="39"/>
      <c r="AD82" s="39"/>
      <c r="AE82" s="41"/>
      <c r="AF82" s="41"/>
      <c r="AG82" s="41"/>
    </row>
    <row r="83" spans="1:33" ht="15.75" customHeight="1" x14ac:dyDescent="0.2">
      <c r="A83" s="39"/>
      <c r="B83" s="39"/>
      <c r="C83" s="33"/>
      <c r="D83" s="31"/>
      <c r="E83" s="31"/>
      <c r="F83" s="32"/>
      <c r="G83" s="32"/>
      <c r="H83" s="32"/>
      <c r="I83" s="31"/>
      <c r="J83" s="31"/>
      <c r="K83" s="31"/>
      <c r="L83" s="31"/>
      <c r="M83" s="34"/>
      <c r="N83" s="31"/>
      <c r="O83" s="31"/>
      <c r="P83" s="31"/>
      <c r="Q83" s="31"/>
      <c r="R83" s="31"/>
      <c r="S83" s="22"/>
      <c r="T83" s="39"/>
      <c r="U83" s="40"/>
      <c r="V83" s="1"/>
      <c r="W83" s="39"/>
      <c r="X83" s="39"/>
      <c r="Y83" s="39"/>
      <c r="Z83" s="39"/>
      <c r="AA83" s="2"/>
      <c r="AB83" s="39"/>
      <c r="AC83" s="39"/>
      <c r="AD83" s="39"/>
      <c r="AE83" s="41"/>
      <c r="AF83" s="41"/>
      <c r="AG83" s="41"/>
    </row>
    <row r="84" spans="1:33" ht="15.75" customHeight="1" x14ac:dyDescent="0.2">
      <c r="A84" s="39"/>
      <c r="B84" s="39"/>
      <c r="C84" s="33"/>
      <c r="D84" s="31"/>
      <c r="E84" s="31"/>
      <c r="F84" s="32"/>
      <c r="G84" s="32"/>
      <c r="H84" s="32"/>
      <c r="I84" s="31"/>
      <c r="J84" s="31"/>
      <c r="K84" s="31"/>
      <c r="L84" s="31"/>
      <c r="M84" s="34"/>
      <c r="N84" s="31"/>
      <c r="O84" s="31"/>
      <c r="P84" s="31"/>
      <c r="Q84" s="31"/>
      <c r="R84" s="31"/>
      <c r="S84" s="22"/>
      <c r="T84" s="39"/>
      <c r="U84" s="40"/>
      <c r="V84" s="1"/>
      <c r="W84" s="39"/>
      <c r="X84" s="39"/>
      <c r="Y84" s="39"/>
      <c r="Z84" s="39"/>
      <c r="AA84" s="2"/>
      <c r="AB84" s="39"/>
      <c r="AC84" s="39"/>
      <c r="AD84" s="39"/>
      <c r="AE84" s="41"/>
      <c r="AF84" s="41"/>
      <c r="AG84" s="41"/>
    </row>
    <row r="85" spans="1:33" ht="15.75" customHeight="1" x14ac:dyDescent="0.2">
      <c r="A85" s="39"/>
      <c r="B85" s="39"/>
      <c r="C85" s="33"/>
      <c r="D85" s="31"/>
      <c r="E85" s="31"/>
      <c r="F85" s="32"/>
      <c r="G85" s="32"/>
      <c r="H85" s="32"/>
      <c r="I85" s="31"/>
      <c r="J85" s="31"/>
      <c r="K85" s="31"/>
      <c r="L85" s="31"/>
      <c r="M85" s="34"/>
      <c r="N85" s="31"/>
      <c r="O85" s="31"/>
      <c r="P85" s="31"/>
      <c r="Q85" s="31"/>
      <c r="R85" s="31"/>
      <c r="S85" s="22"/>
      <c r="T85" s="39"/>
      <c r="U85" s="40"/>
      <c r="V85" s="1"/>
      <c r="W85" s="39"/>
      <c r="X85" s="39"/>
      <c r="Y85" s="39"/>
      <c r="Z85" s="39"/>
      <c r="AA85" s="2"/>
      <c r="AB85" s="39"/>
      <c r="AC85" s="39"/>
      <c r="AD85" s="39"/>
      <c r="AE85" s="41"/>
      <c r="AF85" s="41"/>
      <c r="AG85" s="41"/>
    </row>
    <row r="86" spans="1:33" ht="15.75" customHeight="1" x14ac:dyDescent="0.2">
      <c r="A86" s="39"/>
      <c r="B86" s="39"/>
      <c r="C86" s="33"/>
      <c r="D86" s="31"/>
      <c r="E86" s="31"/>
      <c r="F86" s="32"/>
      <c r="G86" s="32"/>
      <c r="H86" s="32"/>
      <c r="I86" s="31"/>
      <c r="J86" s="31"/>
      <c r="K86" s="31"/>
      <c r="L86" s="31"/>
      <c r="M86" s="34"/>
      <c r="N86" s="31"/>
      <c r="O86" s="31"/>
      <c r="P86" s="31"/>
      <c r="Q86" s="31"/>
      <c r="R86" s="31"/>
      <c r="S86" s="22"/>
      <c r="T86" s="39"/>
      <c r="U86" s="40"/>
      <c r="V86" s="1"/>
      <c r="W86" s="39"/>
      <c r="X86" s="39"/>
      <c r="Y86" s="39"/>
      <c r="Z86" s="39"/>
      <c r="AA86" s="2"/>
      <c r="AB86" s="39"/>
      <c r="AC86" s="39"/>
      <c r="AD86" s="39"/>
      <c r="AE86" s="41"/>
      <c r="AF86" s="41"/>
      <c r="AG86" s="41"/>
    </row>
    <row r="87" spans="1:33" ht="15.75" customHeight="1" x14ac:dyDescent="0.2">
      <c r="A87" s="39"/>
      <c r="B87" s="39"/>
      <c r="C87" s="33"/>
      <c r="D87" s="31"/>
      <c r="E87" s="31"/>
      <c r="F87" s="32"/>
      <c r="G87" s="32"/>
      <c r="H87" s="32"/>
      <c r="I87" s="31"/>
      <c r="J87" s="31"/>
      <c r="K87" s="31"/>
      <c r="L87" s="31"/>
      <c r="M87" s="34"/>
      <c r="N87" s="31"/>
      <c r="O87" s="31"/>
      <c r="P87" s="31"/>
      <c r="Q87" s="31"/>
      <c r="R87" s="31"/>
      <c r="S87" s="22"/>
      <c r="T87" s="39"/>
      <c r="U87" s="40"/>
      <c r="V87" s="1"/>
      <c r="W87" s="39"/>
      <c r="X87" s="39"/>
      <c r="Y87" s="39"/>
      <c r="Z87" s="39"/>
      <c r="AA87" s="2"/>
      <c r="AB87" s="39"/>
      <c r="AC87" s="39"/>
      <c r="AD87" s="39"/>
      <c r="AE87" s="41"/>
      <c r="AF87" s="41"/>
      <c r="AG87" s="41"/>
    </row>
    <row r="88" spans="1:33" ht="15.75" customHeight="1" x14ac:dyDescent="0.2">
      <c r="A88" s="39"/>
      <c r="B88" s="39"/>
      <c r="C88" s="33"/>
      <c r="D88" s="31"/>
      <c r="E88" s="31"/>
      <c r="F88" s="32"/>
      <c r="G88" s="32"/>
      <c r="H88" s="32"/>
      <c r="I88" s="31"/>
      <c r="J88" s="31"/>
      <c r="K88" s="31"/>
      <c r="L88" s="31"/>
      <c r="M88" s="34"/>
      <c r="N88" s="31"/>
      <c r="O88" s="31"/>
      <c r="P88" s="31"/>
      <c r="Q88" s="31"/>
      <c r="R88" s="31"/>
      <c r="S88" s="22"/>
      <c r="T88" s="39"/>
      <c r="U88" s="40"/>
      <c r="V88" s="1"/>
      <c r="W88" s="39"/>
      <c r="X88" s="39"/>
      <c r="Y88" s="39"/>
      <c r="Z88" s="39"/>
      <c r="AA88" s="2"/>
      <c r="AB88" s="39"/>
      <c r="AC88" s="39"/>
      <c r="AD88" s="39"/>
      <c r="AE88" s="41"/>
      <c r="AF88" s="41"/>
      <c r="AG88" s="41"/>
    </row>
    <row r="89" spans="1:33" ht="15.75" customHeight="1" x14ac:dyDescent="0.2">
      <c r="A89" s="39"/>
      <c r="B89" s="39"/>
      <c r="C89" s="33"/>
      <c r="D89" s="31"/>
      <c r="E89" s="31"/>
      <c r="F89" s="32"/>
      <c r="G89" s="32"/>
      <c r="H89" s="32"/>
      <c r="I89" s="31"/>
      <c r="J89" s="31"/>
      <c r="K89" s="31"/>
      <c r="L89" s="31"/>
      <c r="M89" s="34"/>
      <c r="N89" s="31"/>
      <c r="O89" s="31"/>
      <c r="P89" s="31"/>
      <c r="Q89" s="31"/>
      <c r="R89" s="31"/>
      <c r="S89" s="22"/>
      <c r="T89" s="39"/>
      <c r="U89" s="40"/>
      <c r="V89" s="1"/>
      <c r="W89" s="39"/>
      <c r="X89" s="39"/>
      <c r="Y89" s="39"/>
      <c r="Z89" s="39"/>
      <c r="AA89" s="2"/>
      <c r="AB89" s="39"/>
      <c r="AC89" s="39"/>
      <c r="AD89" s="39"/>
      <c r="AE89" s="41"/>
      <c r="AF89" s="41"/>
      <c r="AG89" s="41"/>
    </row>
    <row r="90" spans="1:33" ht="15.75" customHeight="1" x14ac:dyDescent="0.2">
      <c r="A90" s="39"/>
      <c r="B90" s="39"/>
      <c r="C90" s="33"/>
      <c r="D90" s="31"/>
      <c r="E90" s="31"/>
      <c r="F90" s="32"/>
      <c r="G90" s="32"/>
      <c r="H90" s="32"/>
      <c r="I90" s="31"/>
      <c r="J90" s="31"/>
      <c r="K90" s="31"/>
      <c r="L90" s="31"/>
      <c r="M90" s="34"/>
      <c r="N90" s="31"/>
      <c r="O90" s="31"/>
      <c r="P90" s="31"/>
      <c r="Q90" s="31"/>
      <c r="R90" s="31"/>
      <c r="S90" s="22"/>
      <c r="T90" s="39"/>
      <c r="U90" s="40"/>
      <c r="V90" s="1"/>
      <c r="W90" s="39"/>
      <c r="X90" s="39"/>
      <c r="Y90" s="39"/>
      <c r="Z90" s="39"/>
      <c r="AA90" s="2"/>
      <c r="AB90" s="39"/>
      <c r="AC90" s="39"/>
      <c r="AD90" s="39"/>
      <c r="AE90" s="41"/>
      <c r="AF90" s="41"/>
      <c r="AG90" s="41"/>
    </row>
    <row r="91" spans="1:33" ht="15.75" customHeight="1" x14ac:dyDescent="0.2">
      <c r="A91" s="39"/>
      <c r="B91" s="39"/>
      <c r="C91" s="33"/>
      <c r="D91" s="31"/>
      <c r="E91" s="31"/>
      <c r="F91" s="32"/>
      <c r="G91" s="32"/>
      <c r="H91" s="32"/>
      <c r="I91" s="31"/>
      <c r="J91" s="31"/>
      <c r="K91" s="31"/>
      <c r="L91" s="31"/>
      <c r="M91" s="34"/>
      <c r="N91" s="31"/>
      <c r="O91" s="31"/>
      <c r="P91" s="31"/>
      <c r="Q91" s="31"/>
      <c r="R91" s="31"/>
      <c r="S91" s="22"/>
      <c r="T91" s="39"/>
      <c r="U91" s="40"/>
      <c r="V91" s="1"/>
      <c r="W91" s="39"/>
      <c r="X91" s="39"/>
      <c r="Y91" s="39"/>
      <c r="Z91" s="39"/>
      <c r="AA91" s="2"/>
      <c r="AB91" s="39"/>
      <c r="AC91" s="39"/>
      <c r="AD91" s="39"/>
      <c r="AE91" s="41"/>
      <c r="AF91" s="41"/>
      <c r="AG91" s="41"/>
    </row>
    <row r="92" spans="1:33" ht="15.75" customHeight="1" x14ac:dyDescent="0.2">
      <c r="A92" s="39"/>
      <c r="B92" s="39"/>
      <c r="C92" s="33"/>
      <c r="D92" s="31"/>
      <c r="E92" s="31"/>
      <c r="F92" s="32"/>
      <c r="G92" s="32"/>
      <c r="H92" s="32"/>
      <c r="I92" s="31"/>
      <c r="J92" s="31"/>
      <c r="K92" s="31"/>
      <c r="L92" s="31"/>
      <c r="M92" s="34"/>
      <c r="N92" s="31"/>
      <c r="O92" s="31"/>
      <c r="P92" s="31"/>
      <c r="Q92" s="31"/>
      <c r="R92" s="31"/>
      <c r="S92" s="22"/>
      <c r="T92" s="39"/>
      <c r="U92" s="40"/>
      <c r="V92" s="1"/>
      <c r="W92" s="39"/>
      <c r="X92" s="39"/>
      <c r="Y92" s="39"/>
      <c r="Z92" s="39"/>
      <c r="AA92" s="2"/>
      <c r="AB92" s="39"/>
      <c r="AC92" s="39"/>
      <c r="AD92" s="39"/>
      <c r="AE92" s="41"/>
      <c r="AF92" s="41"/>
      <c r="AG92" s="41"/>
    </row>
    <row r="93" spans="1:33" ht="15.75" customHeight="1" x14ac:dyDescent="0.2">
      <c r="A93" s="39"/>
      <c r="B93" s="39"/>
      <c r="C93" s="33"/>
      <c r="D93" s="31"/>
      <c r="E93" s="31"/>
      <c r="F93" s="32"/>
      <c r="G93" s="32"/>
      <c r="H93" s="32"/>
      <c r="I93" s="31"/>
      <c r="J93" s="31"/>
      <c r="K93" s="31"/>
      <c r="L93" s="31"/>
      <c r="M93" s="34"/>
      <c r="N93" s="31"/>
      <c r="O93" s="31"/>
      <c r="P93" s="31"/>
      <c r="Q93" s="31"/>
      <c r="R93" s="31"/>
      <c r="S93" s="22"/>
      <c r="T93" s="39"/>
      <c r="U93" s="40"/>
      <c r="V93" s="1"/>
      <c r="W93" s="39"/>
      <c r="X93" s="39"/>
      <c r="Y93" s="39"/>
      <c r="Z93" s="39"/>
      <c r="AA93" s="2"/>
      <c r="AB93" s="39"/>
      <c r="AC93" s="39"/>
      <c r="AD93" s="39"/>
      <c r="AE93" s="41"/>
      <c r="AF93" s="41"/>
      <c r="AG93" s="41"/>
    </row>
    <row r="94" spans="1:33" ht="15.75" customHeight="1" x14ac:dyDescent="0.2">
      <c r="A94" s="39"/>
      <c r="B94" s="39"/>
      <c r="C94" s="33"/>
      <c r="D94" s="31"/>
      <c r="E94" s="31"/>
      <c r="F94" s="32"/>
      <c r="G94" s="32"/>
      <c r="H94" s="32"/>
      <c r="I94" s="31"/>
      <c r="J94" s="31"/>
      <c r="K94" s="31"/>
      <c r="L94" s="31"/>
      <c r="M94" s="34"/>
      <c r="N94" s="31"/>
      <c r="O94" s="31"/>
      <c r="P94" s="31"/>
      <c r="Q94" s="31"/>
      <c r="R94" s="31"/>
      <c r="S94" s="22"/>
      <c r="T94" s="39"/>
      <c r="U94" s="40"/>
      <c r="V94" s="1"/>
      <c r="W94" s="39"/>
      <c r="X94" s="39"/>
      <c r="Y94" s="39"/>
      <c r="Z94" s="39"/>
      <c r="AA94" s="2"/>
      <c r="AB94" s="39"/>
      <c r="AC94" s="39"/>
      <c r="AD94" s="39"/>
      <c r="AE94" s="41"/>
      <c r="AF94" s="41"/>
      <c r="AG94" s="41"/>
    </row>
    <row r="95" spans="1:33" ht="15.75" customHeight="1" x14ac:dyDescent="0.2">
      <c r="A95" s="39"/>
      <c r="B95" s="39"/>
      <c r="C95" s="33"/>
      <c r="D95" s="31"/>
      <c r="E95" s="31"/>
      <c r="F95" s="32"/>
      <c r="G95" s="32"/>
      <c r="H95" s="32"/>
      <c r="I95" s="31"/>
      <c r="J95" s="31"/>
      <c r="K95" s="31"/>
      <c r="L95" s="31"/>
      <c r="M95" s="34"/>
      <c r="N95" s="31"/>
      <c r="O95" s="31"/>
      <c r="P95" s="31"/>
      <c r="Q95" s="31"/>
      <c r="R95" s="31"/>
      <c r="S95" s="22"/>
      <c r="T95" s="39"/>
      <c r="U95" s="40"/>
      <c r="V95" s="1"/>
      <c r="W95" s="39"/>
      <c r="X95" s="39"/>
      <c r="Y95" s="39"/>
      <c r="Z95" s="39"/>
      <c r="AA95" s="2"/>
      <c r="AB95" s="39"/>
      <c r="AC95" s="39"/>
      <c r="AD95" s="39"/>
      <c r="AE95" s="41"/>
      <c r="AF95" s="41"/>
      <c r="AG95" s="41"/>
    </row>
    <row r="96" spans="1:33" ht="15.75" customHeight="1" x14ac:dyDescent="0.2">
      <c r="A96" s="39"/>
      <c r="B96" s="39"/>
      <c r="C96" s="33"/>
      <c r="D96" s="31"/>
      <c r="E96" s="31"/>
      <c r="F96" s="32"/>
      <c r="G96" s="32"/>
      <c r="H96" s="32"/>
      <c r="I96" s="31"/>
      <c r="J96" s="31"/>
      <c r="K96" s="31"/>
      <c r="L96" s="31"/>
      <c r="M96" s="34"/>
      <c r="N96" s="31"/>
      <c r="O96" s="31"/>
      <c r="P96" s="31"/>
      <c r="Q96" s="31"/>
      <c r="R96" s="31"/>
      <c r="S96" s="22"/>
      <c r="T96" s="39"/>
      <c r="U96" s="40"/>
      <c r="V96" s="1"/>
      <c r="W96" s="39"/>
      <c r="X96" s="39"/>
      <c r="Y96" s="39"/>
      <c r="Z96" s="39"/>
      <c r="AA96" s="2"/>
      <c r="AB96" s="39"/>
      <c r="AC96" s="39"/>
      <c r="AD96" s="39"/>
      <c r="AE96" s="41"/>
      <c r="AF96" s="41"/>
      <c r="AG96" s="41"/>
    </row>
    <row r="97" spans="1:33" ht="15.75" customHeight="1" x14ac:dyDescent="0.2">
      <c r="A97" s="39"/>
      <c r="B97" s="39"/>
      <c r="C97" s="31"/>
      <c r="D97" s="31"/>
      <c r="E97" s="31"/>
      <c r="F97" s="31"/>
      <c r="G97" s="31"/>
      <c r="H97" s="31"/>
      <c r="I97" s="31"/>
      <c r="J97" s="31"/>
      <c r="K97" s="31"/>
      <c r="L97" s="31"/>
      <c r="M97" s="31"/>
      <c r="N97" s="31"/>
      <c r="O97" s="31"/>
      <c r="P97" s="31"/>
      <c r="Q97" s="42"/>
      <c r="R97" s="42"/>
      <c r="S97" s="22"/>
      <c r="T97" s="39"/>
      <c r="U97" s="39"/>
      <c r="V97" s="39"/>
      <c r="W97" s="39"/>
      <c r="X97" s="39"/>
      <c r="Y97" s="39"/>
      <c r="Z97" s="39"/>
      <c r="AA97" s="2"/>
      <c r="AB97" s="39"/>
      <c r="AC97" s="39"/>
      <c r="AD97" s="39"/>
      <c r="AE97" s="39"/>
      <c r="AF97" s="39"/>
      <c r="AG97" s="39"/>
    </row>
    <row r="98" spans="1:33" ht="15.75" customHeight="1" x14ac:dyDescent="0.2">
      <c r="A98" s="39"/>
      <c r="B98" s="39"/>
      <c r="C98" s="31"/>
      <c r="D98" s="31"/>
      <c r="E98" s="31"/>
      <c r="F98" s="31"/>
      <c r="G98" s="31"/>
      <c r="H98" s="31"/>
      <c r="I98" s="31"/>
      <c r="J98" s="31"/>
      <c r="K98" s="31"/>
      <c r="L98" s="31"/>
      <c r="M98" s="31"/>
      <c r="N98" s="31"/>
      <c r="O98" s="31"/>
      <c r="P98" s="31"/>
      <c r="Q98" s="42"/>
      <c r="R98" s="42"/>
      <c r="S98" s="22"/>
      <c r="T98" s="39"/>
      <c r="U98" s="39"/>
      <c r="V98" s="39"/>
      <c r="W98" s="39"/>
      <c r="X98" s="39"/>
      <c r="Y98" s="39"/>
      <c r="Z98" s="39"/>
      <c r="AA98" s="2"/>
      <c r="AB98" s="39"/>
      <c r="AC98" s="39"/>
      <c r="AD98" s="39"/>
      <c r="AE98" s="39"/>
      <c r="AF98" s="39"/>
      <c r="AG98" s="39"/>
    </row>
    <row r="99" spans="1:33" ht="15.75" customHeight="1" x14ac:dyDescent="0.2">
      <c r="A99" s="39"/>
      <c r="B99" s="39"/>
      <c r="C99" s="31"/>
      <c r="D99" s="31"/>
      <c r="E99" s="31"/>
      <c r="F99" s="31"/>
      <c r="G99" s="31"/>
      <c r="H99" s="31"/>
      <c r="I99" s="31"/>
      <c r="J99" s="31"/>
      <c r="K99" s="31"/>
      <c r="L99" s="31"/>
      <c r="M99" s="31"/>
      <c r="N99" s="31"/>
      <c r="O99" s="31"/>
      <c r="P99" s="31"/>
      <c r="Q99" s="42"/>
      <c r="R99" s="42"/>
      <c r="S99" s="22"/>
      <c r="T99" s="39"/>
      <c r="U99" s="39"/>
      <c r="V99" s="39"/>
      <c r="W99" s="39"/>
      <c r="X99" s="39"/>
      <c r="Y99" s="39"/>
      <c r="Z99" s="39"/>
      <c r="AA99" s="2"/>
      <c r="AB99" s="39"/>
      <c r="AC99" s="39"/>
      <c r="AD99" s="39"/>
      <c r="AE99" s="39"/>
      <c r="AF99" s="39"/>
      <c r="AG99" s="39"/>
    </row>
    <row r="100" spans="1:33" ht="15.75" customHeight="1" x14ac:dyDescent="0.2">
      <c r="A100" s="39"/>
      <c r="B100" s="39"/>
      <c r="C100" s="31"/>
      <c r="D100" s="31"/>
      <c r="E100" s="31"/>
      <c r="F100" s="31"/>
      <c r="G100" s="31"/>
      <c r="H100" s="31"/>
      <c r="I100" s="31"/>
      <c r="J100" s="31"/>
      <c r="K100" s="31"/>
      <c r="L100" s="31"/>
      <c r="M100" s="31"/>
      <c r="N100" s="31"/>
      <c r="O100" s="31"/>
      <c r="P100" s="31"/>
      <c r="Q100" s="42"/>
      <c r="R100" s="42"/>
      <c r="S100" s="22"/>
      <c r="T100" s="39"/>
      <c r="U100" s="39"/>
      <c r="V100" s="39"/>
      <c r="W100" s="39"/>
      <c r="X100" s="39"/>
      <c r="Y100" s="39"/>
      <c r="Z100" s="39"/>
      <c r="AA100" s="2"/>
      <c r="AB100" s="39"/>
      <c r="AC100" s="39"/>
      <c r="AD100" s="39"/>
      <c r="AE100" s="39"/>
      <c r="AF100" s="39"/>
      <c r="AG100" s="39"/>
    </row>
    <row r="101" spans="1:33" ht="15.75" customHeight="1" x14ac:dyDescent="0.2">
      <c r="A101" s="39"/>
      <c r="B101" s="39"/>
      <c r="C101" s="31"/>
      <c r="D101" s="31"/>
      <c r="E101" s="31"/>
      <c r="F101" s="31"/>
      <c r="G101" s="31"/>
      <c r="H101" s="31"/>
      <c r="I101" s="31"/>
      <c r="J101" s="31"/>
      <c r="K101" s="31"/>
      <c r="L101" s="31"/>
      <c r="M101" s="31"/>
      <c r="N101" s="31"/>
      <c r="O101" s="31"/>
      <c r="P101" s="31"/>
      <c r="Q101" s="42"/>
      <c r="R101" s="42"/>
      <c r="S101" s="22"/>
      <c r="T101" s="39"/>
      <c r="U101" s="39"/>
      <c r="V101" s="39"/>
      <c r="W101" s="39"/>
      <c r="X101" s="39"/>
      <c r="Y101" s="39"/>
      <c r="Z101" s="39"/>
      <c r="AA101" s="2"/>
      <c r="AB101" s="39"/>
      <c r="AC101" s="39"/>
      <c r="AD101" s="39"/>
      <c r="AE101" s="39"/>
      <c r="AF101" s="39"/>
      <c r="AG101" s="39"/>
    </row>
    <row r="102" spans="1:33" ht="15.75" customHeight="1" x14ac:dyDescent="0.2">
      <c r="A102" s="39"/>
      <c r="B102" s="39"/>
      <c r="C102" s="31"/>
      <c r="D102" s="31"/>
      <c r="E102" s="31"/>
      <c r="F102" s="31"/>
      <c r="G102" s="31"/>
      <c r="H102" s="31"/>
      <c r="I102" s="31"/>
      <c r="J102" s="31"/>
      <c r="K102" s="31"/>
      <c r="L102" s="31"/>
      <c r="M102" s="31"/>
      <c r="N102" s="31"/>
      <c r="O102" s="31"/>
      <c r="P102" s="31"/>
      <c r="Q102" s="42"/>
      <c r="R102" s="42"/>
      <c r="S102" s="22"/>
      <c r="T102" s="39"/>
      <c r="U102" s="39"/>
      <c r="V102" s="39"/>
      <c r="W102" s="39"/>
      <c r="X102" s="39"/>
      <c r="Y102" s="39"/>
      <c r="Z102" s="39"/>
      <c r="AA102" s="2"/>
      <c r="AB102" s="39"/>
      <c r="AC102" s="39"/>
      <c r="AD102" s="39"/>
      <c r="AE102" s="39"/>
      <c r="AF102" s="39"/>
      <c r="AG102" s="39"/>
    </row>
    <row r="103" spans="1:33" ht="15.75" customHeight="1" x14ac:dyDescent="0.2">
      <c r="A103" s="39"/>
      <c r="B103" s="39"/>
      <c r="C103" s="31"/>
      <c r="D103" s="31"/>
      <c r="E103" s="31"/>
      <c r="F103" s="31"/>
      <c r="G103" s="31"/>
      <c r="H103" s="31"/>
      <c r="I103" s="31"/>
      <c r="J103" s="31"/>
      <c r="K103" s="31"/>
      <c r="L103" s="31"/>
      <c r="M103" s="31"/>
      <c r="N103" s="31"/>
      <c r="O103" s="31"/>
      <c r="P103" s="31"/>
      <c r="Q103" s="42"/>
      <c r="R103" s="42"/>
      <c r="S103" s="22"/>
      <c r="T103" s="39"/>
      <c r="U103" s="39"/>
      <c r="V103" s="39"/>
      <c r="W103" s="39"/>
      <c r="X103" s="39"/>
      <c r="Y103" s="39"/>
      <c r="Z103" s="39"/>
      <c r="AA103" s="2"/>
      <c r="AB103" s="39"/>
      <c r="AC103" s="39"/>
      <c r="AD103" s="39"/>
      <c r="AE103" s="39"/>
      <c r="AF103" s="39"/>
      <c r="AG103" s="39"/>
    </row>
    <row r="104" spans="1:33" ht="15.75" customHeight="1" x14ac:dyDescent="0.2">
      <c r="A104" s="39"/>
      <c r="B104" s="39"/>
      <c r="C104" s="31"/>
      <c r="D104" s="31"/>
      <c r="E104" s="31"/>
      <c r="F104" s="31"/>
      <c r="G104" s="31"/>
      <c r="H104" s="31"/>
      <c r="I104" s="31"/>
      <c r="J104" s="31"/>
      <c r="K104" s="31"/>
      <c r="L104" s="31"/>
      <c r="M104" s="31"/>
      <c r="N104" s="31"/>
      <c r="O104" s="31"/>
      <c r="P104" s="31"/>
      <c r="Q104" s="42"/>
      <c r="R104" s="42"/>
      <c r="S104" s="22"/>
      <c r="T104" s="39"/>
      <c r="U104" s="39"/>
      <c r="V104" s="39"/>
      <c r="W104" s="39"/>
      <c r="X104" s="39"/>
      <c r="Y104" s="39"/>
      <c r="Z104" s="39"/>
      <c r="AA104" s="2"/>
      <c r="AB104" s="39"/>
      <c r="AC104" s="39"/>
      <c r="AD104" s="39"/>
      <c r="AE104" s="39"/>
      <c r="AF104" s="39"/>
      <c r="AG104" s="39"/>
    </row>
    <row r="105" spans="1:33" ht="15.75" customHeight="1" x14ac:dyDescent="0.2">
      <c r="A105" s="39"/>
      <c r="B105" s="39"/>
      <c r="C105" s="31"/>
      <c r="D105" s="31"/>
      <c r="E105" s="31"/>
      <c r="F105" s="31"/>
      <c r="G105" s="31"/>
      <c r="H105" s="31"/>
      <c r="I105" s="31"/>
      <c r="J105" s="31"/>
      <c r="K105" s="31"/>
      <c r="L105" s="31"/>
      <c r="M105" s="31"/>
      <c r="N105" s="31"/>
      <c r="O105" s="31"/>
      <c r="P105" s="31"/>
      <c r="Q105" s="42"/>
      <c r="R105" s="42"/>
      <c r="S105" s="22"/>
      <c r="T105" s="39"/>
      <c r="U105" s="39"/>
      <c r="V105" s="39"/>
      <c r="W105" s="39"/>
      <c r="X105" s="39"/>
      <c r="Y105" s="39"/>
      <c r="Z105" s="39"/>
      <c r="AA105" s="2"/>
      <c r="AB105" s="39"/>
      <c r="AC105" s="39"/>
      <c r="AD105" s="39"/>
      <c r="AE105" s="39"/>
      <c r="AF105" s="39"/>
      <c r="AG105" s="39"/>
    </row>
    <row r="106" spans="1:33" ht="15.75" customHeight="1" x14ac:dyDescent="0.2">
      <c r="A106" s="39"/>
      <c r="B106" s="39"/>
      <c r="C106" s="31"/>
      <c r="D106" s="31"/>
      <c r="E106" s="31"/>
      <c r="F106" s="31"/>
      <c r="G106" s="31"/>
      <c r="H106" s="31"/>
      <c r="I106" s="31"/>
      <c r="J106" s="31"/>
      <c r="K106" s="31"/>
      <c r="L106" s="31"/>
      <c r="M106" s="31"/>
      <c r="N106" s="31"/>
      <c r="O106" s="31"/>
      <c r="P106" s="31"/>
      <c r="Q106" s="42"/>
      <c r="R106" s="42"/>
      <c r="S106" s="22"/>
      <c r="T106" s="39"/>
      <c r="U106" s="39"/>
      <c r="V106" s="39"/>
      <c r="W106" s="39"/>
      <c r="X106" s="39"/>
      <c r="Y106" s="39"/>
      <c r="Z106" s="39"/>
      <c r="AA106" s="2"/>
      <c r="AB106" s="39"/>
      <c r="AC106" s="39"/>
      <c r="AD106" s="39"/>
      <c r="AE106" s="39"/>
      <c r="AF106" s="39"/>
      <c r="AG106" s="39"/>
    </row>
    <row r="107" spans="1:33" ht="15.75" customHeight="1" x14ac:dyDescent="0.2">
      <c r="A107" s="39"/>
      <c r="B107" s="39"/>
      <c r="C107" s="31"/>
      <c r="D107" s="31"/>
      <c r="E107" s="31"/>
      <c r="F107" s="31"/>
      <c r="G107" s="31"/>
      <c r="H107" s="31"/>
      <c r="I107" s="31"/>
      <c r="J107" s="31"/>
      <c r="K107" s="31"/>
      <c r="L107" s="31"/>
      <c r="M107" s="31"/>
      <c r="N107" s="31"/>
      <c r="O107" s="31"/>
      <c r="P107" s="31"/>
      <c r="Q107" s="42"/>
      <c r="R107" s="42"/>
      <c r="S107" s="22"/>
      <c r="T107" s="39"/>
      <c r="U107" s="39"/>
      <c r="V107" s="39"/>
      <c r="W107" s="39"/>
      <c r="X107" s="39"/>
      <c r="Y107" s="39"/>
      <c r="Z107" s="39"/>
      <c r="AA107" s="2"/>
      <c r="AB107" s="39"/>
      <c r="AC107" s="39"/>
      <c r="AD107" s="39"/>
      <c r="AE107" s="39"/>
      <c r="AF107" s="39"/>
      <c r="AG107" s="39"/>
    </row>
    <row r="108" spans="1:33" ht="15.75" customHeight="1" x14ac:dyDescent="0.2">
      <c r="A108" s="39"/>
      <c r="B108" s="39"/>
      <c r="C108" s="31"/>
      <c r="D108" s="31"/>
      <c r="E108" s="31"/>
      <c r="F108" s="31"/>
      <c r="G108" s="31"/>
      <c r="H108" s="31"/>
      <c r="I108" s="31"/>
      <c r="J108" s="31"/>
      <c r="K108" s="31"/>
      <c r="L108" s="31"/>
      <c r="M108" s="31"/>
      <c r="N108" s="31"/>
      <c r="O108" s="31"/>
      <c r="P108" s="31"/>
      <c r="Q108" s="42"/>
      <c r="R108" s="42"/>
      <c r="S108" s="22"/>
      <c r="T108" s="39"/>
      <c r="U108" s="39"/>
      <c r="V108" s="39"/>
      <c r="W108" s="39"/>
      <c r="X108" s="39"/>
      <c r="Y108" s="39"/>
      <c r="Z108" s="39"/>
      <c r="AA108" s="2"/>
      <c r="AB108" s="39"/>
      <c r="AC108" s="39"/>
      <c r="AD108" s="39"/>
      <c r="AE108" s="39"/>
      <c r="AF108" s="39"/>
      <c r="AG108" s="39"/>
    </row>
    <row r="109" spans="1:33" ht="15.75" customHeight="1" x14ac:dyDescent="0.2">
      <c r="A109" s="39"/>
      <c r="B109" s="39"/>
      <c r="C109" s="31"/>
      <c r="D109" s="31"/>
      <c r="E109" s="31"/>
      <c r="F109" s="31"/>
      <c r="G109" s="31"/>
      <c r="H109" s="31"/>
      <c r="I109" s="31"/>
      <c r="J109" s="31"/>
      <c r="K109" s="31"/>
      <c r="L109" s="31"/>
      <c r="M109" s="31"/>
      <c r="N109" s="31"/>
      <c r="O109" s="31"/>
      <c r="P109" s="31"/>
      <c r="Q109" s="42"/>
      <c r="R109" s="42"/>
      <c r="S109" s="22"/>
      <c r="T109" s="39"/>
      <c r="U109" s="39"/>
      <c r="V109" s="39"/>
      <c r="W109" s="39"/>
      <c r="X109" s="39"/>
      <c r="Y109" s="39"/>
      <c r="Z109" s="39"/>
      <c r="AA109" s="2"/>
      <c r="AB109" s="39"/>
      <c r="AC109" s="39"/>
      <c r="AD109" s="39"/>
      <c r="AE109" s="39"/>
      <c r="AF109" s="39"/>
      <c r="AG109" s="39"/>
    </row>
    <row r="110" spans="1:33" ht="15.75" customHeight="1" x14ac:dyDescent="0.2">
      <c r="A110" s="39"/>
      <c r="B110" s="39"/>
      <c r="C110" s="31"/>
      <c r="D110" s="31"/>
      <c r="E110" s="31"/>
      <c r="F110" s="31"/>
      <c r="G110" s="31"/>
      <c r="H110" s="31"/>
      <c r="I110" s="31"/>
      <c r="J110" s="31"/>
      <c r="K110" s="31"/>
      <c r="L110" s="31"/>
      <c r="M110" s="31"/>
      <c r="N110" s="31"/>
      <c r="O110" s="31"/>
      <c r="P110" s="31"/>
      <c r="Q110" s="42"/>
      <c r="R110" s="42"/>
      <c r="S110" s="22"/>
      <c r="T110" s="39"/>
      <c r="U110" s="39"/>
      <c r="V110" s="39"/>
      <c r="W110" s="39"/>
      <c r="X110" s="39"/>
      <c r="Y110" s="39"/>
      <c r="Z110" s="39"/>
      <c r="AA110" s="2"/>
      <c r="AB110" s="39"/>
      <c r="AC110" s="39"/>
      <c r="AD110" s="39"/>
      <c r="AE110" s="39"/>
      <c r="AF110" s="39"/>
      <c r="AG110" s="39"/>
    </row>
    <row r="111" spans="1:33" ht="15.75" customHeight="1" x14ac:dyDescent="0.2">
      <c r="A111" s="39"/>
      <c r="B111" s="39"/>
      <c r="C111" s="31"/>
      <c r="D111" s="31"/>
      <c r="E111" s="31"/>
      <c r="F111" s="31"/>
      <c r="G111" s="31"/>
      <c r="H111" s="31"/>
      <c r="I111" s="31"/>
      <c r="J111" s="31"/>
      <c r="K111" s="31"/>
      <c r="L111" s="31"/>
      <c r="M111" s="31"/>
      <c r="N111" s="31"/>
      <c r="O111" s="31"/>
      <c r="P111" s="31"/>
      <c r="Q111" s="42"/>
      <c r="R111" s="42"/>
      <c r="S111" s="22"/>
      <c r="T111" s="39"/>
      <c r="U111" s="39"/>
      <c r="V111" s="39"/>
      <c r="W111" s="39"/>
      <c r="X111" s="39"/>
      <c r="Y111" s="39"/>
      <c r="Z111" s="39"/>
      <c r="AA111" s="2"/>
      <c r="AB111" s="39"/>
      <c r="AC111" s="39"/>
      <c r="AD111" s="39"/>
      <c r="AE111" s="39"/>
      <c r="AF111" s="39"/>
      <c r="AG111" s="39"/>
    </row>
    <row r="112" spans="1:33" ht="15.75" customHeight="1" x14ac:dyDescent="0.2">
      <c r="A112" s="39"/>
      <c r="B112" s="39"/>
      <c r="C112" s="31"/>
      <c r="D112" s="31"/>
      <c r="E112" s="31"/>
      <c r="F112" s="31"/>
      <c r="G112" s="31"/>
      <c r="H112" s="31"/>
      <c r="I112" s="31"/>
      <c r="J112" s="31"/>
      <c r="K112" s="31"/>
      <c r="L112" s="31"/>
      <c r="M112" s="31"/>
      <c r="N112" s="31"/>
      <c r="O112" s="31"/>
      <c r="P112" s="31"/>
      <c r="Q112" s="42"/>
      <c r="R112" s="42"/>
      <c r="S112" s="22"/>
      <c r="T112" s="39"/>
      <c r="U112" s="39"/>
      <c r="V112" s="39"/>
      <c r="W112" s="39"/>
      <c r="X112" s="39"/>
      <c r="Y112" s="39"/>
      <c r="Z112" s="39"/>
      <c r="AA112" s="2"/>
      <c r="AB112" s="39"/>
      <c r="AC112" s="39"/>
      <c r="AD112" s="39"/>
      <c r="AE112" s="39"/>
      <c r="AF112" s="39"/>
      <c r="AG112" s="39"/>
    </row>
    <row r="113" spans="1:33" ht="15.75" customHeight="1" x14ac:dyDescent="0.2">
      <c r="A113" s="39"/>
      <c r="B113" s="39"/>
      <c r="C113" s="31"/>
      <c r="D113" s="31"/>
      <c r="E113" s="31"/>
      <c r="F113" s="31"/>
      <c r="G113" s="31"/>
      <c r="H113" s="31"/>
      <c r="I113" s="31"/>
      <c r="J113" s="31"/>
      <c r="K113" s="31"/>
      <c r="L113" s="31"/>
      <c r="M113" s="31"/>
      <c r="N113" s="31"/>
      <c r="O113" s="31"/>
      <c r="P113" s="31"/>
      <c r="Q113" s="42"/>
      <c r="R113" s="42"/>
      <c r="S113" s="22"/>
      <c r="T113" s="39"/>
      <c r="U113" s="39"/>
      <c r="V113" s="39"/>
      <c r="W113" s="39"/>
      <c r="X113" s="39"/>
      <c r="Y113" s="39"/>
      <c r="Z113" s="39"/>
      <c r="AA113" s="2"/>
      <c r="AB113" s="39"/>
      <c r="AC113" s="39"/>
      <c r="AD113" s="39"/>
      <c r="AE113" s="39"/>
      <c r="AF113" s="39"/>
      <c r="AG113" s="39"/>
    </row>
    <row r="114" spans="1:33" ht="15.75" customHeight="1" x14ac:dyDescent="0.2">
      <c r="A114" s="39"/>
      <c r="B114" s="39"/>
      <c r="C114" s="31"/>
      <c r="D114" s="31"/>
      <c r="E114" s="31"/>
      <c r="F114" s="31"/>
      <c r="G114" s="31"/>
      <c r="H114" s="31"/>
      <c r="I114" s="31"/>
      <c r="J114" s="31"/>
      <c r="K114" s="31"/>
      <c r="L114" s="31"/>
      <c r="M114" s="31"/>
      <c r="N114" s="31"/>
      <c r="O114" s="31"/>
      <c r="P114" s="31"/>
      <c r="Q114" s="42"/>
      <c r="R114" s="42"/>
      <c r="S114" s="22"/>
      <c r="T114" s="39"/>
      <c r="U114" s="39"/>
      <c r="V114" s="39"/>
      <c r="W114" s="39"/>
      <c r="X114" s="39"/>
      <c r="Y114" s="39"/>
      <c r="Z114" s="39"/>
      <c r="AA114" s="2"/>
      <c r="AB114" s="39"/>
      <c r="AC114" s="39"/>
      <c r="AD114" s="39"/>
      <c r="AE114" s="39"/>
      <c r="AF114" s="39"/>
      <c r="AG114" s="39"/>
    </row>
    <row r="115" spans="1:33" ht="15.75" customHeight="1" x14ac:dyDescent="0.2">
      <c r="A115" s="39"/>
      <c r="B115" s="39"/>
      <c r="C115" s="42"/>
      <c r="D115" s="42"/>
      <c r="E115" s="42"/>
      <c r="F115" s="42"/>
      <c r="G115" s="42"/>
      <c r="H115" s="42"/>
      <c r="I115" s="42"/>
      <c r="J115" s="42"/>
      <c r="K115" s="42"/>
      <c r="L115" s="42"/>
      <c r="M115" s="42"/>
      <c r="N115" s="42"/>
      <c r="O115" s="42"/>
      <c r="P115" s="42"/>
      <c r="Q115" s="42"/>
      <c r="R115" s="42"/>
      <c r="S115" s="22"/>
      <c r="T115" s="39"/>
      <c r="U115" s="39"/>
      <c r="V115" s="39"/>
      <c r="W115" s="39"/>
      <c r="X115" s="39"/>
      <c r="Y115" s="39"/>
      <c r="Z115" s="39"/>
      <c r="AA115" s="39"/>
      <c r="AB115" s="39"/>
      <c r="AC115" s="39"/>
      <c r="AD115" s="39"/>
      <c r="AE115" s="39"/>
      <c r="AF115" s="39"/>
      <c r="AG115" s="39"/>
    </row>
    <row r="116" spans="1:33" ht="15.75" customHeight="1" x14ac:dyDescent="0.2">
      <c r="A116" s="39"/>
      <c r="B116" s="39"/>
      <c r="C116" s="42"/>
      <c r="D116" s="42"/>
      <c r="E116" s="42"/>
      <c r="F116" s="42"/>
      <c r="G116" s="42"/>
      <c r="H116" s="42"/>
      <c r="I116" s="42"/>
      <c r="J116" s="42"/>
      <c r="K116" s="42"/>
      <c r="L116" s="42"/>
      <c r="M116" s="42"/>
      <c r="N116" s="42"/>
      <c r="O116" s="42"/>
      <c r="P116" s="42"/>
      <c r="Q116" s="42"/>
      <c r="R116" s="42"/>
      <c r="S116" s="22"/>
      <c r="T116" s="39"/>
      <c r="U116" s="39"/>
      <c r="V116" s="39"/>
      <c r="W116" s="39"/>
      <c r="X116" s="39"/>
      <c r="Y116" s="39"/>
      <c r="Z116" s="39"/>
      <c r="AA116" s="39"/>
      <c r="AB116" s="39"/>
      <c r="AC116" s="39"/>
      <c r="AD116" s="39"/>
      <c r="AE116" s="39"/>
      <c r="AF116" s="39"/>
      <c r="AG116" s="39"/>
    </row>
    <row r="117" spans="1:33" ht="15.75" customHeight="1" x14ac:dyDescent="0.2">
      <c r="A117" s="39"/>
      <c r="B117" s="39"/>
      <c r="C117" s="42"/>
      <c r="D117" s="42"/>
      <c r="E117" s="42"/>
      <c r="F117" s="42"/>
      <c r="G117" s="42"/>
      <c r="H117" s="42"/>
      <c r="I117" s="42"/>
      <c r="J117" s="42"/>
      <c r="K117" s="42"/>
      <c r="L117" s="42"/>
      <c r="M117" s="42"/>
      <c r="N117" s="42"/>
      <c r="O117" s="42"/>
      <c r="P117" s="42"/>
      <c r="Q117" s="42"/>
      <c r="R117" s="42"/>
      <c r="S117" s="22"/>
      <c r="T117" s="39"/>
      <c r="U117" s="39"/>
      <c r="V117" s="39"/>
      <c r="W117" s="39"/>
      <c r="X117" s="39"/>
      <c r="Y117" s="39"/>
      <c r="Z117" s="39"/>
      <c r="AA117" s="39"/>
      <c r="AB117" s="39"/>
      <c r="AC117" s="39"/>
      <c r="AD117" s="39"/>
      <c r="AE117" s="39"/>
      <c r="AF117" s="39"/>
      <c r="AG117" s="39"/>
    </row>
    <row r="118" spans="1:33" ht="15.75" customHeight="1" x14ac:dyDescent="0.2">
      <c r="A118" s="39"/>
      <c r="B118" s="39"/>
      <c r="C118" s="42"/>
      <c r="D118" s="42"/>
      <c r="E118" s="42"/>
      <c r="F118" s="42"/>
      <c r="G118" s="42"/>
      <c r="H118" s="42"/>
      <c r="I118" s="42"/>
      <c r="J118" s="42"/>
      <c r="K118" s="42"/>
      <c r="L118" s="42"/>
      <c r="M118" s="42"/>
      <c r="N118" s="42"/>
      <c r="O118" s="42"/>
      <c r="P118" s="42"/>
      <c r="Q118" s="42"/>
      <c r="R118" s="42"/>
      <c r="S118" s="22"/>
      <c r="T118" s="39"/>
      <c r="U118" s="39"/>
      <c r="V118" s="39"/>
      <c r="W118" s="39"/>
      <c r="X118" s="39"/>
      <c r="Y118" s="39"/>
      <c r="Z118" s="39"/>
      <c r="AA118" s="39"/>
      <c r="AB118" s="39"/>
      <c r="AC118" s="39"/>
      <c r="AD118" s="39"/>
      <c r="AE118" s="39"/>
      <c r="AF118" s="39"/>
      <c r="AG118" s="39"/>
    </row>
    <row r="119" spans="1:33" ht="15.75" customHeight="1" x14ac:dyDescent="0.2">
      <c r="A119" s="39"/>
      <c r="B119" s="39"/>
      <c r="C119" s="42"/>
      <c r="D119" s="42"/>
      <c r="E119" s="42"/>
      <c r="F119" s="42"/>
      <c r="G119" s="42"/>
      <c r="H119" s="42"/>
      <c r="I119" s="42"/>
      <c r="J119" s="42"/>
      <c r="K119" s="42"/>
      <c r="L119" s="42"/>
      <c r="M119" s="42"/>
      <c r="N119" s="42"/>
      <c r="O119" s="42"/>
      <c r="P119" s="42"/>
      <c r="Q119" s="42"/>
      <c r="R119" s="42"/>
      <c r="S119" s="22"/>
      <c r="T119" s="39"/>
      <c r="U119" s="39"/>
      <c r="V119" s="39"/>
      <c r="W119" s="39"/>
      <c r="X119" s="39"/>
      <c r="Y119" s="39"/>
      <c r="Z119" s="39"/>
      <c r="AA119" s="39"/>
      <c r="AB119" s="39"/>
      <c r="AC119" s="39"/>
      <c r="AD119" s="39"/>
      <c r="AE119" s="39"/>
      <c r="AF119" s="39"/>
      <c r="AG119" s="39"/>
    </row>
    <row r="120" spans="1:33" ht="15.75" customHeight="1" x14ac:dyDescent="0.2">
      <c r="A120" s="39"/>
      <c r="B120" s="39"/>
      <c r="C120" s="42"/>
      <c r="D120" s="42"/>
      <c r="E120" s="42"/>
      <c r="F120" s="42"/>
      <c r="G120" s="42"/>
      <c r="H120" s="42"/>
      <c r="I120" s="42"/>
      <c r="J120" s="42"/>
      <c r="K120" s="42"/>
      <c r="L120" s="42"/>
      <c r="M120" s="42"/>
      <c r="N120" s="42"/>
      <c r="O120" s="42"/>
      <c r="P120" s="42"/>
      <c r="Q120" s="42"/>
      <c r="R120" s="42"/>
      <c r="S120" s="22"/>
      <c r="T120" s="39"/>
      <c r="U120" s="39"/>
      <c r="V120" s="39"/>
      <c r="W120" s="39"/>
      <c r="X120" s="39"/>
      <c r="Y120" s="39"/>
      <c r="Z120" s="39"/>
      <c r="AA120" s="39"/>
      <c r="AB120" s="39"/>
      <c r="AC120" s="39"/>
      <c r="AD120" s="39"/>
      <c r="AE120" s="39"/>
      <c r="AF120" s="39"/>
      <c r="AG120" s="39"/>
    </row>
    <row r="121" spans="1:33" ht="15.75" customHeight="1" x14ac:dyDescent="0.2">
      <c r="A121" s="39"/>
      <c r="B121" s="39"/>
      <c r="C121" s="42"/>
      <c r="D121" s="42"/>
      <c r="E121" s="42"/>
      <c r="F121" s="42"/>
      <c r="G121" s="42"/>
      <c r="H121" s="42"/>
      <c r="I121" s="42"/>
      <c r="J121" s="42"/>
      <c r="K121" s="42"/>
      <c r="L121" s="42"/>
      <c r="M121" s="42"/>
      <c r="N121" s="42"/>
      <c r="O121" s="42"/>
      <c r="P121" s="42"/>
      <c r="Q121" s="42"/>
      <c r="R121" s="42"/>
      <c r="S121" s="22"/>
      <c r="T121" s="39"/>
      <c r="U121" s="39"/>
      <c r="V121" s="39"/>
      <c r="W121" s="39"/>
      <c r="X121" s="39"/>
      <c r="Y121" s="39"/>
      <c r="Z121" s="39"/>
      <c r="AA121" s="39"/>
      <c r="AB121" s="39"/>
      <c r="AC121" s="39"/>
      <c r="AD121" s="39"/>
      <c r="AE121" s="39"/>
      <c r="AF121" s="39"/>
      <c r="AG121" s="39"/>
    </row>
    <row r="122" spans="1:33" ht="15.75" customHeight="1" x14ac:dyDescent="0.2">
      <c r="A122" s="39"/>
      <c r="B122" s="39"/>
      <c r="C122" s="42"/>
      <c r="D122" s="42"/>
      <c r="E122" s="42"/>
      <c r="F122" s="42"/>
      <c r="G122" s="42"/>
      <c r="H122" s="42"/>
      <c r="I122" s="42"/>
      <c r="J122" s="42"/>
      <c r="K122" s="42"/>
      <c r="L122" s="42"/>
      <c r="M122" s="42"/>
      <c r="N122" s="42"/>
      <c r="O122" s="42"/>
      <c r="P122" s="42"/>
      <c r="Q122" s="42"/>
      <c r="R122" s="42"/>
      <c r="S122" s="22"/>
      <c r="T122" s="39"/>
      <c r="U122" s="39"/>
      <c r="V122" s="39"/>
      <c r="W122" s="39"/>
      <c r="X122" s="39"/>
      <c r="Y122" s="39"/>
      <c r="Z122" s="39"/>
      <c r="AA122" s="39"/>
      <c r="AB122" s="39"/>
      <c r="AC122" s="39"/>
      <c r="AD122" s="39"/>
      <c r="AE122" s="39"/>
      <c r="AF122" s="39"/>
      <c r="AG122" s="39"/>
    </row>
    <row r="123" spans="1:33" ht="15.75" customHeight="1" x14ac:dyDescent="0.2">
      <c r="A123" s="39"/>
      <c r="B123" s="39"/>
      <c r="C123" s="42"/>
      <c r="D123" s="42"/>
      <c r="E123" s="42"/>
      <c r="F123" s="42"/>
      <c r="G123" s="42"/>
      <c r="H123" s="42"/>
      <c r="I123" s="42"/>
      <c r="J123" s="42"/>
      <c r="K123" s="42"/>
      <c r="L123" s="42"/>
      <c r="M123" s="42"/>
      <c r="N123" s="42"/>
      <c r="O123" s="42"/>
      <c r="P123" s="42"/>
      <c r="Q123" s="42"/>
      <c r="R123" s="42"/>
      <c r="S123" s="22"/>
      <c r="T123" s="39"/>
      <c r="U123" s="39"/>
      <c r="V123" s="39"/>
      <c r="W123" s="39"/>
      <c r="X123" s="39"/>
      <c r="Y123" s="39"/>
      <c r="Z123" s="39"/>
      <c r="AA123" s="39"/>
      <c r="AB123" s="39"/>
      <c r="AC123" s="39"/>
      <c r="AD123" s="39"/>
      <c r="AE123" s="39"/>
      <c r="AF123" s="39"/>
      <c r="AG123" s="39"/>
    </row>
    <row r="124" spans="1:33" ht="15.75" customHeight="1" x14ac:dyDescent="0.2">
      <c r="A124" s="39"/>
      <c r="B124" s="39"/>
      <c r="C124" s="42"/>
      <c r="D124" s="42"/>
      <c r="E124" s="42"/>
      <c r="F124" s="42"/>
      <c r="G124" s="42"/>
      <c r="H124" s="42"/>
      <c r="I124" s="42"/>
      <c r="J124" s="42"/>
      <c r="K124" s="42"/>
      <c r="L124" s="42"/>
      <c r="M124" s="42"/>
      <c r="N124" s="42"/>
      <c r="O124" s="42"/>
      <c r="P124" s="42"/>
      <c r="Q124" s="42"/>
      <c r="R124" s="42"/>
      <c r="S124" s="22"/>
      <c r="T124" s="39"/>
      <c r="U124" s="39"/>
      <c r="V124" s="39"/>
      <c r="W124" s="39"/>
      <c r="X124" s="39"/>
      <c r="Y124" s="39"/>
      <c r="Z124" s="39"/>
      <c r="AA124" s="39"/>
      <c r="AB124" s="39"/>
      <c r="AC124" s="39"/>
      <c r="AD124" s="39"/>
      <c r="AE124" s="39"/>
      <c r="AF124" s="39"/>
      <c r="AG124" s="39"/>
    </row>
    <row r="125" spans="1:33" ht="15.75" customHeight="1" x14ac:dyDescent="0.2">
      <c r="A125" s="39"/>
      <c r="B125" s="39"/>
      <c r="C125" s="42"/>
      <c r="D125" s="42"/>
      <c r="E125" s="42"/>
      <c r="F125" s="42"/>
      <c r="G125" s="42"/>
      <c r="H125" s="42"/>
      <c r="I125" s="42"/>
      <c r="J125" s="42"/>
      <c r="K125" s="42"/>
      <c r="L125" s="42"/>
      <c r="M125" s="42"/>
      <c r="N125" s="42"/>
      <c r="O125" s="42"/>
      <c r="P125" s="42"/>
      <c r="Q125" s="42"/>
      <c r="R125" s="42"/>
      <c r="S125" s="22"/>
      <c r="T125" s="39"/>
      <c r="U125" s="39"/>
      <c r="V125" s="39"/>
      <c r="W125" s="39"/>
      <c r="X125" s="39"/>
      <c r="Y125" s="39"/>
      <c r="Z125" s="39"/>
      <c r="AA125" s="39"/>
      <c r="AB125" s="39"/>
      <c r="AC125" s="39"/>
      <c r="AD125" s="39"/>
      <c r="AE125" s="39"/>
      <c r="AF125" s="39"/>
      <c r="AG125" s="39"/>
    </row>
    <row r="126" spans="1:33" ht="15.75" customHeight="1" x14ac:dyDescent="0.2">
      <c r="A126" s="39"/>
      <c r="B126" s="39"/>
      <c r="C126" s="42"/>
      <c r="D126" s="42"/>
      <c r="E126" s="42"/>
      <c r="F126" s="42"/>
      <c r="G126" s="42"/>
      <c r="H126" s="42"/>
      <c r="I126" s="42"/>
      <c r="J126" s="42"/>
      <c r="K126" s="42"/>
      <c r="L126" s="42"/>
      <c r="M126" s="42"/>
      <c r="N126" s="42"/>
      <c r="O126" s="42"/>
      <c r="P126" s="42"/>
      <c r="Q126" s="42"/>
      <c r="R126" s="42"/>
      <c r="S126" s="22"/>
      <c r="T126" s="39"/>
      <c r="U126" s="39"/>
      <c r="V126" s="39"/>
      <c r="W126" s="39"/>
      <c r="X126" s="39"/>
      <c r="Y126" s="39"/>
      <c r="Z126" s="39"/>
      <c r="AA126" s="39"/>
      <c r="AB126" s="39"/>
      <c r="AC126" s="39"/>
      <c r="AD126" s="39"/>
      <c r="AE126" s="39"/>
      <c r="AF126" s="39"/>
      <c r="AG126" s="39"/>
    </row>
    <row r="127" spans="1:33" ht="15.75" customHeight="1" x14ac:dyDescent="0.2">
      <c r="A127" s="39"/>
      <c r="B127" s="39"/>
      <c r="C127" s="42"/>
      <c r="D127" s="42"/>
      <c r="E127" s="42"/>
      <c r="F127" s="42"/>
      <c r="G127" s="42"/>
      <c r="H127" s="42"/>
      <c r="I127" s="42"/>
      <c r="J127" s="42"/>
      <c r="K127" s="42"/>
      <c r="L127" s="42"/>
      <c r="M127" s="42"/>
      <c r="N127" s="42"/>
      <c r="O127" s="42"/>
      <c r="P127" s="42"/>
      <c r="Q127" s="42"/>
      <c r="R127" s="42"/>
      <c r="S127" s="22"/>
      <c r="T127" s="39"/>
      <c r="U127" s="39"/>
      <c r="V127" s="39"/>
      <c r="W127" s="39"/>
      <c r="X127" s="39"/>
      <c r="Y127" s="39"/>
      <c r="Z127" s="39"/>
      <c r="AA127" s="39"/>
      <c r="AB127" s="39"/>
      <c r="AC127" s="39"/>
      <c r="AD127" s="39"/>
      <c r="AE127" s="39"/>
      <c r="AF127" s="39"/>
      <c r="AG127" s="39"/>
    </row>
    <row r="128" spans="1:33" ht="15.75" customHeight="1" x14ac:dyDescent="0.2">
      <c r="A128" s="39"/>
      <c r="B128" s="39"/>
      <c r="C128" s="42"/>
      <c r="D128" s="42"/>
      <c r="E128" s="42"/>
      <c r="F128" s="42"/>
      <c r="G128" s="42"/>
      <c r="H128" s="42"/>
      <c r="I128" s="42"/>
      <c r="J128" s="42"/>
      <c r="K128" s="42"/>
      <c r="L128" s="42"/>
      <c r="M128" s="42"/>
      <c r="N128" s="42"/>
      <c r="O128" s="42"/>
      <c r="P128" s="42"/>
      <c r="Q128" s="42"/>
      <c r="R128" s="42"/>
      <c r="S128" s="22"/>
      <c r="T128" s="39"/>
      <c r="U128" s="39"/>
      <c r="V128" s="39"/>
      <c r="W128" s="39"/>
      <c r="X128" s="39"/>
      <c r="Y128" s="39"/>
      <c r="Z128" s="39"/>
      <c r="AA128" s="39"/>
      <c r="AB128" s="39"/>
      <c r="AC128" s="39"/>
      <c r="AD128" s="39"/>
      <c r="AE128" s="39"/>
      <c r="AF128" s="39"/>
      <c r="AG128" s="39"/>
    </row>
    <row r="129" spans="1:33" ht="15.75" customHeight="1" x14ac:dyDescent="0.2">
      <c r="A129" s="39"/>
      <c r="B129" s="39"/>
      <c r="C129" s="42"/>
      <c r="D129" s="42"/>
      <c r="E129" s="42"/>
      <c r="F129" s="42"/>
      <c r="G129" s="42"/>
      <c r="H129" s="42"/>
      <c r="I129" s="42"/>
      <c r="J129" s="42"/>
      <c r="K129" s="42"/>
      <c r="L129" s="42"/>
      <c r="M129" s="42"/>
      <c r="N129" s="42"/>
      <c r="O129" s="42"/>
      <c r="P129" s="42"/>
      <c r="Q129" s="42"/>
      <c r="R129" s="42"/>
      <c r="S129" s="22"/>
      <c r="T129" s="39"/>
      <c r="U129" s="39"/>
      <c r="V129" s="39"/>
      <c r="W129" s="39"/>
      <c r="X129" s="39"/>
      <c r="Y129" s="39"/>
      <c r="Z129" s="39"/>
      <c r="AA129" s="39"/>
      <c r="AB129" s="39"/>
      <c r="AC129" s="39"/>
      <c r="AD129" s="39"/>
      <c r="AE129" s="39"/>
      <c r="AF129" s="39"/>
      <c r="AG129" s="39"/>
    </row>
    <row r="130" spans="1:33" ht="15.75" customHeight="1" x14ac:dyDescent="0.2">
      <c r="A130" s="39"/>
      <c r="B130" s="39"/>
      <c r="C130" s="42"/>
      <c r="D130" s="42"/>
      <c r="E130" s="42"/>
      <c r="F130" s="42"/>
      <c r="G130" s="42"/>
      <c r="H130" s="42"/>
      <c r="I130" s="42"/>
      <c r="J130" s="42"/>
      <c r="K130" s="42"/>
      <c r="L130" s="42"/>
      <c r="M130" s="42"/>
      <c r="N130" s="42"/>
      <c r="O130" s="42"/>
      <c r="P130" s="42"/>
      <c r="Q130" s="42"/>
      <c r="R130" s="42"/>
      <c r="S130" s="22"/>
      <c r="T130" s="39"/>
      <c r="U130" s="39"/>
      <c r="V130" s="39"/>
      <c r="W130" s="39"/>
      <c r="X130" s="39"/>
      <c r="Y130" s="39"/>
      <c r="Z130" s="39"/>
      <c r="AA130" s="39"/>
      <c r="AB130" s="39"/>
      <c r="AC130" s="39"/>
      <c r="AD130" s="39"/>
      <c r="AE130" s="39"/>
      <c r="AF130" s="39"/>
      <c r="AG130" s="39"/>
    </row>
    <row r="131" spans="1:33" ht="15.75" customHeight="1" x14ac:dyDescent="0.2">
      <c r="A131" s="39"/>
      <c r="B131" s="39"/>
      <c r="C131" s="42"/>
      <c r="D131" s="42"/>
      <c r="E131" s="42"/>
      <c r="F131" s="42"/>
      <c r="G131" s="42"/>
      <c r="H131" s="42"/>
      <c r="I131" s="42"/>
      <c r="J131" s="42"/>
      <c r="K131" s="42"/>
      <c r="L131" s="42"/>
      <c r="M131" s="42"/>
      <c r="N131" s="42"/>
      <c r="O131" s="42"/>
      <c r="P131" s="42"/>
      <c r="Q131" s="42"/>
      <c r="R131" s="42"/>
      <c r="S131" s="22"/>
      <c r="T131" s="39"/>
      <c r="U131" s="39"/>
      <c r="V131" s="39"/>
      <c r="W131" s="39"/>
      <c r="X131" s="39"/>
      <c r="Y131" s="39"/>
      <c r="Z131" s="39"/>
      <c r="AA131" s="39"/>
      <c r="AB131" s="39"/>
      <c r="AC131" s="39"/>
      <c r="AD131" s="39"/>
      <c r="AE131" s="39"/>
      <c r="AF131" s="39"/>
      <c r="AG131" s="39"/>
    </row>
    <row r="132" spans="1:33" ht="15.75" customHeight="1" x14ac:dyDescent="0.2">
      <c r="A132" s="39"/>
      <c r="B132" s="39"/>
      <c r="C132" s="42"/>
      <c r="D132" s="42"/>
      <c r="E132" s="42"/>
      <c r="F132" s="42"/>
      <c r="G132" s="42"/>
      <c r="H132" s="42"/>
      <c r="I132" s="42"/>
      <c r="J132" s="42"/>
      <c r="K132" s="42"/>
      <c r="L132" s="42"/>
      <c r="M132" s="42"/>
      <c r="N132" s="42"/>
      <c r="O132" s="42"/>
      <c r="P132" s="42"/>
      <c r="Q132" s="42"/>
      <c r="R132" s="42"/>
      <c r="S132" s="22"/>
      <c r="T132" s="39"/>
      <c r="U132" s="39"/>
      <c r="V132" s="39"/>
      <c r="W132" s="39"/>
      <c r="X132" s="39"/>
      <c r="Y132" s="39"/>
      <c r="Z132" s="39"/>
      <c r="AA132" s="39"/>
      <c r="AB132" s="39"/>
      <c r="AC132" s="39"/>
      <c r="AD132" s="39"/>
      <c r="AE132" s="39"/>
      <c r="AF132" s="39"/>
      <c r="AG132" s="39"/>
    </row>
    <row r="133" spans="1:33" ht="15.75" customHeight="1" x14ac:dyDescent="0.2">
      <c r="A133" s="39"/>
      <c r="B133" s="39"/>
      <c r="C133" s="42"/>
      <c r="D133" s="42"/>
      <c r="E133" s="42"/>
      <c r="F133" s="42"/>
      <c r="G133" s="42"/>
      <c r="H133" s="42"/>
      <c r="I133" s="42"/>
      <c r="J133" s="42"/>
      <c r="K133" s="42"/>
      <c r="L133" s="42"/>
      <c r="M133" s="42"/>
      <c r="N133" s="42"/>
      <c r="O133" s="42"/>
      <c r="P133" s="42"/>
      <c r="Q133" s="42"/>
      <c r="R133" s="42"/>
      <c r="S133" s="22"/>
      <c r="T133" s="39"/>
      <c r="U133" s="39"/>
      <c r="V133" s="39"/>
      <c r="W133" s="39"/>
      <c r="X133" s="39"/>
      <c r="Y133" s="39"/>
      <c r="Z133" s="39"/>
      <c r="AA133" s="39"/>
      <c r="AB133" s="39"/>
      <c r="AC133" s="39"/>
      <c r="AD133" s="39"/>
      <c r="AE133" s="39"/>
      <c r="AF133" s="39"/>
      <c r="AG133" s="39"/>
    </row>
    <row r="134" spans="1:33" ht="15.75" customHeight="1" x14ac:dyDescent="0.2">
      <c r="A134" s="39"/>
      <c r="B134" s="39"/>
      <c r="C134" s="42"/>
      <c r="D134" s="42"/>
      <c r="E134" s="42"/>
      <c r="F134" s="42"/>
      <c r="G134" s="42"/>
      <c r="H134" s="42"/>
      <c r="I134" s="42"/>
      <c r="J134" s="42"/>
      <c r="K134" s="42"/>
      <c r="L134" s="42"/>
      <c r="M134" s="42"/>
      <c r="N134" s="42"/>
      <c r="O134" s="42"/>
      <c r="P134" s="42"/>
      <c r="Q134" s="42"/>
      <c r="R134" s="42"/>
      <c r="S134" s="22"/>
      <c r="T134" s="39"/>
      <c r="U134" s="39"/>
      <c r="V134" s="39"/>
      <c r="W134" s="39"/>
      <c r="X134" s="39"/>
      <c r="Y134" s="39"/>
      <c r="Z134" s="39"/>
      <c r="AA134" s="39"/>
      <c r="AB134" s="39"/>
      <c r="AC134" s="39"/>
      <c r="AD134" s="39"/>
      <c r="AE134" s="39"/>
      <c r="AF134" s="39"/>
      <c r="AG134" s="39"/>
    </row>
    <row r="135" spans="1:33" ht="15.75" customHeight="1" x14ac:dyDescent="0.2">
      <c r="A135" s="39"/>
      <c r="B135" s="39"/>
      <c r="C135" s="42"/>
      <c r="D135" s="42"/>
      <c r="E135" s="42"/>
      <c r="F135" s="42"/>
      <c r="G135" s="42"/>
      <c r="H135" s="42"/>
      <c r="I135" s="42"/>
      <c r="J135" s="42"/>
      <c r="K135" s="42"/>
      <c r="L135" s="42"/>
      <c r="M135" s="42"/>
      <c r="N135" s="42"/>
      <c r="O135" s="42"/>
      <c r="P135" s="42"/>
      <c r="Q135" s="42"/>
      <c r="R135" s="42"/>
      <c r="S135" s="22"/>
      <c r="T135" s="39"/>
      <c r="U135" s="39"/>
      <c r="V135" s="39"/>
      <c r="W135" s="39"/>
      <c r="X135" s="39"/>
      <c r="Y135" s="39"/>
      <c r="Z135" s="39"/>
      <c r="AA135" s="39"/>
      <c r="AB135" s="39"/>
      <c r="AC135" s="39"/>
      <c r="AD135" s="39"/>
      <c r="AE135" s="39"/>
      <c r="AF135" s="39"/>
      <c r="AG135" s="39"/>
    </row>
    <row r="136" spans="1:33" ht="15.75" customHeight="1" x14ac:dyDescent="0.2">
      <c r="A136" s="39"/>
      <c r="B136" s="39"/>
      <c r="C136" s="42"/>
      <c r="D136" s="42"/>
      <c r="E136" s="42"/>
      <c r="F136" s="42"/>
      <c r="G136" s="42"/>
      <c r="H136" s="42"/>
      <c r="I136" s="42"/>
      <c r="J136" s="42"/>
      <c r="K136" s="42"/>
      <c r="L136" s="42"/>
      <c r="M136" s="42"/>
      <c r="N136" s="42"/>
      <c r="O136" s="42"/>
      <c r="P136" s="42"/>
      <c r="Q136" s="42"/>
      <c r="R136" s="42"/>
      <c r="S136" s="22"/>
      <c r="T136" s="39"/>
      <c r="U136" s="39"/>
      <c r="V136" s="39"/>
      <c r="W136" s="39"/>
      <c r="X136" s="39"/>
      <c r="Y136" s="39"/>
      <c r="Z136" s="39"/>
      <c r="AA136" s="39"/>
      <c r="AB136" s="39"/>
      <c r="AC136" s="39"/>
      <c r="AD136" s="39"/>
      <c r="AE136" s="39"/>
      <c r="AF136" s="39"/>
      <c r="AG136" s="39"/>
    </row>
    <row r="137" spans="1:33" ht="15.75" customHeight="1" x14ac:dyDescent="0.2">
      <c r="A137" s="39"/>
      <c r="B137" s="39"/>
      <c r="C137" s="42"/>
      <c r="D137" s="42"/>
      <c r="E137" s="42"/>
      <c r="F137" s="42"/>
      <c r="G137" s="42"/>
      <c r="H137" s="42"/>
      <c r="I137" s="42"/>
      <c r="J137" s="42"/>
      <c r="K137" s="42"/>
      <c r="L137" s="42"/>
      <c r="M137" s="42"/>
      <c r="N137" s="42"/>
      <c r="O137" s="42"/>
      <c r="P137" s="42"/>
      <c r="Q137" s="42"/>
      <c r="R137" s="42"/>
      <c r="S137" s="22"/>
      <c r="T137" s="39"/>
      <c r="U137" s="39"/>
      <c r="V137" s="39"/>
      <c r="W137" s="39"/>
      <c r="X137" s="39"/>
      <c r="Y137" s="39"/>
      <c r="Z137" s="39"/>
      <c r="AA137" s="39"/>
      <c r="AB137" s="39"/>
      <c r="AC137" s="39"/>
      <c r="AD137" s="39"/>
      <c r="AE137" s="39"/>
      <c r="AF137" s="39"/>
      <c r="AG137" s="39"/>
    </row>
    <row r="138" spans="1:33" ht="15.75" customHeight="1" x14ac:dyDescent="0.2">
      <c r="A138" s="39"/>
      <c r="B138" s="39"/>
      <c r="C138" s="42"/>
      <c r="D138" s="42"/>
      <c r="E138" s="42"/>
      <c r="F138" s="42"/>
      <c r="G138" s="42"/>
      <c r="H138" s="42"/>
      <c r="I138" s="42"/>
      <c r="J138" s="42"/>
      <c r="K138" s="42"/>
      <c r="L138" s="42"/>
      <c r="M138" s="42"/>
      <c r="N138" s="42"/>
      <c r="O138" s="42"/>
      <c r="P138" s="42"/>
      <c r="Q138" s="42"/>
      <c r="R138" s="42"/>
      <c r="S138" s="22"/>
      <c r="T138" s="39"/>
      <c r="U138" s="39"/>
      <c r="V138" s="39"/>
      <c r="W138" s="39"/>
      <c r="X138" s="39"/>
      <c r="Y138" s="39"/>
      <c r="Z138" s="39"/>
      <c r="AA138" s="39"/>
      <c r="AB138" s="39"/>
      <c r="AC138" s="39"/>
      <c r="AD138" s="39"/>
      <c r="AE138" s="39"/>
      <c r="AF138" s="39"/>
      <c r="AG138" s="39"/>
    </row>
    <row r="139" spans="1:33" ht="15.75" customHeight="1" x14ac:dyDescent="0.2">
      <c r="A139" s="39"/>
      <c r="B139" s="39"/>
      <c r="C139" s="42"/>
      <c r="D139" s="42"/>
      <c r="E139" s="42"/>
      <c r="F139" s="42"/>
      <c r="G139" s="42"/>
      <c r="H139" s="42"/>
      <c r="I139" s="42"/>
      <c r="J139" s="42"/>
      <c r="K139" s="42"/>
      <c r="L139" s="42"/>
      <c r="M139" s="42"/>
      <c r="N139" s="42"/>
      <c r="O139" s="42"/>
      <c r="P139" s="42"/>
      <c r="Q139" s="42"/>
      <c r="R139" s="42"/>
      <c r="S139" s="22"/>
      <c r="T139" s="39"/>
      <c r="U139" s="39"/>
      <c r="V139" s="39"/>
      <c r="W139" s="39"/>
      <c r="X139" s="39"/>
      <c r="Y139" s="39"/>
      <c r="Z139" s="39"/>
      <c r="AA139" s="39"/>
      <c r="AB139" s="39"/>
      <c r="AC139" s="39"/>
      <c r="AD139" s="39"/>
      <c r="AE139" s="39"/>
      <c r="AF139" s="39"/>
      <c r="AG139" s="39"/>
    </row>
    <row r="140" spans="1:33" ht="15.75" customHeight="1" x14ac:dyDescent="0.2">
      <c r="A140" s="39"/>
      <c r="B140" s="39"/>
      <c r="C140" s="42"/>
      <c r="D140" s="42"/>
      <c r="E140" s="42"/>
      <c r="F140" s="42"/>
      <c r="G140" s="42"/>
      <c r="H140" s="42"/>
      <c r="I140" s="42"/>
      <c r="J140" s="42"/>
      <c r="K140" s="42"/>
      <c r="L140" s="42"/>
      <c r="M140" s="42"/>
      <c r="N140" s="42"/>
      <c r="O140" s="42"/>
      <c r="P140" s="42"/>
      <c r="Q140" s="42"/>
      <c r="R140" s="42"/>
      <c r="S140" s="22"/>
      <c r="T140" s="39"/>
      <c r="U140" s="39"/>
      <c r="V140" s="39"/>
      <c r="W140" s="39"/>
      <c r="X140" s="39"/>
      <c r="Y140" s="39"/>
      <c r="Z140" s="39"/>
      <c r="AA140" s="39"/>
      <c r="AB140" s="39"/>
      <c r="AC140" s="39"/>
      <c r="AD140" s="39"/>
      <c r="AE140" s="39"/>
      <c r="AF140" s="39"/>
      <c r="AG140" s="39"/>
    </row>
    <row r="141" spans="1:33" ht="15.75" customHeight="1" x14ac:dyDescent="0.2">
      <c r="A141" s="39"/>
      <c r="B141" s="39"/>
      <c r="C141" s="42"/>
      <c r="D141" s="42"/>
      <c r="E141" s="42"/>
      <c r="F141" s="42"/>
      <c r="G141" s="42"/>
      <c r="H141" s="42"/>
      <c r="I141" s="42"/>
      <c r="J141" s="42"/>
      <c r="K141" s="42"/>
      <c r="L141" s="42"/>
      <c r="M141" s="42"/>
      <c r="N141" s="42"/>
      <c r="O141" s="42"/>
      <c r="P141" s="42"/>
      <c r="Q141" s="42"/>
      <c r="R141" s="42"/>
      <c r="S141" s="22"/>
      <c r="T141" s="39"/>
      <c r="U141" s="39"/>
      <c r="V141" s="39"/>
      <c r="W141" s="39"/>
      <c r="X141" s="39"/>
      <c r="Y141" s="39"/>
      <c r="Z141" s="39"/>
      <c r="AA141" s="39"/>
      <c r="AB141" s="39"/>
      <c r="AC141" s="39"/>
      <c r="AD141" s="39"/>
      <c r="AE141" s="39"/>
      <c r="AF141" s="39"/>
      <c r="AG141" s="39"/>
    </row>
    <row r="142" spans="1:33" ht="15.75" customHeight="1" x14ac:dyDescent="0.2">
      <c r="A142" s="39"/>
      <c r="B142" s="39"/>
      <c r="C142" s="42"/>
      <c r="D142" s="42"/>
      <c r="E142" s="42"/>
      <c r="F142" s="42"/>
      <c r="G142" s="42"/>
      <c r="H142" s="42"/>
      <c r="I142" s="42"/>
      <c r="J142" s="42"/>
      <c r="K142" s="42"/>
      <c r="L142" s="42"/>
      <c r="M142" s="42"/>
      <c r="N142" s="42"/>
      <c r="O142" s="42"/>
      <c r="P142" s="42"/>
      <c r="Q142" s="42"/>
      <c r="R142" s="42"/>
      <c r="S142" s="22"/>
      <c r="T142" s="39"/>
      <c r="U142" s="39"/>
      <c r="V142" s="39"/>
      <c r="W142" s="39"/>
      <c r="X142" s="39"/>
      <c r="Y142" s="39"/>
      <c r="Z142" s="39"/>
      <c r="AA142" s="39"/>
      <c r="AB142" s="39"/>
      <c r="AC142" s="39"/>
      <c r="AD142" s="39"/>
      <c r="AE142" s="39"/>
      <c r="AF142" s="39"/>
      <c r="AG142" s="39"/>
    </row>
    <row r="143" spans="1:33" ht="15.75" customHeight="1" x14ac:dyDescent="0.2">
      <c r="A143" s="39"/>
      <c r="B143" s="39"/>
      <c r="C143" s="42"/>
      <c r="D143" s="42"/>
      <c r="E143" s="42"/>
      <c r="F143" s="42"/>
      <c r="G143" s="42"/>
      <c r="H143" s="42"/>
      <c r="I143" s="42"/>
      <c r="J143" s="42"/>
      <c r="K143" s="42"/>
      <c r="L143" s="42"/>
      <c r="M143" s="42"/>
      <c r="N143" s="42"/>
      <c r="O143" s="42"/>
      <c r="P143" s="42"/>
      <c r="Q143" s="42"/>
      <c r="R143" s="42"/>
      <c r="S143" s="22"/>
      <c r="T143" s="39"/>
      <c r="U143" s="39"/>
      <c r="V143" s="39"/>
      <c r="W143" s="39"/>
      <c r="X143" s="39"/>
      <c r="Y143" s="39"/>
      <c r="Z143" s="39"/>
      <c r="AA143" s="39"/>
      <c r="AB143" s="39"/>
      <c r="AC143" s="39"/>
      <c r="AD143" s="39"/>
      <c r="AE143" s="39"/>
      <c r="AF143" s="39"/>
      <c r="AG143" s="39"/>
    </row>
    <row r="144" spans="1:33" ht="15.75" customHeight="1" x14ac:dyDescent="0.2">
      <c r="A144" s="39"/>
      <c r="B144" s="39"/>
      <c r="C144" s="42"/>
      <c r="D144" s="42"/>
      <c r="E144" s="42"/>
      <c r="F144" s="42"/>
      <c r="G144" s="42"/>
      <c r="H144" s="42"/>
      <c r="I144" s="42"/>
      <c r="J144" s="42"/>
      <c r="K144" s="42"/>
      <c r="L144" s="42"/>
      <c r="M144" s="42"/>
      <c r="N144" s="42"/>
      <c r="O144" s="42"/>
      <c r="P144" s="42"/>
      <c r="Q144" s="42"/>
      <c r="R144" s="42"/>
      <c r="S144" s="22"/>
      <c r="T144" s="39"/>
      <c r="U144" s="39"/>
      <c r="V144" s="39"/>
      <c r="W144" s="39"/>
      <c r="X144" s="39"/>
      <c r="Y144" s="39"/>
      <c r="Z144" s="39"/>
      <c r="AA144" s="39"/>
      <c r="AB144" s="39"/>
      <c r="AC144" s="39"/>
      <c r="AD144" s="39"/>
      <c r="AE144" s="39"/>
      <c r="AF144" s="39"/>
      <c r="AG144" s="39"/>
    </row>
    <row r="145" spans="1:33" ht="15.75" customHeight="1" x14ac:dyDescent="0.2">
      <c r="A145" s="39"/>
      <c r="B145" s="39"/>
      <c r="C145" s="42"/>
      <c r="D145" s="42"/>
      <c r="E145" s="42"/>
      <c r="F145" s="42"/>
      <c r="G145" s="42"/>
      <c r="H145" s="42"/>
      <c r="I145" s="42"/>
      <c r="J145" s="42"/>
      <c r="K145" s="42"/>
      <c r="L145" s="42"/>
      <c r="M145" s="42"/>
      <c r="N145" s="42"/>
      <c r="O145" s="42"/>
      <c r="P145" s="42"/>
      <c r="Q145" s="42"/>
      <c r="R145" s="42"/>
      <c r="S145" s="22"/>
      <c r="T145" s="39"/>
      <c r="U145" s="39"/>
      <c r="V145" s="39"/>
      <c r="W145" s="39"/>
      <c r="X145" s="39"/>
      <c r="Y145" s="39"/>
      <c r="Z145" s="39"/>
      <c r="AA145" s="39"/>
      <c r="AB145" s="39"/>
      <c r="AC145" s="39"/>
      <c r="AD145" s="39"/>
      <c r="AE145" s="39"/>
      <c r="AF145" s="39"/>
      <c r="AG145" s="39"/>
    </row>
    <row r="146" spans="1:33" ht="15.75" customHeight="1" x14ac:dyDescent="0.2">
      <c r="A146" s="39"/>
      <c r="B146" s="39"/>
      <c r="C146" s="42"/>
      <c r="D146" s="42"/>
      <c r="E146" s="42"/>
      <c r="F146" s="42"/>
      <c r="G146" s="42"/>
      <c r="H146" s="42"/>
      <c r="I146" s="42"/>
      <c r="J146" s="42"/>
      <c r="K146" s="42"/>
      <c r="L146" s="42"/>
      <c r="M146" s="42"/>
      <c r="N146" s="42"/>
      <c r="O146" s="42"/>
      <c r="P146" s="42"/>
      <c r="Q146" s="42"/>
      <c r="R146" s="42"/>
      <c r="S146" s="22"/>
      <c r="T146" s="39"/>
      <c r="U146" s="39"/>
      <c r="V146" s="39"/>
      <c r="W146" s="39"/>
      <c r="X146" s="39"/>
      <c r="Y146" s="39"/>
      <c r="Z146" s="39"/>
      <c r="AA146" s="39"/>
      <c r="AB146" s="39"/>
      <c r="AC146" s="39"/>
      <c r="AD146" s="39"/>
      <c r="AE146" s="39"/>
      <c r="AF146" s="39"/>
      <c r="AG146" s="39"/>
    </row>
    <row r="147" spans="1:33" ht="15.75" customHeight="1" x14ac:dyDescent="0.2">
      <c r="A147" s="39"/>
      <c r="B147" s="39"/>
      <c r="C147" s="42"/>
      <c r="D147" s="42"/>
      <c r="E147" s="42"/>
      <c r="F147" s="42"/>
      <c r="G147" s="42"/>
      <c r="H147" s="42"/>
      <c r="I147" s="42"/>
      <c r="J147" s="42"/>
      <c r="K147" s="42"/>
      <c r="L147" s="42"/>
      <c r="M147" s="42"/>
      <c r="N147" s="42"/>
      <c r="O147" s="42"/>
      <c r="P147" s="42"/>
      <c r="Q147" s="42"/>
      <c r="R147" s="42"/>
      <c r="S147" s="22"/>
      <c r="T147" s="39"/>
      <c r="U147" s="39"/>
      <c r="V147" s="39"/>
      <c r="W147" s="39"/>
      <c r="X147" s="39"/>
      <c r="Y147" s="39"/>
      <c r="Z147" s="39"/>
      <c r="AA147" s="39"/>
      <c r="AB147" s="39"/>
      <c r="AC147" s="39"/>
      <c r="AD147" s="39"/>
      <c r="AE147" s="39"/>
      <c r="AF147" s="39"/>
      <c r="AG147" s="39"/>
    </row>
    <row r="148" spans="1:33" ht="15.75" customHeight="1" x14ac:dyDescent="0.2">
      <c r="A148" s="15"/>
      <c r="B148" s="15"/>
      <c r="C148" s="35"/>
      <c r="D148" s="35"/>
      <c r="E148" s="35"/>
      <c r="F148" s="35"/>
      <c r="G148" s="35"/>
      <c r="H148" s="35"/>
      <c r="I148" s="35"/>
      <c r="J148" s="35"/>
      <c r="K148" s="35"/>
      <c r="L148" s="35"/>
      <c r="M148" s="35"/>
      <c r="N148" s="35"/>
      <c r="O148" s="35"/>
      <c r="P148" s="35"/>
      <c r="Q148" s="35"/>
      <c r="R148" s="35"/>
      <c r="S148" s="22"/>
      <c r="T148" s="15"/>
      <c r="U148" s="15"/>
      <c r="V148" s="15"/>
      <c r="W148" s="15"/>
      <c r="X148" s="15"/>
      <c r="Y148" s="15"/>
      <c r="Z148" s="15"/>
      <c r="AA148" s="15"/>
      <c r="AB148" s="15"/>
      <c r="AC148" s="15"/>
      <c r="AD148" s="15"/>
      <c r="AE148" s="15"/>
      <c r="AF148" s="15"/>
      <c r="AG148" s="15"/>
    </row>
    <row r="149" spans="1:33" ht="15.75" customHeight="1" x14ac:dyDescent="0.2">
      <c r="A149" s="15"/>
      <c r="B149" s="15"/>
      <c r="C149" s="35"/>
      <c r="D149" s="35"/>
      <c r="E149" s="35"/>
      <c r="F149" s="35"/>
      <c r="G149" s="35"/>
      <c r="H149" s="35"/>
      <c r="I149" s="35"/>
      <c r="J149" s="35"/>
      <c r="K149" s="35"/>
      <c r="L149" s="35"/>
      <c r="M149" s="35"/>
      <c r="N149" s="35"/>
      <c r="O149" s="35"/>
      <c r="P149" s="35"/>
      <c r="Q149" s="35"/>
      <c r="R149" s="35"/>
      <c r="S149" s="22"/>
      <c r="T149" s="15"/>
      <c r="U149" s="15"/>
      <c r="V149" s="15"/>
      <c r="W149" s="15"/>
      <c r="X149" s="15"/>
      <c r="Y149" s="15"/>
      <c r="Z149" s="15"/>
      <c r="AA149" s="15"/>
      <c r="AB149" s="15"/>
      <c r="AC149" s="15"/>
      <c r="AD149" s="15"/>
      <c r="AE149" s="15"/>
      <c r="AF149" s="15"/>
      <c r="AG149" s="15"/>
    </row>
    <row r="150" spans="1:33" ht="15.75" customHeight="1" x14ac:dyDescent="0.2">
      <c r="A150" s="15"/>
      <c r="B150" s="15"/>
      <c r="C150" s="35"/>
      <c r="D150" s="35"/>
      <c r="E150" s="35"/>
      <c r="F150" s="35"/>
      <c r="G150" s="35"/>
      <c r="H150" s="35"/>
      <c r="I150" s="35"/>
      <c r="J150" s="35"/>
      <c r="K150" s="35"/>
      <c r="L150" s="35"/>
      <c r="M150" s="35"/>
      <c r="N150" s="35"/>
      <c r="O150" s="35"/>
      <c r="P150" s="35"/>
      <c r="Q150" s="35"/>
      <c r="R150" s="35"/>
      <c r="S150" s="22"/>
      <c r="T150" s="15"/>
      <c r="U150" s="15"/>
      <c r="V150" s="15"/>
      <c r="W150" s="15"/>
      <c r="X150" s="15"/>
      <c r="Y150" s="15"/>
      <c r="Z150" s="15"/>
      <c r="AA150" s="15"/>
      <c r="AB150" s="15"/>
      <c r="AC150" s="15"/>
      <c r="AD150" s="15"/>
      <c r="AE150" s="15"/>
      <c r="AF150" s="15"/>
      <c r="AG150" s="15"/>
    </row>
    <row r="151" spans="1:33" ht="15.75" customHeight="1" x14ac:dyDescent="0.2">
      <c r="A151" s="15"/>
      <c r="B151" s="15"/>
      <c r="C151" s="35"/>
      <c r="D151" s="35"/>
      <c r="E151" s="35"/>
      <c r="F151" s="35"/>
      <c r="G151" s="35"/>
      <c r="H151" s="35"/>
      <c r="I151" s="35"/>
      <c r="J151" s="35"/>
      <c r="K151" s="35"/>
      <c r="L151" s="35"/>
      <c r="M151" s="35"/>
      <c r="N151" s="35"/>
      <c r="O151" s="35"/>
      <c r="P151" s="35"/>
      <c r="Q151" s="35"/>
      <c r="R151" s="35"/>
      <c r="S151" s="22"/>
      <c r="T151" s="15"/>
      <c r="U151" s="15"/>
      <c r="V151" s="15"/>
      <c r="W151" s="15"/>
      <c r="X151" s="15"/>
      <c r="Y151" s="15"/>
      <c r="Z151" s="15"/>
      <c r="AA151" s="15"/>
      <c r="AB151" s="15"/>
      <c r="AC151" s="15"/>
      <c r="AD151" s="15"/>
      <c r="AE151" s="15"/>
      <c r="AF151" s="15"/>
      <c r="AG151" s="15"/>
    </row>
    <row r="152" spans="1:33" ht="15.75" customHeight="1" x14ac:dyDescent="0.2">
      <c r="A152" s="15"/>
      <c r="B152" s="15"/>
      <c r="C152" s="35"/>
      <c r="D152" s="35"/>
      <c r="E152" s="35"/>
      <c r="F152" s="35"/>
      <c r="G152" s="35"/>
      <c r="H152" s="35"/>
      <c r="I152" s="35"/>
      <c r="J152" s="35"/>
      <c r="K152" s="35"/>
      <c r="L152" s="35"/>
      <c r="M152" s="35"/>
      <c r="N152" s="35"/>
      <c r="O152" s="35"/>
      <c r="P152" s="35"/>
      <c r="Q152" s="35"/>
      <c r="R152" s="35"/>
      <c r="S152" s="22"/>
      <c r="T152" s="15"/>
      <c r="U152" s="15"/>
      <c r="V152" s="15"/>
      <c r="W152" s="15"/>
      <c r="X152" s="15"/>
      <c r="Y152" s="15"/>
      <c r="Z152" s="15"/>
      <c r="AA152" s="15"/>
      <c r="AB152" s="15"/>
      <c r="AC152" s="15"/>
      <c r="AD152" s="15"/>
      <c r="AE152" s="15"/>
      <c r="AF152" s="15"/>
      <c r="AG152" s="15"/>
    </row>
    <row r="153" spans="1:33" ht="15.75" customHeight="1" x14ac:dyDescent="0.2">
      <c r="A153" s="15"/>
      <c r="B153" s="15"/>
      <c r="C153" s="35"/>
      <c r="D153" s="35"/>
      <c r="E153" s="35"/>
      <c r="F153" s="35"/>
      <c r="G153" s="35"/>
      <c r="H153" s="35"/>
      <c r="I153" s="35"/>
      <c r="J153" s="35"/>
      <c r="K153" s="35"/>
      <c r="L153" s="35"/>
      <c r="M153" s="35"/>
      <c r="N153" s="35"/>
      <c r="O153" s="35"/>
      <c r="P153" s="35"/>
      <c r="Q153" s="35"/>
      <c r="R153" s="35"/>
      <c r="S153" s="22"/>
      <c r="T153" s="15"/>
      <c r="U153" s="15"/>
      <c r="V153" s="15"/>
      <c r="W153" s="15"/>
      <c r="X153" s="15"/>
      <c r="Y153" s="15"/>
      <c r="Z153" s="15"/>
      <c r="AA153" s="15"/>
      <c r="AB153" s="15"/>
      <c r="AC153" s="15"/>
      <c r="AD153" s="15"/>
      <c r="AE153" s="15"/>
      <c r="AF153" s="15"/>
      <c r="AG153" s="15"/>
    </row>
    <row r="154" spans="1:33" ht="15.75" customHeight="1" x14ac:dyDescent="0.2">
      <c r="A154" s="15"/>
      <c r="B154" s="15"/>
      <c r="C154" s="35"/>
      <c r="D154" s="35"/>
      <c r="E154" s="35"/>
      <c r="F154" s="35"/>
      <c r="G154" s="35"/>
      <c r="H154" s="35"/>
      <c r="I154" s="35"/>
      <c r="J154" s="35"/>
      <c r="K154" s="35"/>
      <c r="L154" s="35"/>
      <c r="M154" s="35"/>
      <c r="N154" s="35"/>
      <c r="O154" s="35"/>
      <c r="P154" s="35"/>
      <c r="Q154" s="35"/>
      <c r="R154" s="35"/>
      <c r="S154" s="22"/>
      <c r="T154" s="15"/>
      <c r="U154" s="15"/>
      <c r="V154" s="15"/>
      <c r="W154" s="15"/>
      <c r="X154" s="15"/>
      <c r="Y154" s="15"/>
      <c r="Z154" s="15"/>
      <c r="AA154" s="15"/>
      <c r="AB154" s="15"/>
      <c r="AC154" s="15"/>
      <c r="AD154" s="15"/>
      <c r="AE154" s="15"/>
      <c r="AF154" s="15"/>
      <c r="AG154" s="15"/>
    </row>
    <row r="155" spans="1:33" ht="15.75" customHeight="1" x14ac:dyDescent="0.2">
      <c r="A155" s="15"/>
      <c r="B155" s="15"/>
      <c r="C155" s="35"/>
      <c r="D155" s="35"/>
      <c r="E155" s="35"/>
      <c r="F155" s="35"/>
      <c r="G155" s="35"/>
      <c r="H155" s="35"/>
      <c r="I155" s="35"/>
      <c r="J155" s="35"/>
      <c r="K155" s="35"/>
      <c r="L155" s="35"/>
      <c r="M155" s="35"/>
      <c r="N155" s="35"/>
      <c r="O155" s="35"/>
      <c r="P155" s="35"/>
      <c r="Q155" s="35"/>
      <c r="R155" s="35"/>
      <c r="S155" s="22"/>
      <c r="T155" s="15"/>
      <c r="U155" s="15"/>
      <c r="V155" s="15"/>
      <c r="W155" s="15"/>
      <c r="X155" s="15"/>
      <c r="Y155" s="15"/>
      <c r="Z155" s="15"/>
      <c r="AA155" s="15"/>
      <c r="AB155" s="15"/>
      <c r="AC155" s="15"/>
      <c r="AD155" s="15"/>
      <c r="AE155" s="15"/>
      <c r="AF155" s="15"/>
      <c r="AG155" s="15"/>
    </row>
    <row r="156" spans="1:33" ht="15.75" customHeight="1" x14ac:dyDescent="0.2">
      <c r="A156" s="15"/>
      <c r="B156" s="15"/>
      <c r="C156" s="35"/>
      <c r="D156" s="35"/>
      <c r="E156" s="35"/>
      <c r="F156" s="35"/>
      <c r="G156" s="35"/>
      <c r="H156" s="35"/>
      <c r="I156" s="35"/>
      <c r="J156" s="35"/>
      <c r="K156" s="35"/>
      <c r="L156" s="35"/>
      <c r="M156" s="35"/>
      <c r="N156" s="35"/>
      <c r="O156" s="35"/>
      <c r="P156" s="35"/>
      <c r="Q156" s="35"/>
      <c r="R156" s="35"/>
      <c r="S156" s="22"/>
      <c r="T156" s="15"/>
      <c r="U156" s="15"/>
      <c r="V156" s="15"/>
      <c r="W156" s="15"/>
      <c r="X156" s="15"/>
      <c r="Y156" s="15"/>
      <c r="Z156" s="15"/>
      <c r="AA156" s="15"/>
      <c r="AB156" s="15"/>
      <c r="AC156" s="15"/>
      <c r="AD156" s="15"/>
      <c r="AE156" s="15"/>
      <c r="AF156" s="15"/>
      <c r="AG156" s="15"/>
    </row>
    <row r="157" spans="1:33" ht="15.75" customHeight="1" x14ac:dyDescent="0.2">
      <c r="A157" s="15"/>
      <c r="B157" s="15"/>
      <c r="C157" s="35"/>
      <c r="D157" s="35"/>
      <c r="E157" s="35"/>
      <c r="F157" s="35"/>
      <c r="G157" s="35"/>
      <c r="H157" s="35"/>
      <c r="I157" s="35"/>
      <c r="J157" s="35"/>
      <c r="K157" s="35"/>
      <c r="L157" s="35"/>
      <c r="M157" s="35"/>
      <c r="N157" s="35"/>
      <c r="O157" s="35"/>
      <c r="P157" s="35"/>
      <c r="Q157" s="35"/>
      <c r="R157" s="35"/>
      <c r="S157" s="22"/>
      <c r="T157" s="15"/>
      <c r="U157" s="15"/>
      <c r="V157" s="15"/>
      <c r="W157" s="15"/>
      <c r="X157" s="15"/>
      <c r="Y157" s="15"/>
      <c r="Z157" s="15"/>
      <c r="AA157" s="15"/>
      <c r="AB157" s="15"/>
      <c r="AC157" s="15"/>
      <c r="AD157" s="15"/>
      <c r="AE157" s="15"/>
      <c r="AF157" s="15"/>
      <c r="AG157" s="15"/>
    </row>
    <row r="158" spans="1:33" ht="15.75" customHeight="1" x14ac:dyDescent="0.2">
      <c r="A158" s="15"/>
      <c r="B158" s="15"/>
      <c r="C158" s="35"/>
      <c r="D158" s="35"/>
      <c r="E158" s="35"/>
      <c r="F158" s="35"/>
      <c r="G158" s="35"/>
      <c r="H158" s="35"/>
      <c r="I158" s="35"/>
      <c r="J158" s="35"/>
      <c r="K158" s="35"/>
      <c r="L158" s="35"/>
      <c r="M158" s="35"/>
      <c r="N158" s="35"/>
      <c r="O158" s="35"/>
      <c r="P158" s="35"/>
      <c r="Q158" s="35"/>
      <c r="R158" s="35"/>
      <c r="S158" s="22"/>
      <c r="T158" s="15"/>
      <c r="U158" s="15"/>
      <c r="V158" s="15"/>
      <c r="W158" s="15"/>
      <c r="X158" s="15"/>
      <c r="Y158" s="15"/>
      <c r="Z158" s="15"/>
      <c r="AA158" s="15"/>
      <c r="AB158" s="15"/>
      <c r="AC158" s="15"/>
      <c r="AD158" s="15"/>
      <c r="AE158" s="15"/>
      <c r="AF158" s="15"/>
      <c r="AG158" s="15"/>
    </row>
    <row r="159" spans="1:33" ht="15.75" customHeight="1" x14ac:dyDescent="0.2">
      <c r="A159" s="15"/>
      <c r="B159" s="15"/>
      <c r="C159" s="35"/>
      <c r="D159" s="35"/>
      <c r="E159" s="35"/>
      <c r="F159" s="35"/>
      <c r="G159" s="35"/>
      <c r="H159" s="35"/>
      <c r="I159" s="35"/>
      <c r="J159" s="35"/>
      <c r="K159" s="35"/>
      <c r="L159" s="35"/>
      <c r="M159" s="35"/>
      <c r="N159" s="35"/>
      <c r="O159" s="35"/>
      <c r="P159" s="35"/>
      <c r="Q159" s="35"/>
      <c r="R159" s="35"/>
      <c r="S159" s="22"/>
      <c r="T159" s="15"/>
      <c r="U159" s="15"/>
      <c r="V159" s="15"/>
      <c r="W159" s="15"/>
      <c r="X159" s="15"/>
      <c r="Y159" s="15"/>
      <c r="Z159" s="15"/>
      <c r="AA159" s="15"/>
      <c r="AB159" s="15"/>
      <c r="AC159" s="15"/>
      <c r="AD159" s="15"/>
      <c r="AE159" s="15"/>
      <c r="AF159" s="15"/>
      <c r="AG159" s="15"/>
    </row>
    <row r="160" spans="1:33" ht="15.75" customHeight="1" x14ac:dyDescent="0.2">
      <c r="A160" s="15"/>
      <c r="B160" s="15"/>
      <c r="C160" s="35"/>
      <c r="D160" s="35"/>
      <c r="E160" s="35"/>
      <c r="F160" s="35"/>
      <c r="G160" s="35"/>
      <c r="H160" s="35"/>
      <c r="I160" s="35"/>
      <c r="J160" s="35"/>
      <c r="K160" s="35"/>
      <c r="L160" s="35"/>
      <c r="M160" s="35"/>
      <c r="N160" s="35"/>
      <c r="O160" s="35"/>
      <c r="P160" s="35"/>
      <c r="Q160" s="35"/>
      <c r="R160" s="35"/>
      <c r="S160" s="22"/>
      <c r="T160" s="15"/>
      <c r="U160" s="15"/>
      <c r="V160" s="15"/>
      <c r="W160" s="15"/>
      <c r="X160" s="15"/>
      <c r="Y160" s="15"/>
      <c r="Z160" s="15"/>
      <c r="AA160" s="15"/>
      <c r="AB160" s="15"/>
      <c r="AC160" s="15"/>
      <c r="AD160" s="15"/>
      <c r="AE160" s="15"/>
      <c r="AF160" s="15"/>
      <c r="AG160" s="15"/>
    </row>
    <row r="161" spans="1:33" ht="15.75" customHeight="1" x14ac:dyDescent="0.2">
      <c r="A161" s="15"/>
      <c r="B161" s="15"/>
      <c r="C161" s="35"/>
      <c r="D161" s="35"/>
      <c r="E161" s="35"/>
      <c r="F161" s="35"/>
      <c r="G161" s="35"/>
      <c r="H161" s="35"/>
      <c r="I161" s="35"/>
      <c r="J161" s="35"/>
      <c r="K161" s="35"/>
      <c r="L161" s="35"/>
      <c r="M161" s="35"/>
      <c r="N161" s="35"/>
      <c r="O161" s="35"/>
      <c r="P161" s="35"/>
      <c r="Q161" s="35"/>
      <c r="R161" s="35"/>
      <c r="S161" s="22"/>
      <c r="T161" s="15"/>
      <c r="U161" s="15"/>
      <c r="V161" s="15"/>
      <c r="W161" s="15"/>
      <c r="X161" s="15"/>
      <c r="Y161" s="15"/>
      <c r="Z161" s="15"/>
      <c r="AA161" s="15"/>
      <c r="AB161" s="15"/>
      <c r="AC161" s="15"/>
      <c r="AD161" s="15"/>
      <c r="AE161" s="15"/>
      <c r="AF161" s="15"/>
      <c r="AG161" s="15"/>
    </row>
    <row r="162" spans="1:33" ht="15.75" customHeight="1" x14ac:dyDescent="0.2">
      <c r="A162" s="15"/>
      <c r="B162" s="15"/>
      <c r="C162" s="35"/>
      <c r="D162" s="35"/>
      <c r="E162" s="35"/>
      <c r="F162" s="35"/>
      <c r="G162" s="35"/>
      <c r="H162" s="35"/>
      <c r="I162" s="35"/>
      <c r="J162" s="35"/>
      <c r="K162" s="35"/>
      <c r="L162" s="35"/>
      <c r="M162" s="35"/>
      <c r="N162" s="35"/>
      <c r="O162" s="35"/>
      <c r="P162" s="35"/>
      <c r="Q162" s="35"/>
      <c r="R162" s="35"/>
      <c r="S162" s="22"/>
      <c r="T162" s="15"/>
      <c r="U162" s="15"/>
      <c r="V162" s="15"/>
      <c r="W162" s="15"/>
      <c r="X162" s="15"/>
      <c r="Y162" s="15"/>
      <c r="Z162" s="15"/>
      <c r="AA162" s="15"/>
      <c r="AB162" s="15"/>
      <c r="AC162" s="15"/>
      <c r="AD162" s="15"/>
      <c r="AE162" s="15"/>
      <c r="AF162" s="15"/>
      <c r="AG162" s="15"/>
    </row>
    <row r="163" spans="1:33" ht="15.75" customHeight="1" x14ac:dyDescent="0.2">
      <c r="A163" s="15"/>
      <c r="B163" s="15"/>
      <c r="C163" s="35"/>
      <c r="D163" s="35"/>
      <c r="E163" s="35"/>
      <c r="F163" s="35"/>
      <c r="G163" s="35"/>
      <c r="H163" s="35"/>
      <c r="I163" s="35"/>
      <c r="J163" s="35"/>
      <c r="K163" s="35"/>
      <c r="L163" s="35"/>
      <c r="M163" s="35"/>
      <c r="N163" s="35"/>
      <c r="O163" s="35"/>
      <c r="P163" s="35"/>
      <c r="Q163" s="35"/>
      <c r="R163" s="35"/>
      <c r="S163" s="22"/>
      <c r="T163" s="15"/>
      <c r="U163" s="15"/>
      <c r="V163" s="15"/>
      <c r="W163" s="15"/>
      <c r="X163" s="15"/>
      <c r="Y163" s="15"/>
      <c r="Z163" s="15"/>
      <c r="AA163" s="15"/>
      <c r="AB163" s="15"/>
      <c r="AC163" s="15"/>
      <c r="AD163" s="15"/>
      <c r="AE163" s="15"/>
      <c r="AF163" s="15"/>
      <c r="AG163" s="15"/>
    </row>
    <row r="164" spans="1:33" ht="15.75" customHeight="1" x14ac:dyDescent="0.2">
      <c r="A164" s="15"/>
      <c r="B164" s="15"/>
      <c r="C164" s="35"/>
      <c r="D164" s="35"/>
      <c r="E164" s="35"/>
      <c r="F164" s="35"/>
      <c r="G164" s="35"/>
      <c r="H164" s="35"/>
      <c r="I164" s="35"/>
      <c r="J164" s="35"/>
      <c r="K164" s="35"/>
      <c r="L164" s="35"/>
      <c r="M164" s="35"/>
      <c r="N164" s="35"/>
      <c r="O164" s="35"/>
      <c r="P164" s="35"/>
      <c r="Q164" s="35"/>
      <c r="R164" s="35"/>
      <c r="S164" s="22"/>
      <c r="T164" s="15"/>
      <c r="U164" s="15"/>
      <c r="V164" s="15"/>
      <c r="W164" s="15"/>
      <c r="X164" s="15"/>
      <c r="Y164" s="15"/>
      <c r="Z164" s="15"/>
      <c r="AA164" s="15"/>
      <c r="AB164" s="15"/>
      <c r="AC164" s="15"/>
      <c r="AD164" s="15"/>
      <c r="AE164" s="15"/>
      <c r="AF164" s="15"/>
      <c r="AG164" s="15"/>
    </row>
    <row r="165" spans="1:33" ht="15.75" customHeight="1" x14ac:dyDescent="0.2">
      <c r="A165" s="15"/>
      <c r="B165" s="15"/>
      <c r="C165" s="35"/>
      <c r="D165" s="35"/>
      <c r="E165" s="35"/>
      <c r="F165" s="35"/>
      <c r="G165" s="35"/>
      <c r="H165" s="35"/>
      <c r="I165" s="35"/>
      <c r="J165" s="35"/>
      <c r="K165" s="35"/>
      <c r="L165" s="35"/>
      <c r="M165" s="35"/>
      <c r="N165" s="35"/>
      <c r="O165" s="35"/>
      <c r="P165" s="35"/>
      <c r="Q165" s="35"/>
      <c r="R165" s="35"/>
      <c r="S165" s="22"/>
      <c r="T165" s="15"/>
      <c r="U165" s="15"/>
      <c r="V165" s="15"/>
      <c r="W165" s="15"/>
      <c r="X165" s="15"/>
      <c r="Y165" s="15"/>
      <c r="Z165" s="15"/>
      <c r="AA165" s="15"/>
      <c r="AB165" s="15"/>
      <c r="AC165" s="15"/>
      <c r="AD165" s="15"/>
      <c r="AE165" s="15"/>
      <c r="AF165" s="15"/>
      <c r="AG165" s="15"/>
    </row>
    <row r="166" spans="1:33" ht="15.75" customHeight="1" x14ac:dyDescent="0.2">
      <c r="A166" s="15"/>
      <c r="B166" s="15"/>
      <c r="C166" s="35"/>
      <c r="D166" s="35"/>
      <c r="E166" s="35"/>
      <c r="F166" s="35"/>
      <c r="G166" s="35"/>
      <c r="H166" s="35"/>
      <c r="I166" s="35"/>
      <c r="J166" s="35"/>
      <c r="K166" s="35"/>
      <c r="L166" s="35"/>
      <c r="M166" s="35"/>
      <c r="N166" s="35"/>
      <c r="O166" s="35"/>
      <c r="P166" s="35"/>
      <c r="Q166" s="35"/>
      <c r="R166" s="35"/>
      <c r="S166" s="22"/>
      <c r="T166" s="15"/>
      <c r="U166" s="15"/>
      <c r="V166" s="15"/>
      <c r="W166" s="15"/>
      <c r="X166" s="15"/>
      <c r="Y166" s="15"/>
      <c r="Z166" s="15"/>
      <c r="AA166" s="15"/>
      <c r="AB166" s="15"/>
      <c r="AC166" s="15"/>
      <c r="AD166" s="15"/>
      <c r="AE166" s="15"/>
      <c r="AF166" s="15"/>
      <c r="AG166" s="15"/>
    </row>
    <row r="167" spans="1:33" ht="15.75" customHeight="1" x14ac:dyDescent="0.2">
      <c r="A167" s="15"/>
      <c r="B167" s="15"/>
      <c r="C167" s="35"/>
      <c r="D167" s="35"/>
      <c r="E167" s="35"/>
      <c r="F167" s="35"/>
      <c r="G167" s="35"/>
      <c r="H167" s="35"/>
      <c r="I167" s="35"/>
      <c r="J167" s="35"/>
      <c r="K167" s="35"/>
      <c r="L167" s="35"/>
      <c r="M167" s="35"/>
      <c r="N167" s="35"/>
      <c r="O167" s="35"/>
      <c r="P167" s="35"/>
      <c r="Q167" s="35"/>
      <c r="R167" s="35"/>
      <c r="S167" s="22"/>
      <c r="T167" s="15"/>
      <c r="U167" s="15"/>
      <c r="V167" s="15"/>
      <c r="W167" s="15"/>
      <c r="X167" s="15"/>
      <c r="Y167" s="15"/>
      <c r="Z167" s="15"/>
      <c r="AA167" s="15"/>
      <c r="AB167" s="15"/>
      <c r="AC167" s="15"/>
      <c r="AD167" s="15"/>
      <c r="AE167" s="15"/>
      <c r="AF167" s="15"/>
      <c r="AG167" s="15"/>
    </row>
    <row r="168" spans="1:33" ht="15.75" customHeight="1" x14ac:dyDescent="0.2">
      <c r="A168" s="15"/>
      <c r="B168" s="15"/>
      <c r="C168" s="35"/>
      <c r="D168" s="35"/>
      <c r="E168" s="35"/>
      <c r="F168" s="35"/>
      <c r="G168" s="35"/>
      <c r="H168" s="35"/>
      <c r="I168" s="35"/>
      <c r="J168" s="35"/>
      <c r="K168" s="35"/>
      <c r="L168" s="35"/>
      <c r="M168" s="35"/>
      <c r="N168" s="35"/>
      <c r="O168" s="35"/>
      <c r="P168" s="35"/>
      <c r="Q168" s="35"/>
      <c r="R168" s="35"/>
      <c r="S168" s="22"/>
      <c r="T168" s="15"/>
      <c r="U168" s="15"/>
      <c r="V168" s="15"/>
      <c r="W168" s="15"/>
      <c r="X168" s="15"/>
      <c r="Y168" s="15"/>
      <c r="Z168" s="15"/>
      <c r="AA168" s="15"/>
      <c r="AB168" s="15"/>
      <c r="AC168" s="15"/>
      <c r="AD168" s="15"/>
      <c r="AE168" s="15"/>
      <c r="AF168" s="15"/>
      <c r="AG168" s="15"/>
    </row>
    <row r="169" spans="1:33" ht="15.75" customHeight="1" x14ac:dyDescent="0.2">
      <c r="A169" s="15"/>
      <c r="B169" s="15"/>
      <c r="C169" s="35"/>
      <c r="D169" s="35"/>
      <c r="E169" s="35"/>
      <c r="F169" s="35"/>
      <c r="G169" s="35"/>
      <c r="H169" s="35"/>
      <c r="I169" s="35"/>
      <c r="J169" s="35"/>
      <c r="K169" s="35"/>
      <c r="L169" s="35"/>
      <c r="M169" s="35"/>
      <c r="N169" s="35"/>
      <c r="O169" s="35"/>
      <c r="P169" s="35"/>
      <c r="Q169" s="35"/>
      <c r="R169" s="35"/>
      <c r="S169" s="22"/>
      <c r="T169" s="15"/>
      <c r="U169" s="15"/>
      <c r="V169" s="15"/>
      <c r="W169" s="15"/>
      <c r="X169" s="15"/>
      <c r="Y169" s="15"/>
      <c r="Z169" s="15"/>
      <c r="AA169" s="15"/>
      <c r="AB169" s="15"/>
      <c r="AC169" s="15"/>
      <c r="AD169" s="15"/>
      <c r="AE169" s="15"/>
      <c r="AF169" s="15"/>
      <c r="AG169" s="15"/>
    </row>
    <row r="170" spans="1:33" ht="15.75" customHeight="1" x14ac:dyDescent="0.2">
      <c r="A170" s="15"/>
      <c r="B170" s="15"/>
      <c r="C170" s="35"/>
      <c r="D170" s="35"/>
      <c r="E170" s="35"/>
      <c r="F170" s="35"/>
      <c r="G170" s="35"/>
      <c r="H170" s="35"/>
      <c r="I170" s="35"/>
      <c r="J170" s="35"/>
      <c r="K170" s="35"/>
      <c r="L170" s="35"/>
      <c r="M170" s="35"/>
      <c r="N170" s="35"/>
      <c r="O170" s="35"/>
      <c r="P170" s="35"/>
      <c r="Q170" s="35"/>
      <c r="R170" s="35"/>
      <c r="S170" s="22"/>
      <c r="T170" s="15"/>
      <c r="U170" s="15"/>
      <c r="V170" s="15"/>
      <c r="W170" s="15"/>
      <c r="X170" s="15"/>
      <c r="Y170" s="15"/>
      <c r="Z170" s="15"/>
      <c r="AA170" s="15"/>
      <c r="AB170" s="15"/>
      <c r="AC170" s="15"/>
      <c r="AD170" s="15"/>
      <c r="AE170" s="15"/>
      <c r="AF170" s="15"/>
      <c r="AG170" s="15"/>
    </row>
    <row r="171" spans="1:33" ht="15.75" customHeight="1" x14ac:dyDescent="0.2">
      <c r="A171" s="15"/>
      <c r="B171" s="15"/>
      <c r="C171" s="35"/>
      <c r="D171" s="35"/>
      <c r="E171" s="35"/>
      <c r="F171" s="35"/>
      <c r="G171" s="35"/>
      <c r="H171" s="35"/>
      <c r="I171" s="35"/>
      <c r="J171" s="35"/>
      <c r="K171" s="35"/>
      <c r="L171" s="35"/>
      <c r="M171" s="35"/>
      <c r="N171" s="35"/>
      <c r="O171" s="35"/>
      <c r="P171" s="35"/>
      <c r="Q171" s="35"/>
      <c r="R171" s="35"/>
      <c r="S171" s="22"/>
      <c r="T171" s="15"/>
      <c r="U171" s="15"/>
      <c r="V171" s="15"/>
      <c r="W171" s="15"/>
      <c r="X171" s="15"/>
      <c r="Y171" s="15"/>
      <c r="Z171" s="15"/>
      <c r="AA171" s="15"/>
      <c r="AB171" s="15"/>
      <c r="AC171" s="15"/>
      <c r="AD171" s="15"/>
      <c r="AE171" s="15"/>
      <c r="AF171" s="15"/>
      <c r="AG171" s="15"/>
    </row>
    <row r="172" spans="1:33" ht="15.75" customHeight="1" x14ac:dyDescent="0.2">
      <c r="A172" s="15"/>
      <c r="B172" s="15"/>
      <c r="C172" s="35"/>
      <c r="D172" s="35"/>
      <c r="E172" s="35"/>
      <c r="F172" s="35"/>
      <c r="G172" s="35"/>
      <c r="H172" s="35"/>
      <c r="I172" s="35"/>
      <c r="J172" s="35"/>
      <c r="K172" s="35"/>
      <c r="L172" s="35"/>
      <c r="M172" s="35"/>
      <c r="N172" s="35"/>
      <c r="O172" s="35"/>
      <c r="P172" s="35"/>
      <c r="Q172" s="35"/>
      <c r="R172" s="35"/>
      <c r="S172" s="22"/>
      <c r="T172" s="15"/>
      <c r="U172" s="15"/>
      <c r="V172" s="15"/>
      <c r="W172" s="15"/>
      <c r="X172" s="15"/>
      <c r="Y172" s="15"/>
      <c r="Z172" s="15"/>
      <c r="AA172" s="15"/>
      <c r="AB172" s="15"/>
      <c r="AC172" s="15"/>
      <c r="AD172" s="15"/>
      <c r="AE172" s="15"/>
      <c r="AF172" s="15"/>
      <c r="AG172" s="15"/>
    </row>
    <row r="173" spans="1:33" ht="15.75" customHeight="1" x14ac:dyDescent="0.2">
      <c r="A173" s="15"/>
      <c r="B173" s="15"/>
      <c r="C173" s="35"/>
      <c r="D173" s="35"/>
      <c r="E173" s="35"/>
      <c r="F173" s="35"/>
      <c r="G173" s="35"/>
      <c r="H173" s="35"/>
      <c r="I173" s="35"/>
      <c r="J173" s="35"/>
      <c r="K173" s="35"/>
      <c r="L173" s="35"/>
      <c r="M173" s="35"/>
      <c r="N173" s="35"/>
      <c r="O173" s="35"/>
      <c r="P173" s="35"/>
      <c r="Q173" s="35"/>
      <c r="R173" s="35"/>
      <c r="S173" s="22"/>
      <c r="T173" s="15"/>
      <c r="U173" s="15"/>
      <c r="V173" s="15"/>
      <c r="W173" s="15"/>
      <c r="X173" s="15"/>
      <c r="Y173" s="15"/>
      <c r="Z173" s="15"/>
      <c r="AA173" s="15"/>
      <c r="AB173" s="15"/>
      <c r="AC173" s="15"/>
      <c r="AD173" s="15"/>
      <c r="AE173" s="15"/>
      <c r="AF173" s="15"/>
      <c r="AG173" s="15"/>
    </row>
    <row r="174" spans="1:33" ht="15.75" customHeight="1" x14ac:dyDescent="0.2">
      <c r="A174" s="15"/>
      <c r="B174" s="15"/>
      <c r="C174" s="35"/>
      <c r="D174" s="35"/>
      <c r="E174" s="35"/>
      <c r="F174" s="35"/>
      <c r="G174" s="35"/>
      <c r="H174" s="35"/>
      <c r="I174" s="35"/>
      <c r="J174" s="35"/>
      <c r="K174" s="35"/>
      <c r="L174" s="35"/>
      <c r="M174" s="35"/>
      <c r="N174" s="35"/>
      <c r="O174" s="35"/>
      <c r="P174" s="35"/>
      <c r="Q174" s="35"/>
      <c r="R174" s="35"/>
      <c r="S174" s="22"/>
      <c r="T174" s="15"/>
      <c r="U174" s="15"/>
      <c r="V174" s="15"/>
      <c r="W174" s="15"/>
      <c r="X174" s="15"/>
      <c r="Y174" s="15"/>
      <c r="Z174" s="15"/>
      <c r="AA174" s="15"/>
      <c r="AB174" s="15"/>
      <c r="AC174" s="15"/>
      <c r="AD174" s="15"/>
      <c r="AE174" s="15"/>
      <c r="AF174" s="15"/>
      <c r="AG174" s="15"/>
    </row>
    <row r="175" spans="1:33" ht="15.75" customHeight="1" x14ac:dyDescent="0.2">
      <c r="A175" s="15"/>
      <c r="B175" s="15"/>
      <c r="C175" s="35"/>
      <c r="D175" s="35"/>
      <c r="E175" s="35"/>
      <c r="F175" s="35"/>
      <c r="G175" s="35"/>
      <c r="H175" s="35"/>
      <c r="I175" s="35"/>
      <c r="J175" s="35"/>
      <c r="K175" s="35"/>
      <c r="L175" s="35"/>
      <c r="M175" s="35"/>
      <c r="N175" s="35"/>
      <c r="O175" s="35"/>
      <c r="P175" s="35"/>
      <c r="Q175" s="35"/>
      <c r="R175" s="35"/>
      <c r="S175" s="22"/>
      <c r="T175" s="15"/>
      <c r="U175" s="15"/>
      <c r="V175" s="15"/>
      <c r="W175" s="15"/>
      <c r="X175" s="15"/>
      <c r="Y175" s="15"/>
      <c r="Z175" s="15"/>
      <c r="AA175" s="15"/>
      <c r="AB175" s="15"/>
      <c r="AC175" s="15"/>
      <c r="AD175" s="15"/>
      <c r="AE175" s="15"/>
      <c r="AF175" s="15"/>
      <c r="AG175" s="15"/>
    </row>
    <row r="176" spans="1:33" ht="15.75" customHeight="1" x14ac:dyDescent="0.2">
      <c r="A176" s="15"/>
      <c r="B176" s="15"/>
      <c r="C176" s="35"/>
      <c r="D176" s="35"/>
      <c r="E176" s="35"/>
      <c r="F176" s="35"/>
      <c r="G176" s="35"/>
      <c r="H176" s="35"/>
      <c r="I176" s="35"/>
      <c r="J176" s="35"/>
      <c r="K176" s="35"/>
      <c r="L176" s="35"/>
      <c r="M176" s="35"/>
      <c r="N176" s="35"/>
      <c r="O176" s="35"/>
      <c r="P176" s="35"/>
      <c r="Q176" s="35"/>
      <c r="R176" s="35"/>
      <c r="S176" s="22"/>
      <c r="T176" s="15"/>
      <c r="U176" s="15"/>
      <c r="V176" s="15"/>
      <c r="W176" s="15"/>
      <c r="X176" s="15"/>
      <c r="Y176" s="15"/>
      <c r="Z176" s="15"/>
      <c r="AA176" s="15"/>
      <c r="AB176" s="15"/>
      <c r="AC176" s="15"/>
      <c r="AD176" s="15"/>
      <c r="AE176" s="15"/>
      <c r="AF176" s="15"/>
      <c r="AG176" s="15"/>
    </row>
    <row r="177" spans="1:33" ht="15.75" customHeight="1" x14ac:dyDescent="0.2">
      <c r="A177" s="15"/>
      <c r="B177" s="15"/>
      <c r="C177" s="35"/>
      <c r="D177" s="35"/>
      <c r="E177" s="35"/>
      <c r="F177" s="35"/>
      <c r="G177" s="35"/>
      <c r="H177" s="35"/>
      <c r="I177" s="35"/>
      <c r="J177" s="35"/>
      <c r="K177" s="35"/>
      <c r="L177" s="35"/>
      <c r="M177" s="35"/>
      <c r="N177" s="35"/>
      <c r="O177" s="35"/>
      <c r="P177" s="35"/>
      <c r="Q177" s="35"/>
      <c r="R177" s="35"/>
      <c r="S177" s="22"/>
      <c r="T177" s="15"/>
      <c r="U177" s="15"/>
      <c r="V177" s="15"/>
      <c r="W177" s="15"/>
      <c r="X177" s="15"/>
      <c r="Y177" s="15"/>
      <c r="Z177" s="15"/>
      <c r="AA177" s="15"/>
      <c r="AB177" s="15"/>
      <c r="AC177" s="15"/>
      <c r="AD177" s="15"/>
      <c r="AE177" s="15"/>
      <c r="AF177" s="15"/>
      <c r="AG177" s="15"/>
    </row>
    <row r="178" spans="1:33" ht="15.75" customHeight="1" x14ac:dyDescent="0.2">
      <c r="A178" s="15"/>
      <c r="B178" s="15"/>
      <c r="C178" s="35"/>
      <c r="D178" s="35"/>
      <c r="E178" s="35"/>
      <c r="F178" s="35"/>
      <c r="G178" s="35"/>
      <c r="H178" s="35"/>
      <c r="I178" s="35"/>
      <c r="J178" s="35"/>
      <c r="K178" s="35"/>
      <c r="L178" s="35"/>
      <c r="M178" s="35"/>
      <c r="N178" s="35"/>
      <c r="O178" s="35"/>
      <c r="P178" s="35"/>
      <c r="Q178" s="35"/>
      <c r="R178" s="35"/>
      <c r="S178" s="22"/>
      <c r="T178" s="15"/>
      <c r="U178" s="15"/>
      <c r="V178" s="15"/>
      <c r="W178" s="15"/>
      <c r="X178" s="15"/>
      <c r="Y178" s="15"/>
      <c r="Z178" s="15"/>
      <c r="AA178" s="15"/>
      <c r="AB178" s="15"/>
      <c r="AC178" s="15"/>
      <c r="AD178" s="15"/>
      <c r="AE178" s="15"/>
      <c r="AF178" s="15"/>
      <c r="AG178" s="15"/>
    </row>
    <row r="179" spans="1:33" ht="15.75" customHeight="1" x14ac:dyDescent="0.2">
      <c r="A179" s="15"/>
      <c r="B179" s="15"/>
      <c r="C179" s="35"/>
      <c r="D179" s="35"/>
      <c r="E179" s="35"/>
      <c r="F179" s="35"/>
      <c r="G179" s="35"/>
      <c r="H179" s="35"/>
      <c r="I179" s="35"/>
      <c r="J179" s="35"/>
      <c r="K179" s="35"/>
      <c r="L179" s="35"/>
      <c r="M179" s="35"/>
      <c r="N179" s="35"/>
      <c r="O179" s="35"/>
      <c r="P179" s="35"/>
      <c r="Q179" s="35"/>
      <c r="R179" s="35"/>
      <c r="S179" s="22"/>
      <c r="T179" s="15"/>
      <c r="U179" s="15"/>
      <c r="V179" s="15"/>
      <c r="W179" s="15"/>
      <c r="X179" s="15"/>
      <c r="Y179" s="15"/>
      <c r="Z179" s="15"/>
      <c r="AA179" s="15"/>
      <c r="AB179" s="15"/>
      <c r="AC179" s="15"/>
      <c r="AD179" s="15"/>
      <c r="AE179" s="15"/>
      <c r="AF179" s="15"/>
      <c r="AG179" s="15"/>
    </row>
    <row r="180" spans="1:33" ht="15.75" customHeight="1" x14ac:dyDescent="0.2">
      <c r="A180" s="15"/>
      <c r="B180" s="15"/>
      <c r="C180" s="35"/>
      <c r="D180" s="35"/>
      <c r="E180" s="35"/>
      <c r="F180" s="35"/>
      <c r="G180" s="35"/>
      <c r="H180" s="35"/>
      <c r="I180" s="35"/>
      <c r="J180" s="35"/>
      <c r="K180" s="35"/>
      <c r="L180" s="35"/>
      <c r="M180" s="35"/>
      <c r="N180" s="35"/>
      <c r="O180" s="35"/>
      <c r="P180" s="35"/>
      <c r="Q180" s="35"/>
      <c r="R180" s="35"/>
      <c r="S180" s="22"/>
      <c r="T180" s="15"/>
      <c r="U180" s="15"/>
      <c r="V180" s="15"/>
      <c r="W180" s="15"/>
      <c r="X180" s="15"/>
      <c r="Y180" s="15"/>
      <c r="Z180" s="15"/>
      <c r="AA180" s="15"/>
      <c r="AB180" s="15"/>
      <c r="AC180" s="15"/>
      <c r="AD180" s="15"/>
      <c r="AE180" s="15"/>
      <c r="AF180" s="15"/>
      <c r="AG180" s="15"/>
    </row>
    <row r="181" spans="1:33" ht="15.75" customHeight="1" x14ac:dyDescent="0.2">
      <c r="A181" s="15"/>
      <c r="B181" s="15"/>
      <c r="C181" s="35"/>
      <c r="D181" s="35"/>
      <c r="E181" s="35"/>
      <c r="F181" s="35"/>
      <c r="G181" s="35"/>
      <c r="H181" s="35"/>
      <c r="I181" s="35"/>
      <c r="J181" s="35"/>
      <c r="K181" s="35"/>
      <c r="L181" s="35"/>
      <c r="M181" s="35"/>
      <c r="N181" s="35"/>
      <c r="O181" s="35"/>
      <c r="P181" s="35"/>
      <c r="Q181" s="35"/>
      <c r="R181" s="35"/>
      <c r="S181" s="22"/>
      <c r="T181" s="15"/>
      <c r="U181" s="15"/>
      <c r="V181" s="15"/>
      <c r="W181" s="15"/>
      <c r="X181" s="15"/>
      <c r="Y181" s="15"/>
      <c r="Z181" s="15"/>
      <c r="AA181" s="15"/>
      <c r="AB181" s="15"/>
      <c r="AC181" s="15"/>
      <c r="AD181" s="15"/>
      <c r="AE181" s="15"/>
      <c r="AF181" s="15"/>
      <c r="AG181" s="15"/>
    </row>
    <row r="182" spans="1:33" ht="15.75" customHeight="1" x14ac:dyDescent="0.2">
      <c r="A182" s="15"/>
      <c r="B182" s="15"/>
      <c r="C182" s="35"/>
      <c r="D182" s="35"/>
      <c r="E182" s="35"/>
      <c r="F182" s="35"/>
      <c r="G182" s="35"/>
      <c r="H182" s="35"/>
      <c r="I182" s="35"/>
      <c r="J182" s="35"/>
      <c r="K182" s="35"/>
      <c r="L182" s="35"/>
      <c r="M182" s="35"/>
      <c r="N182" s="35"/>
      <c r="O182" s="35"/>
      <c r="P182" s="35"/>
      <c r="Q182" s="35"/>
      <c r="R182" s="35"/>
      <c r="S182" s="22"/>
      <c r="T182" s="15"/>
      <c r="U182" s="15"/>
      <c r="V182" s="15"/>
      <c r="W182" s="15"/>
      <c r="X182" s="15"/>
      <c r="Y182" s="15"/>
      <c r="Z182" s="15"/>
      <c r="AA182" s="15"/>
      <c r="AB182" s="15"/>
      <c r="AC182" s="15"/>
      <c r="AD182" s="15"/>
      <c r="AE182" s="15"/>
      <c r="AF182" s="15"/>
      <c r="AG182" s="15"/>
    </row>
    <row r="183" spans="1:33" ht="15.75" customHeight="1" x14ac:dyDescent="0.2">
      <c r="A183" s="15"/>
      <c r="B183" s="15"/>
      <c r="C183" s="35"/>
      <c r="D183" s="35"/>
      <c r="E183" s="35"/>
      <c r="F183" s="35"/>
      <c r="G183" s="35"/>
      <c r="H183" s="35"/>
      <c r="I183" s="35"/>
      <c r="J183" s="35"/>
      <c r="K183" s="35"/>
      <c r="L183" s="35"/>
      <c r="M183" s="35"/>
      <c r="N183" s="35"/>
      <c r="O183" s="35"/>
      <c r="P183" s="35"/>
      <c r="Q183" s="35"/>
      <c r="R183" s="35"/>
      <c r="S183" s="22"/>
      <c r="T183" s="15"/>
      <c r="U183" s="15"/>
      <c r="V183" s="15"/>
      <c r="W183" s="15"/>
      <c r="X183" s="15"/>
      <c r="Y183" s="15"/>
      <c r="Z183" s="15"/>
      <c r="AA183" s="15"/>
      <c r="AB183" s="15"/>
      <c r="AC183" s="15"/>
      <c r="AD183" s="15"/>
      <c r="AE183" s="15"/>
      <c r="AF183" s="15"/>
      <c r="AG183" s="15"/>
    </row>
    <row r="184" spans="1:33" ht="15.75" customHeight="1" x14ac:dyDescent="0.2">
      <c r="A184" s="15"/>
      <c r="B184" s="15"/>
      <c r="C184" s="35"/>
      <c r="D184" s="35"/>
      <c r="E184" s="35"/>
      <c r="F184" s="35"/>
      <c r="G184" s="35"/>
      <c r="H184" s="35"/>
      <c r="I184" s="35"/>
      <c r="J184" s="35"/>
      <c r="K184" s="35"/>
      <c r="L184" s="35"/>
      <c r="M184" s="35"/>
      <c r="N184" s="35"/>
      <c r="O184" s="35"/>
      <c r="P184" s="35"/>
      <c r="Q184" s="35"/>
      <c r="R184" s="35"/>
      <c r="S184" s="22"/>
      <c r="T184" s="15"/>
      <c r="U184" s="15"/>
      <c r="V184" s="15"/>
      <c r="W184" s="15"/>
      <c r="X184" s="15"/>
      <c r="Y184" s="15"/>
      <c r="Z184" s="15"/>
      <c r="AA184" s="15"/>
      <c r="AB184" s="15"/>
      <c r="AC184" s="15"/>
      <c r="AD184" s="15"/>
      <c r="AE184" s="15"/>
      <c r="AF184" s="15"/>
      <c r="AG184" s="15"/>
    </row>
    <row r="185" spans="1:33" ht="15.75" customHeight="1" x14ac:dyDescent="0.2">
      <c r="A185" s="15"/>
      <c r="B185" s="15"/>
      <c r="C185" s="35"/>
      <c r="D185" s="35"/>
      <c r="E185" s="35"/>
      <c r="F185" s="35"/>
      <c r="G185" s="35"/>
      <c r="H185" s="35"/>
      <c r="I185" s="35"/>
      <c r="J185" s="35"/>
      <c r="K185" s="35"/>
      <c r="L185" s="35"/>
      <c r="M185" s="35"/>
      <c r="N185" s="35"/>
      <c r="O185" s="35"/>
      <c r="P185" s="35"/>
      <c r="Q185" s="35"/>
      <c r="R185" s="35"/>
      <c r="S185" s="22"/>
      <c r="T185" s="15"/>
      <c r="U185" s="15"/>
      <c r="V185" s="15"/>
      <c r="W185" s="15"/>
      <c r="X185" s="15"/>
      <c r="Y185" s="15"/>
      <c r="Z185" s="15"/>
      <c r="AA185" s="15"/>
      <c r="AB185" s="15"/>
      <c r="AC185" s="15"/>
      <c r="AD185" s="15"/>
      <c r="AE185" s="15"/>
      <c r="AF185" s="15"/>
      <c r="AG185" s="15"/>
    </row>
    <row r="186" spans="1:33" ht="15.75" customHeight="1" x14ac:dyDescent="0.2">
      <c r="A186" s="15"/>
      <c r="B186" s="15"/>
      <c r="C186" s="35"/>
      <c r="D186" s="35"/>
      <c r="E186" s="35"/>
      <c r="F186" s="35"/>
      <c r="G186" s="35"/>
      <c r="H186" s="35"/>
      <c r="I186" s="35"/>
      <c r="J186" s="35"/>
      <c r="K186" s="35"/>
      <c r="L186" s="35"/>
      <c r="M186" s="35"/>
      <c r="N186" s="35"/>
      <c r="O186" s="35"/>
      <c r="P186" s="35"/>
      <c r="Q186" s="35"/>
      <c r="R186" s="35"/>
      <c r="S186" s="22"/>
      <c r="T186" s="15"/>
      <c r="U186" s="15"/>
      <c r="V186" s="15"/>
      <c r="W186" s="15"/>
      <c r="X186" s="15"/>
      <c r="Y186" s="15"/>
      <c r="Z186" s="15"/>
      <c r="AA186" s="15"/>
      <c r="AB186" s="15"/>
      <c r="AC186" s="15"/>
      <c r="AD186" s="15"/>
      <c r="AE186" s="15"/>
      <c r="AF186" s="15"/>
      <c r="AG186" s="15"/>
    </row>
    <row r="187" spans="1:33" ht="15.75" customHeight="1" x14ac:dyDescent="0.2">
      <c r="A187" s="15"/>
      <c r="B187" s="15"/>
      <c r="C187" s="35"/>
      <c r="D187" s="35"/>
      <c r="E187" s="35"/>
      <c r="F187" s="35"/>
      <c r="G187" s="35"/>
      <c r="H187" s="35"/>
      <c r="I187" s="35"/>
      <c r="J187" s="35"/>
      <c r="K187" s="35"/>
      <c r="L187" s="35"/>
      <c r="M187" s="35"/>
      <c r="N187" s="35"/>
      <c r="O187" s="35"/>
      <c r="P187" s="35"/>
      <c r="Q187" s="35"/>
      <c r="R187" s="35"/>
      <c r="S187" s="22"/>
      <c r="T187" s="15"/>
      <c r="U187" s="15"/>
      <c r="V187" s="15"/>
      <c r="W187" s="15"/>
      <c r="X187" s="15"/>
      <c r="Y187" s="15"/>
      <c r="Z187" s="15"/>
      <c r="AA187" s="15"/>
      <c r="AB187" s="15"/>
      <c r="AC187" s="15"/>
      <c r="AD187" s="15"/>
      <c r="AE187" s="15"/>
      <c r="AF187" s="15"/>
      <c r="AG187" s="15"/>
    </row>
    <row r="188" spans="1:33" ht="15.75" customHeight="1" x14ac:dyDescent="0.2">
      <c r="A188" s="15"/>
      <c r="B188" s="15"/>
      <c r="C188" s="35"/>
      <c r="D188" s="35"/>
      <c r="E188" s="35"/>
      <c r="F188" s="35"/>
      <c r="G188" s="35"/>
      <c r="H188" s="35"/>
      <c r="I188" s="35"/>
      <c r="J188" s="35"/>
      <c r="K188" s="35"/>
      <c r="L188" s="35"/>
      <c r="M188" s="35"/>
      <c r="N188" s="35"/>
      <c r="O188" s="35"/>
      <c r="P188" s="35"/>
      <c r="Q188" s="35"/>
      <c r="R188" s="35"/>
      <c r="S188" s="22"/>
      <c r="T188" s="15"/>
      <c r="U188" s="15"/>
      <c r="V188" s="15"/>
      <c r="W188" s="15"/>
      <c r="X188" s="15"/>
      <c r="Y188" s="15"/>
      <c r="Z188" s="15"/>
      <c r="AA188" s="15"/>
      <c r="AB188" s="15"/>
      <c r="AC188" s="15"/>
      <c r="AD188" s="15"/>
      <c r="AE188" s="15"/>
      <c r="AF188" s="15"/>
      <c r="AG188" s="15"/>
    </row>
    <row r="189" spans="1:33" ht="15.75" customHeight="1" x14ac:dyDescent="0.2">
      <c r="A189" s="15"/>
      <c r="B189" s="15"/>
      <c r="C189" s="35"/>
      <c r="D189" s="35"/>
      <c r="E189" s="35"/>
      <c r="F189" s="35"/>
      <c r="G189" s="35"/>
      <c r="H189" s="35"/>
      <c r="I189" s="35"/>
      <c r="J189" s="35"/>
      <c r="K189" s="35"/>
      <c r="L189" s="35"/>
      <c r="M189" s="35"/>
      <c r="N189" s="35"/>
      <c r="O189" s="35"/>
      <c r="P189" s="35"/>
      <c r="Q189" s="35"/>
      <c r="R189" s="35"/>
      <c r="S189" s="22"/>
      <c r="T189" s="15"/>
      <c r="U189" s="15"/>
      <c r="V189" s="15"/>
      <c r="W189" s="15"/>
      <c r="X189" s="15"/>
      <c r="Y189" s="15"/>
      <c r="Z189" s="15"/>
      <c r="AA189" s="15"/>
      <c r="AB189" s="15"/>
      <c r="AC189" s="15"/>
      <c r="AD189" s="15"/>
      <c r="AE189" s="15"/>
      <c r="AF189" s="15"/>
      <c r="AG189" s="15"/>
    </row>
    <row r="190" spans="1:33" ht="15.75" customHeight="1" x14ac:dyDescent="0.2">
      <c r="A190" s="15"/>
      <c r="B190" s="15"/>
      <c r="C190" s="35"/>
      <c r="D190" s="35"/>
      <c r="E190" s="35"/>
      <c r="F190" s="35"/>
      <c r="G190" s="35"/>
      <c r="H190" s="35"/>
      <c r="I190" s="35"/>
      <c r="J190" s="35"/>
      <c r="K190" s="35"/>
      <c r="L190" s="35"/>
      <c r="M190" s="35"/>
      <c r="N190" s="35"/>
      <c r="O190" s="35"/>
      <c r="P190" s="35"/>
      <c r="Q190" s="35"/>
      <c r="R190" s="35"/>
      <c r="S190" s="22"/>
      <c r="T190" s="15"/>
      <c r="U190" s="15"/>
      <c r="V190" s="15"/>
      <c r="W190" s="15"/>
      <c r="X190" s="15"/>
      <c r="Y190" s="15"/>
      <c r="Z190" s="15"/>
      <c r="AA190" s="15"/>
      <c r="AB190" s="15"/>
      <c r="AC190" s="15"/>
      <c r="AD190" s="15"/>
      <c r="AE190" s="15"/>
      <c r="AF190" s="15"/>
      <c r="AG190" s="15"/>
    </row>
    <row r="191" spans="1:33" ht="15.75" customHeight="1" x14ac:dyDescent="0.2">
      <c r="A191" s="15"/>
      <c r="B191" s="15"/>
      <c r="C191" s="35"/>
      <c r="D191" s="35"/>
      <c r="E191" s="35"/>
      <c r="F191" s="35"/>
      <c r="G191" s="35"/>
      <c r="H191" s="35"/>
      <c r="I191" s="35"/>
      <c r="J191" s="35"/>
      <c r="K191" s="35"/>
      <c r="L191" s="35"/>
      <c r="M191" s="35"/>
      <c r="N191" s="35"/>
      <c r="O191" s="35"/>
      <c r="P191" s="35"/>
      <c r="Q191" s="35"/>
      <c r="R191" s="35"/>
      <c r="S191" s="22"/>
      <c r="T191" s="15"/>
      <c r="U191" s="15"/>
      <c r="V191" s="15"/>
      <c r="W191" s="15"/>
      <c r="X191" s="15"/>
      <c r="Y191" s="15"/>
      <c r="Z191" s="15"/>
      <c r="AA191" s="15"/>
      <c r="AB191" s="15"/>
      <c r="AC191" s="15"/>
      <c r="AD191" s="15"/>
      <c r="AE191" s="15"/>
      <c r="AF191" s="15"/>
      <c r="AG191" s="15"/>
    </row>
    <row r="192" spans="1:33" ht="15.75" customHeight="1" x14ac:dyDescent="0.2">
      <c r="A192" s="15"/>
      <c r="B192" s="15"/>
      <c r="C192" s="35"/>
      <c r="D192" s="35"/>
      <c r="E192" s="35"/>
      <c r="F192" s="35"/>
      <c r="G192" s="35"/>
      <c r="H192" s="35"/>
      <c r="I192" s="35"/>
      <c r="J192" s="35"/>
      <c r="K192" s="35"/>
      <c r="L192" s="35"/>
      <c r="M192" s="35"/>
      <c r="N192" s="35"/>
      <c r="O192" s="35"/>
      <c r="P192" s="35"/>
      <c r="Q192" s="35"/>
      <c r="R192" s="35"/>
      <c r="S192" s="22"/>
      <c r="T192" s="15"/>
      <c r="U192" s="15"/>
      <c r="V192" s="15"/>
      <c r="W192" s="15"/>
      <c r="X192" s="15"/>
      <c r="Y192" s="15"/>
      <c r="Z192" s="15"/>
      <c r="AA192" s="15"/>
      <c r="AB192" s="15"/>
      <c r="AC192" s="15"/>
      <c r="AD192" s="15"/>
      <c r="AE192" s="15"/>
      <c r="AF192" s="15"/>
      <c r="AG192" s="15"/>
    </row>
    <row r="193" spans="1:33" ht="15.75" customHeight="1" x14ac:dyDescent="0.2">
      <c r="A193" s="15"/>
      <c r="B193" s="15"/>
      <c r="C193" s="35"/>
      <c r="D193" s="35"/>
      <c r="E193" s="35"/>
      <c r="F193" s="35"/>
      <c r="G193" s="35"/>
      <c r="H193" s="35"/>
      <c r="I193" s="35"/>
      <c r="J193" s="35"/>
      <c r="K193" s="35"/>
      <c r="L193" s="35"/>
      <c r="M193" s="35"/>
      <c r="N193" s="35"/>
      <c r="O193" s="35"/>
      <c r="P193" s="35"/>
      <c r="Q193" s="35"/>
      <c r="R193" s="35"/>
      <c r="S193" s="22"/>
      <c r="T193" s="15"/>
      <c r="U193" s="15"/>
      <c r="V193" s="15"/>
      <c r="W193" s="15"/>
      <c r="X193" s="15"/>
      <c r="Y193" s="15"/>
      <c r="Z193" s="15"/>
      <c r="AA193" s="15"/>
      <c r="AB193" s="15"/>
      <c r="AC193" s="15"/>
      <c r="AD193" s="15"/>
      <c r="AE193" s="15"/>
      <c r="AF193" s="15"/>
      <c r="AG193" s="15"/>
    </row>
    <row r="194" spans="1:33" ht="15.75" customHeight="1" x14ac:dyDescent="0.2">
      <c r="A194" s="15"/>
      <c r="B194" s="15"/>
      <c r="C194" s="35"/>
      <c r="D194" s="35"/>
      <c r="E194" s="35"/>
      <c r="F194" s="35"/>
      <c r="G194" s="35"/>
      <c r="H194" s="35"/>
      <c r="I194" s="35"/>
      <c r="J194" s="35"/>
      <c r="K194" s="35"/>
      <c r="L194" s="35"/>
      <c r="M194" s="35"/>
      <c r="N194" s="35"/>
      <c r="O194" s="35"/>
      <c r="P194" s="35"/>
      <c r="Q194" s="35"/>
      <c r="R194" s="35"/>
      <c r="S194" s="22"/>
      <c r="T194" s="15"/>
      <c r="U194" s="15"/>
      <c r="V194" s="15"/>
      <c r="W194" s="15"/>
      <c r="X194" s="15"/>
      <c r="Y194" s="15"/>
      <c r="Z194" s="15"/>
      <c r="AA194" s="15"/>
      <c r="AB194" s="15"/>
      <c r="AC194" s="15"/>
      <c r="AD194" s="15"/>
      <c r="AE194" s="15"/>
      <c r="AF194" s="15"/>
      <c r="AG194" s="15"/>
    </row>
    <row r="195" spans="1:33" ht="15.75" customHeight="1" x14ac:dyDescent="0.2">
      <c r="A195" s="15"/>
      <c r="B195" s="15"/>
      <c r="C195" s="35"/>
      <c r="D195" s="35"/>
      <c r="E195" s="35"/>
      <c r="F195" s="35"/>
      <c r="G195" s="35"/>
      <c r="H195" s="35"/>
      <c r="I195" s="35"/>
      <c r="J195" s="35"/>
      <c r="K195" s="35"/>
      <c r="L195" s="35"/>
      <c r="M195" s="35"/>
      <c r="N195" s="35"/>
      <c r="O195" s="35"/>
      <c r="P195" s="35"/>
      <c r="Q195" s="35"/>
      <c r="R195" s="35"/>
      <c r="S195" s="22"/>
      <c r="T195" s="15"/>
      <c r="U195" s="15"/>
      <c r="V195" s="15"/>
      <c r="W195" s="15"/>
      <c r="X195" s="15"/>
      <c r="Y195" s="15"/>
      <c r="Z195" s="15"/>
      <c r="AA195" s="15"/>
      <c r="AB195" s="15"/>
      <c r="AC195" s="15"/>
      <c r="AD195" s="15"/>
      <c r="AE195" s="15"/>
      <c r="AF195" s="15"/>
      <c r="AG195" s="15"/>
    </row>
    <row r="196" spans="1:33" ht="15.75" customHeight="1" x14ac:dyDescent="0.2">
      <c r="A196" s="15"/>
      <c r="B196" s="15"/>
      <c r="C196" s="35"/>
      <c r="D196" s="35"/>
      <c r="E196" s="35"/>
      <c r="F196" s="35"/>
      <c r="G196" s="35"/>
      <c r="H196" s="35"/>
      <c r="I196" s="35"/>
      <c r="J196" s="35"/>
      <c r="K196" s="35"/>
      <c r="L196" s="35"/>
      <c r="M196" s="35"/>
      <c r="N196" s="35"/>
      <c r="O196" s="35"/>
      <c r="P196" s="35"/>
      <c r="Q196" s="35"/>
      <c r="R196" s="35"/>
      <c r="S196" s="22"/>
      <c r="T196" s="15"/>
      <c r="U196" s="15"/>
      <c r="V196" s="15"/>
      <c r="W196" s="15"/>
      <c r="X196" s="15"/>
      <c r="Y196" s="15"/>
      <c r="Z196" s="15"/>
      <c r="AA196" s="15"/>
      <c r="AB196" s="15"/>
      <c r="AC196" s="15"/>
      <c r="AD196" s="15"/>
      <c r="AE196" s="15"/>
      <c r="AF196" s="15"/>
      <c r="AG196" s="15"/>
    </row>
    <row r="197" spans="1:33" ht="15.75" customHeight="1" x14ac:dyDescent="0.2">
      <c r="A197" s="15"/>
      <c r="B197" s="15"/>
      <c r="C197" s="35"/>
      <c r="D197" s="35"/>
      <c r="E197" s="35"/>
      <c r="F197" s="35"/>
      <c r="G197" s="35"/>
      <c r="H197" s="35"/>
      <c r="I197" s="35"/>
      <c r="J197" s="35"/>
      <c r="K197" s="35"/>
      <c r="L197" s="35"/>
      <c r="M197" s="35"/>
      <c r="N197" s="35"/>
      <c r="O197" s="35"/>
      <c r="P197" s="35"/>
      <c r="Q197" s="35"/>
      <c r="R197" s="35"/>
      <c r="S197" s="22"/>
      <c r="T197" s="15"/>
      <c r="U197" s="15"/>
      <c r="V197" s="15"/>
      <c r="W197" s="15"/>
      <c r="X197" s="15"/>
      <c r="Y197" s="15"/>
      <c r="Z197" s="15"/>
      <c r="AA197" s="15"/>
      <c r="AB197" s="15"/>
      <c r="AC197" s="15"/>
      <c r="AD197" s="15"/>
      <c r="AE197" s="15"/>
      <c r="AF197" s="15"/>
      <c r="AG197" s="15"/>
    </row>
    <row r="198" spans="1:33" ht="15.75" customHeight="1" x14ac:dyDescent="0.2">
      <c r="A198" s="15"/>
      <c r="B198" s="15"/>
      <c r="C198" s="35"/>
      <c r="D198" s="35"/>
      <c r="E198" s="35"/>
      <c r="F198" s="35"/>
      <c r="G198" s="35"/>
      <c r="H198" s="35"/>
      <c r="I198" s="35"/>
      <c r="J198" s="35"/>
      <c r="K198" s="35"/>
      <c r="L198" s="35"/>
      <c r="M198" s="35"/>
      <c r="N198" s="35"/>
      <c r="O198" s="35"/>
      <c r="P198" s="35"/>
      <c r="Q198" s="35"/>
      <c r="R198" s="35"/>
      <c r="S198" s="22"/>
      <c r="T198" s="15"/>
      <c r="U198" s="15"/>
      <c r="V198" s="15"/>
      <c r="W198" s="15"/>
      <c r="X198" s="15"/>
      <c r="Y198" s="15"/>
      <c r="Z198" s="15"/>
      <c r="AA198" s="15"/>
      <c r="AB198" s="15"/>
      <c r="AC198" s="15"/>
      <c r="AD198" s="15"/>
      <c r="AE198" s="15"/>
      <c r="AF198" s="15"/>
      <c r="AG198" s="15"/>
    </row>
    <row r="199" spans="1:33" ht="15.75" customHeight="1" x14ac:dyDescent="0.2">
      <c r="A199" s="15"/>
      <c r="B199" s="15"/>
      <c r="C199" s="35"/>
      <c r="D199" s="35"/>
      <c r="E199" s="35"/>
      <c r="F199" s="35"/>
      <c r="G199" s="35"/>
      <c r="H199" s="35"/>
      <c r="I199" s="35"/>
      <c r="J199" s="35"/>
      <c r="K199" s="35"/>
      <c r="L199" s="35"/>
      <c r="M199" s="35"/>
      <c r="N199" s="35"/>
      <c r="O199" s="35"/>
      <c r="P199" s="35"/>
      <c r="Q199" s="35"/>
      <c r="R199" s="35"/>
      <c r="S199" s="22"/>
      <c r="T199" s="15"/>
      <c r="U199" s="15"/>
      <c r="V199" s="15"/>
      <c r="W199" s="15"/>
      <c r="X199" s="15"/>
      <c r="Y199" s="15"/>
      <c r="Z199" s="15"/>
      <c r="AA199" s="15"/>
      <c r="AB199" s="15"/>
      <c r="AC199" s="15"/>
      <c r="AD199" s="15"/>
      <c r="AE199" s="15"/>
      <c r="AF199" s="15"/>
      <c r="AG199" s="15"/>
    </row>
    <row r="200" spans="1:33" ht="15.75" customHeight="1" x14ac:dyDescent="0.2">
      <c r="A200" s="15"/>
      <c r="B200" s="15"/>
      <c r="C200" s="35"/>
      <c r="D200" s="35"/>
      <c r="E200" s="35"/>
      <c r="F200" s="35"/>
      <c r="G200" s="35"/>
      <c r="H200" s="35"/>
      <c r="I200" s="35"/>
      <c r="J200" s="35"/>
      <c r="K200" s="35"/>
      <c r="L200" s="35"/>
      <c r="M200" s="35"/>
      <c r="N200" s="35"/>
      <c r="O200" s="35"/>
      <c r="P200" s="35"/>
      <c r="Q200" s="35"/>
      <c r="R200" s="35"/>
      <c r="S200" s="22"/>
      <c r="T200" s="15"/>
      <c r="U200" s="15"/>
      <c r="V200" s="15"/>
      <c r="W200" s="15"/>
      <c r="X200" s="15"/>
      <c r="Y200" s="15"/>
      <c r="Z200" s="15"/>
      <c r="AA200" s="15"/>
      <c r="AB200" s="15"/>
      <c r="AC200" s="15"/>
      <c r="AD200" s="15"/>
      <c r="AE200" s="15"/>
      <c r="AF200" s="15"/>
      <c r="AG200" s="15"/>
    </row>
    <row r="201" spans="1:33" ht="15.75" customHeight="1" x14ac:dyDescent="0.2">
      <c r="A201" s="15"/>
      <c r="B201" s="15"/>
      <c r="C201" s="35"/>
      <c r="D201" s="35"/>
      <c r="E201" s="35"/>
      <c r="F201" s="35"/>
      <c r="G201" s="35"/>
      <c r="H201" s="35"/>
      <c r="I201" s="35"/>
      <c r="J201" s="35"/>
      <c r="K201" s="35"/>
      <c r="L201" s="35"/>
      <c r="M201" s="35"/>
      <c r="N201" s="35"/>
      <c r="O201" s="35"/>
      <c r="P201" s="35"/>
      <c r="Q201" s="35"/>
      <c r="R201" s="35"/>
      <c r="S201" s="22"/>
      <c r="T201" s="15"/>
      <c r="U201" s="15"/>
      <c r="V201" s="15"/>
      <c r="W201" s="15"/>
      <c r="X201" s="15"/>
      <c r="Y201" s="15"/>
      <c r="Z201" s="15"/>
      <c r="AA201" s="15"/>
      <c r="AB201" s="15"/>
      <c r="AC201" s="15"/>
      <c r="AD201" s="15"/>
      <c r="AE201" s="15"/>
      <c r="AF201" s="15"/>
      <c r="AG201" s="15"/>
    </row>
    <row r="202" spans="1:33" ht="15.75" customHeight="1" x14ac:dyDescent="0.2">
      <c r="A202" s="15"/>
      <c r="B202" s="15"/>
      <c r="C202" s="35"/>
      <c r="D202" s="35"/>
      <c r="E202" s="35"/>
      <c r="F202" s="35"/>
      <c r="G202" s="35"/>
      <c r="H202" s="35"/>
      <c r="I202" s="35"/>
      <c r="J202" s="35"/>
      <c r="K202" s="35"/>
      <c r="L202" s="35"/>
      <c r="M202" s="35"/>
      <c r="N202" s="35"/>
      <c r="O202" s="35"/>
      <c r="P202" s="35"/>
      <c r="Q202" s="35"/>
      <c r="R202" s="35"/>
      <c r="S202" s="22"/>
      <c r="T202" s="15"/>
      <c r="U202" s="15"/>
      <c r="V202" s="15"/>
      <c r="W202" s="15"/>
      <c r="X202" s="15"/>
      <c r="Y202" s="15"/>
      <c r="Z202" s="15"/>
      <c r="AA202" s="15"/>
      <c r="AB202" s="15"/>
      <c r="AC202" s="15"/>
      <c r="AD202" s="15"/>
      <c r="AE202" s="15"/>
      <c r="AF202" s="15"/>
      <c r="AG202" s="15"/>
    </row>
    <row r="203" spans="1:33" ht="15.75" customHeight="1" x14ac:dyDescent="0.2">
      <c r="A203" s="15"/>
      <c r="B203" s="15"/>
      <c r="C203" s="35"/>
      <c r="D203" s="35"/>
      <c r="E203" s="35"/>
      <c r="F203" s="35"/>
      <c r="G203" s="35"/>
      <c r="H203" s="35"/>
      <c r="I203" s="35"/>
      <c r="J203" s="35"/>
      <c r="K203" s="35"/>
      <c r="L203" s="35"/>
      <c r="M203" s="35"/>
      <c r="N203" s="35"/>
      <c r="O203" s="35"/>
      <c r="P203" s="35"/>
      <c r="Q203" s="35"/>
      <c r="R203" s="35"/>
      <c r="S203" s="22"/>
      <c r="T203" s="15"/>
      <c r="U203" s="15"/>
      <c r="V203" s="15"/>
      <c r="W203" s="15"/>
      <c r="X203" s="15"/>
      <c r="Y203" s="15"/>
      <c r="Z203" s="15"/>
      <c r="AA203" s="15"/>
      <c r="AB203" s="15"/>
      <c r="AC203" s="15"/>
      <c r="AD203" s="15"/>
      <c r="AE203" s="15"/>
      <c r="AF203" s="15"/>
      <c r="AG203" s="15"/>
    </row>
    <row r="204" spans="1:33" ht="15.75" customHeight="1" x14ac:dyDescent="0.2">
      <c r="A204" s="15"/>
      <c r="B204" s="15"/>
      <c r="C204" s="35"/>
      <c r="D204" s="35"/>
      <c r="E204" s="35"/>
      <c r="F204" s="35"/>
      <c r="G204" s="35"/>
      <c r="H204" s="35"/>
      <c r="I204" s="35"/>
      <c r="J204" s="35"/>
      <c r="K204" s="35"/>
      <c r="L204" s="35"/>
      <c r="M204" s="35"/>
      <c r="N204" s="35"/>
      <c r="O204" s="35"/>
      <c r="P204" s="35"/>
      <c r="Q204" s="35"/>
      <c r="R204" s="35"/>
      <c r="S204" s="22"/>
      <c r="T204" s="15"/>
      <c r="U204" s="15"/>
      <c r="V204" s="15"/>
      <c r="W204" s="15"/>
      <c r="X204" s="15"/>
      <c r="Y204" s="15"/>
      <c r="Z204" s="15"/>
      <c r="AA204" s="15"/>
      <c r="AB204" s="15"/>
      <c r="AC204" s="15"/>
      <c r="AD204" s="15"/>
      <c r="AE204" s="15"/>
      <c r="AF204" s="15"/>
      <c r="AG204" s="15"/>
    </row>
    <row r="205" spans="1:33" ht="15.75" customHeight="1" x14ac:dyDescent="0.2">
      <c r="A205" s="15"/>
      <c r="B205" s="15"/>
      <c r="C205" s="35"/>
      <c r="D205" s="35"/>
      <c r="E205" s="35"/>
      <c r="F205" s="35"/>
      <c r="G205" s="35"/>
      <c r="H205" s="35"/>
      <c r="I205" s="35"/>
      <c r="J205" s="35"/>
      <c r="K205" s="35"/>
      <c r="L205" s="35"/>
      <c r="M205" s="35"/>
      <c r="N205" s="35"/>
      <c r="O205" s="35"/>
      <c r="P205" s="35"/>
      <c r="Q205" s="35"/>
      <c r="R205" s="35"/>
      <c r="S205" s="22"/>
      <c r="T205" s="15"/>
      <c r="U205" s="15"/>
      <c r="V205" s="15"/>
      <c r="W205" s="15"/>
      <c r="X205" s="15"/>
      <c r="Y205" s="15"/>
      <c r="Z205" s="15"/>
      <c r="AA205" s="15"/>
      <c r="AB205" s="15"/>
      <c r="AC205" s="15"/>
      <c r="AD205" s="15"/>
      <c r="AE205" s="15"/>
      <c r="AF205" s="15"/>
      <c r="AG205" s="15"/>
    </row>
    <row r="206" spans="1:33" ht="15.75" customHeight="1" x14ac:dyDescent="0.2">
      <c r="A206" s="15"/>
      <c r="B206" s="15"/>
      <c r="C206" s="35"/>
      <c r="D206" s="35"/>
      <c r="E206" s="35"/>
      <c r="F206" s="35"/>
      <c r="G206" s="35"/>
      <c r="H206" s="35"/>
      <c r="I206" s="35"/>
      <c r="J206" s="35"/>
      <c r="K206" s="35"/>
      <c r="L206" s="35"/>
      <c r="M206" s="35"/>
      <c r="N206" s="35"/>
      <c r="O206" s="35"/>
      <c r="P206" s="35"/>
      <c r="Q206" s="35"/>
      <c r="R206" s="35"/>
      <c r="S206" s="22"/>
      <c r="T206" s="15"/>
      <c r="U206" s="15"/>
      <c r="V206" s="15"/>
      <c r="W206" s="15"/>
      <c r="X206" s="15"/>
      <c r="Y206" s="15"/>
      <c r="Z206" s="15"/>
      <c r="AA206" s="15"/>
      <c r="AB206" s="15"/>
      <c r="AC206" s="15"/>
      <c r="AD206" s="15"/>
      <c r="AE206" s="15"/>
      <c r="AF206" s="15"/>
      <c r="AG206" s="15"/>
    </row>
    <row r="207" spans="1:33" ht="15.75" customHeight="1" x14ac:dyDescent="0.2">
      <c r="A207" s="15"/>
      <c r="B207" s="15"/>
      <c r="C207" s="35"/>
      <c r="D207" s="35"/>
      <c r="E207" s="35"/>
      <c r="F207" s="35"/>
      <c r="G207" s="35"/>
      <c r="H207" s="35"/>
      <c r="I207" s="35"/>
      <c r="J207" s="35"/>
      <c r="K207" s="35"/>
      <c r="L207" s="35"/>
      <c r="M207" s="35"/>
      <c r="N207" s="35"/>
      <c r="O207" s="35"/>
      <c r="P207" s="35"/>
      <c r="Q207" s="35"/>
      <c r="R207" s="35"/>
      <c r="S207" s="22"/>
      <c r="T207" s="15"/>
      <c r="U207" s="15"/>
      <c r="V207" s="15"/>
      <c r="W207" s="15"/>
      <c r="X207" s="15"/>
      <c r="Y207" s="15"/>
      <c r="Z207" s="15"/>
      <c r="AA207" s="15"/>
      <c r="AB207" s="15"/>
      <c r="AC207" s="15"/>
      <c r="AD207" s="15"/>
      <c r="AE207" s="15"/>
      <c r="AF207" s="15"/>
      <c r="AG207" s="15"/>
    </row>
    <row r="208" spans="1:33" ht="15.75" customHeight="1" x14ac:dyDescent="0.2">
      <c r="A208" s="15"/>
      <c r="B208" s="15"/>
      <c r="C208" s="35"/>
      <c r="D208" s="35"/>
      <c r="E208" s="35"/>
      <c r="F208" s="35"/>
      <c r="G208" s="35"/>
      <c r="H208" s="35"/>
      <c r="I208" s="35"/>
      <c r="J208" s="35"/>
      <c r="K208" s="35"/>
      <c r="L208" s="35"/>
      <c r="M208" s="35"/>
      <c r="N208" s="35"/>
      <c r="O208" s="35"/>
      <c r="P208" s="35"/>
      <c r="Q208" s="35"/>
      <c r="R208" s="35"/>
      <c r="S208" s="22"/>
      <c r="T208" s="15"/>
      <c r="U208" s="15"/>
      <c r="V208" s="15"/>
      <c r="W208" s="15"/>
      <c r="X208" s="15"/>
      <c r="Y208" s="15"/>
      <c r="Z208" s="15"/>
      <c r="AA208" s="15"/>
      <c r="AB208" s="15"/>
      <c r="AC208" s="15"/>
      <c r="AD208" s="15"/>
      <c r="AE208" s="15"/>
      <c r="AF208" s="15"/>
      <c r="AG208" s="15"/>
    </row>
    <row r="209" spans="1:33" ht="15.75" customHeight="1" x14ac:dyDescent="0.2">
      <c r="A209" s="15"/>
      <c r="B209" s="15"/>
      <c r="C209" s="35"/>
      <c r="D209" s="35"/>
      <c r="E209" s="35"/>
      <c r="F209" s="35"/>
      <c r="G209" s="35"/>
      <c r="H209" s="35"/>
      <c r="I209" s="35"/>
      <c r="J209" s="35"/>
      <c r="K209" s="35"/>
      <c r="L209" s="35"/>
      <c r="M209" s="35"/>
      <c r="N209" s="35"/>
      <c r="O209" s="35"/>
      <c r="P209" s="35"/>
      <c r="Q209" s="35"/>
      <c r="R209" s="35"/>
      <c r="S209" s="22"/>
      <c r="T209" s="15"/>
      <c r="U209" s="15"/>
      <c r="V209" s="15"/>
      <c r="W209" s="15"/>
      <c r="X209" s="15"/>
      <c r="Y209" s="15"/>
      <c r="Z209" s="15"/>
      <c r="AA209" s="15"/>
      <c r="AB209" s="15"/>
      <c r="AC209" s="15"/>
      <c r="AD209" s="15"/>
      <c r="AE209" s="15"/>
      <c r="AF209" s="15"/>
      <c r="AG209" s="15"/>
    </row>
    <row r="210" spans="1:33" ht="15.75" customHeight="1" x14ac:dyDescent="0.2">
      <c r="A210" s="15"/>
      <c r="B210" s="15"/>
      <c r="C210" s="35"/>
      <c r="D210" s="35"/>
      <c r="E210" s="35"/>
      <c r="F210" s="35"/>
      <c r="G210" s="35"/>
      <c r="H210" s="35"/>
      <c r="I210" s="35"/>
      <c r="J210" s="35"/>
      <c r="K210" s="35"/>
      <c r="L210" s="35"/>
      <c r="M210" s="35"/>
      <c r="N210" s="35"/>
      <c r="O210" s="35"/>
      <c r="P210" s="35"/>
      <c r="Q210" s="35"/>
      <c r="R210" s="35"/>
      <c r="S210" s="22"/>
      <c r="T210" s="15"/>
      <c r="U210" s="15"/>
      <c r="V210" s="15"/>
      <c r="W210" s="15"/>
      <c r="X210" s="15"/>
      <c r="Y210" s="15"/>
      <c r="Z210" s="15"/>
      <c r="AA210" s="15"/>
      <c r="AB210" s="15"/>
      <c r="AC210" s="15"/>
      <c r="AD210" s="15"/>
      <c r="AE210" s="15"/>
      <c r="AF210" s="15"/>
      <c r="AG210" s="15"/>
    </row>
    <row r="211" spans="1:33" ht="15.75" customHeight="1" x14ac:dyDescent="0.2">
      <c r="A211" s="15"/>
      <c r="B211" s="15"/>
      <c r="C211" s="35"/>
      <c r="D211" s="35"/>
      <c r="E211" s="35"/>
      <c r="F211" s="35"/>
      <c r="G211" s="35"/>
      <c r="H211" s="35"/>
      <c r="I211" s="35"/>
      <c r="J211" s="35"/>
      <c r="K211" s="35"/>
      <c r="L211" s="35"/>
      <c r="M211" s="35"/>
      <c r="N211" s="35"/>
      <c r="O211" s="35"/>
      <c r="P211" s="35"/>
      <c r="Q211" s="35"/>
      <c r="R211" s="35"/>
      <c r="S211" s="22"/>
      <c r="T211" s="15"/>
      <c r="U211" s="15"/>
      <c r="V211" s="15"/>
      <c r="W211" s="15"/>
      <c r="X211" s="15"/>
      <c r="Y211" s="15"/>
      <c r="Z211" s="15"/>
      <c r="AA211" s="15"/>
      <c r="AB211" s="15"/>
      <c r="AC211" s="15"/>
      <c r="AD211" s="15"/>
      <c r="AE211" s="15"/>
      <c r="AF211" s="15"/>
      <c r="AG211" s="15"/>
    </row>
    <row r="212" spans="1:33" ht="15.75" customHeight="1" x14ac:dyDescent="0.2">
      <c r="A212" s="15"/>
      <c r="B212" s="15"/>
      <c r="C212" s="35"/>
      <c r="D212" s="35"/>
      <c r="E212" s="35"/>
      <c r="F212" s="35"/>
      <c r="G212" s="35"/>
      <c r="H212" s="35"/>
      <c r="I212" s="35"/>
      <c r="J212" s="35"/>
      <c r="K212" s="35"/>
      <c r="L212" s="35"/>
      <c r="M212" s="35"/>
      <c r="N212" s="35"/>
      <c r="O212" s="35"/>
      <c r="P212" s="35"/>
      <c r="Q212" s="35"/>
      <c r="R212" s="35"/>
      <c r="S212" s="22"/>
      <c r="T212" s="15"/>
      <c r="U212" s="15"/>
      <c r="V212" s="15"/>
      <c r="W212" s="15"/>
      <c r="X212" s="15"/>
      <c r="Y212" s="15"/>
      <c r="Z212" s="15"/>
      <c r="AA212" s="15"/>
      <c r="AB212" s="15"/>
      <c r="AC212" s="15"/>
      <c r="AD212" s="15"/>
      <c r="AE212" s="15"/>
      <c r="AF212" s="15"/>
      <c r="AG212" s="15"/>
    </row>
    <row r="213" spans="1:33" ht="15.75" customHeight="1" x14ac:dyDescent="0.2">
      <c r="A213" s="15"/>
      <c r="B213" s="15"/>
      <c r="C213" s="35"/>
      <c r="D213" s="35"/>
      <c r="E213" s="35"/>
      <c r="F213" s="35"/>
      <c r="G213" s="35"/>
      <c r="H213" s="35"/>
      <c r="I213" s="35"/>
      <c r="J213" s="35"/>
      <c r="K213" s="35"/>
      <c r="L213" s="35"/>
      <c r="M213" s="35"/>
      <c r="N213" s="35"/>
      <c r="O213" s="35"/>
      <c r="P213" s="35"/>
      <c r="Q213" s="35"/>
      <c r="R213" s="35"/>
      <c r="S213" s="22"/>
      <c r="T213" s="15"/>
      <c r="U213" s="15"/>
      <c r="V213" s="15"/>
      <c r="W213" s="15"/>
      <c r="X213" s="15"/>
      <c r="Y213" s="15"/>
      <c r="Z213" s="15"/>
      <c r="AA213" s="15"/>
      <c r="AB213" s="15"/>
      <c r="AC213" s="15"/>
      <c r="AD213" s="15"/>
      <c r="AE213" s="15"/>
      <c r="AF213" s="15"/>
      <c r="AG213" s="15"/>
    </row>
    <row r="214" spans="1:33" ht="15.75" customHeight="1" x14ac:dyDescent="0.2">
      <c r="A214" s="15"/>
      <c r="B214" s="15"/>
      <c r="C214" s="35"/>
      <c r="D214" s="35"/>
      <c r="E214" s="35"/>
      <c r="F214" s="35"/>
      <c r="G214" s="35"/>
      <c r="H214" s="35"/>
      <c r="I214" s="35"/>
      <c r="J214" s="35"/>
      <c r="K214" s="35"/>
      <c r="L214" s="35"/>
      <c r="M214" s="35"/>
      <c r="N214" s="35"/>
      <c r="O214" s="35"/>
      <c r="P214" s="35"/>
      <c r="Q214" s="35"/>
      <c r="R214" s="35"/>
      <c r="S214" s="22"/>
      <c r="T214" s="15"/>
      <c r="U214" s="15"/>
      <c r="V214" s="15"/>
      <c r="W214" s="15"/>
      <c r="X214" s="15"/>
      <c r="Y214" s="15"/>
      <c r="Z214" s="15"/>
      <c r="AA214" s="15"/>
      <c r="AB214" s="15"/>
      <c r="AC214" s="15"/>
      <c r="AD214" s="15"/>
      <c r="AE214" s="15"/>
      <c r="AF214" s="15"/>
      <c r="AG214" s="15"/>
    </row>
    <row r="215" spans="1:33" ht="15.75" customHeight="1" x14ac:dyDescent="0.2">
      <c r="A215" s="15"/>
      <c r="B215" s="15"/>
      <c r="C215" s="35"/>
      <c r="D215" s="35"/>
      <c r="E215" s="35"/>
      <c r="F215" s="35"/>
      <c r="G215" s="35"/>
      <c r="H215" s="35"/>
      <c r="I215" s="35"/>
      <c r="J215" s="35"/>
      <c r="K215" s="35"/>
      <c r="L215" s="35"/>
      <c r="M215" s="35"/>
      <c r="N215" s="35"/>
      <c r="O215" s="35"/>
      <c r="P215" s="35"/>
      <c r="Q215" s="35"/>
      <c r="R215" s="35"/>
      <c r="S215" s="22"/>
      <c r="T215" s="15"/>
      <c r="U215" s="15"/>
      <c r="V215" s="15"/>
      <c r="W215" s="15"/>
      <c r="X215" s="15"/>
      <c r="Y215" s="15"/>
      <c r="Z215" s="15"/>
      <c r="AA215" s="15"/>
      <c r="AB215" s="15"/>
      <c r="AC215" s="15"/>
      <c r="AD215" s="15"/>
      <c r="AE215" s="15"/>
      <c r="AF215" s="15"/>
      <c r="AG215" s="15"/>
    </row>
    <row r="216" spans="1:33" ht="15.75" customHeight="1" x14ac:dyDescent="0.2">
      <c r="A216" s="15"/>
      <c r="B216" s="15"/>
      <c r="C216" s="35"/>
      <c r="D216" s="35"/>
      <c r="E216" s="35"/>
      <c r="F216" s="35"/>
      <c r="G216" s="35"/>
      <c r="H216" s="35"/>
      <c r="I216" s="35"/>
      <c r="J216" s="35"/>
      <c r="K216" s="35"/>
      <c r="L216" s="35"/>
      <c r="M216" s="35"/>
      <c r="N216" s="35"/>
      <c r="O216" s="35"/>
      <c r="P216" s="35"/>
      <c r="Q216" s="35"/>
      <c r="R216" s="35"/>
      <c r="S216" s="22"/>
      <c r="T216" s="15"/>
      <c r="U216" s="15"/>
      <c r="V216" s="15"/>
      <c r="W216" s="15"/>
      <c r="X216" s="15"/>
      <c r="Y216" s="15"/>
      <c r="Z216" s="15"/>
      <c r="AA216" s="15"/>
      <c r="AB216" s="15"/>
      <c r="AC216" s="15"/>
      <c r="AD216" s="15"/>
      <c r="AE216" s="15"/>
      <c r="AF216" s="15"/>
      <c r="AG216" s="15"/>
    </row>
    <row r="217" spans="1:33" ht="15.75" customHeight="1" x14ac:dyDescent="0.2">
      <c r="A217" s="15"/>
      <c r="B217" s="15"/>
      <c r="C217" s="35"/>
      <c r="D217" s="35"/>
      <c r="E217" s="35"/>
      <c r="F217" s="35"/>
      <c r="G217" s="35"/>
      <c r="H217" s="35"/>
      <c r="I217" s="35"/>
      <c r="J217" s="35"/>
      <c r="K217" s="35"/>
      <c r="L217" s="35"/>
      <c r="M217" s="35"/>
      <c r="N217" s="35"/>
      <c r="O217" s="35"/>
      <c r="P217" s="35"/>
      <c r="Q217" s="35"/>
      <c r="R217" s="35"/>
      <c r="S217" s="22"/>
      <c r="T217" s="15"/>
      <c r="U217" s="15"/>
      <c r="V217" s="15"/>
      <c r="W217" s="15"/>
      <c r="X217" s="15"/>
      <c r="Y217" s="15"/>
      <c r="Z217" s="15"/>
      <c r="AA217" s="15"/>
      <c r="AB217" s="15"/>
      <c r="AC217" s="15"/>
      <c r="AD217" s="15"/>
      <c r="AE217" s="15"/>
      <c r="AF217" s="15"/>
      <c r="AG217" s="15"/>
    </row>
    <row r="218" spans="1:33" ht="15.75" customHeight="1" x14ac:dyDescent="0.2">
      <c r="A218" s="15"/>
      <c r="B218" s="15"/>
      <c r="C218" s="35"/>
      <c r="D218" s="35"/>
      <c r="E218" s="35"/>
      <c r="F218" s="35"/>
      <c r="G218" s="35"/>
      <c r="H218" s="35"/>
      <c r="I218" s="35"/>
      <c r="J218" s="35"/>
      <c r="K218" s="35"/>
      <c r="L218" s="35"/>
      <c r="M218" s="35"/>
      <c r="N218" s="35"/>
      <c r="O218" s="35"/>
      <c r="P218" s="35"/>
      <c r="Q218" s="35"/>
      <c r="R218" s="35"/>
      <c r="S218" s="22"/>
      <c r="T218" s="15"/>
      <c r="U218" s="15"/>
      <c r="V218" s="15"/>
      <c r="W218" s="15"/>
      <c r="X218" s="15"/>
      <c r="Y218" s="15"/>
      <c r="Z218" s="15"/>
      <c r="AA218" s="15"/>
      <c r="AB218" s="15"/>
      <c r="AC218" s="15"/>
      <c r="AD218" s="15"/>
      <c r="AE218" s="15"/>
      <c r="AF218" s="15"/>
      <c r="AG218" s="15"/>
    </row>
    <row r="219" spans="1:33" ht="15.75" customHeight="1" x14ac:dyDescent="0.2">
      <c r="A219" s="15"/>
      <c r="B219" s="15"/>
      <c r="C219" s="35"/>
      <c r="D219" s="35"/>
      <c r="E219" s="35"/>
      <c r="F219" s="35"/>
      <c r="G219" s="35"/>
      <c r="H219" s="35"/>
      <c r="I219" s="35"/>
      <c r="J219" s="35"/>
      <c r="K219" s="35"/>
      <c r="L219" s="35"/>
      <c r="M219" s="35"/>
      <c r="N219" s="35"/>
      <c r="O219" s="35"/>
      <c r="P219" s="35"/>
      <c r="Q219" s="35"/>
      <c r="R219" s="35"/>
      <c r="S219" s="22"/>
      <c r="T219" s="15"/>
      <c r="U219" s="15"/>
      <c r="V219" s="15"/>
      <c r="W219" s="15"/>
      <c r="X219" s="15"/>
      <c r="Y219" s="15"/>
      <c r="Z219" s="15"/>
      <c r="AA219" s="15"/>
      <c r="AB219" s="15"/>
      <c r="AC219" s="15"/>
      <c r="AD219" s="15"/>
      <c r="AE219" s="15"/>
      <c r="AF219" s="15"/>
      <c r="AG219" s="15"/>
    </row>
    <row r="220" spans="1:33" ht="15.75" customHeight="1" x14ac:dyDescent="0.2">
      <c r="A220" s="15"/>
      <c r="B220" s="15"/>
      <c r="C220" s="35"/>
      <c r="D220" s="35"/>
      <c r="E220" s="35"/>
      <c r="F220" s="35"/>
      <c r="G220" s="35"/>
      <c r="H220" s="35"/>
      <c r="I220" s="35"/>
      <c r="J220" s="35"/>
      <c r="K220" s="35"/>
      <c r="L220" s="35"/>
      <c r="M220" s="35"/>
      <c r="N220" s="35"/>
      <c r="O220" s="35"/>
      <c r="P220" s="35"/>
      <c r="Q220" s="35"/>
      <c r="R220" s="35"/>
      <c r="S220" s="22"/>
      <c r="T220" s="15"/>
      <c r="U220" s="15"/>
      <c r="V220" s="15"/>
      <c r="W220" s="15"/>
      <c r="X220" s="15"/>
      <c r="Y220" s="15"/>
      <c r="Z220" s="15"/>
      <c r="AA220" s="15"/>
      <c r="AB220" s="15"/>
      <c r="AC220" s="15"/>
      <c r="AD220" s="15"/>
      <c r="AE220" s="15"/>
      <c r="AF220" s="15"/>
      <c r="AG220" s="15"/>
    </row>
    <row r="221" spans="1:33" ht="15.75" customHeight="1" x14ac:dyDescent="0.15">
      <c r="S221" s="36"/>
    </row>
    <row r="222" spans="1:33" ht="15.75" customHeight="1" x14ac:dyDescent="0.15">
      <c r="S222" s="36"/>
    </row>
    <row r="223" spans="1:33" ht="15.75" customHeight="1" x14ac:dyDescent="0.15">
      <c r="S223" s="36"/>
    </row>
    <row r="224" spans="1:33" ht="15.75" customHeight="1" x14ac:dyDescent="0.15">
      <c r="S224" s="36"/>
    </row>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57</vt:i4>
      </vt:variant>
    </vt:vector>
  </HeadingPairs>
  <TitlesOfParts>
    <vt:vector size="57" baseType="lpstr">
      <vt:lpstr>PL-IFC-SWRP-1X9-10PK</vt:lpstr>
      <vt:lpstr>PL-IFC-SWRP-1X6-12PK</vt:lpstr>
      <vt:lpstr>PL-IFC-SWRP-2X24-4PK</vt:lpstr>
      <vt:lpstr>PL-IFC-SWRP-2X18-6PK</vt:lpstr>
      <vt:lpstr>PL-IFC-SWRP-2X12-8PK</vt:lpstr>
      <vt:lpstr>PL-IFC-SWRP-MULTI-6PK</vt:lpstr>
      <vt:lpstr>PL-IFC-SWRP-MULTI-20PK</vt:lpstr>
      <vt:lpstr>PL-IFC-SWRP-MULTI-8PK</vt:lpstr>
      <vt:lpstr>PL-IFC-WRP-1.5X10-6PK</vt:lpstr>
      <vt:lpstr>PL-IFC-WRP-1X7-6PK</vt:lpstr>
      <vt:lpstr>PL-IFC-WRP-2X13-6PK</vt:lpstr>
      <vt:lpstr>PL-IFC-WRP-2X17-6PK</vt:lpstr>
      <vt:lpstr>PL-IFC-WRP-2X20-2PK</vt:lpstr>
      <vt:lpstr>PL-IFC-WRP-2X20-6PK</vt:lpstr>
      <vt:lpstr>PL-IFC-WRP-2X26-10PK</vt:lpstr>
      <vt:lpstr>PL-IFC-WRP-2X26-2PK</vt:lpstr>
      <vt:lpstr>PL-IFC-WRP-MULTI-6PK</vt:lpstr>
      <vt:lpstr>PL-IFC-WRP-MULTI-9PK</vt:lpstr>
      <vt:lpstr>PL-IFC-WRP-MULTI-10PK</vt:lpstr>
      <vt:lpstr>PL-IFC-WRP-MULTI-12PK</vt:lpstr>
      <vt:lpstr>PL-IFC-WRP-MULTI-15PK</vt:lpstr>
      <vt:lpstr>PL-IFC-ELD-WH-10PK</vt:lpstr>
      <vt:lpstr>PL-IFC-ELWD-WH-10PK</vt:lpstr>
      <vt:lpstr>PL-IFC-ELR-WH-10PK</vt:lpstr>
      <vt:lpstr>PL-IFC-ELWR-WH-10PK</vt:lpstr>
      <vt:lpstr>PL-IFC-ELP1-WH-10PK</vt:lpstr>
      <vt:lpstr>PL-IFC-ELWP1-WH-10PK</vt:lpstr>
      <vt:lpstr>PL-IFC-ELP3-WH-10PK</vt:lpstr>
      <vt:lpstr>PL-IFC-ELWP3-WH-10PK</vt:lpstr>
      <vt:lpstr>PL-IFC-ELT1-WH-10PK</vt:lpstr>
      <vt:lpstr>PL-IFC-ELWT1-WH-10PK</vt:lpstr>
      <vt:lpstr>PL-IFC-ELT3-WH-10PK</vt:lpstr>
      <vt:lpstr>PL-IFC-ELWT3-WH-10PK</vt:lpstr>
      <vt:lpstr>PL-IFC-CMB-BAMB-2PK</vt:lpstr>
      <vt:lpstr>PL-IFC-CMB-BAMB-LG</vt:lpstr>
      <vt:lpstr>PL-IFC-CMB-BKBK-LG</vt:lpstr>
      <vt:lpstr>PL-IFC-CMB-BKWD-LG</vt:lpstr>
      <vt:lpstr>PL-IFC-CMB-WTWD-LG</vt:lpstr>
      <vt:lpstr>PL-IFC-CMB-WTWT-LG</vt:lpstr>
      <vt:lpstr>PL-IFC-CMB-BKBK-2PK</vt:lpstr>
      <vt:lpstr>PL-IFC-CMB-BKWD-2PK</vt:lpstr>
      <vt:lpstr>PL-IFC-CMB-WTWD-2PK</vt:lpstr>
      <vt:lpstr>PL-IFC-CMB-WTWT-2PK</vt:lpstr>
      <vt:lpstr>PL-IFC-WPB-BK</vt:lpstr>
      <vt:lpstr>PL-IFC-WPB-GRY</vt:lpstr>
      <vt:lpstr>PL-IFC-WPB-GRN</vt:lpstr>
      <vt:lpstr>PL-TH-WPB-GRY</vt:lpstr>
      <vt:lpstr>PL-TH-WPB-GRN</vt:lpstr>
      <vt:lpstr>PL-IFC-WPCC-BK-2PK</vt:lpstr>
      <vt:lpstr>PL-IFC-WPCC-BK-3PK</vt:lpstr>
      <vt:lpstr>PL-IFC-WPCC-GN-2PK</vt:lpstr>
      <vt:lpstr>PL-IFC-WPCC-GN-3PK</vt:lpstr>
      <vt:lpstr>PL-IFC-JB-LR</vt:lpstr>
      <vt:lpstr>PL-IFC-JB-LS</vt:lpstr>
      <vt:lpstr>PL-IFC-JB-MR</vt:lpstr>
      <vt:lpstr>PL-IFC-JB-SR</vt:lpstr>
      <vt:lpstr>PL-IFC-JB-XLR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2021-07-19T17:02:06Z</dcterms:modified>
</cp:coreProperties>
</file>