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blic_html\performance-rating\"/>
    </mc:Choice>
  </mc:AlternateContent>
  <bookViews>
    <workbookView xWindow="0" yWindow="0" windowWidth="16380" windowHeight="8190" tabRatio="500"/>
  </bookViews>
  <sheets>
    <sheet name="Zermelo Iteration CT NYM1924" sheetId="1" r:id="rId1"/>
    <sheet name="Zermelo Iteration GF Mannheim" sheetId="4" r:id="rId2"/>
    <sheet name="CT NYM1924" sheetId="7" r:id="rId3"/>
    <sheet name="GF Mannheim 1914" sheetId="8" r:id="rId4"/>
  </sheets>
  <externalReferences>
    <externalReference r:id="rId5"/>
    <externalReference r:id="rId6"/>
  </externalReferences>
  <definedNames>
    <definedName name="EloC">400/LN(10)</definedName>
    <definedName name="_xlnm.Print_Area" localSheetId="0">'Zermelo Iteration CT NYM1924'!$A$1:$AL$42</definedName>
    <definedName name="_xlnm.Print_Area">'[1]test_-1'!$A$1:$AL$42</definedName>
    <definedName name="solver_adj" localSheetId="3">'Zermelo Iteration GF Mannheim'!$D$32:$D$49</definedName>
    <definedName name="solver_adj" localSheetId="0">'Zermelo Iteration CT NYM1924'!$D$25:$D$35</definedName>
    <definedName name="solver_adj" localSheetId="1" hidden="1">'Zermelo Iteration GF Mannheim'!$D$32:$D$49</definedName>
    <definedName name="solver_adj">[2]test!$D$32:$D$49</definedName>
    <definedName name="solver_cvg" localSheetId="3">0.0001</definedName>
    <definedName name="solver_cvg" localSheetId="0">0.0001</definedName>
    <definedName name="solver_cvg" localSheetId="1" hidden="1">0.0001</definedName>
    <definedName name="solver_cvg">0.0001</definedName>
    <definedName name="solver_drv" localSheetId="3">1</definedName>
    <definedName name="solver_drv" localSheetId="0">1</definedName>
    <definedName name="solver_drv" localSheetId="1" hidden="1">2</definedName>
    <definedName name="solver_drv">1</definedName>
    <definedName name="solver_eng" localSheetId="1" hidden="1">1</definedName>
    <definedName name="solver_est" localSheetId="3">1</definedName>
    <definedName name="solver_est" localSheetId="0">1</definedName>
    <definedName name="solver_est" localSheetId="1" hidden="1">1</definedName>
    <definedName name="solver_est">1</definedName>
    <definedName name="solver_itr" localSheetId="3">100</definedName>
    <definedName name="solver_itr" localSheetId="0">100</definedName>
    <definedName name="solver_itr" localSheetId="1" hidden="1">2147483647</definedName>
    <definedName name="solver_itr">100</definedName>
    <definedName name="solver_lhs1" localSheetId="3">'Zermelo Iteration GF Mannheim'!$D$50</definedName>
    <definedName name="solver_lhs1" localSheetId="0">'Zermelo Iteration CT NYM1924'!$D$36</definedName>
    <definedName name="solver_lhs1" localSheetId="1" hidden="1">'Zermelo Iteration GF Mannheim'!$D$50</definedName>
    <definedName name="solver_lhs1">[2]test!$D$50</definedName>
    <definedName name="solver_lhs2" localSheetId="1" hidden="1">'Zermelo Iteration GF Mannheim'!$D$50</definedName>
    <definedName name="solver_lin" localSheetId="3">2</definedName>
    <definedName name="solver_lin" localSheetId="0">2</definedName>
    <definedName name="solver_lin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3">2</definedName>
    <definedName name="solver_neg" localSheetId="0">2</definedName>
    <definedName name="solver_neg" localSheetId="1" hidden="1">1</definedName>
    <definedName name="solver_neg">2</definedName>
    <definedName name="solver_nod" localSheetId="1" hidden="1">2147483647</definedName>
    <definedName name="solver_num" localSheetId="3">1</definedName>
    <definedName name="solver_num" localSheetId="0">1</definedName>
    <definedName name="solver_num" localSheetId="1" hidden="1">1</definedName>
    <definedName name="solver_num">1</definedName>
    <definedName name="solver_nwt" localSheetId="3">1</definedName>
    <definedName name="solver_nwt" localSheetId="0">1</definedName>
    <definedName name="solver_nwt" localSheetId="1" hidden="1">1</definedName>
    <definedName name="solver_nwt">1</definedName>
    <definedName name="solver_opt" localSheetId="3">'Zermelo Iteration GF Mannheim'!$O$51</definedName>
    <definedName name="solver_opt" localSheetId="0">'Zermelo Iteration CT NYM1924'!$O$54</definedName>
    <definedName name="solver_opt" localSheetId="1" hidden="1">'Zermelo Iteration GF Mannheim'!$O$51</definedName>
    <definedName name="solver_opt">[2]test!$O$51</definedName>
    <definedName name="solver_pre" localSheetId="3">0.000001</definedName>
    <definedName name="solver_pre" localSheetId="0">0.000001</definedName>
    <definedName name="solver_pre" localSheetId="1" hidden="1">0.000001</definedName>
    <definedName name="solver_pre">0.000001</definedName>
    <definedName name="solver_rbv" localSheetId="1" hidden="1">2</definedName>
    <definedName name="solver_rel1" localSheetId="3">2</definedName>
    <definedName name="solver_rel1" localSheetId="0">2</definedName>
    <definedName name="solver_rel1" localSheetId="1" hidden="1">2</definedName>
    <definedName name="solver_rel1">2</definedName>
    <definedName name="solver_rel2" localSheetId="1" hidden="1">2</definedName>
    <definedName name="solver_rhs1" localSheetId="3">1</definedName>
    <definedName name="solver_rhs1" localSheetId="0">1</definedName>
    <definedName name="solver_rhs1" localSheetId="1" hidden="1">1</definedName>
    <definedName name="solver_rhs1">1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3">2</definedName>
    <definedName name="solver_scl" localSheetId="0">2</definedName>
    <definedName name="solver_scl" localSheetId="1" hidden="1">2</definedName>
    <definedName name="solver_scl">2</definedName>
    <definedName name="solver_sho" localSheetId="3">2</definedName>
    <definedName name="solver_sho" localSheetId="0">2</definedName>
    <definedName name="solver_sho" localSheetId="1" hidden="1">2</definedName>
    <definedName name="solver_sho">2</definedName>
    <definedName name="solver_ssz" localSheetId="1" hidden="1">100</definedName>
    <definedName name="solver_tim" localSheetId="3">100</definedName>
    <definedName name="solver_tim" localSheetId="0">100</definedName>
    <definedName name="solver_tim" localSheetId="1" hidden="1">2147483647</definedName>
    <definedName name="solver_tim">100</definedName>
    <definedName name="solver_tol" localSheetId="3">0.05</definedName>
    <definedName name="solver_tol" localSheetId="0">0.05</definedName>
    <definedName name="solver_tol" localSheetId="1" hidden="1">0.01</definedName>
    <definedName name="solver_tol">0.05</definedName>
    <definedName name="solver_typ" localSheetId="3">1</definedName>
    <definedName name="solver_typ" localSheetId="0">1</definedName>
    <definedName name="solver_typ" localSheetId="1" hidden="1">1</definedName>
    <definedName name="solver_typ">1</definedName>
    <definedName name="solver_val" localSheetId="3">0</definedName>
    <definedName name="solver_val" localSheetId="0">0</definedName>
    <definedName name="solver_val" localSheetId="1" hidden="1">0</definedName>
    <definedName name="solver_val">0</definedName>
    <definedName name="solver_ver" localSheetId="1" hidden="1">3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7" i="8" l="1"/>
  <c r="D50" i="4" a="1"/>
  <c r="D50" i="4" s="1"/>
  <c r="C49" i="4"/>
  <c r="A49" i="4"/>
  <c r="C48" i="4"/>
  <c r="A48" i="4"/>
  <c r="C47" i="4"/>
  <c r="A47" i="4"/>
  <c r="C46" i="4"/>
  <c r="A46" i="4"/>
  <c r="C45" i="4"/>
  <c r="A45" i="4"/>
  <c r="C44" i="4"/>
  <c r="A44" i="4"/>
  <c r="C43" i="4"/>
  <c r="A43" i="4"/>
  <c r="C42" i="4"/>
  <c r="A42" i="4"/>
  <c r="C41" i="4"/>
  <c r="A41" i="4"/>
  <c r="C40" i="4"/>
  <c r="A40" i="4"/>
  <c r="C39" i="4"/>
  <c r="A39" i="4"/>
  <c r="C38" i="4"/>
  <c r="A38" i="4"/>
  <c r="C37" i="4"/>
  <c r="A37" i="4"/>
  <c r="C36" i="4"/>
  <c r="A36" i="4"/>
  <c r="C35" i="4"/>
  <c r="A35" i="4"/>
  <c r="C34" i="4"/>
  <c r="A34" i="4"/>
  <c r="C33" i="4"/>
  <c r="A33" i="4"/>
  <c r="C32" i="4"/>
  <c r="A32" i="4"/>
  <c r="C31" i="4"/>
  <c r="I30" i="4"/>
  <c r="AL24" i="4"/>
  <c r="AK24" i="4"/>
  <c r="AJ24" i="4"/>
  <c r="AI24" i="4"/>
  <c r="AH24" i="4"/>
  <c r="AG24" i="4"/>
  <c r="AF24" i="4"/>
  <c r="AE24" i="4"/>
  <c r="AD24" i="4"/>
  <c r="AC24" i="4"/>
  <c r="AB24" i="4"/>
  <c r="D24" i="4"/>
  <c r="A24" i="4"/>
  <c r="AL23" i="4"/>
  <c r="AK23" i="4"/>
  <c r="AJ23" i="4"/>
  <c r="AI23" i="4"/>
  <c r="AH23" i="4"/>
  <c r="AG23" i="4"/>
  <c r="AF23" i="4"/>
  <c r="AE23" i="4"/>
  <c r="AD23" i="4"/>
  <c r="AC23" i="4"/>
  <c r="AB23" i="4"/>
  <c r="D23" i="4"/>
  <c r="A23" i="4"/>
  <c r="AL22" i="4"/>
  <c r="AK22" i="4"/>
  <c r="AJ22" i="4"/>
  <c r="AI22" i="4"/>
  <c r="AH22" i="4"/>
  <c r="AG22" i="4"/>
  <c r="U47" i="4" s="1"/>
  <c r="AF22" i="4"/>
  <c r="AE22" i="4"/>
  <c r="AD22" i="4"/>
  <c r="AC22" i="4"/>
  <c r="AB22" i="4"/>
  <c r="D22" i="4"/>
  <c r="A22" i="4"/>
  <c r="AL21" i="4"/>
  <c r="AK21" i="4"/>
  <c r="AJ21" i="4"/>
  <c r="AI21" i="4"/>
  <c r="AH21" i="4"/>
  <c r="AG21" i="4"/>
  <c r="AF21" i="4"/>
  <c r="AE21" i="4"/>
  <c r="AD21" i="4"/>
  <c r="AC21" i="4"/>
  <c r="AB21" i="4"/>
  <c r="D21" i="4"/>
  <c r="A21" i="4"/>
  <c r="AL20" i="4"/>
  <c r="AK20" i="4"/>
  <c r="AJ20" i="4"/>
  <c r="AI20" i="4"/>
  <c r="AH20" i="4"/>
  <c r="AG20" i="4"/>
  <c r="AF20" i="4"/>
  <c r="AE20" i="4"/>
  <c r="AD20" i="4"/>
  <c r="AC20" i="4"/>
  <c r="AB20" i="4"/>
  <c r="D20" i="4"/>
  <c r="A20" i="4"/>
  <c r="AL19" i="4"/>
  <c r="AK19" i="4"/>
  <c r="AJ19" i="4"/>
  <c r="AI19" i="4"/>
  <c r="AH19" i="4"/>
  <c r="AG19" i="4"/>
  <c r="AF19" i="4"/>
  <c r="AE19" i="4"/>
  <c r="AD19" i="4"/>
  <c r="AC19" i="4"/>
  <c r="AB19" i="4"/>
  <c r="D19" i="4"/>
  <c r="A19" i="4"/>
  <c r="AL18" i="4"/>
  <c r="AK18" i="4"/>
  <c r="AJ18" i="4"/>
  <c r="AI18" i="4"/>
  <c r="AH18" i="4"/>
  <c r="AG18" i="4"/>
  <c r="AF18" i="4"/>
  <c r="AE18" i="4"/>
  <c r="AD18" i="4"/>
  <c r="AC18" i="4"/>
  <c r="AB18" i="4"/>
  <c r="D18" i="4"/>
  <c r="A18" i="4"/>
  <c r="AL17" i="4"/>
  <c r="AK17" i="4"/>
  <c r="AJ17" i="4"/>
  <c r="AI17" i="4"/>
  <c r="AH17" i="4"/>
  <c r="AG17" i="4"/>
  <c r="AF17" i="4"/>
  <c r="AE17" i="4"/>
  <c r="AD17" i="4"/>
  <c r="AC17" i="4"/>
  <c r="AB17" i="4"/>
  <c r="D17" i="4"/>
  <c r="A17" i="4"/>
  <c r="AL16" i="4"/>
  <c r="AK16" i="4"/>
  <c r="AJ16" i="4"/>
  <c r="AI16" i="4"/>
  <c r="AH16" i="4"/>
  <c r="AG16" i="4"/>
  <c r="AF16" i="4"/>
  <c r="T41" i="4" s="1"/>
  <c r="AE16" i="4"/>
  <c r="AD16" i="4"/>
  <c r="R41" i="4" s="1"/>
  <c r="AC16" i="4"/>
  <c r="AB16" i="4"/>
  <c r="D16" i="4"/>
  <c r="A16" i="4"/>
  <c r="AL15" i="4"/>
  <c r="AK15" i="4"/>
  <c r="AJ15" i="4"/>
  <c r="AI15" i="4"/>
  <c r="AH15" i="4"/>
  <c r="AG15" i="4"/>
  <c r="AF15" i="4"/>
  <c r="AE15" i="4"/>
  <c r="AD15" i="4"/>
  <c r="AC15" i="4"/>
  <c r="AB15" i="4"/>
  <c r="D15" i="4"/>
  <c r="A15" i="4"/>
  <c r="AL14" i="4"/>
  <c r="AK14" i="4"/>
  <c r="AJ14" i="4"/>
  <c r="AI14" i="4"/>
  <c r="AH14" i="4"/>
  <c r="AG14" i="4"/>
  <c r="U39" i="4" s="1"/>
  <c r="AF14" i="4"/>
  <c r="AE14" i="4"/>
  <c r="AD14" i="4"/>
  <c r="AC14" i="4"/>
  <c r="AB14" i="4"/>
  <c r="D14" i="4"/>
  <c r="A14" i="4"/>
  <c r="AL13" i="4"/>
  <c r="AK13" i="4"/>
  <c r="Y38" i="4" s="1"/>
  <c r="AJ13" i="4"/>
  <c r="AI13" i="4"/>
  <c r="AH13" i="4"/>
  <c r="AG13" i="4"/>
  <c r="AF13" i="4"/>
  <c r="AE13" i="4"/>
  <c r="S38" i="4" s="1"/>
  <c r="AD13" i="4"/>
  <c r="AC13" i="4"/>
  <c r="AB13" i="4"/>
  <c r="D13" i="4"/>
  <c r="A13" i="4"/>
  <c r="AL12" i="4"/>
  <c r="AK12" i="4"/>
  <c r="AJ12" i="4"/>
  <c r="X37" i="4" s="1"/>
  <c r="AI12" i="4"/>
  <c r="AH12" i="4"/>
  <c r="AG12" i="4"/>
  <c r="AF12" i="4"/>
  <c r="AE12" i="4"/>
  <c r="AD12" i="4"/>
  <c r="AC12" i="4"/>
  <c r="AB12" i="4"/>
  <c r="D12" i="4"/>
  <c r="X47" i="4" s="1"/>
  <c r="A12" i="4"/>
  <c r="AL11" i="4"/>
  <c r="AK11" i="4"/>
  <c r="AJ11" i="4"/>
  <c r="AI11" i="4"/>
  <c r="AH11" i="4"/>
  <c r="AG11" i="4"/>
  <c r="AF11" i="4"/>
  <c r="AE11" i="4"/>
  <c r="AD11" i="4"/>
  <c r="AC11" i="4"/>
  <c r="AB11" i="4"/>
  <c r="D11" i="4"/>
  <c r="A11" i="4"/>
  <c r="AL10" i="4"/>
  <c r="AK10" i="4"/>
  <c r="AJ10" i="4"/>
  <c r="AI10" i="4"/>
  <c r="AH10" i="4"/>
  <c r="AG10" i="4"/>
  <c r="AF10" i="4"/>
  <c r="AE10" i="4"/>
  <c r="AD10" i="4"/>
  <c r="R35" i="4" s="1"/>
  <c r="AC10" i="4"/>
  <c r="AB10" i="4"/>
  <c r="D10" i="4"/>
  <c r="A10" i="4"/>
  <c r="AL9" i="4"/>
  <c r="AK9" i="4"/>
  <c r="AJ9" i="4"/>
  <c r="AI9" i="4"/>
  <c r="W34" i="4" s="1"/>
  <c r="AH9" i="4"/>
  <c r="AG9" i="4"/>
  <c r="AF9" i="4"/>
  <c r="AE9" i="4"/>
  <c r="AD9" i="4"/>
  <c r="AC9" i="4"/>
  <c r="AB9" i="4"/>
  <c r="D9" i="4"/>
  <c r="A9" i="4"/>
  <c r="AL8" i="4"/>
  <c r="AK8" i="4"/>
  <c r="AJ8" i="4"/>
  <c r="AI8" i="4"/>
  <c r="AH8" i="4"/>
  <c r="AG8" i="4"/>
  <c r="AF8" i="4"/>
  <c r="AE8" i="4"/>
  <c r="AD8" i="4"/>
  <c r="AC8" i="4"/>
  <c r="AB8" i="4"/>
  <c r="D8" i="4"/>
  <c r="A8" i="4"/>
  <c r="AL7" i="4"/>
  <c r="AK7" i="4"/>
  <c r="Y32" i="4" s="1"/>
  <c r="AJ7" i="4"/>
  <c r="AI7" i="4"/>
  <c r="W32" i="4" s="1"/>
  <c r="AH7" i="4"/>
  <c r="AG7" i="4"/>
  <c r="AF7" i="4"/>
  <c r="T32" i="4" s="1"/>
  <c r="AE7" i="4"/>
  <c r="AD7" i="4"/>
  <c r="AC7" i="4"/>
  <c r="Q32" i="4" s="1"/>
  <c r="AB7" i="4"/>
  <c r="P32" i="4" s="1"/>
  <c r="D7" i="4"/>
  <c r="A7" i="4"/>
  <c r="P5" i="4"/>
  <c r="H17" i="4" s="1" a="1"/>
  <c r="H17" i="4" s="1"/>
  <c r="I5" i="4"/>
  <c r="G5" i="4"/>
  <c r="D5" i="4"/>
  <c r="D30" i="4" s="1"/>
  <c r="A5" i="4"/>
  <c r="A53" i="1"/>
  <c r="AG52" i="1"/>
  <c r="AE52" i="1"/>
  <c r="AD52" i="1"/>
  <c r="A52" i="1"/>
  <c r="AL51" i="1"/>
  <c r="A51" i="1"/>
  <c r="AG50" i="1"/>
  <c r="AE50" i="1"/>
  <c r="AD50" i="1"/>
  <c r="A50" i="1"/>
  <c r="AL49" i="1"/>
  <c r="A49" i="1"/>
  <c r="AG48" i="1"/>
  <c r="AE48" i="1"/>
  <c r="AD48" i="1"/>
  <c r="A48" i="1"/>
  <c r="AL47" i="1"/>
  <c r="A47" i="1"/>
  <c r="AG46" i="1"/>
  <c r="AE46" i="1"/>
  <c r="AD46" i="1"/>
  <c r="A46" i="1"/>
  <c r="AL45" i="1"/>
  <c r="A45" i="1"/>
  <c r="AG44" i="1"/>
  <c r="AE44" i="1"/>
  <c r="AD44" i="1"/>
  <c r="A44" i="1"/>
  <c r="AL43" i="1"/>
  <c r="A43" i="1"/>
  <c r="A42" i="1"/>
  <c r="D36" i="1" a="1"/>
  <c r="D36" i="1" s="1"/>
  <c r="C35" i="1"/>
  <c r="C53" i="1" s="1"/>
  <c r="A35" i="1"/>
  <c r="C34" i="1"/>
  <c r="C52" i="1" s="1"/>
  <c r="A34" i="1"/>
  <c r="C33" i="1"/>
  <c r="C51" i="1" s="1"/>
  <c r="A33" i="1"/>
  <c r="C32" i="1"/>
  <c r="C50" i="1" s="1"/>
  <c r="A32" i="1"/>
  <c r="C31" i="1"/>
  <c r="C49" i="1" s="1"/>
  <c r="A31" i="1"/>
  <c r="C30" i="1"/>
  <c r="C48" i="1" s="1"/>
  <c r="A30" i="1"/>
  <c r="C29" i="1"/>
  <c r="C47" i="1" s="1"/>
  <c r="A29" i="1"/>
  <c r="C28" i="1"/>
  <c r="C46" i="1" s="1"/>
  <c r="A28" i="1"/>
  <c r="C27" i="1"/>
  <c r="C45" i="1" s="1"/>
  <c r="A27" i="1"/>
  <c r="C26" i="1"/>
  <c r="C44" i="1" s="1"/>
  <c r="A26" i="1"/>
  <c r="C25" i="1"/>
  <c r="C43" i="1" s="1"/>
  <c r="A25" i="1"/>
  <c r="C24" i="1"/>
  <c r="C42" i="1" s="1"/>
  <c r="I23" i="1"/>
  <c r="H17" i="1" a="1"/>
  <c r="H17" i="1" s="1"/>
  <c r="D17" i="1"/>
  <c r="Z34" i="1" s="1"/>
  <c r="A17" i="1"/>
  <c r="D16" i="1"/>
  <c r="Y30" i="1" s="1"/>
  <c r="A16" i="1"/>
  <c r="AL15" i="1"/>
  <c r="H15" i="1" a="1"/>
  <c r="H15" i="1" s="1"/>
  <c r="G15" i="1" a="1"/>
  <c r="G15" i="1" s="1"/>
  <c r="D15" i="1"/>
  <c r="X27" i="1" s="1"/>
  <c r="A15" i="1"/>
  <c r="AJ14" i="1"/>
  <c r="D14" i="1"/>
  <c r="A14" i="1"/>
  <c r="AF13" i="1"/>
  <c r="H13" i="1" a="1"/>
  <c r="H13" i="1" s="1"/>
  <c r="D13" i="1"/>
  <c r="V35" i="1" s="1"/>
  <c r="A13" i="1"/>
  <c r="AC12" i="1"/>
  <c r="G12" i="1" a="1"/>
  <c r="G12" i="1" s="1"/>
  <c r="D12" i="1"/>
  <c r="U25" i="1" s="1"/>
  <c r="A12" i="1"/>
  <c r="I11" i="1" a="1"/>
  <c r="I11" i="1" s="1"/>
  <c r="D11" i="1"/>
  <c r="T28" i="1" s="1"/>
  <c r="A11" i="1"/>
  <c r="H10" i="1" a="1"/>
  <c r="H10" i="1" s="1"/>
  <c r="D10" i="1"/>
  <c r="S28" i="1" s="1"/>
  <c r="S46" i="1" s="1"/>
  <c r="A10" i="1"/>
  <c r="G9" i="1" a="1"/>
  <c r="G9" i="1" s="1"/>
  <c r="D9" i="1"/>
  <c r="R35" i="1" s="1"/>
  <c r="A9" i="1"/>
  <c r="I8" i="1" a="1"/>
  <c r="I8" i="1" s="1"/>
  <c r="D8" i="1"/>
  <c r="Q32" i="1" s="1"/>
  <c r="A8" i="1"/>
  <c r="H7" i="1" a="1"/>
  <c r="H7" i="1" s="1"/>
  <c r="G7" i="1" a="1"/>
  <c r="G7" i="1" s="1"/>
  <c r="D7" i="1"/>
  <c r="P32" i="1" s="1"/>
  <c r="A7" i="1"/>
  <c r="Z5" i="1"/>
  <c r="Y5" i="1"/>
  <c r="Y34" i="1" s="1"/>
  <c r="X5" i="1"/>
  <c r="W5" i="1"/>
  <c r="V5" i="1"/>
  <c r="U5" i="1"/>
  <c r="T5" i="1"/>
  <c r="S5" i="1"/>
  <c r="R5" i="1"/>
  <c r="Q5" i="1"/>
  <c r="P5" i="1"/>
  <c r="I5" i="1"/>
  <c r="AE15" i="1" s="1"/>
  <c r="G5" i="1"/>
  <c r="AH53" i="1" s="1"/>
  <c r="D5" i="1"/>
  <c r="D23" i="1" s="1"/>
  <c r="A5" i="1"/>
  <c r="V34" i="4" l="1"/>
  <c r="P37" i="4"/>
  <c r="Z32" i="4"/>
  <c r="T36" i="4"/>
  <c r="Q43" i="4"/>
  <c r="W45" i="4"/>
  <c r="Y33" i="4"/>
  <c r="U41" i="4"/>
  <c r="S34" i="4"/>
  <c r="V35" i="4"/>
  <c r="Y43" i="4"/>
  <c r="P34" i="4"/>
  <c r="Z40" i="4"/>
  <c r="X39" i="4"/>
  <c r="U35" i="4"/>
  <c r="V46" i="4"/>
  <c r="Q36" i="4"/>
  <c r="T45" i="4"/>
  <c r="S47" i="4"/>
  <c r="Z33" i="4"/>
  <c r="U33" i="4"/>
  <c r="R42" i="4"/>
  <c r="Z39" i="4"/>
  <c r="W40" i="4"/>
  <c r="T33" i="4"/>
  <c r="X48" i="4"/>
  <c r="S49" i="4"/>
  <c r="S37" i="4"/>
  <c r="R33" i="4"/>
  <c r="R32" i="4"/>
  <c r="W33" i="4"/>
  <c r="T40" i="4"/>
  <c r="R48" i="4"/>
  <c r="Z42" i="4"/>
  <c r="X33" i="4"/>
  <c r="R39" i="4"/>
  <c r="U40" i="4"/>
  <c r="Z43" i="4"/>
  <c r="Y37" i="4"/>
  <c r="V32" i="4"/>
  <c r="Q33" i="4"/>
  <c r="S39" i="4"/>
  <c r="P46" i="4"/>
  <c r="P35" i="4"/>
  <c r="X35" i="4"/>
  <c r="Z48" i="4"/>
  <c r="U42" i="4"/>
  <c r="T35" i="4"/>
  <c r="Q42" i="4"/>
  <c r="I20" i="4" a="1"/>
  <c r="I20" i="4" s="1"/>
  <c r="R34" i="4"/>
  <c r="P36" i="4"/>
  <c r="S36" i="4"/>
  <c r="P43" i="4"/>
  <c r="X46" i="4"/>
  <c r="W35" i="4"/>
  <c r="V45" i="4"/>
  <c r="X41" i="4"/>
  <c r="I8" i="4" a="1"/>
  <c r="I8" i="4" s="1"/>
  <c r="P39" i="4"/>
  <c r="S40" i="4"/>
  <c r="X36" i="4"/>
  <c r="V38" i="4"/>
  <c r="T37" i="4"/>
  <c r="H7" i="4" a="1"/>
  <c r="H7" i="4" s="1"/>
  <c r="R36" i="4"/>
  <c r="P47" i="4"/>
  <c r="S33" i="4"/>
  <c r="I10" i="4" a="1"/>
  <c r="I10" i="4" s="1"/>
  <c r="I13" i="4" a="1"/>
  <c r="I13" i="4" s="1"/>
  <c r="W38" i="4"/>
  <c r="V37" i="4"/>
  <c r="H19" i="4" a="1"/>
  <c r="H19" i="4" s="1"/>
  <c r="S32" i="4"/>
  <c r="Y41" i="4"/>
  <c r="Z38" i="4"/>
  <c r="G18" i="4" a="1"/>
  <c r="G18" i="4" s="1"/>
  <c r="H8" i="4" a="1"/>
  <c r="H8" i="4" s="1"/>
  <c r="P40" i="4"/>
  <c r="H14" i="4" a="1"/>
  <c r="H14" i="4" s="1"/>
  <c r="Y46" i="4"/>
  <c r="V44" i="4"/>
  <c r="U49" i="4"/>
  <c r="S48" i="4"/>
  <c r="Q45" i="4"/>
  <c r="Y44" i="4"/>
  <c r="X49" i="4"/>
  <c r="V48" i="4"/>
  <c r="W44" i="4"/>
  <c r="V47" i="4"/>
  <c r="Y47" i="4"/>
  <c r="W36" i="4"/>
  <c r="T38" i="4"/>
  <c r="T49" i="4"/>
  <c r="W37" i="4"/>
  <c r="V33" i="4"/>
  <c r="Z34" i="4"/>
  <c r="Q34" i="4"/>
  <c r="Q41" i="4"/>
  <c r="U46" i="4"/>
  <c r="S45" i="4"/>
  <c r="R47" i="4"/>
  <c r="Y40" i="4"/>
  <c r="Z49" i="4"/>
  <c r="Z36" i="4"/>
  <c r="T43" i="4"/>
  <c r="S46" i="4"/>
  <c r="Y48" i="4"/>
  <c r="Q35" i="4"/>
  <c r="X34" i="4"/>
  <c r="U32" i="4"/>
  <c r="V42" i="4"/>
  <c r="R37" i="4"/>
  <c r="P33" i="4"/>
  <c r="W39" i="4"/>
  <c r="Q48" i="4"/>
  <c r="W43" i="4"/>
  <c r="Y34" i="4"/>
  <c r="R40" i="4"/>
  <c r="X42" i="4"/>
  <c r="T44" i="4"/>
  <c r="T39" i="4"/>
  <c r="Z37" i="4"/>
  <c r="V43" i="4"/>
  <c r="W42" i="4"/>
  <c r="Q37" i="4"/>
  <c r="S32" i="1"/>
  <c r="U26" i="1"/>
  <c r="U44" i="1" s="1"/>
  <c r="Z27" i="1"/>
  <c r="Z45" i="1" s="1"/>
  <c r="V31" i="1"/>
  <c r="V25" i="1"/>
  <c r="U34" i="1"/>
  <c r="U52" i="1" s="1"/>
  <c r="U33" i="1"/>
  <c r="V53" i="1"/>
  <c r="V33" i="1"/>
  <c r="R29" i="1"/>
  <c r="R47" i="1" s="1"/>
  <c r="U28" i="1"/>
  <c r="U46" i="1" s="1"/>
  <c r="S31" i="1"/>
  <c r="U43" i="1"/>
  <c r="O7" i="1"/>
  <c r="AL9" i="1"/>
  <c r="AI14" i="1"/>
  <c r="AF11" i="1"/>
  <c r="AK10" i="1"/>
  <c r="AH9" i="1"/>
  <c r="AJ7" i="1"/>
  <c r="AK16" i="1"/>
  <c r="AF15" i="1"/>
  <c r="AK14" i="1"/>
  <c r="AC14" i="1"/>
  <c r="AH13" i="1"/>
  <c r="I13" i="1" a="1"/>
  <c r="I13" i="1" s="1"/>
  <c r="AD9" i="1"/>
  <c r="AD13" i="1"/>
  <c r="AI12" i="1"/>
  <c r="AC10" i="1"/>
  <c r="AE8" i="1"/>
  <c r="AB7" i="1"/>
  <c r="AJ17" i="1"/>
  <c r="I17" i="1" a="1"/>
  <c r="I17" i="1" s="1"/>
  <c r="AE12" i="1"/>
  <c r="AJ11" i="1"/>
  <c r="AB11" i="1"/>
  <c r="AG10" i="1"/>
  <c r="W34" i="1"/>
  <c r="W52" i="1" s="1"/>
  <c r="W31" i="1"/>
  <c r="W33" i="1"/>
  <c r="W29" i="1"/>
  <c r="W30" i="1"/>
  <c r="W27" i="1"/>
  <c r="W25" i="1"/>
  <c r="W35" i="1"/>
  <c r="W32" i="1"/>
  <c r="W50" i="1" s="1"/>
  <c r="W28" i="1"/>
  <c r="P31" i="1"/>
  <c r="P28" i="1"/>
  <c r="P30" i="1"/>
  <c r="P34" i="1"/>
  <c r="P26" i="1"/>
  <c r="P27" i="1"/>
  <c r="P25" i="1"/>
  <c r="P33" i="1"/>
  <c r="X31" i="1"/>
  <c r="X28" i="1"/>
  <c r="X30" i="1"/>
  <c r="X34" i="1"/>
  <c r="X26" i="1"/>
  <c r="X33" i="1"/>
  <c r="X35" i="1"/>
  <c r="X53" i="1" s="1"/>
  <c r="X32" i="1"/>
  <c r="X29" i="1"/>
  <c r="X25" i="1"/>
  <c r="AD7" i="1"/>
  <c r="AH11" i="1"/>
  <c r="AK12" i="1"/>
  <c r="P29" i="1"/>
  <c r="Q28" i="1"/>
  <c r="Q33" i="1"/>
  <c r="Q25" i="1"/>
  <c r="Q35" i="1"/>
  <c r="Q31" i="1"/>
  <c r="Q34" i="1"/>
  <c r="Q30" i="1"/>
  <c r="Q26" i="1"/>
  <c r="Q44" i="1" s="1"/>
  <c r="Q27" i="1"/>
  <c r="O15" i="1"/>
  <c r="AH17" i="1"/>
  <c r="AD12" i="1"/>
  <c r="AI11" i="1"/>
  <c r="AL12" i="1"/>
  <c r="Q29" i="1"/>
  <c r="AF7" i="1"/>
  <c r="AH8" i="1"/>
  <c r="AC9" i="1"/>
  <c r="AE10" i="1"/>
  <c r="I16" i="1" a="1"/>
  <c r="I16" i="1" s="1"/>
  <c r="AI17" i="1"/>
  <c r="W26" i="1"/>
  <c r="T31" i="1"/>
  <c r="Y28" i="1"/>
  <c r="Y33" i="1"/>
  <c r="Y25" i="1"/>
  <c r="Y35" i="1"/>
  <c r="Y27" i="1"/>
  <c r="Y31" i="1"/>
  <c r="Y26" i="1"/>
  <c r="Y32" i="1"/>
  <c r="Y29" i="1"/>
  <c r="AE7" i="1"/>
  <c r="AG8" i="1"/>
  <c r="AB9" i="1"/>
  <c r="AL7" i="1"/>
  <c r="AI8" i="1"/>
  <c r="AJ9" i="1"/>
  <c r="AF10" i="1"/>
  <c r="AG16" i="1"/>
  <c r="AG13" i="1"/>
  <c r="T33" i="1"/>
  <c r="AK9" i="1"/>
  <c r="AB14" i="1"/>
  <c r="AD15" i="1"/>
  <c r="AI16" i="1"/>
  <c r="P35" i="1"/>
  <c r="R33" i="1"/>
  <c r="R51" i="1" s="1"/>
  <c r="R30" i="1"/>
  <c r="R48" i="1" s="1"/>
  <c r="R32" i="1"/>
  <c r="R50" i="1" s="1"/>
  <c r="R28" i="1"/>
  <c r="R46" i="1" s="1"/>
  <c r="Z33" i="1"/>
  <c r="Z51" i="1" s="1"/>
  <c r="Z30" i="1"/>
  <c r="Z32" i="1"/>
  <c r="Z28" i="1"/>
  <c r="AG7" i="1"/>
  <c r="AB8" i="1"/>
  <c r="AJ8" i="1"/>
  <c r="AE9" i="1"/>
  <c r="I10" i="1" a="1"/>
  <c r="I10" i="1" s="1"/>
  <c r="AH10" i="1"/>
  <c r="AC11" i="1"/>
  <c r="AK11" i="1"/>
  <c r="H12" i="1" a="1"/>
  <c r="H12" i="1" s="1"/>
  <c r="AF12" i="1"/>
  <c r="AI13" i="1"/>
  <c r="G14" i="1" a="1"/>
  <c r="G14" i="1" s="1"/>
  <c r="AD14" i="1"/>
  <c r="AL14" i="1"/>
  <c r="AG15" i="1"/>
  <c r="AB16" i="1"/>
  <c r="AL16" i="1"/>
  <c r="AL17" i="1"/>
  <c r="Z26" i="1"/>
  <c r="T29" i="1"/>
  <c r="Z31" i="1"/>
  <c r="Z49" i="1" s="1"/>
  <c r="AC43" i="1"/>
  <c r="AK44" i="1"/>
  <c r="AC45" i="1"/>
  <c r="AK46" i="1"/>
  <c r="AC47" i="1"/>
  <c r="AK48" i="1"/>
  <c r="Y48" i="1" s="1"/>
  <c r="AC49" i="1"/>
  <c r="AK50" i="1"/>
  <c r="AC51" i="1"/>
  <c r="AK52" i="1"/>
  <c r="Y52" i="1" s="1"/>
  <c r="AC53" i="1"/>
  <c r="AJ49" i="4"/>
  <c r="AB49" i="4"/>
  <c r="AH48" i="4"/>
  <c r="AF47" i="4"/>
  <c r="AL46" i="4"/>
  <c r="AD46" i="4"/>
  <c r="AJ45" i="4"/>
  <c r="AB45" i="4"/>
  <c r="AH44" i="4"/>
  <c r="AF43" i="4"/>
  <c r="AL42" i="4"/>
  <c r="AD42" i="4"/>
  <c r="AJ41" i="4"/>
  <c r="AB41" i="4"/>
  <c r="AH40" i="4"/>
  <c r="AF39" i="4"/>
  <c r="AL38" i="4"/>
  <c r="AD38" i="4"/>
  <c r="AJ37" i="4"/>
  <c r="AB37" i="4"/>
  <c r="AH36" i="4"/>
  <c r="AF35" i="4"/>
  <c r="AL34" i="4"/>
  <c r="AD34" i="4"/>
  <c r="AJ33" i="4"/>
  <c r="AB33" i="4"/>
  <c r="AH32" i="4"/>
  <c r="AI49" i="4"/>
  <c r="AG48" i="4"/>
  <c r="AE47" i="4"/>
  <c r="AK46" i="4"/>
  <c r="AC46" i="4"/>
  <c r="AI45" i="4"/>
  <c r="AG44" i="4"/>
  <c r="AE43" i="4"/>
  <c r="AK42" i="4"/>
  <c r="AC42" i="4"/>
  <c r="AI41" i="4"/>
  <c r="AG40" i="4"/>
  <c r="AE39" i="4"/>
  <c r="AK38" i="4"/>
  <c r="AC38" i="4"/>
  <c r="AI37" i="4"/>
  <c r="AG36" i="4"/>
  <c r="AE35" i="4"/>
  <c r="AK34" i="4"/>
  <c r="AC34" i="4"/>
  <c r="AI33" i="4"/>
  <c r="AG32" i="4"/>
  <c r="AH49" i="4"/>
  <c r="AF48" i="4"/>
  <c r="AL47" i="4"/>
  <c r="AD47" i="4"/>
  <c r="AJ46" i="4"/>
  <c r="AB46" i="4"/>
  <c r="AH45" i="4"/>
  <c r="AF44" i="4"/>
  <c r="AL43" i="4"/>
  <c r="AD43" i="4"/>
  <c r="AJ42" i="4"/>
  <c r="AB42" i="4"/>
  <c r="AH41" i="4"/>
  <c r="AF40" i="4"/>
  <c r="AL39" i="4"/>
  <c r="AD39" i="4"/>
  <c r="AJ38" i="4"/>
  <c r="AB38" i="4"/>
  <c r="AH37" i="4"/>
  <c r="AF36" i="4"/>
  <c r="AL35" i="4"/>
  <c r="AD35" i="4"/>
  <c r="AJ34" i="4"/>
  <c r="AB34" i="4"/>
  <c r="AH33" i="4"/>
  <c r="AF32" i="4"/>
  <c r="AG49" i="4"/>
  <c r="AE48" i="4"/>
  <c r="AK47" i="4"/>
  <c r="AC47" i="4"/>
  <c r="AI46" i="4"/>
  <c r="AG45" i="4"/>
  <c r="AE44" i="4"/>
  <c r="AK43" i="4"/>
  <c r="AC43" i="4"/>
  <c r="AI42" i="4"/>
  <c r="AG41" i="4"/>
  <c r="AE40" i="4"/>
  <c r="AK39" i="4"/>
  <c r="AC39" i="4"/>
  <c r="AI38" i="4"/>
  <c r="AG37" i="4"/>
  <c r="AE36" i="4"/>
  <c r="AK35" i="4"/>
  <c r="AC35" i="4"/>
  <c r="AI34" i="4"/>
  <c r="AG33" i="4"/>
  <c r="AE32" i="4"/>
  <c r="AF49" i="4"/>
  <c r="AL48" i="4"/>
  <c r="AD48" i="4"/>
  <c r="AJ47" i="4"/>
  <c r="AB47" i="4"/>
  <c r="AH46" i="4"/>
  <c r="AF45" i="4"/>
  <c r="AL44" i="4"/>
  <c r="AD44" i="4"/>
  <c r="AJ43" i="4"/>
  <c r="AB43" i="4"/>
  <c r="AH42" i="4"/>
  <c r="AF41" i="4"/>
  <c r="AL40" i="4"/>
  <c r="AD40" i="4"/>
  <c r="AJ39" i="4"/>
  <c r="AB39" i="4"/>
  <c r="AH38" i="4"/>
  <c r="AF37" i="4"/>
  <c r="AL36" i="4"/>
  <c r="AD36" i="4"/>
  <c r="AJ35" i="4"/>
  <c r="AB35" i="4"/>
  <c r="AH34" i="4"/>
  <c r="AF33" i="4"/>
  <c r="AL32" i="4"/>
  <c r="AD32" i="4"/>
  <c r="AE49" i="4"/>
  <c r="AK48" i="4"/>
  <c r="AC48" i="4"/>
  <c r="AI47" i="4"/>
  <c r="AG46" i="4"/>
  <c r="AE45" i="4"/>
  <c r="AK44" i="4"/>
  <c r="AC44" i="4"/>
  <c r="AI43" i="4"/>
  <c r="AG42" i="4"/>
  <c r="AE41" i="4"/>
  <c r="AK40" i="4"/>
  <c r="AC40" i="4"/>
  <c r="AI39" i="4"/>
  <c r="AG38" i="4"/>
  <c r="AE37" i="4"/>
  <c r="AK36" i="4"/>
  <c r="AC36" i="4"/>
  <c r="AI35" i="4"/>
  <c r="AG34" i="4"/>
  <c r="AE33" i="4"/>
  <c r="AK32" i="4"/>
  <c r="AC32" i="4"/>
  <c r="AL49" i="4"/>
  <c r="AD49" i="4"/>
  <c r="AJ48" i="4"/>
  <c r="AB48" i="4"/>
  <c r="AH47" i="4"/>
  <c r="AF46" i="4"/>
  <c r="AL45" i="4"/>
  <c r="AD45" i="4"/>
  <c r="AJ44" i="4"/>
  <c r="AB44" i="4"/>
  <c r="AH43" i="4"/>
  <c r="AF42" i="4"/>
  <c r="AL41" i="4"/>
  <c r="AD41" i="4"/>
  <c r="AJ40" i="4"/>
  <c r="AB40" i="4"/>
  <c r="AH39" i="4"/>
  <c r="AF38" i="4"/>
  <c r="AL37" i="4"/>
  <c r="AD37" i="4"/>
  <c r="AJ36" i="4"/>
  <c r="AB36" i="4"/>
  <c r="AH35" i="4"/>
  <c r="AF34" i="4"/>
  <c r="AL33" i="4"/>
  <c r="AD33" i="4"/>
  <c r="AJ32" i="4"/>
  <c r="AB32" i="4"/>
  <c r="AK49" i="4"/>
  <c r="AC49" i="4"/>
  <c r="AI48" i="4"/>
  <c r="AG47" i="4"/>
  <c r="AE46" i="4"/>
  <c r="AK45" i="4"/>
  <c r="AC45" i="4"/>
  <c r="AI44" i="4"/>
  <c r="AG43" i="4"/>
  <c r="AE42" i="4"/>
  <c r="AK41" i="4"/>
  <c r="AC41" i="4"/>
  <c r="AI40" i="4"/>
  <c r="AG39" i="4"/>
  <c r="AE38" i="4"/>
  <c r="AK37" i="4"/>
  <c r="AC37" i="4"/>
  <c r="AI36" i="4"/>
  <c r="AG35" i="4"/>
  <c r="AE34" i="4"/>
  <c r="AK33" i="4"/>
  <c r="AC33" i="4"/>
  <c r="AI32" i="4"/>
  <c r="G9" i="4" a="1"/>
  <c r="G9" i="4" s="1"/>
  <c r="G21" i="4" a="1"/>
  <c r="G21" i="4" s="1"/>
  <c r="X32" i="4"/>
  <c r="P42" i="4"/>
  <c r="S30" i="1"/>
  <c r="S48" i="1" s="1"/>
  <c r="S35" i="1"/>
  <c r="S27" i="1"/>
  <c r="S29" i="1"/>
  <c r="S33" i="1"/>
  <c r="S51" i="1" s="1"/>
  <c r="S25" i="1"/>
  <c r="I7" i="1" a="1"/>
  <c r="I7" i="1" s="1"/>
  <c r="E7" i="1" s="1"/>
  <c r="AH7" i="1"/>
  <c r="AC8" i="1"/>
  <c r="AK8" i="1"/>
  <c r="H9" i="1" a="1"/>
  <c r="H9" i="1" s="1"/>
  <c r="O9" i="1" s="1"/>
  <c r="AF9" i="1"/>
  <c r="AI10" i="1"/>
  <c r="G11" i="1" a="1"/>
  <c r="G11" i="1" s="1"/>
  <c r="AD11" i="1"/>
  <c r="AL11" i="1"/>
  <c r="AG12" i="1"/>
  <c r="AB13" i="1"/>
  <c r="AJ13" i="1"/>
  <c r="AE14" i="1"/>
  <c r="I15" i="1" a="1"/>
  <c r="I15" i="1" s="1"/>
  <c r="E15" i="1" s="1"/>
  <c r="E33" i="1" s="1"/>
  <c r="AH15" i="1"/>
  <c r="AC16" i="1"/>
  <c r="AB17" i="1"/>
  <c r="Z25" i="1"/>
  <c r="Z43" i="1" s="1"/>
  <c r="R27" i="1"/>
  <c r="AD43" i="1"/>
  <c r="AL44" i="1"/>
  <c r="AD45" i="1"/>
  <c r="AL46" i="1"/>
  <c r="AD47" i="1"/>
  <c r="AL48" i="1"/>
  <c r="AD49" i="1"/>
  <c r="AL50" i="1"/>
  <c r="AD51" i="1"/>
  <c r="AL52" i="1"/>
  <c r="AD53" i="1"/>
  <c r="R53" i="1" s="1"/>
  <c r="T35" i="1"/>
  <c r="T32" i="1"/>
  <c r="T34" i="1"/>
  <c r="T30" i="1"/>
  <c r="AI7" i="1"/>
  <c r="G8" i="1" a="1"/>
  <c r="G8" i="1" s="1"/>
  <c r="AD8" i="1"/>
  <c r="AL8" i="1"/>
  <c r="AG9" i="1"/>
  <c r="AB10" i="1"/>
  <c r="AJ10" i="1"/>
  <c r="AE11" i="1"/>
  <c r="I12" i="1" a="1"/>
  <c r="I12" i="1" s="1"/>
  <c r="AH12" i="1"/>
  <c r="AC13" i="1"/>
  <c r="AK13" i="1"/>
  <c r="H14" i="1" a="1"/>
  <c r="H14" i="1" s="1"/>
  <c r="AF14" i="1"/>
  <c r="AI15" i="1"/>
  <c r="G16" i="1" a="1"/>
  <c r="G16" i="1" s="1"/>
  <c r="AD16" i="1"/>
  <c r="AD17" i="1"/>
  <c r="R26" i="1"/>
  <c r="R44" i="1" s="1"/>
  <c r="T27" i="1"/>
  <c r="U30" i="1"/>
  <c r="U48" i="1" s="1"/>
  <c r="Z35" i="1"/>
  <c r="AE43" i="1"/>
  <c r="AE45" i="1"/>
  <c r="AE47" i="1"/>
  <c r="AE49" i="1"/>
  <c r="S49" i="1" s="1"/>
  <c r="AE51" i="1"/>
  <c r="AE53" i="1"/>
  <c r="P41" i="4"/>
  <c r="S50" i="1"/>
  <c r="U32" i="1"/>
  <c r="U50" i="1" s="1"/>
  <c r="U29" i="1"/>
  <c r="U31" i="1"/>
  <c r="U49" i="1" s="1"/>
  <c r="U35" i="1"/>
  <c r="U27" i="1"/>
  <c r="I9" i="1" a="1"/>
  <c r="I9" i="1" s="1"/>
  <c r="H11" i="1" a="1"/>
  <c r="H11" i="1" s="1"/>
  <c r="AL13" i="1"/>
  <c r="AG14" i="1"/>
  <c r="AB15" i="1"/>
  <c r="AJ15" i="1"/>
  <c r="AE16" i="1"/>
  <c r="AF17" i="1"/>
  <c r="R25" i="1"/>
  <c r="R43" i="1" s="1"/>
  <c r="S26" i="1"/>
  <c r="S44" i="1" s="1"/>
  <c r="V27" i="1"/>
  <c r="Z29" i="1"/>
  <c r="Z47" i="1" s="1"/>
  <c r="V30" i="1"/>
  <c r="V48" i="1" s="1"/>
  <c r="R34" i="1"/>
  <c r="R52" i="1" s="1"/>
  <c r="AG43" i="1"/>
  <c r="AG45" i="1"/>
  <c r="AG47" i="1"/>
  <c r="AG49" i="1"/>
  <c r="AG51" i="1"/>
  <c r="Z52" i="1"/>
  <c r="G13" i="1" a="1"/>
  <c r="G13" i="1" s="1"/>
  <c r="AG53" i="1"/>
  <c r="AJ53" i="1"/>
  <c r="AI52" i="1"/>
  <c r="AI51" i="1"/>
  <c r="AI50" i="1"/>
  <c r="AI49" i="1"/>
  <c r="AI48" i="1"/>
  <c r="AI47" i="1"/>
  <c r="AI46" i="1"/>
  <c r="AI45" i="1"/>
  <c r="AI44" i="1"/>
  <c r="AI43" i="1"/>
  <c r="AI53" i="1"/>
  <c r="AH52" i="1"/>
  <c r="AH51" i="1"/>
  <c r="V51" i="1" s="1"/>
  <c r="AH50" i="1"/>
  <c r="AH49" i="1"/>
  <c r="AH48" i="1"/>
  <c r="AH47" i="1"/>
  <c r="AH46" i="1"/>
  <c r="AH45" i="1"/>
  <c r="AH44" i="1"/>
  <c r="AH43" i="1"/>
  <c r="AK17" i="1"/>
  <c r="AC17" i="1"/>
  <c r="AH16" i="1"/>
  <c r="AF53" i="1"/>
  <c r="AF52" i="1"/>
  <c r="AF51" i="1"/>
  <c r="AF50" i="1"/>
  <c r="AF49" i="1"/>
  <c r="AF48" i="1"/>
  <c r="AF47" i="1"/>
  <c r="AF46" i="1"/>
  <c r="T46" i="1" s="1"/>
  <c r="AF45" i="1"/>
  <c r="AF44" i="1"/>
  <c r="AF43" i="1"/>
  <c r="AK53" i="1"/>
  <c r="AB53" i="1"/>
  <c r="AJ52" i="1"/>
  <c r="AB52" i="1"/>
  <c r="AJ51" i="1"/>
  <c r="AB51" i="1"/>
  <c r="AJ50" i="1"/>
  <c r="AB50" i="1"/>
  <c r="P50" i="1" s="1"/>
  <c r="AJ49" i="1"/>
  <c r="AB49" i="1"/>
  <c r="AJ48" i="1"/>
  <c r="AB48" i="1"/>
  <c r="AJ47" i="1"/>
  <c r="AB47" i="1"/>
  <c r="AJ46" i="1"/>
  <c r="AB46" i="1"/>
  <c r="AJ45" i="1"/>
  <c r="X45" i="1" s="1"/>
  <c r="AB45" i="1"/>
  <c r="AJ44" i="1"/>
  <c r="AB44" i="1"/>
  <c r="AJ43" i="1"/>
  <c r="AB43" i="1"/>
  <c r="AE17" i="1"/>
  <c r="AJ16" i="1"/>
  <c r="V29" i="1"/>
  <c r="V34" i="1"/>
  <c r="V52" i="1" s="1"/>
  <c r="V26" i="1"/>
  <c r="V44" i="1" s="1"/>
  <c r="V28" i="1"/>
  <c r="V46" i="1" s="1"/>
  <c r="V32" i="1"/>
  <c r="AC7" i="1"/>
  <c r="AK7" i="1"/>
  <c r="H8" i="1" a="1"/>
  <c r="H8" i="1" s="1"/>
  <c r="AF8" i="1"/>
  <c r="AI9" i="1"/>
  <c r="G10" i="1" a="1"/>
  <c r="G10" i="1" s="1"/>
  <c r="AD10" i="1"/>
  <c r="AL10" i="1"/>
  <c r="AG11" i="1"/>
  <c r="AB12" i="1"/>
  <c r="AJ12" i="1"/>
  <c r="AE13" i="1"/>
  <c r="I14" i="1" a="1"/>
  <c r="I14" i="1" s="1"/>
  <c r="AH14" i="1"/>
  <c r="AC15" i="1"/>
  <c r="AK15" i="1"/>
  <c r="H16" i="1" a="1"/>
  <c r="H16" i="1" s="1"/>
  <c r="AF16" i="1"/>
  <c r="G17" i="1" a="1"/>
  <c r="G17" i="1" s="1"/>
  <c r="AG17" i="1"/>
  <c r="T25" i="1"/>
  <c r="T43" i="1" s="1"/>
  <c r="T26" i="1"/>
  <c r="T44" i="1" s="1"/>
  <c r="R31" i="1"/>
  <c r="R49" i="1" s="1"/>
  <c r="S34" i="1"/>
  <c r="S52" i="1" s="1"/>
  <c r="AK43" i="1"/>
  <c r="AC44" i="1"/>
  <c r="AK45" i="1"/>
  <c r="AC46" i="1"/>
  <c r="AK47" i="1"/>
  <c r="AC48" i="1"/>
  <c r="AK49" i="1"/>
  <c r="AC50" i="1"/>
  <c r="Q50" i="1" s="1"/>
  <c r="AK51" i="1"/>
  <c r="AC52" i="1"/>
  <c r="AL53" i="1"/>
  <c r="G8" i="4" a="1"/>
  <c r="G8" i="4" s="1"/>
  <c r="G10" i="4" a="1"/>
  <c r="G10" i="4" s="1"/>
  <c r="Y36" i="4"/>
  <c r="G13" i="4" a="1"/>
  <c r="G13" i="4" s="1"/>
  <c r="U38" i="4"/>
  <c r="Q40" i="4"/>
  <c r="W41" i="4"/>
  <c r="I17" i="4" a="1"/>
  <c r="I17" i="4" s="1"/>
  <c r="U43" i="4"/>
  <c r="G19" i="4" a="1"/>
  <c r="G19" i="4" s="1"/>
  <c r="U44" i="4"/>
  <c r="U45" i="4"/>
  <c r="W47" i="4"/>
  <c r="W46" i="4"/>
  <c r="Q47" i="4"/>
  <c r="G11" i="4" a="1"/>
  <c r="G11" i="4" s="1"/>
  <c r="P38" i="4"/>
  <c r="X38" i="4"/>
  <c r="V39" i="4"/>
  <c r="Z41" i="4"/>
  <c r="Y42" i="4"/>
  <c r="X43" i="4"/>
  <c r="P44" i="4"/>
  <c r="X44" i="4"/>
  <c r="P45" i="4"/>
  <c r="X45" i="4"/>
  <c r="Z47" i="4"/>
  <c r="T48" i="4"/>
  <c r="V49" i="4"/>
  <c r="U36" i="4"/>
  <c r="Q38" i="4"/>
  <c r="I14" i="4" a="1"/>
  <c r="I14" i="4" s="1"/>
  <c r="H15" i="4" a="1"/>
  <c r="H15" i="4" s="1"/>
  <c r="S41" i="4"/>
  <c r="Q44" i="4"/>
  <c r="Y45" i="4"/>
  <c r="Q46" i="4"/>
  <c r="U48" i="4"/>
  <c r="W49" i="4"/>
  <c r="H9" i="4" a="1"/>
  <c r="H9" i="4" s="1"/>
  <c r="T34" i="4"/>
  <c r="Y35" i="4"/>
  <c r="H11" i="4" a="1"/>
  <c r="H11" i="4" s="1"/>
  <c r="V36" i="4"/>
  <c r="R38" i="4"/>
  <c r="I15" i="4" a="1"/>
  <c r="I15" i="4" s="1"/>
  <c r="V40" i="4"/>
  <c r="G16" i="4" a="1"/>
  <c r="G16" i="4" s="1"/>
  <c r="S42" i="4"/>
  <c r="R43" i="4"/>
  <c r="R44" i="4"/>
  <c r="Z44" i="4"/>
  <c r="R45" i="4"/>
  <c r="Z45" i="4"/>
  <c r="R46" i="4"/>
  <c r="Z46" i="4"/>
  <c r="T47" i="4"/>
  <c r="P49" i="4"/>
  <c r="U34" i="4"/>
  <c r="Z35" i="4"/>
  <c r="U37" i="4"/>
  <c r="Q39" i="4"/>
  <c r="Y39" i="4"/>
  <c r="T42" i="4"/>
  <c r="S43" i="4"/>
  <c r="S44" i="4"/>
  <c r="W48" i="4"/>
  <c r="Q49" i="4"/>
  <c r="Y49" i="4"/>
  <c r="I23" i="4" a="1"/>
  <c r="I23" i="4" s="1"/>
  <c r="G22" i="4" a="1"/>
  <c r="G22" i="4" s="1"/>
  <c r="H20" i="4" a="1"/>
  <c r="H20" i="4" s="1"/>
  <c r="I18" i="4" a="1"/>
  <c r="I18" i="4" s="1"/>
  <c r="G14" i="4" a="1"/>
  <c r="G14" i="4" s="1"/>
  <c r="H12" i="4" a="1"/>
  <c r="H12" i="4" s="1"/>
  <c r="H23" i="4" a="1"/>
  <c r="H23" i="4" s="1"/>
  <c r="I21" i="4" a="1"/>
  <c r="I21" i="4" s="1"/>
  <c r="G17" i="4" a="1"/>
  <c r="G17" i="4" s="1"/>
  <c r="I24" i="4" a="1"/>
  <c r="I24" i="4" s="1"/>
  <c r="G20" i="4" a="1"/>
  <c r="G20" i="4" s="1"/>
  <c r="H18" i="4" a="1"/>
  <c r="H18" i="4" s="1"/>
  <c r="I16" i="4" a="1"/>
  <c r="I16" i="4" s="1"/>
  <c r="G12" i="4" a="1"/>
  <c r="G12" i="4" s="1"/>
  <c r="H10" i="4" a="1"/>
  <c r="H10" i="4" s="1"/>
  <c r="G23" i="4" a="1"/>
  <c r="G23" i="4" s="1"/>
  <c r="H21" i="4" a="1"/>
  <c r="H21" i="4" s="1"/>
  <c r="I19" i="4" a="1"/>
  <c r="I19" i="4" s="1"/>
  <c r="G15" i="4" a="1"/>
  <c r="G15" i="4" s="1"/>
  <c r="H13" i="4" a="1"/>
  <c r="H13" i="4" s="1"/>
  <c r="I11" i="4" a="1"/>
  <c r="I11" i="4" s="1"/>
  <c r="G7" i="4" a="1"/>
  <c r="G7" i="4" s="1"/>
  <c r="H24" i="4" a="1"/>
  <c r="H24" i="4" s="1"/>
  <c r="I22" i="4" a="1"/>
  <c r="I22" i="4" s="1"/>
  <c r="G24" i="4" a="1"/>
  <c r="G24" i="4" s="1"/>
  <c r="H22" i="4" a="1"/>
  <c r="H22" i="4" s="1"/>
  <c r="I7" i="4" a="1"/>
  <c r="I7" i="4" s="1"/>
  <c r="I9" i="4" a="1"/>
  <c r="I9" i="4" s="1"/>
  <c r="S35" i="4"/>
  <c r="I12" i="4" a="1"/>
  <c r="I12" i="4" s="1"/>
  <c r="X40" i="4"/>
  <c r="H16" i="4" a="1"/>
  <c r="H16" i="4" s="1"/>
  <c r="V41" i="4"/>
  <c r="T46" i="4"/>
  <c r="P48" i="4"/>
  <c r="R49" i="4"/>
  <c r="O18" i="4" l="1"/>
  <c r="O33" i="4"/>
  <c r="O32" i="4"/>
  <c r="O47" i="4"/>
  <c r="O35" i="4"/>
  <c r="O37" i="4"/>
  <c r="O36" i="4"/>
  <c r="O34" i="4"/>
  <c r="O46" i="4"/>
  <c r="O40" i="4"/>
  <c r="O48" i="4"/>
  <c r="O43" i="4"/>
  <c r="O51" i="4" a="1"/>
  <c r="O51" i="4" s="1"/>
  <c r="V49" i="1"/>
  <c r="V43" i="1"/>
  <c r="U51" i="1"/>
  <c r="O32" i="1"/>
  <c r="H25" i="4"/>
  <c r="H18" i="1"/>
  <c r="E12" i="1"/>
  <c r="E30" i="1" s="1"/>
  <c r="G18" i="1"/>
  <c r="E25" i="1"/>
  <c r="E22" i="4"/>
  <c r="E47" i="4" s="1"/>
  <c r="O22" i="4"/>
  <c r="I25" i="4"/>
  <c r="O15" i="4"/>
  <c r="E15" i="4"/>
  <c r="E40" i="4" s="1"/>
  <c r="E20" i="4"/>
  <c r="E45" i="4" s="1"/>
  <c r="O20" i="4"/>
  <c r="E16" i="4"/>
  <c r="E41" i="4" s="1"/>
  <c r="O16" i="4"/>
  <c r="V50" i="1"/>
  <c r="U53" i="1"/>
  <c r="E11" i="1"/>
  <c r="E29" i="1" s="1"/>
  <c r="O11" i="1"/>
  <c r="S43" i="1"/>
  <c r="T51" i="1"/>
  <c r="Y44" i="1"/>
  <c r="W44" i="1"/>
  <c r="Q45" i="1"/>
  <c r="Q46" i="1"/>
  <c r="X50" i="1"/>
  <c r="O33" i="1"/>
  <c r="M33" i="1" s="1"/>
  <c r="P51" i="1"/>
  <c r="W46" i="1"/>
  <c r="W49" i="1"/>
  <c r="O13" i="4"/>
  <c r="E13" i="4"/>
  <c r="E38" i="4" s="1"/>
  <c r="E17" i="4"/>
  <c r="E42" i="4" s="1"/>
  <c r="O17" i="4"/>
  <c r="E10" i="1"/>
  <c r="E28" i="1" s="1"/>
  <c r="O10" i="1"/>
  <c r="E13" i="1"/>
  <c r="E31" i="1" s="1"/>
  <c r="O13" i="1"/>
  <c r="U47" i="1"/>
  <c r="S47" i="1"/>
  <c r="O21" i="4"/>
  <c r="M46" i="4" s="1"/>
  <c r="E21" i="4"/>
  <c r="E46" i="4" s="1"/>
  <c r="Z46" i="1"/>
  <c r="E18" i="4"/>
  <c r="E43" i="4" s="1"/>
  <c r="Y45" i="1"/>
  <c r="Q48" i="1"/>
  <c r="O29" i="1"/>
  <c r="P47" i="1"/>
  <c r="X51" i="1"/>
  <c r="P45" i="1"/>
  <c r="W53" i="1"/>
  <c r="O23" i="4"/>
  <c r="E23" i="4"/>
  <c r="E48" i="4" s="1"/>
  <c r="E19" i="4"/>
  <c r="E44" i="4" s="1"/>
  <c r="O19" i="4"/>
  <c r="E10" i="4"/>
  <c r="E35" i="4" s="1"/>
  <c r="O10" i="4"/>
  <c r="O16" i="1"/>
  <c r="E16" i="1"/>
  <c r="E34" i="1" s="1"/>
  <c r="T48" i="1"/>
  <c r="E9" i="1"/>
  <c r="E27" i="1" s="1"/>
  <c r="S45" i="1"/>
  <c r="E9" i="4"/>
  <c r="E34" i="4" s="1"/>
  <c r="O9" i="4"/>
  <c r="M34" i="4" s="1"/>
  <c r="Z50" i="1"/>
  <c r="O35" i="1"/>
  <c r="P53" i="1"/>
  <c r="O27" i="1"/>
  <c r="M27" i="1" s="1"/>
  <c r="Y53" i="1"/>
  <c r="Q52" i="1"/>
  <c r="X44" i="1"/>
  <c r="P44" i="1"/>
  <c r="O26" i="1"/>
  <c r="W43" i="1"/>
  <c r="P43" i="1"/>
  <c r="O25" i="1"/>
  <c r="M25" i="1" s="1"/>
  <c r="O39" i="4"/>
  <c r="O45" i="4"/>
  <c r="O38" i="4"/>
  <c r="E8" i="4"/>
  <c r="E33" i="4" s="1"/>
  <c r="O8" i="4"/>
  <c r="V47" i="1"/>
  <c r="V45" i="1"/>
  <c r="T52" i="1"/>
  <c r="R45" i="1"/>
  <c r="S53" i="1"/>
  <c r="Z48" i="1"/>
  <c r="Y43" i="1"/>
  <c r="Q49" i="1"/>
  <c r="X52" i="1"/>
  <c r="O34" i="1"/>
  <c r="P52" i="1"/>
  <c r="W45" i="1"/>
  <c r="Y49" i="1"/>
  <c r="E12" i="4"/>
  <c r="E37" i="4" s="1"/>
  <c r="O12" i="4"/>
  <c r="O44" i="4"/>
  <c r="O11" i="4"/>
  <c r="E11" i="4"/>
  <c r="E36" i="4" s="1"/>
  <c r="E17" i="1"/>
  <c r="E35" i="1" s="1"/>
  <c r="O17" i="1"/>
  <c r="Z53" i="1"/>
  <c r="T50" i="1"/>
  <c r="Y51" i="1"/>
  <c r="Q53" i="1"/>
  <c r="X48" i="1"/>
  <c r="P48" i="1"/>
  <c r="O30" i="1"/>
  <c r="W48" i="1"/>
  <c r="O12" i="1"/>
  <c r="E24" i="4"/>
  <c r="E49" i="4" s="1"/>
  <c r="O24" i="4"/>
  <c r="E14" i="4"/>
  <c r="E39" i="4" s="1"/>
  <c r="O14" i="4"/>
  <c r="O49" i="4"/>
  <c r="O41" i="4"/>
  <c r="T53" i="1"/>
  <c r="O42" i="4"/>
  <c r="T47" i="1"/>
  <c r="O14" i="1"/>
  <c r="E14" i="1"/>
  <c r="E32" i="1" s="1"/>
  <c r="Y47" i="1"/>
  <c r="Y46" i="1"/>
  <c r="Q43" i="1"/>
  <c r="X43" i="1"/>
  <c r="X46" i="1"/>
  <c r="O28" i="1"/>
  <c r="P46" i="1"/>
  <c r="W47" i="1"/>
  <c r="E8" i="1"/>
  <c r="E26" i="1" s="1"/>
  <c r="O8" i="1"/>
  <c r="G25" i="4"/>
  <c r="O7" i="4"/>
  <c r="E7" i="4"/>
  <c r="U45" i="1"/>
  <c r="T45" i="1"/>
  <c r="I18" i="1"/>
  <c r="Z44" i="1"/>
  <c r="Y50" i="1"/>
  <c r="T49" i="1"/>
  <c r="Q47" i="1"/>
  <c r="Q51" i="1"/>
  <c r="X47" i="1"/>
  <c r="X49" i="1"/>
  <c r="O31" i="1"/>
  <c r="P49" i="1"/>
  <c r="W51" i="1"/>
  <c r="M43" i="4" l="1"/>
  <c r="M40" i="4"/>
  <c r="M35" i="4"/>
  <c r="M33" i="4"/>
  <c r="M37" i="4"/>
  <c r="M47" i="4"/>
  <c r="M48" i="4"/>
  <c r="M36" i="4"/>
  <c r="M39" i="4"/>
  <c r="O50" i="4"/>
  <c r="J25" i="4"/>
  <c r="M35" i="1"/>
  <c r="M32" i="1"/>
  <c r="J18" i="1"/>
  <c r="M26" i="1"/>
  <c r="M30" i="1"/>
  <c r="O25" i="4"/>
  <c r="M32" i="4"/>
  <c r="O30" i="4" a="1"/>
  <c r="O30" i="4" s="1"/>
  <c r="M44" i="4"/>
  <c r="M38" i="4"/>
  <c r="O23" i="1" a="1"/>
  <c r="O23" i="1" s="1"/>
  <c r="M31" i="1"/>
  <c r="M41" i="4"/>
  <c r="O36" i="1"/>
  <c r="M28" i="1"/>
  <c r="M45" i="4"/>
  <c r="E36" i="1"/>
  <c r="O18" i="1"/>
  <c r="O54" i="1"/>
  <c r="E18" i="1"/>
  <c r="M49" i="4"/>
  <c r="E25" i="4"/>
  <c r="E32" i="4"/>
  <c r="E50" i="4" s="1"/>
  <c r="M34" i="1"/>
  <c r="M42" i="4"/>
  <c r="M29" i="1"/>
  <c r="M51" i="4" l="1"/>
  <c r="H32" i="4" s="1"/>
  <c r="M50" i="4" a="1"/>
  <c r="M50" i="4" s="1"/>
  <c r="G49" i="4" s="1"/>
  <c r="I49" i="4" s="1"/>
  <c r="M37" i="1"/>
  <c r="H34" i="1" s="1"/>
  <c r="M36" i="1" a="1"/>
  <c r="M36" i="1" s="1"/>
  <c r="H28" i="1" l="1"/>
  <c r="H42" i="4"/>
  <c r="H41" i="4"/>
  <c r="H45" i="4"/>
  <c r="H49" i="4"/>
  <c r="H29" i="1"/>
  <c r="G27" i="1"/>
  <c r="I27" i="1" s="1"/>
  <c r="G32" i="1"/>
  <c r="I32" i="1" s="1"/>
  <c r="G33" i="1"/>
  <c r="I33" i="1" s="1"/>
  <c r="G30" i="1"/>
  <c r="I30" i="1" s="1"/>
  <c r="G25" i="1"/>
  <c r="G26" i="1"/>
  <c r="I26" i="1" s="1"/>
  <c r="G35" i="1"/>
  <c r="I35" i="1" s="1"/>
  <c r="G48" i="4"/>
  <c r="I48" i="4" s="1"/>
  <c r="G37" i="4"/>
  <c r="I37" i="4" s="1"/>
  <c r="G40" i="4"/>
  <c r="I40" i="4" s="1"/>
  <c r="G39" i="4"/>
  <c r="I39" i="4" s="1"/>
  <c r="G35" i="4"/>
  <c r="I35" i="4" s="1"/>
  <c r="G47" i="4"/>
  <c r="I47" i="4" s="1"/>
  <c r="G46" i="4"/>
  <c r="I46" i="4" s="1"/>
  <c r="G34" i="4"/>
  <c r="I34" i="4" s="1"/>
  <c r="G36" i="4"/>
  <c r="I36" i="4" s="1"/>
  <c r="G43" i="4"/>
  <c r="I43" i="4" s="1"/>
  <c r="G33" i="4"/>
  <c r="I33" i="4" s="1"/>
  <c r="H33" i="4"/>
  <c r="H39" i="4"/>
  <c r="H40" i="4"/>
  <c r="H35" i="4"/>
  <c r="H47" i="4"/>
  <c r="H36" i="4"/>
  <c r="H37" i="4"/>
  <c r="H34" i="4"/>
  <c r="H46" i="4"/>
  <c r="H43" i="4"/>
  <c r="H48" i="4"/>
  <c r="G34" i="1"/>
  <c r="I34" i="1" s="1"/>
  <c r="G45" i="4"/>
  <c r="I45" i="4" s="1"/>
  <c r="G38" i="4"/>
  <c r="I38" i="4" s="1"/>
  <c r="G31" i="1"/>
  <c r="I31" i="1" s="1"/>
  <c r="G44" i="4"/>
  <c r="I44" i="4" s="1"/>
  <c r="G42" i="4"/>
  <c r="I42" i="4" s="1"/>
  <c r="G32" i="4"/>
  <c r="G29" i="1"/>
  <c r="I29" i="1" s="1"/>
  <c r="H26" i="1"/>
  <c r="H35" i="1"/>
  <c r="H27" i="1"/>
  <c r="H33" i="1"/>
  <c r="H25" i="1"/>
  <c r="H30" i="1"/>
  <c r="H32" i="1"/>
  <c r="G41" i="4"/>
  <c r="I41" i="4" s="1"/>
  <c r="H38" i="4"/>
  <c r="G28" i="1"/>
  <c r="I28" i="1" s="1"/>
  <c r="H31" i="1"/>
  <c r="H44" i="4"/>
  <c r="H50" i="4" l="1"/>
  <c r="G23" i="1" a="1"/>
  <c r="G23" i="1" s="1"/>
  <c r="I25" i="1"/>
  <c r="I36" i="1" s="1"/>
  <c r="G36" i="1" a="1"/>
  <c r="G36" i="1" s="1"/>
  <c r="G50" i="4" a="1"/>
  <c r="G50" i="4" s="1"/>
  <c r="I32" i="4"/>
  <c r="I50" i="4" s="1"/>
  <c r="G30" i="4" a="1"/>
  <c r="G30" i="4" s="1"/>
  <c r="H36" i="1"/>
</calcChain>
</file>

<file path=xl/sharedStrings.xml><?xml version="1.0" encoding="utf-8"?>
<sst xmlns="http://schemas.openxmlformats.org/spreadsheetml/2006/main" count="784" uniqueCount="184">
  <si>
    <t>Zermelo Iteration Model (Find PR | W = We)</t>
  </si>
  <si>
    <t>Par</t>
  </si>
  <si>
    <t>½</t>
  </si>
  <si>
    <t>Sp</t>
  </si>
  <si>
    <t>Player</t>
  </si>
  <si>
    <t>PR Opp</t>
  </si>
  <si>
    <t>N-A</t>
  </si>
  <si>
    <t>W</t>
  </si>
  <si>
    <t>R</t>
  </si>
  <si>
    <t>V</t>
  </si>
  <si>
    <t>Cross table NYM 1924</t>
  </si>
  <si>
    <t># of games</t>
  </si>
  <si>
    <t xml:space="preserve"> Emanuel Lasker (Germany) </t>
  </si>
  <si>
    <t>xx</t>
  </si>
  <si>
    <t>½0</t>
  </si>
  <si>
    <t>1½</t>
  </si>
  <si>
    <t>½1</t>
  </si>
  <si>
    <t>11</t>
  </si>
  <si>
    <t xml:space="preserve"> José Raúl Capablanca (Cuba) </t>
  </si>
  <si>
    <t>½½</t>
  </si>
  <si>
    <t>01</t>
  </si>
  <si>
    <t xml:space="preserve"> Alexander Alekhine (France) </t>
  </si>
  <si>
    <t>0½</t>
  </si>
  <si>
    <t>**</t>
  </si>
  <si>
    <t>10</t>
  </si>
  <si>
    <t xml:space="preserve"> Frank Marshall (United States) </t>
  </si>
  <si>
    <t xml:space="preserve"> Richard Réti (Czechoslovakia) </t>
  </si>
  <si>
    <t>00</t>
  </si>
  <si>
    <t xml:space="preserve"> Géza Maróczy (Hungary) </t>
  </si>
  <si>
    <t xml:space="preserve"> Efim Bogoljubow (Soviet Union) </t>
  </si>
  <si>
    <t xml:space="preserve"> Savielly Tartakower (Poland) </t>
  </si>
  <si>
    <t xml:space="preserve"> Frederick Yates (England) </t>
  </si>
  <si>
    <t xml:space="preserve"> Edward Lasker (United States) </t>
  </si>
  <si>
    <t xml:space="preserve"> Dawid Janowski (France) </t>
  </si>
  <si>
    <t>Rk</t>
  </si>
  <si>
    <t>PR</t>
  </si>
  <si>
    <t>Zerm (P=1)</t>
  </si>
  <si>
    <t>Zerm(S=100)</t>
  </si>
  <si>
    <t>Elo (S=0)</t>
  </si>
  <si>
    <t>Delta</t>
  </si>
  <si>
    <t>We</t>
  </si>
  <si>
    <t>Zermelo Expectation model</t>
  </si>
  <si>
    <t>Product</t>
  </si>
  <si>
    <t>Sum</t>
  </si>
  <si>
    <t>Copy Paste Values D25 &lt;&lt;&lt; G25</t>
  </si>
  <si>
    <t>ln(Binominal distribution), Zermelo Gl (2), (3)</t>
  </si>
  <si>
    <t>Connectivity matrix - # of half games (win)</t>
  </si>
  <si>
    <t>Maximize</t>
  </si>
  <si>
    <t>Tools&gt;Solver</t>
  </si>
  <si>
    <t>Game file Mannheim 1914</t>
  </si>
  <si>
    <t>Opponent</t>
  </si>
  <si>
    <t xml:space="preserve">Alekhine            </t>
  </si>
  <si>
    <t>10z1</t>
  </si>
  <si>
    <t>16w½</t>
  </si>
  <si>
    <t>14z1</t>
  </si>
  <si>
    <t>4w1</t>
  </si>
  <si>
    <t>15z1</t>
  </si>
  <si>
    <t>7z0</t>
  </si>
  <si>
    <t>8w1</t>
  </si>
  <si>
    <t>17z1</t>
  </si>
  <si>
    <t>9w1</t>
  </si>
  <si>
    <t>18z1</t>
  </si>
  <si>
    <t>13w1</t>
  </si>
  <si>
    <t xml:space="preserve">Vidmar              </t>
  </si>
  <si>
    <t>7w1</t>
  </si>
  <si>
    <t>6w1</t>
  </si>
  <si>
    <t>12z½</t>
  </si>
  <si>
    <t>11w1</t>
  </si>
  <si>
    <t>3z½</t>
  </si>
  <si>
    <t>5w½</t>
  </si>
  <si>
    <t>10z½</t>
  </si>
  <si>
    <t>16w1</t>
  </si>
  <si>
    <t>4w½</t>
  </si>
  <si>
    <t xml:space="preserve">Spielmann           </t>
  </si>
  <si>
    <t>17w1</t>
  </si>
  <si>
    <t>9z1</t>
  </si>
  <si>
    <t>18w1</t>
  </si>
  <si>
    <t>13z1</t>
  </si>
  <si>
    <t>2w½</t>
  </si>
  <si>
    <t>6z½</t>
  </si>
  <si>
    <t>12w½</t>
  </si>
  <si>
    <t>11z1</t>
  </si>
  <si>
    <t>7w0</t>
  </si>
  <si>
    <t>5w1</t>
  </si>
  <si>
    <t xml:space="preserve">Breyer              </t>
  </si>
  <si>
    <t>14z½</t>
  </si>
  <si>
    <t>7z½</t>
  </si>
  <si>
    <t>15w1</t>
  </si>
  <si>
    <t>1z0</t>
  </si>
  <si>
    <t>8w0</t>
  </si>
  <si>
    <t>2z½</t>
  </si>
  <si>
    <t>6w½</t>
  </si>
  <si>
    <t xml:space="preserve">Marshall            </t>
  </si>
  <si>
    <t>8w½</t>
  </si>
  <si>
    <t>17z½</t>
  </si>
  <si>
    <t>9w½</t>
  </si>
  <si>
    <t>18z½</t>
  </si>
  <si>
    <t>3z0</t>
  </si>
  <si>
    <t xml:space="preserve">Reti                </t>
  </si>
  <si>
    <t>2z0</t>
  </si>
  <si>
    <t>7w½</t>
  </si>
  <si>
    <t>12w1</t>
  </si>
  <si>
    <t>3w½</t>
  </si>
  <si>
    <t>5z0</t>
  </si>
  <si>
    <t>10w1</t>
  </si>
  <si>
    <t>16z1</t>
  </si>
  <si>
    <t>14w½</t>
  </si>
  <si>
    <t>4z½</t>
  </si>
  <si>
    <t xml:space="preserve">Janovski            </t>
  </si>
  <si>
    <t>15w½</t>
  </si>
  <si>
    <t>12z1</t>
  </si>
  <si>
    <t>1w1</t>
  </si>
  <si>
    <t>11z0</t>
  </si>
  <si>
    <t>3z1</t>
  </si>
  <si>
    <t xml:space="preserve">Bogoljubov          </t>
  </si>
  <si>
    <t>5z½</t>
  </si>
  <si>
    <t>10w0</t>
  </si>
  <si>
    <t>16z½</t>
  </si>
  <si>
    <t>14w1</t>
  </si>
  <si>
    <t>4z1</t>
  </si>
  <si>
    <t>17w0</t>
  </si>
  <si>
    <t>9z½</t>
  </si>
  <si>
    <t xml:space="preserve">Tarrash             </t>
  </si>
  <si>
    <t>3w0</t>
  </si>
  <si>
    <t>4z0</t>
  </si>
  <si>
    <t xml:space="preserve">Duras               </t>
  </si>
  <si>
    <t>1w0</t>
  </si>
  <si>
    <t>8z1</t>
  </si>
  <si>
    <t>9z0</t>
  </si>
  <si>
    <t>13z0</t>
  </si>
  <si>
    <t>6z0</t>
  </si>
  <si>
    <t>12w0</t>
  </si>
  <si>
    <t xml:space="preserve">W John              </t>
  </si>
  <si>
    <t>18z0</t>
  </si>
  <si>
    <t>6w0</t>
  </si>
  <si>
    <t xml:space="preserve">Tartakower          </t>
  </si>
  <si>
    <t>13z½</t>
  </si>
  <si>
    <t>11w0</t>
  </si>
  <si>
    <t>14z0</t>
  </si>
  <si>
    <t xml:space="preserve">Fahrni              </t>
  </si>
  <si>
    <t xml:space="preserve">AE Post             </t>
  </si>
  <si>
    <t>15z0</t>
  </si>
  <si>
    <t>8z0</t>
  </si>
  <si>
    <t>2w0</t>
  </si>
  <si>
    <t xml:space="preserve">Carls               </t>
  </si>
  <si>
    <t>17w½</t>
  </si>
  <si>
    <t xml:space="preserve">P Kruger            </t>
  </si>
  <si>
    <t>1z½</t>
  </si>
  <si>
    <t>9w0</t>
  </si>
  <si>
    <t>13w½</t>
  </si>
  <si>
    <t xml:space="preserve">Flamberg            </t>
  </si>
  <si>
    <t>10z0</t>
  </si>
  <si>
    <t>4w0</t>
  </si>
  <si>
    <t>15z½</t>
  </si>
  <si>
    <t xml:space="preserve">Mieses              </t>
  </si>
  <si>
    <t>12z0</t>
  </si>
  <si>
    <t>Nr</t>
  </si>
  <si>
    <t>Copy Paste Values D32 &lt;&lt;&lt; G32</t>
  </si>
  <si>
    <t>New York Masters 1924</t>
  </si>
  <si>
    <t>12 iter</t>
  </si>
  <si>
    <t xml:space="preserve"># </t>
  </si>
  <si>
    <t xml:space="preserve">Player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</si>
  <si>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</si>
  <si>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</si>
  <si>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</si>
  <si>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</si>
  <si>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</si>
  <si>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</si>
  <si>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</si>
  <si>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</si>
  <si>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</si>
  <si>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</si>
  <si>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</si>
  <si>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>Total</t>
  </si>
  <si>
    <t>PR Elo</t>
  </si>
  <si>
    <t>Zermelo</t>
  </si>
  <si>
    <t>14½</t>
  </si>
  <si>
    <t>10½</t>
  </si>
  <si>
    <t>9½</t>
  </si>
  <si>
    <t>6½</t>
  </si>
  <si>
    <t>Mannheim 1914 -  - Group 1</t>
  </si>
  <si>
    <t>Game file</t>
  </si>
  <si>
    <t>Pos</t>
  </si>
  <si>
    <t xml:space="preserve">Naam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</si>
</sst>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"/>
    <numFmt numFmtId="166" formatCode="0.000"/>
    <numFmt numFmtId="167" formatCode="0.0E+00"/>
  </numFmts>
  <fonts count="5" x14ac:knownFonts="1">
    <font>
      <sz val="10"/>
      <name val="Arial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51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ont="1" applyBorder="1" applyAlignment="1">
      <alignment horizontal="right"/>
    </xf>
    <xf numFmtId="0" fontId="3" fillId="2" borderId="0" xfId="0" applyFont="1" applyFill="1" applyAlignment="1">
      <alignment horizontal="right"/>
    </xf>
    <xf numFmtId="0" fontId="0" fillId="0" borderId="0" xfId="0" applyBorder="1"/>
    <xf numFmtId="0" fontId="0" fillId="5" borderId="1" xfId="0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/>
    <xf numFmtId="0" fontId="0" fillId="5" borderId="0" xfId="0" applyFont="1" applyFill="1"/>
    <xf numFmtId="2" fontId="0" fillId="0" borderId="0" xfId="0" applyNumberFormat="1"/>
    <xf numFmtId="164" fontId="0" fillId="0" borderId="0" xfId="0" applyNumberFormat="1"/>
    <xf numFmtId="49" fontId="0" fillId="5" borderId="0" xfId="0" applyNumberFormat="1" applyFont="1" applyFill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3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2" fontId="0" fillId="3" borderId="0" xfId="0" applyNumberFormat="1" applyFill="1"/>
    <xf numFmtId="2" fontId="0" fillId="4" borderId="0" xfId="0" applyNumberFormat="1" applyFill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165" fontId="0" fillId="0" borderId="0" xfId="0" applyNumberFormat="1" applyFont="1" applyAlignment="1">
      <alignment horizontal="right"/>
    </xf>
    <xf numFmtId="2" fontId="0" fillId="0" borderId="0" xfId="0" applyNumberFormat="1" applyBorder="1"/>
    <xf numFmtId="0" fontId="0" fillId="0" borderId="0" xfId="0" applyFont="1" applyAlignment="1"/>
    <xf numFmtId="2" fontId="3" fillId="0" borderId="12" xfId="0" applyNumberFormat="1" applyFont="1" applyBorder="1" applyAlignment="1">
      <alignment horizontal="center"/>
    </xf>
    <xf numFmtId="2" fontId="3" fillId="0" borderId="12" xfId="0" applyNumberFormat="1" applyFont="1" applyBorder="1"/>
    <xf numFmtId="0" fontId="1" fillId="0" borderId="0" xfId="1" applyFont="1" applyFill="1" applyBorder="1"/>
    <xf numFmtId="0" fontId="1" fillId="0" borderId="0" xfId="1" applyFont="1" applyFill="1" applyBorder="1"/>
    <xf numFmtId="2" fontId="1" fillId="0" borderId="0" xfId="1" applyNumberFormat="1" applyFont="1" applyFill="1" applyBorder="1"/>
    <xf numFmtId="1" fontId="1" fillId="0" borderId="0" xfId="1" applyNumberFormat="1" applyFont="1" applyFill="1" applyBorder="1"/>
  </cellXfs>
  <cellStyles count="2">
    <cellStyle name="Explanatory Text" xfId="1" builtinId="53" customBuiltin="1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_-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_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Views>
    <sheetView tabSelected="1" zoomScaleNormal="100" workbookViewId="0">
      <selection activeCell="I23" sqref="I23"/>
    </sheetView>
  </sheetViews>
  <sheetFormatPr defaultRowHeight="12.75" x14ac:dyDescent="0.2"/>
  <cols>
    <col min="1" max="1" width="4.85546875" customWidth="1"/>
    <col min="2" max="2" width="3.85546875" customWidth="1"/>
    <col min="3" max="3" width="28.28515625" customWidth="1"/>
    <col min="4" max="4" width="11.7109375" customWidth="1"/>
    <col min="5" max="6" width="7" customWidth="1"/>
    <col min="7" max="7" width="10.5703125" customWidth="1"/>
    <col min="8" max="8" width="11.85546875" customWidth="1"/>
    <col min="9" max="9" width="9" customWidth="1"/>
    <col min="10" max="10" width="5.85546875" customWidth="1"/>
    <col min="11" max="11" width="3.140625" customWidth="1"/>
    <col min="12" max="12" width="7.5703125" customWidth="1"/>
    <col min="13" max="13" width="7.42578125" customWidth="1"/>
    <col min="14" max="14" width="3.42578125" customWidth="1"/>
    <col min="16" max="16" width="5.28515625" customWidth="1"/>
    <col min="17" max="17" width="5.5703125" customWidth="1"/>
    <col min="18" max="21" width="5.42578125" customWidth="1"/>
    <col min="22" max="22" width="5.140625" customWidth="1"/>
    <col min="23" max="23" width="5.42578125" customWidth="1"/>
    <col min="24" max="26" width="5.5703125" customWidth="1"/>
    <col min="27" max="27" width="8.5703125" customWidth="1"/>
    <col min="28" max="28" width="3.28515625" customWidth="1"/>
    <col min="29" max="38" width="2.7109375" customWidth="1"/>
    <col min="39" max="1025" width="11.7109375" customWidth="1"/>
  </cols>
  <sheetData>
    <row r="1" spans="1:38" x14ac:dyDescent="0.2">
      <c r="A1" s="1"/>
      <c r="C1" s="2"/>
    </row>
    <row r="2" spans="1:38" ht="15.75" x14ac:dyDescent="0.25">
      <c r="C2" s="3" t="s">
        <v>0</v>
      </c>
      <c r="H2" s="4"/>
    </row>
    <row r="4" spans="1:38" x14ac:dyDescent="0.2">
      <c r="E4" s="5" t="s">
        <v>1</v>
      </c>
    </row>
    <row r="5" spans="1:38" x14ac:dyDescent="0.2">
      <c r="A5">
        <f>ROWS(A7:A17)</f>
        <v>11</v>
      </c>
      <c r="D5" s="6">
        <f>COUNTA(C7:C18)</f>
        <v>11</v>
      </c>
      <c r="E5" s="7">
        <v>1</v>
      </c>
      <c r="G5" s="8" t="str">
        <f>"1"</f>
        <v>1</v>
      </c>
      <c r="H5" s="9" t="s">
        <v>2</v>
      </c>
      <c r="I5" s="10" t="str">
        <f>"0"</f>
        <v>0</v>
      </c>
      <c r="O5" s="11"/>
      <c r="P5">
        <f t="shared" ref="P5:Z5" si="0">COLUMN(P5)-COLUMN($O$5)</f>
        <v>1</v>
      </c>
      <c r="Q5">
        <f t="shared" si="0"/>
        <v>2</v>
      </c>
      <c r="R5">
        <f t="shared" si="0"/>
        <v>3</v>
      </c>
      <c r="S5">
        <f t="shared" si="0"/>
        <v>4</v>
      </c>
      <c r="T5">
        <f t="shared" si="0"/>
        <v>5</v>
      </c>
      <c r="U5">
        <f t="shared" si="0"/>
        <v>6</v>
      </c>
      <c r="V5">
        <f t="shared" si="0"/>
        <v>7</v>
      </c>
      <c r="W5">
        <f t="shared" si="0"/>
        <v>8</v>
      </c>
      <c r="X5">
        <f t="shared" si="0"/>
        <v>9</v>
      </c>
      <c r="Y5">
        <f t="shared" si="0"/>
        <v>10</v>
      </c>
      <c r="Z5">
        <f t="shared" si="0"/>
        <v>11</v>
      </c>
    </row>
    <row r="6" spans="1:38" x14ac:dyDescent="0.2">
      <c r="A6" s="12" t="s">
        <v>3</v>
      </c>
      <c r="B6" s="12"/>
      <c r="C6" s="13" t="s">
        <v>4</v>
      </c>
      <c r="D6" s="14" t="s">
        <v>5</v>
      </c>
      <c r="E6" s="12" t="s">
        <v>6</v>
      </c>
      <c r="F6" s="12"/>
      <c r="G6" s="12" t="s">
        <v>7</v>
      </c>
      <c r="H6" s="12" t="s">
        <v>8</v>
      </c>
      <c r="I6" s="12" t="s">
        <v>9</v>
      </c>
      <c r="J6" s="12"/>
      <c r="K6" s="12"/>
      <c r="O6" s="12" t="s">
        <v>7</v>
      </c>
      <c r="P6" s="15" t="s">
        <v>10</v>
      </c>
      <c r="Q6" s="15"/>
      <c r="R6" s="15"/>
      <c r="S6" s="15"/>
      <c r="T6" s="15"/>
      <c r="AB6" s="3" t="s">
        <v>11</v>
      </c>
      <c r="AC6" s="3"/>
      <c r="AD6" s="3"/>
      <c r="AE6" s="3"/>
      <c r="AF6" s="3"/>
    </row>
    <row r="7" spans="1:38" x14ac:dyDescent="0.2">
      <c r="A7" s="16">
        <f t="shared" ref="A7:A17" si="1">ROW(A7)-ROW($A$6)</f>
        <v>1</v>
      </c>
      <c r="B7" s="16"/>
      <c r="C7" s="17" t="s">
        <v>12</v>
      </c>
      <c r="D7" s="18">
        <f t="shared" ref="D7:D17" si="2">D25</f>
        <v>3.8405712254228761</v>
      </c>
      <c r="E7" s="19">
        <f t="shared" ref="E7:E17" ca="1" si="3">SUM(G7:I7)</f>
        <v>20</v>
      </c>
      <c r="G7" s="16">
        <f t="array" aca="1" ref="G7" ca="1">SUM(LEN($P7:OFFSET($P7,0,$D$5-1))-LEN(SUBSTITUTE($P7:OFFSET($P7,0,$D$5-1),G$5,"")))</f>
        <v>13</v>
      </c>
      <c r="H7" s="16">
        <f t="array" aca="1" ref="H7" ca="1">SUM(LEN($P7:OFFSET($P7,0,$D$5-1))-LEN(SUBSTITUTE($P7:OFFSET($P7,0,$D$5-1),H$5,"")))</f>
        <v>6</v>
      </c>
      <c r="I7" s="16">
        <f t="array" aca="1" ref="I7" ca="1">SUM(LEN($P7:OFFSET($P7,0,$D$5-1))-LEN(SUBSTITUTE($P7:OFFSET($P7,0,$D$5-1),I$5,"")))</f>
        <v>1</v>
      </c>
      <c r="O7" s="19">
        <f t="shared" ref="O7:O17" ca="1" si="4">G7*$E$5+(H7)*0.5*$E$5</f>
        <v>16</v>
      </c>
      <c r="P7" s="20" t="s">
        <v>13</v>
      </c>
      <c r="Q7" s="20" t="s">
        <v>14</v>
      </c>
      <c r="R7" s="20" t="s">
        <v>15</v>
      </c>
      <c r="S7" s="20" t="s">
        <v>16</v>
      </c>
      <c r="T7" s="20" t="s">
        <v>17</v>
      </c>
      <c r="U7" s="20" t="s">
        <v>17</v>
      </c>
      <c r="V7" s="20" t="s">
        <v>17</v>
      </c>
      <c r="W7" s="20" t="s">
        <v>16</v>
      </c>
      <c r="X7" s="20" t="s">
        <v>16</v>
      </c>
      <c r="Y7" s="20" t="s">
        <v>16</v>
      </c>
      <c r="Z7" s="17" t="s">
        <v>17</v>
      </c>
      <c r="AA7" s="21"/>
      <c r="AB7" s="22">
        <f t="shared" ref="AB7:AB17" si="5">(LEN(P7)-LEN(SUBSTITUTE(P7,$G$5,"")))*1+(LEN(P7)-LEN(SUBSTITUTE(P7,$H$5,"")))+(LEN(P7)-LEN(SUBSTITUTE(P7,$I$5,"")))*1</f>
        <v>0</v>
      </c>
      <c r="AC7" s="22">
        <f t="shared" ref="AC7:AC17" si="6">(LEN(Q7)-LEN(SUBSTITUTE(Q7,$G$5,"")))*1+(LEN(Q7)-LEN(SUBSTITUTE(Q7,$H$5,"")))+(LEN(Q7)-LEN(SUBSTITUTE(Q7,$I$5,"")))*1</f>
        <v>2</v>
      </c>
      <c r="AD7" s="22">
        <f t="shared" ref="AD7:AD17" si="7">(LEN(R7)-LEN(SUBSTITUTE(R7,$G$5,"")))*1+(LEN(R7)-LEN(SUBSTITUTE(R7,$H$5,"")))+(LEN(R7)-LEN(SUBSTITUTE(R7,$I$5,"")))*1</f>
        <v>2</v>
      </c>
      <c r="AE7" s="22">
        <f t="shared" ref="AE7:AE17" si="8">(LEN(S7)-LEN(SUBSTITUTE(S7,$G$5,"")))*1+(LEN(S7)-LEN(SUBSTITUTE(S7,$H$5,"")))+(LEN(S7)-LEN(SUBSTITUTE(S7,$I$5,"")))*1</f>
        <v>2</v>
      </c>
      <c r="AF7" s="22">
        <f t="shared" ref="AF7:AF17" si="9">(LEN(T7)-LEN(SUBSTITUTE(T7,$G$5,"")))*1+(LEN(T7)-LEN(SUBSTITUTE(T7,$H$5,"")))+(LEN(T7)-LEN(SUBSTITUTE(T7,$I$5,"")))*1</f>
        <v>2</v>
      </c>
      <c r="AG7" s="22">
        <f t="shared" ref="AG7:AG17" si="10">(LEN(U7)-LEN(SUBSTITUTE(U7,$G$5,"")))*1+(LEN(U7)-LEN(SUBSTITUTE(U7,$H$5,"")))+(LEN(U7)-LEN(SUBSTITUTE(U7,$I$5,"")))*1</f>
        <v>2</v>
      </c>
      <c r="AH7" s="22">
        <f t="shared" ref="AH7:AH17" si="11">(LEN(V7)-LEN(SUBSTITUTE(V7,$G$5,"")))*1+(LEN(V7)-LEN(SUBSTITUTE(V7,$H$5,"")))+(LEN(V7)-LEN(SUBSTITUTE(V7,$I$5,"")))*1</f>
        <v>2</v>
      </c>
      <c r="AI7" s="22">
        <f t="shared" ref="AI7:AI17" si="12">(LEN(W7)-LEN(SUBSTITUTE(W7,$G$5,"")))*1+(LEN(W7)-LEN(SUBSTITUTE(W7,$H$5,"")))+(LEN(W7)-LEN(SUBSTITUTE(W7,$I$5,"")))*1</f>
        <v>2</v>
      </c>
      <c r="AJ7" s="22">
        <f t="shared" ref="AJ7:AJ17" si="13">(LEN(X7)-LEN(SUBSTITUTE(X7,$G$5,"")))*1+(LEN(X7)-LEN(SUBSTITUTE(X7,$H$5,"")))+(LEN(X7)-LEN(SUBSTITUTE(X7,$I$5,"")))*1</f>
        <v>2</v>
      </c>
      <c r="AK7" s="22">
        <f t="shared" ref="AK7:AK17" si="14">(LEN(Y7)-LEN(SUBSTITUTE(Y7,$G$5,"")))*1+(LEN(Y7)-LEN(SUBSTITUTE(Y7,$H$5,"")))+(LEN(Y7)-LEN(SUBSTITUTE(Y7,$I$5,"")))*1</f>
        <v>2</v>
      </c>
      <c r="AL7" s="22">
        <f t="shared" ref="AL7:AL17" si="15">(LEN(Z7)-LEN(SUBSTITUTE(Z7,$G$5,"")))*1+(LEN(Z7)-LEN(SUBSTITUTE(Z7,$H$5,"")))+(LEN(Z7)-LEN(SUBSTITUTE(Z7,$I$5,"")))*1</f>
        <v>2</v>
      </c>
    </row>
    <row r="8" spans="1:38" x14ac:dyDescent="0.2">
      <c r="A8" s="16">
        <f t="shared" si="1"/>
        <v>2</v>
      </c>
      <c r="B8" s="16"/>
      <c r="C8" s="17" t="s">
        <v>18</v>
      </c>
      <c r="D8" s="18">
        <f t="shared" si="2"/>
        <v>2.601105294865421</v>
      </c>
      <c r="E8" s="19">
        <f t="shared" ca="1" si="3"/>
        <v>20</v>
      </c>
      <c r="G8" s="16">
        <f t="array" aca="1" ref="G8" ca="1">SUM(LEN($P8:OFFSET($P8,0,$D$5-1))-LEN(SUBSTITUTE($P8:OFFSET($P8,0,$D$5-1),G$5,"")))</f>
        <v>10</v>
      </c>
      <c r="H8" s="16">
        <f t="array" aca="1" ref="H8" ca="1">SUM(LEN($P8:OFFSET($P8,0,$D$5-1))-LEN(SUBSTITUTE($P8:OFFSET($P8,0,$D$5-1),H$5,"")))</f>
        <v>9</v>
      </c>
      <c r="I8" s="16">
        <f t="array" aca="1" ref="I8" ca="1">SUM(LEN($P8:OFFSET($P8,0,$D$5-1))-LEN(SUBSTITUTE($P8:OFFSET($P8,0,$D$5-1),I$5,"")))</f>
        <v>1</v>
      </c>
      <c r="O8" s="19">
        <f t="shared" ca="1" si="4"/>
        <v>14.5</v>
      </c>
      <c r="P8" s="20" t="s">
        <v>16</v>
      </c>
      <c r="Q8" s="20" t="s">
        <v>13</v>
      </c>
      <c r="R8" s="20" t="s">
        <v>19</v>
      </c>
      <c r="S8" s="20" t="s">
        <v>19</v>
      </c>
      <c r="T8" s="20" t="s">
        <v>20</v>
      </c>
      <c r="U8" s="20" t="s">
        <v>16</v>
      </c>
      <c r="V8" s="20" t="s">
        <v>17</v>
      </c>
      <c r="W8" s="20" t="s">
        <v>17</v>
      </c>
      <c r="X8" s="20" t="s">
        <v>15</v>
      </c>
      <c r="Y8" s="20" t="s">
        <v>16</v>
      </c>
      <c r="Z8" s="17" t="s">
        <v>16</v>
      </c>
      <c r="AA8" s="21"/>
      <c r="AB8" s="22">
        <f t="shared" si="5"/>
        <v>2</v>
      </c>
      <c r="AC8" s="22">
        <f t="shared" si="6"/>
        <v>0</v>
      </c>
      <c r="AD8" s="22">
        <f t="shared" si="7"/>
        <v>2</v>
      </c>
      <c r="AE8" s="22">
        <f t="shared" si="8"/>
        <v>2</v>
      </c>
      <c r="AF8" s="22">
        <f t="shared" si="9"/>
        <v>2</v>
      </c>
      <c r="AG8" s="22">
        <f t="shared" si="10"/>
        <v>2</v>
      </c>
      <c r="AH8" s="22">
        <f t="shared" si="11"/>
        <v>2</v>
      </c>
      <c r="AI8" s="22">
        <f t="shared" si="12"/>
        <v>2</v>
      </c>
      <c r="AJ8" s="22">
        <f t="shared" si="13"/>
        <v>2</v>
      </c>
      <c r="AK8" s="22">
        <f t="shared" si="14"/>
        <v>2</v>
      </c>
      <c r="AL8" s="22">
        <f t="shared" si="15"/>
        <v>2</v>
      </c>
    </row>
    <row r="9" spans="1:38" x14ac:dyDescent="0.2">
      <c r="A9" s="16">
        <f t="shared" si="1"/>
        <v>3</v>
      </c>
      <c r="B9" s="16"/>
      <c r="C9" s="17" t="s">
        <v>21</v>
      </c>
      <c r="D9" s="18">
        <f t="shared" si="2"/>
        <v>1.4915064695530427</v>
      </c>
      <c r="E9" s="19">
        <f t="shared" ca="1" si="3"/>
        <v>20</v>
      </c>
      <c r="G9" s="16">
        <f t="array" aca="1" ref="G9" ca="1">SUM(LEN($P9:OFFSET($P9,0,$D$5-1))-LEN(SUBSTITUTE($P9:OFFSET($P9,0,$D$5-1),G$5,"")))</f>
        <v>6</v>
      </c>
      <c r="H9" s="16">
        <f t="array" aca="1" ref="H9" ca="1">SUM(LEN($P9:OFFSET($P9,0,$D$5-1))-LEN(SUBSTITUTE($P9:OFFSET($P9,0,$D$5-1),H$5,"")))</f>
        <v>12</v>
      </c>
      <c r="I9" s="16">
        <f t="array" aca="1" ref="I9" ca="1">SUM(LEN($P9:OFFSET($P9,0,$D$5-1))-LEN(SUBSTITUTE($P9:OFFSET($P9,0,$D$5-1),I$5,"")))</f>
        <v>2</v>
      </c>
      <c r="O9" s="19">
        <f t="shared" ca="1" si="4"/>
        <v>12</v>
      </c>
      <c r="P9" s="20" t="s">
        <v>22</v>
      </c>
      <c r="Q9" s="20" t="s">
        <v>19</v>
      </c>
      <c r="R9" s="20" t="s">
        <v>23</v>
      </c>
      <c r="S9" s="20" t="s">
        <v>19</v>
      </c>
      <c r="T9" s="20" t="s">
        <v>24</v>
      </c>
      <c r="U9" s="20" t="s">
        <v>15</v>
      </c>
      <c r="V9" s="20" t="s">
        <v>19</v>
      </c>
      <c r="W9" s="20" t="s">
        <v>19</v>
      </c>
      <c r="X9" s="20" t="s">
        <v>17</v>
      </c>
      <c r="Y9" s="20" t="s">
        <v>19</v>
      </c>
      <c r="Z9" s="17" t="s">
        <v>17</v>
      </c>
      <c r="AA9" s="21"/>
      <c r="AB9" s="22">
        <f t="shared" si="5"/>
        <v>2</v>
      </c>
      <c r="AC9" s="22">
        <f t="shared" si="6"/>
        <v>2</v>
      </c>
      <c r="AD9" s="22">
        <f t="shared" si="7"/>
        <v>0</v>
      </c>
      <c r="AE9" s="22">
        <f t="shared" si="8"/>
        <v>2</v>
      </c>
      <c r="AF9" s="22">
        <f t="shared" si="9"/>
        <v>2</v>
      </c>
      <c r="AG9" s="22">
        <f t="shared" si="10"/>
        <v>2</v>
      </c>
      <c r="AH9" s="22">
        <f t="shared" si="11"/>
        <v>2</v>
      </c>
      <c r="AI9" s="22">
        <f t="shared" si="12"/>
        <v>2</v>
      </c>
      <c r="AJ9" s="22">
        <f t="shared" si="13"/>
        <v>2</v>
      </c>
      <c r="AK9" s="22">
        <f t="shared" si="14"/>
        <v>2</v>
      </c>
      <c r="AL9" s="22">
        <f t="shared" si="15"/>
        <v>2</v>
      </c>
    </row>
    <row r="10" spans="1:38" x14ac:dyDescent="0.2">
      <c r="A10" s="16">
        <f t="shared" si="1"/>
        <v>4</v>
      </c>
      <c r="B10" s="16"/>
      <c r="C10" s="17" t="s">
        <v>25</v>
      </c>
      <c r="D10" s="18">
        <f t="shared" si="2"/>
        <v>1.2134635146383479</v>
      </c>
      <c r="E10" s="19">
        <f t="shared" ca="1" si="3"/>
        <v>20</v>
      </c>
      <c r="G10" s="16">
        <f t="array" aca="1" ref="G10" ca="1">SUM(LEN($P10:OFFSET($P10,0,$D$5-1))-LEN(SUBSTITUTE($P10:OFFSET($P10,0,$D$5-1),G$5,"")))</f>
        <v>6</v>
      </c>
      <c r="H10" s="16">
        <f t="array" aca="1" ref="H10" ca="1">SUM(LEN($P10:OFFSET($P10,0,$D$5-1))-LEN(SUBSTITUTE($P10:OFFSET($P10,0,$D$5-1),H$5,"")))</f>
        <v>10</v>
      </c>
      <c r="I10" s="16">
        <f t="array" aca="1" ref="I10" ca="1">SUM(LEN($P10:OFFSET($P10,0,$D$5-1))-LEN(SUBSTITUTE($P10:OFFSET($P10,0,$D$5-1),I$5,"")))</f>
        <v>4</v>
      </c>
      <c r="O10" s="19">
        <f t="shared" ca="1" si="4"/>
        <v>11</v>
      </c>
      <c r="P10" s="20" t="s">
        <v>14</v>
      </c>
      <c r="Q10" s="20" t="s">
        <v>19</v>
      </c>
      <c r="R10" s="20" t="s">
        <v>19</v>
      </c>
      <c r="S10" s="20" t="s">
        <v>13</v>
      </c>
      <c r="T10" s="20" t="s">
        <v>16</v>
      </c>
      <c r="U10" s="20" t="s">
        <v>22</v>
      </c>
      <c r="V10" s="20" t="s">
        <v>20</v>
      </c>
      <c r="W10" s="20" t="s">
        <v>14</v>
      </c>
      <c r="X10" s="20" t="s">
        <v>16</v>
      </c>
      <c r="Y10" s="20" t="s">
        <v>15</v>
      </c>
      <c r="Z10" s="17" t="s">
        <v>17</v>
      </c>
      <c r="AA10" s="21"/>
      <c r="AB10" s="22">
        <f t="shared" si="5"/>
        <v>2</v>
      </c>
      <c r="AC10" s="22">
        <f t="shared" si="6"/>
        <v>2</v>
      </c>
      <c r="AD10" s="22">
        <f t="shared" si="7"/>
        <v>2</v>
      </c>
      <c r="AE10" s="22">
        <f t="shared" si="8"/>
        <v>0</v>
      </c>
      <c r="AF10" s="22">
        <f t="shared" si="9"/>
        <v>2</v>
      </c>
      <c r="AG10" s="22">
        <f t="shared" si="10"/>
        <v>2</v>
      </c>
      <c r="AH10" s="22">
        <f t="shared" si="11"/>
        <v>2</v>
      </c>
      <c r="AI10" s="22">
        <f t="shared" si="12"/>
        <v>2</v>
      </c>
      <c r="AJ10" s="22">
        <f t="shared" si="13"/>
        <v>2</v>
      </c>
      <c r="AK10" s="22">
        <f t="shared" si="14"/>
        <v>2</v>
      </c>
      <c r="AL10" s="22">
        <f t="shared" si="15"/>
        <v>2</v>
      </c>
    </row>
    <row r="11" spans="1:38" x14ac:dyDescent="0.2">
      <c r="A11" s="16">
        <f t="shared" si="1"/>
        <v>5</v>
      </c>
      <c r="B11" s="16"/>
      <c r="C11" s="17" t="s">
        <v>26</v>
      </c>
      <c r="D11" s="18">
        <f t="shared" si="2"/>
        <v>1.0962203460535316</v>
      </c>
      <c r="E11" s="19">
        <f t="shared" ca="1" si="3"/>
        <v>20</v>
      </c>
      <c r="G11" s="16">
        <f t="array" aca="1" ref="G11" ca="1">SUM(LEN($P11:OFFSET($P11,0,$D$5-1))-LEN(SUBSTITUTE($P11:OFFSET($P11,0,$D$5-1),G$5,"")))</f>
        <v>9</v>
      </c>
      <c r="H11" s="16">
        <f t="array" aca="1" ref="H11" ca="1">SUM(LEN($P11:OFFSET($P11,0,$D$5-1))-LEN(SUBSTITUTE($P11:OFFSET($P11,0,$D$5-1),H$5,"")))</f>
        <v>3</v>
      </c>
      <c r="I11" s="16">
        <f t="array" aca="1" ref="I11" ca="1">SUM(LEN($P11:OFFSET($P11,0,$D$5-1))-LEN(SUBSTITUTE($P11:OFFSET($P11,0,$D$5-1),I$5,"")))</f>
        <v>8</v>
      </c>
      <c r="O11" s="19">
        <f t="shared" ca="1" si="4"/>
        <v>10.5</v>
      </c>
      <c r="P11" s="20" t="s">
        <v>27</v>
      </c>
      <c r="Q11" s="20" t="s">
        <v>24</v>
      </c>
      <c r="R11" s="20" t="s">
        <v>20</v>
      </c>
      <c r="S11" s="20" t="s">
        <v>14</v>
      </c>
      <c r="T11" s="20" t="s">
        <v>13</v>
      </c>
      <c r="U11" s="20" t="s">
        <v>19</v>
      </c>
      <c r="V11" s="20" t="s">
        <v>20</v>
      </c>
      <c r="W11" s="20" t="s">
        <v>17</v>
      </c>
      <c r="X11" s="20" t="s">
        <v>24</v>
      </c>
      <c r="Y11" s="20" t="s">
        <v>24</v>
      </c>
      <c r="Z11" s="17" t="s">
        <v>17</v>
      </c>
      <c r="AA11" s="21"/>
      <c r="AB11" s="22">
        <f t="shared" si="5"/>
        <v>2</v>
      </c>
      <c r="AC11" s="22">
        <f t="shared" si="6"/>
        <v>2</v>
      </c>
      <c r="AD11" s="22">
        <f t="shared" si="7"/>
        <v>2</v>
      </c>
      <c r="AE11" s="22">
        <f t="shared" si="8"/>
        <v>2</v>
      </c>
      <c r="AF11" s="22">
        <f t="shared" si="9"/>
        <v>0</v>
      </c>
      <c r="AG11" s="22">
        <f t="shared" si="10"/>
        <v>2</v>
      </c>
      <c r="AH11" s="22">
        <f t="shared" si="11"/>
        <v>2</v>
      </c>
      <c r="AI11" s="22">
        <f t="shared" si="12"/>
        <v>2</v>
      </c>
      <c r="AJ11" s="22">
        <f t="shared" si="13"/>
        <v>2</v>
      </c>
      <c r="AK11" s="22">
        <f t="shared" si="14"/>
        <v>2</v>
      </c>
      <c r="AL11" s="22">
        <f t="shared" si="15"/>
        <v>2</v>
      </c>
    </row>
    <row r="12" spans="1:38" x14ac:dyDescent="0.2">
      <c r="A12" s="16">
        <f t="shared" si="1"/>
        <v>6</v>
      </c>
      <c r="B12" s="16"/>
      <c r="C12" s="17" t="s">
        <v>28</v>
      </c>
      <c r="D12" s="18">
        <f t="shared" si="2"/>
        <v>0.99079670684706422</v>
      </c>
      <c r="E12" s="19">
        <f t="shared" ca="1" si="3"/>
        <v>20</v>
      </c>
      <c r="G12" s="16">
        <f t="array" aca="1" ref="G12" ca="1">SUM(LEN($P12:OFFSET($P12,0,$D$5-1))-LEN(SUBSTITUTE($P12:OFFSET($P12,0,$D$5-1),G$5,"")))</f>
        <v>6</v>
      </c>
      <c r="H12" s="16">
        <f t="array" aca="1" ref="H12" ca="1">SUM(LEN($P12:OFFSET($P12,0,$D$5-1))-LEN(SUBSTITUTE($P12:OFFSET($P12,0,$D$5-1),H$5,"")))</f>
        <v>8</v>
      </c>
      <c r="I12" s="16">
        <f t="array" aca="1" ref="I12" ca="1">SUM(LEN($P12:OFFSET($P12,0,$D$5-1))-LEN(SUBSTITUTE($P12:OFFSET($P12,0,$D$5-1),I$5,"")))</f>
        <v>6</v>
      </c>
      <c r="O12" s="19">
        <f t="shared" ca="1" si="4"/>
        <v>10</v>
      </c>
      <c r="P12" s="20" t="s">
        <v>27</v>
      </c>
      <c r="Q12" s="20" t="s">
        <v>14</v>
      </c>
      <c r="R12" s="20" t="s">
        <v>22</v>
      </c>
      <c r="S12" s="20" t="s">
        <v>15</v>
      </c>
      <c r="T12" s="20" t="s">
        <v>19</v>
      </c>
      <c r="U12" s="20" t="s">
        <v>13</v>
      </c>
      <c r="V12" s="20" t="s">
        <v>20</v>
      </c>
      <c r="W12" s="20" t="s">
        <v>19</v>
      </c>
      <c r="X12" s="20" t="s">
        <v>17</v>
      </c>
      <c r="Y12" s="20" t="s">
        <v>16</v>
      </c>
      <c r="Z12" s="17" t="s">
        <v>24</v>
      </c>
      <c r="AA12" s="21"/>
      <c r="AB12" s="22">
        <f t="shared" si="5"/>
        <v>2</v>
      </c>
      <c r="AC12" s="22">
        <f t="shared" si="6"/>
        <v>2</v>
      </c>
      <c r="AD12" s="22">
        <f t="shared" si="7"/>
        <v>2</v>
      </c>
      <c r="AE12" s="22">
        <f t="shared" si="8"/>
        <v>2</v>
      </c>
      <c r="AF12" s="22">
        <f t="shared" si="9"/>
        <v>2</v>
      </c>
      <c r="AG12" s="22">
        <f t="shared" si="10"/>
        <v>0</v>
      </c>
      <c r="AH12" s="22">
        <f t="shared" si="11"/>
        <v>2</v>
      </c>
      <c r="AI12" s="22">
        <f t="shared" si="12"/>
        <v>2</v>
      </c>
      <c r="AJ12" s="22">
        <f t="shared" si="13"/>
        <v>2</v>
      </c>
      <c r="AK12" s="22">
        <f t="shared" si="14"/>
        <v>2</v>
      </c>
      <c r="AL12" s="22">
        <f t="shared" si="15"/>
        <v>2</v>
      </c>
    </row>
    <row r="13" spans="1:38" x14ac:dyDescent="0.2">
      <c r="A13" s="16">
        <f t="shared" si="1"/>
        <v>7</v>
      </c>
      <c r="B13" s="16"/>
      <c r="C13" s="17" t="s">
        <v>29</v>
      </c>
      <c r="D13" s="18">
        <f t="shared" si="2"/>
        <v>0.8956115009507748</v>
      </c>
      <c r="E13" s="19">
        <f t="shared" ca="1" si="3"/>
        <v>20</v>
      </c>
      <c r="G13" s="16">
        <f t="array" aca="1" ref="G13" ca="1">SUM(LEN($P13:OFFSET($P13,0,$D$5-1))-LEN(SUBSTITUTE($P13:OFFSET($P13,0,$D$5-1),G$5,"")))</f>
        <v>8</v>
      </c>
      <c r="H13" s="16">
        <f t="array" aca="1" ref="H13" ca="1">SUM(LEN($P13:OFFSET($P13,0,$D$5-1))-LEN(SUBSTITUTE($P13:OFFSET($P13,0,$D$5-1),H$5,"")))</f>
        <v>3</v>
      </c>
      <c r="I13" s="16">
        <f t="array" aca="1" ref="I13" ca="1">SUM(LEN($P13:OFFSET($P13,0,$D$5-1))-LEN(SUBSTITUTE($P13:OFFSET($P13,0,$D$5-1),I$5,"")))</f>
        <v>9</v>
      </c>
      <c r="O13" s="19">
        <f t="shared" ca="1" si="4"/>
        <v>9.5</v>
      </c>
      <c r="P13" s="20" t="s">
        <v>27</v>
      </c>
      <c r="Q13" s="20" t="s">
        <v>27</v>
      </c>
      <c r="R13" s="20" t="s">
        <v>19</v>
      </c>
      <c r="S13" s="20" t="s">
        <v>24</v>
      </c>
      <c r="T13" s="20" t="s">
        <v>24</v>
      </c>
      <c r="U13" s="20" t="s">
        <v>24</v>
      </c>
      <c r="V13" s="20" t="s">
        <v>13</v>
      </c>
      <c r="W13" s="20" t="s">
        <v>20</v>
      </c>
      <c r="X13" s="20" t="s">
        <v>17</v>
      </c>
      <c r="Y13" s="20" t="s">
        <v>16</v>
      </c>
      <c r="Z13" s="17" t="s">
        <v>20</v>
      </c>
      <c r="AA13" s="21"/>
      <c r="AB13" s="22">
        <f t="shared" si="5"/>
        <v>2</v>
      </c>
      <c r="AC13" s="22">
        <f t="shared" si="6"/>
        <v>2</v>
      </c>
      <c r="AD13" s="22">
        <f t="shared" si="7"/>
        <v>2</v>
      </c>
      <c r="AE13" s="22">
        <f t="shared" si="8"/>
        <v>2</v>
      </c>
      <c r="AF13" s="22">
        <f t="shared" si="9"/>
        <v>2</v>
      </c>
      <c r="AG13" s="22">
        <f t="shared" si="10"/>
        <v>2</v>
      </c>
      <c r="AH13" s="22">
        <f t="shared" si="11"/>
        <v>0</v>
      </c>
      <c r="AI13" s="22">
        <f t="shared" si="12"/>
        <v>2</v>
      </c>
      <c r="AJ13" s="22">
        <f t="shared" si="13"/>
        <v>2</v>
      </c>
      <c r="AK13" s="22">
        <f t="shared" si="14"/>
        <v>2</v>
      </c>
      <c r="AL13" s="22">
        <f t="shared" si="15"/>
        <v>2</v>
      </c>
    </row>
    <row r="14" spans="1:38" x14ac:dyDescent="0.2">
      <c r="A14" s="16">
        <f t="shared" si="1"/>
        <v>8</v>
      </c>
      <c r="B14" s="16"/>
      <c r="C14" s="17" t="s">
        <v>30</v>
      </c>
      <c r="D14" s="18">
        <f t="shared" si="2"/>
        <v>0.65935657892879773</v>
      </c>
      <c r="E14" s="19">
        <f t="shared" ca="1" si="3"/>
        <v>20</v>
      </c>
      <c r="G14" s="16">
        <f t="array" aca="1" ref="G14" ca="1">SUM(LEN($P14:OFFSET($P14,0,$D$5-1))-LEN(SUBSTITUTE($P14:OFFSET($P14,0,$D$5-1),G$5,"")))</f>
        <v>4</v>
      </c>
      <c r="H14" s="16">
        <f t="array" aca="1" ref="H14" ca="1">SUM(LEN($P14:OFFSET($P14,0,$D$5-1))-LEN(SUBSTITUTE($P14:OFFSET($P14,0,$D$5-1),H$5,"")))</f>
        <v>8</v>
      </c>
      <c r="I14" s="16">
        <f t="array" aca="1" ref="I14" ca="1">SUM(LEN($P14:OFFSET($P14,0,$D$5-1))-LEN(SUBSTITUTE($P14:OFFSET($P14,0,$D$5-1),I$5,"")))</f>
        <v>8</v>
      </c>
      <c r="O14" s="19">
        <f t="shared" ca="1" si="4"/>
        <v>8</v>
      </c>
      <c r="P14" s="20" t="s">
        <v>14</v>
      </c>
      <c r="Q14" s="20" t="s">
        <v>27</v>
      </c>
      <c r="R14" s="20" t="s">
        <v>19</v>
      </c>
      <c r="S14" s="20" t="s">
        <v>16</v>
      </c>
      <c r="T14" s="20" t="s">
        <v>27</v>
      </c>
      <c r="U14" s="20" t="s">
        <v>19</v>
      </c>
      <c r="V14" s="20" t="s">
        <v>24</v>
      </c>
      <c r="W14" s="20" t="s">
        <v>13</v>
      </c>
      <c r="X14" s="20" t="s">
        <v>24</v>
      </c>
      <c r="Y14" s="20" t="s">
        <v>14</v>
      </c>
      <c r="Z14" s="17" t="s">
        <v>16</v>
      </c>
      <c r="AA14" s="21"/>
      <c r="AB14" s="22">
        <f t="shared" si="5"/>
        <v>2</v>
      </c>
      <c r="AC14" s="22">
        <f t="shared" si="6"/>
        <v>2</v>
      </c>
      <c r="AD14" s="22">
        <f t="shared" si="7"/>
        <v>2</v>
      </c>
      <c r="AE14" s="22">
        <f t="shared" si="8"/>
        <v>2</v>
      </c>
      <c r="AF14" s="22">
        <f t="shared" si="9"/>
        <v>2</v>
      </c>
      <c r="AG14" s="22">
        <f t="shared" si="10"/>
        <v>2</v>
      </c>
      <c r="AH14" s="22">
        <f t="shared" si="11"/>
        <v>2</v>
      </c>
      <c r="AI14" s="22">
        <f t="shared" si="12"/>
        <v>0</v>
      </c>
      <c r="AJ14" s="22">
        <f t="shared" si="13"/>
        <v>2</v>
      </c>
      <c r="AK14" s="22">
        <f t="shared" si="14"/>
        <v>2</v>
      </c>
      <c r="AL14" s="22">
        <f t="shared" si="15"/>
        <v>2</v>
      </c>
    </row>
    <row r="15" spans="1:38" x14ac:dyDescent="0.2">
      <c r="A15" s="16">
        <f t="shared" si="1"/>
        <v>9</v>
      </c>
      <c r="B15" s="16"/>
      <c r="C15" s="17" t="s">
        <v>31</v>
      </c>
      <c r="D15" s="18">
        <f t="shared" si="2"/>
        <v>0.53387178137261182</v>
      </c>
      <c r="E15" s="19">
        <f t="shared" ca="1" si="3"/>
        <v>20</v>
      </c>
      <c r="G15" s="16">
        <f t="array" aca="1" ref="G15" ca="1">SUM(LEN($P15:OFFSET($P15,0,$D$5-1))-LEN(SUBSTITUTE($P15:OFFSET($P15,0,$D$5-1),G$5,"")))</f>
        <v>5</v>
      </c>
      <c r="H15" s="16">
        <f t="array" aca="1" ref="H15" ca="1">SUM(LEN($P15:OFFSET($P15,0,$D$5-1))-LEN(SUBSTITUTE($P15:OFFSET($P15,0,$D$5-1),H$5,"")))</f>
        <v>4</v>
      </c>
      <c r="I15" s="16">
        <f t="array" aca="1" ref="I15" ca="1">SUM(LEN($P15:OFFSET($P15,0,$D$5-1))-LEN(SUBSTITUTE($P15:OFFSET($P15,0,$D$5-1),I$5,"")))</f>
        <v>11</v>
      </c>
      <c r="O15" s="19">
        <f t="shared" ca="1" si="4"/>
        <v>7</v>
      </c>
      <c r="P15" s="20" t="s">
        <v>14</v>
      </c>
      <c r="Q15" s="20" t="s">
        <v>22</v>
      </c>
      <c r="R15" s="20" t="s">
        <v>27</v>
      </c>
      <c r="S15" s="20" t="s">
        <v>14</v>
      </c>
      <c r="T15" s="20" t="s">
        <v>20</v>
      </c>
      <c r="U15" s="20" t="s">
        <v>27</v>
      </c>
      <c r="V15" s="20" t="s">
        <v>27</v>
      </c>
      <c r="W15" s="20" t="s">
        <v>20</v>
      </c>
      <c r="X15" s="20" t="s">
        <v>13</v>
      </c>
      <c r="Y15" s="20" t="s">
        <v>17</v>
      </c>
      <c r="Z15" s="17" t="s">
        <v>16</v>
      </c>
      <c r="AA15" s="21"/>
      <c r="AB15" s="22">
        <f t="shared" si="5"/>
        <v>2</v>
      </c>
      <c r="AC15" s="22">
        <f t="shared" si="6"/>
        <v>2</v>
      </c>
      <c r="AD15" s="22">
        <f t="shared" si="7"/>
        <v>2</v>
      </c>
      <c r="AE15" s="22">
        <f t="shared" si="8"/>
        <v>2</v>
      </c>
      <c r="AF15" s="22">
        <f t="shared" si="9"/>
        <v>2</v>
      </c>
      <c r="AG15" s="22">
        <f t="shared" si="10"/>
        <v>2</v>
      </c>
      <c r="AH15" s="22">
        <f t="shared" si="11"/>
        <v>2</v>
      </c>
      <c r="AI15" s="22">
        <f t="shared" si="12"/>
        <v>2</v>
      </c>
      <c r="AJ15" s="22">
        <f t="shared" si="13"/>
        <v>0</v>
      </c>
      <c r="AK15" s="22">
        <f t="shared" si="14"/>
        <v>2</v>
      </c>
      <c r="AL15" s="22">
        <f t="shared" si="15"/>
        <v>2</v>
      </c>
    </row>
    <row r="16" spans="1:38" x14ac:dyDescent="0.2">
      <c r="A16" s="16">
        <f t="shared" si="1"/>
        <v>10</v>
      </c>
      <c r="B16" s="16"/>
      <c r="C16" s="17" t="s">
        <v>32</v>
      </c>
      <c r="D16" s="18">
        <f t="shared" si="2"/>
        <v>0.47868013213603799</v>
      </c>
      <c r="E16" s="19">
        <f t="shared" ca="1" si="3"/>
        <v>20</v>
      </c>
      <c r="G16" s="16">
        <f t="array" aca="1" ref="G16" ca="1">SUM(LEN($P16:OFFSET($P16,0,$D$5-1))-LEN(SUBSTITUTE($P16:OFFSET($P16,0,$D$5-1),G$5,"")))</f>
        <v>2</v>
      </c>
      <c r="H16" s="16">
        <f t="array" aca="1" ref="H16" ca="1">SUM(LEN($P16:OFFSET($P16,0,$D$5-1))-LEN(SUBSTITUTE($P16:OFFSET($P16,0,$D$5-1),H$5,"")))</f>
        <v>9</v>
      </c>
      <c r="I16" s="16">
        <f t="array" aca="1" ref="I16" ca="1">SUM(LEN($P16:OFFSET($P16,0,$D$5-1))-LEN(SUBSTITUTE($P16:OFFSET($P16,0,$D$5-1),I$5,"")))</f>
        <v>9</v>
      </c>
      <c r="O16" s="19">
        <f t="shared" ca="1" si="4"/>
        <v>6.5</v>
      </c>
      <c r="P16" s="20" t="s">
        <v>14</v>
      </c>
      <c r="Q16" s="20" t="s">
        <v>14</v>
      </c>
      <c r="R16" s="20" t="s">
        <v>19</v>
      </c>
      <c r="S16" s="20" t="s">
        <v>22</v>
      </c>
      <c r="T16" s="20" t="s">
        <v>20</v>
      </c>
      <c r="U16" s="20" t="s">
        <v>14</v>
      </c>
      <c r="V16" s="20" t="s">
        <v>14</v>
      </c>
      <c r="W16" s="20" t="s">
        <v>16</v>
      </c>
      <c r="X16" s="20" t="s">
        <v>27</v>
      </c>
      <c r="Y16" s="20" t="s">
        <v>13</v>
      </c>
      <c r="Z16" s="17" t="s">
        <v>22</v>
      </c>
      <c r="AA16" s="21"/>
      <c r="AB16" s="22">
        <f t="shared" si="5"/>
        <v>2</v>
      </c>
      <c r="AC16" s="22">
        <f t="shared" si="6"/>
        <v>2</v>
      </c>
      <c r="AD16" s="22">
        <f t="shared" si="7"/>
        <v>2</v>
      </c>
      <c r="AE16" s="22">
        <f t="shared" si="8"/>
        <v>2</v>
      </c>
      <c r="AF16" s="22">
        <f t="shared" si="9"/>
        <v>2</v>
      </c>
      <c r="AG16" s="22">
        <f t="shared" si="10"/>
        <v>2</v>
      </c>
      <c r="AH16" s="22">
        <f t="shared" si="11"/>
        <v>2</v>
      </c>
      <c r="AI16" s="22">
        <f t="shared" si="12"/>
        <v>2</v>
      </c>
      <c r="AJ16" s="22">
        <f t="shared" si="13"/>
        <v>2</v>
      </c>
      <c r="AK16" s="22">
        <f t="shared" si="14"/>
        <v>0</v>
      </c>
      <c r="AL16" s="22">
        <f t="shared" si="15"/>
        <v>2</v>
      </c>
    </row>
    <row r="17" spans="1:38" x14ac:dyDescent="0.2">
      <c r="A17" s="16">
        <f t="shared" si="1"/>
        <v>11</v>
      </c>
      <c r="B17" s="16"/>
      <c r="C17" s="17" t="s">
        <v>33</v>
      </c>
      <c r="D17" s="18">
        <f t="shared" si="2"/>
        <v>0.33743458396230436</v>
      </c>
      <c r="E17" s="19">
        <f t="shared" ca="1" si="3"/>
        <v>20</v>
      </c>
      <c r="G17" s="16">
        <f t="array" aca="1" ref="G17" ca="1">SUM(LEN($P17:OFFSET($P17,0,$D$5-1))-LEN(SUBSTITUTE($P17:OFFSET($P17,0,$D$5-1),G$5,"")))</f>
        <v>3</v>
      </c>
      <c r="H17" s="16">
        <f t="array" aca="1" ref="H17" ca="1">SUM(LEN($P17:OFFSET($P17,0,$D$5-1))-LEN(SUBSTITUTE($P17:OFFSET($P17,0,$D$5-1),H$5,"")))</f>
        <v>4</v>
      </c>
      <c r="I17" s="16">
        <f t="array" aca="1" ref="I17" ca="1">SUM(LEN($P17:OFFSET($P17,0,$D$5-1))-LEN(SUBSTITUTE($P17:OFFSET($P17,0,$D$5-1),I$5,"")))</f>
        <v>13</v>
      </c>
      <c r="O17" s="19">
        <f t="shared" ca="1" si="4"/>
        <v>5</v>
      </c>
      <c r="P17" s="20" t="s">
        <v>27</v>
      </c>
      <c r="Q17" s="20" t="s">
        <v>14</v>
      </c>
      <c r="R17" s="20" t="s">
        <v>27</v>
      </c>
      <c r="S17" s="20" t="s">
        <v>27</v>
      </c>
      <c r="T17" s="20" t="s">
        <v>27</v>
      </c>
      <c r="U17" s="20" t="s">
        <v>20</v>
      </c>
      <c r="V17" s="20" t="s">
        <v>24</v>
      </c>
      <c r="W17" s="20" t="s">
        <v>14</v>
      </c>
      <c r="X17" s="20" t="s">
        <v>14</v>
      </c>
      <c r="Y17" s="20" t="s">
        <v>15</v>
      </c>
      <c r="Z17" s="17" t="s">
        <v>13</v>
      </c>
      <c r="AA17" s="21"/>
      <c r="AB17" s="22">
        <f t="shared" si="5"/>
        <v>2</v>
      </c>
      <c r="AC17" s="22">
        <f t="shared" si="6"/>
        <v>2</v>
      </c>
      <c r="AD17" s="22">
        <f t="shared" si="7"/>
        <v>2</v>
      </c>
      <c r="AE17" s="22">
        <f t="shared" si="8"/>
        <v>2</v>
      </c>
      <c r="AF17" s="22">
        <f t="shared" si="9"/>
        <v>2</v>
      </c>
      <c r="AG17" s="22">
        <f t="shared" si="10"/>
        <v>2</v>
      </c>
      <c r="AH17" s="22">
        <f t="shared" si="11"/>
        <v>2</v>
      </c>
      <c r="AI17" s="22">
        <f t="shared" si="12"/>
        <v>2</v>
      </c>
      <c r="AJ17" s="22">
        <f t="shared" si="13"/>
        <v>2</v>
      </c>
      <c r="AK17" s="22">
        <f t="shared" si="14"/>
        <v>2</v>
      </c>
      <c r="AL17" s="22">
        <f t="shared" si="15"/>
        <v>0</v>
      </c>
    </row>
    <row r="18" spans="1:38" x14ac:dyDescent="0.2">
      <c r="E18" s="23">
        <f ca="1">SUM(E7:E17)/2</f>
        <v>110</v>
      </c>
      <c r="G18">
        <f ca="1">SUM(G7:G17)</f>
        <v>72</v>
      </c>
      <c r="H18">
        <f ca="1">SUM(H7:H17)</f>
        <v>76</v>
      </c>
      <c r="I18">
        <f ca="1">SUM(I7:I17)</f>
        <v>72</v>
      </c>
      <c r="J18" s="19">
        <f ca="1">G18+H18/2</f>
        <v>110</v>
      </c>
      <c r="O18" s="19">
        <f ca="1">SUM(O7:O17)</f>
        <v>110</v>
      </c>
    </row>
    <row r="19" spans="1:38" x14ac:dyDescent="0.2">
      <c r="E19" s="19"/>
      <c r="O19" s="19"/>
    </row>
    <row r="21" spans="1:38" x14ac:dyDescent="0.2">
      <c r="C21" s="3"/>
      <c r="D21" s="1"/>
    </row>
    <row r="22" spans="1:38" x14ac:dyDescent="0.2">
      <c r="C22" s="3"/>
      <c r="D22" s="22"/>
      <c r="L22" s="24"/>
    </row>
    <row r="23" spans="1:38" x14ac:dyDescent="0.2">
      <c r="C23" s="3"/>
      <c r="D23" s="6">
        <f>D5</f>
        <v>11</v>
      </c>
      <c r="F23" s="25"/>
      <c r="G23" s="26">
        <f t="array" aca="1" ref="G23" ca="1">SQRT(SUMSQ(D25:D35-G25:G35))</f>
        <v>3.4844747167307107E-8</v>
      </c>
      <c r="H23" s="27">
        <v>100</v>
      </c>
      <c r="I23" s="28">
        <f>400/LN(10)</f>
        <v>173.71779276130073</v>
      </c>
      <c r="J23" s="29"/>
      <c r="O23" s="26">
        <f t="array" aca="1" ref="O23" ca="1">SQRT(SUMSQ(O7:O17-O25:O35))</f>
        <v>1.426354618265387E-7</v>
      </c>
    </row>
    <row r="24" spans="1:38" x14ac:dyDescent="0.2">
      <c r="A24" t="s">
        <v>34</v>
      </c>
      <c r="C24" t="str">
        <f t="shared" ref="C24:C35" si="16">C6</f>
        <v>Player</v>
      </c>
      <c r="D24" s="12" t="s">
        <v>35</v>
      </c>
      <c r="E24" s="12" t="s">
        <v>6</v>
      </c>
      <c r="F24" s="30"/>
      <c r="G24" s="12" t="s">
        <v>36</v>
      </c>
      <c r="H24" s="12" t="s">
        <v>37</v>
      </c>
      <c r="I24" s="12" t="s">
        <v>38</v>
      </c>
      <c r="J24" s="12"/>
      <c r="K24" s="12"/>
      <c r="L24" s="12"/>
      <c r="M24" s="12" t="s">
        <v>39</v>
      </c>
      <c r="O24" s="12" t="s">
        <v>40</v>
      </c>
      <c r="P24" s="15" t="s">
        <v>41</v>
      </c>
      <c r="Q24" s="15"/>
      <c r="R24" s="15"/>
      <c r="S24" s="15"/>
      <c r="T24" s="15"/>
    </row>
    <row r="25" spans="1:38" x14ac:dyDescent="0.2">
      <c r="A25" s="16">
        <f t="shared" ref="A25:A35" si="17">ROW(A25)-ROW($A$24)</f>
        <v>1</v>
      </c>
      <c r="C25" t="str">
        <f t="shared" si="16"/>
        <v xml:space="preserve"> Emanuel Lasker (Germany) </v>
      </c>
      <c r="D25" s="31">
        <v>3.8405712254228761</v>
      </c>
      <c r="E25">
        <f t="shared" ref="E25:E35" ca="1" si="18">E7</f>
        <v>20</v>
      </c>
      <c r="F25" s="29"/>
      <c r="G25" s="32">
        <f t="shared" ref="G25:G35" ca="1" si="19">M25/$M$36</f>
        <v>3.8405712601264419</v>
      </c>
      <c r="H25" s="23">
        <f t="shared" ref="H25:H35" ca="1" si="20">M25*H$23/$M$37</f>
        <v>27.163696031059175</v>
      </c>
      <c r="I25" s="29">
        <f t="shared" ref="I25:I35" ca="1" si="21">LN(G25)*$I$23</f>
        <v>233.75833106664339</v>
      </c>
      <c r="J25" s="23"/>
      <c r="K25" s="23"/>
      <c r="L25" s="19"/>
      <c r="M25" s="19">
        <f t="shared" ref="M25:M35" ca="1" si="22">D25*O7/O25</f>
        <v>3.8405712579822935</v>
      </c>
      <c r="O25" s="19">
        <f t="shared" ref="O25:O35" si="23">SUMPRODUCT(P25:Z25,AB7:AL7)</f>
        <v>15.99999986435594</v>
      </c>
      <c r="P25" s="33">
        <f t="shared" ref="P25:Z35" si="24">$D25/($D25+INDEX($D$7:$D$17,P$5))</f>
        <v>0.5</v>
      </c>
      <c r="Q25" s="34">
        <f t="shared" si="24"/>
        <v>0.59620678146859063</v>
      </c>
      <c r="R25" s="34">
        <f t="shared" si="24"/>
        <v>0.72027668108467446</v>
      </c>
      <c r="S25" s="34">
        <f t="shared" si="24"/>
        <v>0.75990202342304269</v>
      </c>
      <c r="T25" s="34">
        <f t="shared" si="24"/>
        <v>0.7779488296837912</v>
      </c>
      <c r="U25" s="34">
        <f t="shared" si="24"/>
        <v>0.7949241869514263</v>
      </c>
      <c r="V25" s="34">
        <f t="shared" si="24"/>
        <v>0.81090013779166059</v>
      </c>
      <c r="W25" s="34">
        <f t="shared" si="24"/>
        <v>0.85347396500646877</v>
      </c>
      <c r="X25" s="34">
        <f t="shared" si="24"/>
        <v>0.8779566265823403</v>
      </c>
      <c r="Y25" s="34">
        <f t="shared" si="24"/>
        <v>0.88917520826883034</v>
      </c>
      <c r="Z25" s="35">
        <f t="shared" si="24"/>
        <v>0.91923549191714493</v>
      </c>
      <c r="AA25" s="36"/>
    </row>
    <row r="26" spans="1:38" x14ac:dyDescent="0.2">
      <c r="A26" s="16">
        <f t="shared" si="17"/>
        <v>2</v>
      </c>
      <c r="C26" t="str">
        <f t="shared" si="16"/>
        <v xml:space="preserve"> José Raúl Capablanca (Cuba) </v>
      </c>
      <c r="D26" s="31">
        <v>2.601105294865421</v>
      </c>
      <c r="E26">
        <f t="shared" ca="1" si="18"/>
        <v>20</v>
      </c>
      <c r="F26" s="29"/>
      <c r="G26" s="32">
        <f t="shared" ca="1" si="19"/>
        <v>2.6011052929453977</v>
      </c>
      <c r="H26" s="23">
        <f t="shared" ca="1" si="20"/>
        <v>18.397167696355083</v>
      </c>
      <c r="I26" s="29">
        <f t="shared" ca="1" si="21"/>
        <v>166.06317313050096</v>
      </c>
      <c r="J26" s="23"/>
      <c r="K26" s="23"/>
      <c r="L26" s="19"/>
      <c r="M26" s="19">
        <f t="shared" ca="1" si="22"/>
        <v>2.6011052914932291</v>
      </c>
      <c r="O26" s="19">
        <f t="shared" si="23"/>
        <v>14.500000018798463</v>
      </c>
      <c r="P26" s="37">
        <f t="shared" si="24"/>
        <v>0.40379321853140937</v>
      </c>
      <c r="Q26" s="36">
        <f t="shared" si="24"/>
        <v>0.5</v>
      </c>
      <c r="R26" s="36">
        <f t="shared" si="24"/>
        <v>0.63556121239734131</v>
      </c>
      <c r="S26" s="36">
        <f t="shared" si="24"/>
        <v>0.68188710828466992</v>
      </c>
      <c r="T26" s="36">
        <f t="shared" si="24"/>
        <v>0.70350992784582767</v>
      </c>
      <c r="U26" s="36">
        <f t="shared" si="24"/>
        <v>0.72415820187335589</v>
      </c>
      <c r="V26" s="36">
        <f t="shared" si="24"/>
        <v>0.74387073553615513</v>
      </c>
      <c r="W26" s="36">
        <f t="shared" si="24"/>
        <v>0.79777203216871218</v>
      </c>
      <c r="X26" s="36">
        <f t="shared" si="24"/>
        <v>0.82970472562011299</v>
      </c>
      <c r="Y26" s="36">
        <f t="shared" si="24"/>
        <v>0.84457354465694368</v>
      </c>
      <c r="Z26" s="38">
        <f t="shared" si="24"/>
        <v>0.88516930248470294</v>
      </c>
      <c r="AA26" s="36"/>
    </row>
    <row r="27" spans="1:38" x14ac:dyDescent="0.2">
      <c r="A27" s="16">
        <f t="shared" si="17"/>
        <v>3</v>
      </c>
      <c r="C27" t="str">
        <f t="shared" si="16"/>
        <v xml:space="preserve"> Alexander Alekhine (France) </v>
      </c>
      <c r="D27" s="31">
        <v>1.4915064695530427</v>
      </c>
      <c r="E27">
        <f t="shared" ca="1" si="18"/>
        <v>20</v>
      </c>
      <c r="F27" s="29"/>
      <c r="G27" s="32">
        <f t="shared" ca="1" si="19"/>
        <v>1.4915064682991552</v>
      </c>
      <c r="H27" s="23">
        <f t="shared" ca="1" si="20"/>
        <v>10.549167191315957</v>
      </c>
      <c r="I27" s="29">
        <f t="shared" ca="1" si="21"/>
        <v>69.450056452491509</v>
      </c>
      <c r="J27" s="23"/>
      <c r="K27" s="23"/>
      <c r="L27" s="19"/>
      <c r="M27" s="19">
        <f t="shared" ca="1" si="22"/>
        <v>1.4915064674664635</v>
      </c>
      <c r="O27" s="19">
        <f t="shared" si="23"/>
        <v>12.000000016787689</v>
      </c>
      <c r="P27" s="37">
        <f t="shared" si="24"/>
        <v>0.27972331891532554</v>
      </c>
      <c r="Q27" s="36">
        <f t="shared" si="24"/>
        <v>0.36443878760265869</v>
      </c>
      <c r="R27" s="36">
        <f t="shared" si="24"/>
        <v>0.5</v>
      </c>
      <c r="S27" s="36">
        <f t="shared" si="24"/>
        <v>0.55139483183540972</v>
      </c>
      <c r="T27" s="36">
        <f t="shared" si="24"/>
        <v>0.57637709690133077</v>
      </c>
      <c r="U27" s="36">
        <f t="shared" si="24"/>
        <v>0.60085588405686197</v>
      </c>
      <c r="V27" s="36">
        <f t="shared" si="24"/>
        <v>0.62481472972123364</v>
      </c>
      <c r="W27" s="36">
        <f t="shared" si="24"/>
        <v>0.69344557786038663</v>
      </c>
      <c r="X27" s="36">
        <f t="shared" si="24"/>
        <v>0.73640885048083371</v>
      </c>
      <c r="Y27" s="36">
        <f t="shared" si="24"/>
        <v>0.75703817510196447</v>
      </c>
      <c r="Z27" s="38">
        <f t="shared" si="24"/>
        <v>0.81550275591783972</v>
      </c>
      <c r="AA27" s="36"/>
    </row>
    <row r="28" spans="1:38" x14ac:dyDescent="0.2">
      <c r="A28" s="16">
        <f t="shared" si="17"/>
        <v>4</v>
      </c>
      <c r="C28" t="str">
        <f t="shared" si="16"/>
        <v xml:space="preserve"> Frank Marshall (United States) </v>
      </c>
      <c r="D28" s="31">
        <v>1.2134635146383479</v>
      </c>
      <c r="E28">
        <f t="shared" ca="1" si="18"/>
        <v>20</v>
      </c>
      <c r="F28" s="29"/>
      <c r="G28" s="32">
        <f t="shared" ca="1" si="19"/>
        <v>1.2134635135742264</v>
      </c>
      <c r="H28" s="23">
        <f t="shared" ca="1" si="20"/>
        <v>8.5826174792617014</v>
      </c>
      <c r="I28" s="29">
        <f t="shared" ca="1" si="21"/>
        <v>33.610688998420962</v>
      </c>
      <c r="J28" s="23"/>
      <c r="K28" s="23"/>
      <c r="L28" s="19"/>
      <c r="M28" s="19">
        <f t="shared" ca="1" si="22"/>
        <v>1.2134635128967632</v>
      </c>
      <c r="O28" s="19">
        <f t="shared" si="23"/>
        <v>11.000000015787396</v>
      </c>
      <c r="P28" s="37">
        <f t="shared" si="24"/>
        <v>0.24009797657695722</v>
      </c>
      <c r="Q28" s="36">
        <f t="shared" si="24"/>
        <v>0.31811289171533003</v>
      </c>
      <c r="R28" s="36">
        <f t="shared" si="24"/>
        <v>0.44860516816459023</v>
      </c>
      <c r="S28" s="36">
        <f t="shared" si="24"/>
        <v>0.5</v>
      </c>
      <c r="T28" s="36">
        <f t="shared" si="24"/>
        <v>0.52538078275130162</v>
      </c>
      <c r="U28" s="36">
        <f t="shared" si="24"/>
        <v>0.55050828518813277</v>
      </c>
      <c r="V28" s="36">
        <f t="shared" si="24"/>
        <v>0.57535341591412958</v>
      </c>
      <c r="W28" s="36">
        <f t="shared" si="24"/>
        <v>0.6479338398847877</v>
      </c>
      <c r="X28" s="36">
        <f t="shared" si="24"/>
        <v>0.69446517643671335</v>
      </c>
      <c r="Y28" s="36">
        <f t="shared" si="24"/>
        <v>0.7171161366539347</v>
      </c>
      <c r="Z28" s="38">
        <f t="shared" si="24"/>
        <v>0.78242633460782141</v>
      </c>
      <c r="AA28" s="36"/>
    </row>
    <row r="29" spans="1:38" x14ac:dyDescent="0.2">
      <c r="A29" s="16">
        <f t="shared" si="17"/>
        <v>5</v>
      </c>
      <c r="C29" t="str">
        <f t="shared" si="16"/>
        <v xml:space="preserve"> Richard Réti (Czechoslovakia) </v>
      </c>
      <c r="D29" s="31">
        <v>1.0962203460535316</v>
      </c>
      <c r="E29">
        <f t="shared" ca="1" si="18"/>
        <v>20</v>
      </c>
      <c r="F29" s="29"/>
      <c r="G29" s="32">
        <f t="shared" ca="1" si="19"/>
        <v>1.0962203450746588</v>
      </c>
      <c r="H29" s="23">
        <f t="shared" ca="1" si="20"/>
        <v>7.7533768337605267</v>
      </c>
      <c r="I29" s="29">
        <f t="shared" ca="1" si="21"/>
        <v>15.959143203819425</v>
      </c>
      <c r="J29" s="23"/>
      <c r="K29" s="23"/>
      <c r="L29" s="19"/>
      <c r="M29" s="19">
        <f t="shared" ca="1" si="22"/>
        <v>1.096220344462651</v>
      </c>
      <c r="O29" s="19">
        <f t="shared" si="23"/>
        <v>10.500000015238037</v>
      </c>
      <c r="P29" s="37">
        <f t="shared" si="24"/>
        <v>0.22205117031620872</v>
      </c>
      <c r="Q29" s="36">
        <f t="shared" si="24"/>
        <v>0.29649007215417228</v>
      </c>
      <c r="R29" s="36">
        <f t="shared" si="24"/>
        <v>0.42362290309866918</v>
      </c>
      <c r="S29" s="36">
        <f t="shared" si="24"/>
        <v>0.47461921724869843</v>
      </c>
      <c r="T29" s="36">
        <f t="shared" si="24"/>
        <v>0.5</v>
      </c>
      <c r="U29" s="36">
        <f t="shared" si="24"/>
        <v>0.52525701432576855</v>
      </c>
      <c r="V29" s="36">
        <f t="shared" si="24"/>
        <v>0.55035787669638636</v>
      </c>
      <c r="W29" s="36">
        <f t="shared" si="24"/>
        <v>0.62442171029592763</v>
      </c>
      <c r="X29" s="36">
        <f t="shared" si="24"/>
        <v>0.67248981061237567</v>
      </c>
      <c r="Y29" s="36">
        <f t="shared" si="24"/>
        <v>0.69605690088664784</v>
      </c>
      <c r="Z29" s="38">
        <f t="shared" si="24"/>
        <v>0.76463333198416372</v>
      </c>
      <c r="AA29" s="36"/>
    </row>
    <row r="30" spans="1:38" x14ac:dyDescent="0.2">
      <c r="A30" s="16">
        <f t="shared" si="17"/>
        <v>6</v>
      </c>
      <c r="C30" t="str">
        <f t="shared" si="16"/>
        <v xml:space="preserve"> Géza Maróczy (Hungary) </v>
      </c>
      <c r="D30" s="31">
        <v>0.99079670684706422</v>
      </c>
      <c r="E30">
        <f t="shared" ca="1" si="18"/>
        <v>20</v>
      </c>
      <c r="F30" s="29"/>
      <c r="G30" s="32">
        <f t="shared" ca="1" si="19"/>
        <v>0.99079670594794156</v>
      </c>
      <c r="H30" s="23">
        <f t="shared" ca="1" si="20"/>
        <v>7.0077336745103214</v>
      </c>
      <c r="I30" s="29">
        <f t="shared" ca="1" si="21"/>
        <v>-1.6061783843430613</v>
      </c>
      <c r="J30" s="23"/>
      <c r="K30" s="23"/>
      <c r="L30" s="19"/>
      <c r="M30" s="19">
        <f t="shared" ca="1" si="22"/>
        <v>0.9907967053947907</v>
      </c>
      <c r="O30" s="19">
        <f t="shared" si="23"/>
        <v>10.000000014657633</v>
      </c>
      <c r="P30" s="37">
        <f t="shared" si="24"/>
        <v>0.20507581304857367</v>
      </c>
      <c r="Q30" s="36">
        <f t="shared" si="24"/>
        <v>0.27584179812664411</v>
      </c>
      <c r="R30" s="36">
        <f t="shared" si="24"/>
        <v>0.39914411594313809</v>
      </c>
      <c r="S30" s="36">
        <f t="shared" si="24"/>
        <v>0.44949171481186728</v>
      </c>
      <c r="T30" s="36">
        <f t="shared" si="24"/>
        <v>0.4747429856742314</v>
      </c>
      <c r="U30" s="36">
        <f t="shared" si="24"/>
        <v>0.5</v>
      </c>
      <c r="V30" s="36">
        <f t="shared" si="24"/>
        <v>0.52522921748930662</v>
      </c>
      <c r="W30" s="36">
        <f t="shared" si="24"/>
        <v>0.60042707267720019</v>
      </c>
      <c r="X30" s="36">
        <f t="shared" si="24"/>
        <v>0.64984402478469083</v>
      </c>
      <c r="Y30" s="36">
        <f t="shared" si="24"/>
        <v>0.67425132575257796</v>
      </c>
      <c r="Z30" s="38">
        <f t="shared" si="24"/>
        <v>0.74595193902058599</v>
      </c>
      <c r="AA30" s="36"/>
    </row>
    <row r="31" spans="1:38" x14ac:dyDescent="0.2">
      <c r="A31" s="16">
        <f t="shared" si="17"/>
        <v>7</v>
      </c>
      <c r="C31" t="str">
        <f t="shared" si="16"/>
        <v xml:space="preserve"> Efim Bogoljubow (Soviet Union) </v>
      </c>
      <c r="D31" s="31">
        <v>0.8956115009507748</v>
      </c>
      <c r="E31">
        <f t="shared" ca="1" si="18"/>
        <v>20</v>
      </c>
      <c r="F31" s="29"/>
      <c r="G31" s="32">
        <f t="shared" ca="1" si="19"/>
        <v>0.89561150012636792</v>
      </c>
      <c r="H31" s="23">
        <f t="shared" ca="1" si="20"/>
        <v>6.334505182583861</v>
      </c>
      <c r="I31" s="29">
        <f t="shared" ca="1" si="21"/>
        <v>-19.152135394345855</v>
      </c>
      <c r="J31" s="23"/>
      <c r="K31" s="23"/>
      <c r="L31" s="19"/>
      <c r="M31" s="19">
        <f t="shared" ca="1" si="22"/>
        <v>0.89561149962635789</v>
      </c>
      <c r="O31" s="19">
        <f t="shared" si="23"/>
        <v>9.5000000140484584</v>
      </c>
      <c r="P31" s="37">
        <f t="shared" si="24"/>
        <v>0.18909986220833946</v>
      </c>
      <c r="Q31" s="36">
        <f t="shared" si="24"/>
        <v>0.25612926446384493</v>
      </c>
      <c r="R31" s="36">
        <f t="shared" si="24"/>
        <v>0.37518527027876625</v>
      </c>
      <c r="S31" s="36">
        <f t="shared" si="24"/>
        <v>0.42464658408587042</v>
      </c>
      <c r="T31" s="36">
        <f t="shared" si="24"/>
        <v>0.44964212330361364</v>
      </c>
      <c r="U31" s="36">
        <f t="shared" si="24"/>
        <v>0.47477078251069343</v>
      </c>
      <c r="V31" s="36">
        <f t="shared" si="24"/>
        <v>0.5</v>
      </c>
      <c r="W31" s="36">
        <f t="shared" si="24"/>
        <v>0.57596777229030782</v>
      </c>
      <c r="X31" s="36">
        <f t="shared" si="24"/>
        <v>0.62652813924141015</v>
      </c>
      <c r="Y31" s="36">
        <f t="shared" si="24"/>
        <v>0.65168955364963632</v>
      </c>
      <c r="Z31" s="38">
        <f t="shared" si="24"/>
        <v>0.72634065499174671</v>
      </c>
      <c r="AA31" s="36"/>
    </row>
    <row r="32" spans="1:38" x14ac:dyDescent="0.2">
      <c r="A32" s="16">
        <f t="shared" si="17"/>
        <v>8</v>
      </c>
      <c r="C32" t="str">
        <f t="shared" si="16"/>
        <v xml:space="preserve"> Savielly Tartakower (Poland) </v>
      </c>
      <c r="D32" s="31">
        <v>0.65935657892879773</v>
      </c>
      <c r="E32">
        <f t="shared" ca="1" si="18"/>
        <v>20</v>
      </c>
      <c r="F32" s="29"/>
      <c r="G32" s="32">
        <f t="shared" ca="1" si="19"/>
        <v>0.65935657830181382</v>
      </c>
      <c r="H32" s="23">
        <f t="shared" ca="1" si="20"/>
        <v>4.6635149971101102</v>
      </c>
      <c r="I32" s="29">
        <f t="shared" ca="1" si="21"/>
        <v>-72.351862625305586</v>
      </c>
      <c r="J32" s="23"/>
      <c r="K32" s="23"/>
      <c r="L32" s="19"/>
      <c r="M32" s="19">
        <f t="shared" ca="1" si="22"/>
        <v>0.65935657793370228</v>
      </c>
      <c r="O32" s="19">
        <f t="shared" si="23"/>
        <v>8.0000000120735333</v>
      </c>
      <c r="P32" s="37">
        <f t="shared" si="24"/>
        <v>0.14652603499353128</v>
      </c>
      <c r="Q32" s="36">
        <f t="shared" si="24"/>
        <v>0.20222796783128785</v>
      </c>
      <c r="R32" s="36">
        <f t="shared" si="24"/>
        <v>0.30655442213961331</v>
      </c>
      <c r="S32" s="36">
        <f t="shared" si="24"/>
        <v>0.35206616011521241</v>
      </c>
      <c r="T32" s="36">
        <f t="shared" si="24"/>
        <v>0.37557828970407231</v>
      </c>
      <c r="U32" s="36">
        <f t="shared" si="24"/>
        <v>0.39957292732279975</v>
      </c>
      <c r="V32" s="36">
        <f t="shared" si="24"/>
        <v>0.42403222770969223</v>
      </c>
      <c r="W32" s="36">
        <f t="shared" si="24"/>
        <v>0.5</v>
      </c>
      <c r="X32" s="36">
        <f t="shared" si="24"/>
        <v>0.55258205458864906</v>
      </c>
      <c r="Y32" s="36">
        <f t="shared" si="24"/>
        <v>0.57938076383480841</v>
      </c>
      <c r="Z32" s="38">
        <f t="shared" si="24"/>
        <v>0.66147915779709954</v>
      </c>
      <c r="AA32" s="36"/>
    </row>
    <row r="33" spans="1:38" x14ac:dyDescent="0.2">
      <c r="A33" s="16">
        <f t="shared" si="17"/>
        <v>9</v>
      </c>
      <c r="C33" t="str">
        <f t="shared" si="16"/>
        <v xml:space="preserve"> Frederick Yates (England) </v>
      </c>
      <c r="D33" s="31">
        <v>0.53387178137261182</v>
      </c>
      <c r="E33">
        <f t="shared" ca="1" si="18"/>
        <v>20</v>
      </c>
      <c r="F33" s="29"/>
      <c r="G33" s="32">
        <f t="shared" ca="1" si="19"/>
        <v>0.53387178085778053</v>
      </c>
      <c r="H33" s="23">
        <f t="shared" ca="1" si="20"/>
        <v>3.775982736043165</v>
      </c>
      <c r="I33" s="29">
        <f t="shared" ca="1" si="21"/>
        <v>-109.02521370713787</v>
      </c>
      <c r="J33" s="23"/>
      <c r="K33" s="23"/>
      <c r="L33" s="19"/>
      <c r="M33" s="19">
        <f t="shared" ca="1" si="22"/>
        <v>0.53387178055972584</v>
      </c>
      <c r="O33" s="19">
        <f t="shared" si="23"/>
        <v>7.0000000106583684</v>
      </c>
      <c r="P33" s="37">
        <f t="shared" si="24"/>
        <v>0.1220433734176597</v>
      </c>
      <c r="Q33" s="36">
        <f t="shared" si="24"/>
        <v>0.17029527437988703</v>
      </c>
      <c r="R33" s="36">
        <f t="shared" si="24"/>
        <v>0.26359114951916635</v>
      </c>
      <c r="S33" s="36">
        <f t="shared" si="24"/>
        <v>0.30553482356328665</v>
      </c>
      <c r="T33" s="36">
        <f t="shared" si="24"/>
        <v>0.32751018938762444</v>
      </c>
      <c r="U33" s="36">
        <f t="shared" si="24"/>
        <v>0.35015597521530922</v>
      </c>
      <c r="V33" s="36">
        <f t="shared" si="24"/>
        <v>0.37347186075858979</v>
      </c>
      <c r="W33" s="36">
        <f t="shared" si="24"/>
        <v>0.44741794541135094</v>
      </c>
      <c r="X33" s="36">
        <f t="shared" si="24"/>
        <v>0.5</v>
      </c>
      <c r="Y33" s="36">
        <f t="shared" si="24"/>
        <v>0.52725373805542775</v>
      </c>
      <c r="Z33" s="38">
        <f t="shared" si="24"/>
        <v>0.61272567562088232</v>
      </c>
      <c r="AA33" s="36"/>
    </row>
    <row r="34" spans="1:38" x14ac:dyDescent="0.2">
      <c r="A34" s="16">
        <f t="shared" si="17"/>
        <v>10</v>
      </c>
      <c r="C34" t="str">
        <f t="shared" si="16"/>
        <v xml:space="preserve"> Edward Lasker (United States) </v>
      </c>
      <c r="D34" s="31">
        <v>0.47868013213603799</v>
      </c>
      <c r="E34">
        <f t="shared" ca="1" si="18"/>
        <v>20</v>
      </c>
      <c r="F34" s="29"/>
      <c r="G34" s="32">
        <f t="shared" ca="1" si="19"/>
        <v>0.47868013167216505</v>
      </c>
      <c r="H34" s="23">
        <f t="shared" ca="1" si="20"/>
        <v>3.3856217505574913</v>
      </c>
      <c r="I34" s="29">
        <f t="shared" ca="1" si="21"/>
        <v>-127.98183927186606</v>
      </c>
      <c r="J34" s="23"/>
      <c r="K34" s="23"/>
      <c r="L34" s="19"/>
      <c r="M34" s="19">
        <f t="shared" ca="1" si="22"/>
        <v>0.47868013140492321</v>
      </c>
      <c r="O34" s="19">
        <f t="shared" si="23"/>
        <v>6.5000000099278115</v>
      </c>
      <c r="P34" s="37">
        <f t="shared" si="24"/>
        <v>0.11082479173116955</v>
      </c>
      <c r="Q34" s="36">
        <f t="shared" si="24"/>
        <v>0.15542645534305635</v>
      </c>
      <c r="R34" s="36">
        <f t="shared" si="24"/>
        <v>0.24296182489803547</v>
      </c>
      <c r="S34" s="36">
        <f t="shared" si="24"/>
        <v>0.28288386334606536</v>
      </c>
      <c r="T34" s="36">
        <f t="shared" si="24"/>
        <v>0.3039430991133521</v>
      </c>
      <c r="U34" s="36">
        <f t="shared" si="24"/>
        <v>0.32574867424742199</v>
      </c>
      <c r="V34" s="36">
        <f t="shared" si="24"/>
        <v>0.34831044635036373</v>
      </c>
      <c r="W34" s="36">
        <f t="shared" si="24"/>
        <v>0.42061923616519153</v>
      </c>
      <c r="X34" s="36">
        <f t="shared" si="24"/>
        <v>0.4727462619445722</v>
      </c>
      <c r="Y34" s="36">
        <f t="shared" si="24"/>
        <v>0.5</v>
      </c>
      <c r="Z34" s="38">
        <f t="shared" si="24"/>
        <v>0.58653535182467742</v>
      </c>
      <c r="AA34" s="36"/>
    </row>
    <row r="35" spans="1:38" x14ac:dyDescent="0.2">
      <c r="A35" s="16">
        <f t="shared" si="17"/>
        <v>11</v>
      </c>
      <c r="C35" t="str">
        <f t="shared" si="16"/>
        <v xml:space="preserve"> Dawid Janowski (France) </v>
      </c>
      <c r="D35" s="31">
        <v>0.33743458396230436</v>
      </c>
      <c r="E35">
        <f t="shared" ca="1" si="18"/>
        <v>20</v>
      </c>
      <c r="F35" s="29"/>
      <c r="G35" s="32">
        <f t="shared" ca="1" si="19"/>
        <v>0.33743458363329037</v>
      </c>
      <c r="H35" s="23">
        <f t="shared" ca="1" si="20"/>
        <v>2.3866164274426058</v>
      </c>
      <c r="I35" s="29">
        <f t="shared" ca="1" si="21"/>
        <v>-188.72416346887789</v>
      </c>
      <c r="J35" s="23"/>
      <c r="K35" s="23"/>
      <c r="L35" s="19"/>
      <c r="M35" s="19">
        <f t="shared" ca="1" si="22"/>
        <v>0.33743458344490435</v>
      </c>
      <c r="O35" s="19">
        <f t="shared" si="23"/>
        <v>5.0000000076666709</v>
      </c>
      <c r="P35" s="39">
        <f t="shared" si="24"/>
        <v>8.0764508082854944E-2</v>
      </c>
      <c r="Q35" s="40">
        <f t="shared" si="24"/>
        <v>0.11483069751529712</v>
      </c>
      <c r="R35" s="40">
        <f t="shared" si="24"/>
        <v>0.18449724408216028</v>
      </c>
      <c r="S35" s="40">
        <f t="shared" si="24"/>
        <v>0.21757366539217862</v>
      </c>
      <c r="T35" s="40">
        <f t="shared" si="24"/>
        <v>0.23536666801583636</v>
      </c>
      <c r="U35" s="40">
        <f t="shared" si="24"/>
        <v>0.25404806097941413</v>
      </c>
      <c r="V35" s="40">
        <f t="shared" si="24"/>
        <v>0.27365934500825334</v>
      </c>
      <c r="W35" s="40">
        <f t="shared" si="24"/>
        <v>0.33852084220290035</v>
      </c>
      <c r="X35" s="40">
        <f t="shared" si="24"/>
        <v>0.38727432437911768</v>
      </c>
      <c r="Y35" s="40">
        <f t="shared" si="24"/>
        <v>0.41346464817532252</v>
      </c>
      <c r="Z35" s="41">
        <f t="shared" si="24"/>
        <v>0.5</v>
      </c>
      <c r="AA35" s="36"/>
    </row>
    <row r="36" spans="1:38" x14ac:dyDescent="0.2">
      <c r="D36" s="29">
        <f t="array" ref="D36">EXP(SUM(LN(D25:D35)))</f>
        <v>1.0000000000000002</v>
      </c>
      <c r="E36">
        <f ca="1">SUM(E25:E35)/2</f>
        <v>110</v>
      </c>
      <c r="G36" s="29">
        <f t="array" aca="1" ref="G36" ca="1">EXP(SUM(LN(G25:G35)))</f>
        <v>0.99999999999999933</v>
      </c>
      <c r="H36">
        <f ca="1">SUM(H25:H35)</f>
        <v>100</v>
      </c>
      <c r="I36" s="19">
        <f ca="1">SUM(I25:I35)</f>
        <v>0</v>
      </c>
      <c r="L36" s="12" t="s">
        <v>42</v>
      </c>
      <c r="M36" s="19">
        <f t="array" aca="1" ref="M36" ca="1">EXP(SUM(LN(M25:M35))/$D$5)</f>
        <v>0.99999999944171103</v>
      </c>
      <c r="O36" s="19">
        <f>SUM(O25:O35)</f>
        <v>110</v>
      </c>
      <c r="P36" s="36"/>
    </row>
    <row r="37" spans="1:38" x14ac:dyDescent="0.2">
      <c r="L37" s="42" t="s">
        <v>43</v>
      </c>
      <c r="M37" s="19">
        <f ca="1">SUM(M25:M35)</f>
        <v>14.138618152665805</v>
      </c>
    </row>
    <row r="38" spans="1:38" x14ac:dyDescent="0.2">
      <c r="D38" s="3" t="s">
        <v>44</v>
      </c>
    </row>
    <row r="42" spans="1:38" x14ac:dyDescent="0.2">
      <c r="A42" t="str">
        <f>A24</f>
        <v>Rk</v>
      </c>
      <c r="C42" t="str">
        <f t="shared" ref="C42:C53" si="25">C24</f>
        <v>Player</v>
      </c>
      <c r="P42" t="s">
        <v>45</v>
      </c>
      <c r="AB42" s="3" t="s">
        <v>46</v>
      </c>
    </row>
    <row r="43" spans="1:38" x14ac:dyDescent="0.2">
      <c r="A43" s="16">
        <f t="shared" ref="A43:A53" si="26">ROW(A43)-ROW($A$42)</f>
        <v>1</v>
      </c>
      <c r="C43" t="str">
        <f t="shared" si="25"/>
        <v xml:space="preserve"> Emanuel Lasker (Germany) </v>
      </c>
      <c r="P43" s="33">
        <f t="shared" ref="P43:P53" si="27">LN(P25^AB43)</f>
        <v>0</v>
      </c>
      <c r="Q43" s="34">
        <f t="shared" ref="Q43:Q53" si="28">LN(Q25^AC43)</f>
        <v>-0.51716772331679217</v>
      </c>
      <c r="R43" s="34">
        <f t="shared" ref="R43:R53" si="29">LN(R25^AD43)</f>
        <v>-0.98435958451242012</v>
      </c>
      <c r="S43" s="34">
        <f t="shared" ref="S43:S53" si="30">LN(S25^AE43)</f>
        <v>-0.82369731168252247</v>
      </c>
      <c r="T43" s="34">
        <f t="shared" ref="T43:T53" si="31">LN(T25^AF43)</f>
        <v>-1.0043781143258288</v>
      </c>
      <c r="U43" s="34">
        <f t="shared" ref="U43:U53" si="32">LN(U25^AG43)</f>
        <v>-0.91803412480132285</v>
      </c>
      <c r="V43" s="34">
        <f t="shared" ref="V43:V53" si="33">LN(V25^AH43)</f>
        <v>-0.83844146842913403</v>
      </c>
      <c r="W43" s="34">
        <f t="shared" ref="W43:W53" si="34">LN(W25^AI43)</f>
        <v>-0.47532072303948913</v>
      </c>
      <c r="X43" s="34">
        <f t="shared" ref="X43:X53" si="35">LN(X25^AJ43)</f>
        <v>-0.39047426044547046</v>
      </c>
      <c r="Y43" s="34">
        <f t="shared" ref="Y43:Y53" si="36">LN(Y25^AK43)</f>
        <v>-0.35238293466003978</v>
      </c>
      <c r="Z43" s="35">
        <f t="shared" ref="Z43:Z53" si="37">LN(Z25^AL43)</f>
        <v>-0.33685176578705678</v>
      </c>
      <c r="AA43" s="43"/>
      <c r="AB43">
        <f t="shared" ref="AB43:AB53" si="38">(LEN(P7)-LEN(SUBSTITUTE(P7,$G$5,"")))*2+LEN(P7)-LEN(SUBSTITUTE(P7,$H$5,""))</f>
        <v>0</v>
      </c>
      <c r="AC43">
        <f t="shared" ref="AC43:AC53" si="39">(LEN(Q7)-LEN(SUBSTITUTE(Q7,$G$5,"")))*2+LEN(Q7)-LEN(SUBSTITUTE(Q7,$H$5,""))</f>
        <v>1</v>
      </c>
      <c r="AD43">
        <f t="shared" ref="AD43:AD53" si="40">(LEN(R7)-LEN(SUBSTITUTE(R7,$G$5,"")))*2+LEN(R7)-LEN(SUBSTITUTE(R7,$H$5,""))</f>
        <v>3</v>
      </c>
      <c r="AE43">
        <f t="shared" ref="AE43:AE53" si="41">(LEN(S7)-LEN(SUBSTITUTE(S7,$G$5,"")))*2+LEN(S7)-LEN(SUBSTITUTE(S7,$H$5,""))</f>
        <v>3</v>
      </c>
      <c r="AF43">
        <f t="shared" ref="AF43:AF53" si="42">(LEN(T7)-LEN(SUBSTITUTE(T7,$G$5,"")))*2+LEN(T7)-LEN(SUBSTITUTE(T7,$H$5,""))</f>
        <v>4</v>
      </c>
      <c r="AG43">
        <f t="shared" ref="AG43:AG53" si="43">(LEN(U7)-LEN(SUBSTITUTE(U7,$G$5,"")))*2+LEN(U7)-LEN(SUBSTITUTE(U7,$H$5,""))</f>
        <v>4</v>
      </c>
      <c r="AH43">
        <f t="shared" ref="AH43:AH53" si="44">(LEN(V7)-LEN(SUBSTITUTE(V7,$G$5,"")))*2+LEN(V7)-LEN(SUBSTITUTE(V7,$H$5,""))</f>
        <v>4</v>
      </c>
      <c r="AI43">
        <f t="shared" ref="AI43:AI53" si="45">(LEN(W7)-LEN(SUBSTITUTE(W7,$G$5,"")))*2+LEN(W7)-LEN(SUBSTITUTE(W7,$H$5,""))</f>
        <v>3</v>
      </c>
      <c r="AJ43">
        <f t="shared" ref="AJ43:AJ53" si="46">(LEN(X7)-LEN(SUBSTITUTE(X7,$G$5,"")))*2+LEN(X7)-LEN(SUBSTITUTE(X7,$H$5,""))</f>
        <v>3</v>
      </c>
      <c r="AK43">
        <f t="shared" ref="AK43:AK53" si="47">(LEN(Y7)-LEN(SUBSTITUTE(Y7,$G$5,"")))*2+LEN(Y7)-LEN(SUBSTITUTE(Y7,$H$5,""))</f>
        <v>3</v>
      </c>
      <c r="AL43">
        <f t="shared" ref="AL43:AL53" si="48">(LEN(Z7)-LEN(SUBSTITUTE(Z7,$G$5,"")))*2+LEN(Z7)-LEN(SUBSTITUTE(Z7,$H$5,""))</f>
        <v>4</v>
      </c>
    </row>
    <row r="44" spans="1:38" x14ac:dyDescent="0.2">
      <c r="A44" s="16">
        <f t="shared" si="26"/>
        <v>2</v>
      </c>
      <c r="C44" t="str">
        <f t="shared" si="25"/>
        <v xml:space="preserve"> José Raúl Capablanca (Cuba) </v>
      </c>
      <c r="P44" s="37">
        <f t="shared" si="27"/>
        <v>-2.7205571021150714</v>
      </c>
      <c r="Q44" s="36">
        <f t="shared" si="28"/>
        <v>0</v>
      </c>
      <c r="R44" s="36">
        <f t="shared" si="29"/>
        <v>-0.90649374271787153</v>
      </c>
      <c r="S44" s="36">
        <f t="shared" si="30"/>
        <v>-0.76578233042944743</v>
      </c>
      <c r="T44" s="36">
        <f t="shared" si="31"/>
        <v>-0.70334658090150726</v>
      </c>
      <c r="U44" s="36">
        <f t="shared" si="32"/>
        <v>-0.96823619877493128</v>
      </c>
      <c r="V44" s="36">
        <f t="shared" si="33"/>
        <v>-1.1835520072118531</v>
      </c>
      <c r="W44" s="36">
        <f t="shared" si="34"/>
        <v>-0.90372958527582337</v>
      </c>
      <c r="X44" s="36">
        <f t="shared" si="35"/>
        <v>-0.56005618125379952</v>
      </c>
      <c r="Y44" s="36">
        <f t="shared" si="36"/>
        <v>-0.50677037969573668</v>
      </c>
      <c r="Z44" s="38">
        <f t="shared" si="37"/>
        <v>-0.36592905008263793</v>
      </c>
      <c r="AB44">
        <f t="shared" si="38"/>
        <v>3</v>
      </c>
      <c r="AC44">
        <f t="shared" si="39"/>
        <v>0</v>
      </c>
      <c r="AD44">
        <f t="shared" si="40"/>
        <v>2</v>
      </c>
      <c r="AE44">
        <f t="shared" si="41"/>
        <v>2</v>
      </c>
      <c r="AF44">
        <f t="shared" si="42"/>
        <v>2</v>
      </c>
      <c r="AG44">
        <f t="shared" si="43"/>
        <v>3</v>
      </c>
      <c r="AH44">
        <f t="shared" si="44"/>
        <v>4</v>
      </c>
      <c r="AI44">
        <f t="shared" si="45"/>
        <v>4</v>
      </c>
      <c r="AJ44">
        <f t="shared" si="46"/>
        <v>3</v>
      </c>
      <c r="AK44">
        <f t="shared" si="47"/>
        <v>3</v>
      </c>
      <c r="AL44">
        <f t="shared" si="48"/>
        <v>3</v>
      </c>
    </row>
    <row r="45" spans="1:38" x14ac:dyDescent="0.2">
      <c r="A45" s="16">
        <f t="shared" si="26"/>
        <v>3</v>
      </c>
      <c r="C45" t="str">
        <f t="shared" si="25"/>
        <v xml:space="preserve"> Alexander Alekhine (France) </v>
      </c>
      <c r="P45" s="37">
        <f t="shared" si="27"/>
        <v>-1.2739543110827072</v>
      </c>
      <c r="Q45" s="36">
        <f t="shared" si="28"/>
        <v>-2.0187933537652096</v>
      </c>
      <c r="R45" s="36">
        <f t="shared" si="29"/>
        <v>0</v>
      </c>
      <c r="S45" s="36">
        <f t="shared" si="30"/>
        <v>-1.1906083064824169</v>
      </c>
      <c r="T45" s="36">
        <f t="shared" si="31"/>
        <v>-1.101986300753462</v>
      </c>
      <c r="U45" s="36">
        <f t="shared" si="32"/>
        <v>-1.5282005003538</v>
      </c>
      <c r="V45" s="36">
        <f t="shared" si="33"/>
        <v>-0.94060021127308791</v>
      </c>
      <c r="W45" s="36">
        <f t="shared" si="34"/>
        <v>-0.73216503382610376</v>
      </c>
      <c r="X45" s="36">
        <f t="shared" si="35"/>
        <v>-1.223879244469777</v>
      </c>
      <c r="Y45" s="36">
        <f t="shared" si="36"/>
        <v>-0.55668319471045469</v>
      </c>
      <c r="Z45" s="38">
        <f t="shared" si="37"/>
        <v>-0.81580191002304525</v>
      </c>
      <c r="AB45">
        <f t="shared" si="38"/>
        <v>1</v>
      </c>
      <c r="AC45">
        <f t="shared" si="39"/>
        <v>2</v>
      </c>
      <c r="AD45">
        <f t="shared" si="40"/>
        <v>0</v>
      </c>
      <c r="AE45">
        <f t="shared" si="41"/>
        <v>2</v>
      </c>
      <c r="AF45">
        <f t="shared" si="42"/>
        <v>2</v>
      </c>
      <c r="AG45">
        <f t="shared" si="43"/>
        <v>3</v>
      </c>
      <c r="AH45">
        <f t="shared" si="44"/>
        <v>2</v>
      </c>
      <c r="AI45">
        <f t="shared" si="45"/>
        <v>2</v>
      </c>
      <c r="AJ45">
        <f t="shared" si="46"/>
        <v>4</v>
      </c>
      <c r="AK45">
        <f t="shared" si="47"/>
        <v>2</v>
      </c>
      <c r="AL45">
        <f t="shared" si="48"/>
        <v>4</v>
      </c>
    </row>
    <row r="46" spans="1:38" x14ac:dyDescent="0.2">
      <c r="A46" s="16">
        <f t="shared" si="26"/>
        <v>4</v>
      </c>
      <c r="C46" t="str">
        <f t="shared" si="25"/>
        <v xml:space="preserve"> Frank Marshall (United States) </v>
      </c>
      <c r="P46" s="37">
        <f t="shared" si="27"/>
        <v>-1.4267082032083611</v>
      </c>
      <c r="Q46" s="36">
        <f t="shared" si="28"/>
        <v>-2.2906979076146916</v>
      </c>
      <c r="R46" s="36">
        <f t="shared" si="29"/>
        <v>-1.6032242726203232</v>
      </c>
      <c r="S46" s="36">
        <f t="shared" si="30"/>
        <v>0</v>
      </c>
      <c r="T46" s="36">
        <f t="shared" si="31"/>
        <v>-1.9308959364453626</v>
      </c>
      <c r="U46" s="36">
        <f t="shared" si="32"/>
        <v>-0.59691327263632132</v>
      </c>
      <c r="V46" s="36">
        <f t="shared" si="33"/>
        <v>-1.105541581247919</v>
      </c>
      <c r="W46" s="36">
        <f t="shared" si="34"/>
        <v>-0.43396668678554312</v>
      </c>
      <c r="X46" s="36">
        <f t="shared" si="35"/>
        <v>-1.0938397798939976</v>
      </c>
      <c r="Y46" s="36">
        <f t="shared" si="36"/>
        <v>-0.99755242707522329</v>
      </c>
      <c r="Z46" s="38">
        <f t="shared" si="37"/>
        <v>-0.9814220083025782</v>
      </c>
      <c r="AB46">
        <f t="shared" si="38"/>
        <v>1</v>
      </c>
      <c r="AC46">
        <f t="shared" si="39"/>
        <v>2</v>
      </c>
      <c r="AD46">
        <f t="shared" si="40"/>
        <v>2</v>
      </c>
      <c r="AE46">
        <f t="shared" si="41"/>
        <v>0</v>
      </c>
      <c r="AF46">
        <f t="shared" si="42"/>
        <v>3</v>
      </c>
      <c r="AG46">
        <f t="shared" si="43"/>
        <v>1</v>
      </c>
      <c r="AH46">
        <f t="shared" si="44"/>
        <v>2</v>
      </c>
      <c r="AI46">
        <f t="shared" si="45"/>
        <v>1</v>
      </c>
      <c r="AJ46">
        <f t="shared" si="46"/>
        <v>3</v>
      </c>
      <c r="AK46">
        <f t="shared" si="47"/>
        <v>3</v>
      </c>
      <c r="AL46">
        <f t="shared" si="48"/>
        <v>4</v>
      </c>
    </row>
    <row r="47" spans="1:38" x14ac:dyDescent="0.2">
      <c r="A47" s="16">
        <f t="shared" si="26"/>
        <v>5</v>
      </c>
      <c r="C47" t="str">
        <f t="shared" si="25"/>
        <v xml:space="preserve"> Richard Réti (Czechoslovakia) </v>
      </c>
      <c r="P47" s="37">
        <f t="shared" si="27"/>
        <v>0</v>
      </c>
      <c r="Q47" s="36">
        <f t="shared" si="28"/>
        <v>-2.4314830891294608</v>
      </c>
      <c r="R47" s="36">
        <f t="shared" si="29"/>
        <v>-1.7178231979340772</v>
      </c>
      <c r="S47" s="36">
        <f t="shared" si="30"/>
        <v>-0.74524244433647535</v>
      </c>
      <c r="T47" s="36">
        <f t="shared" si="31"/>
        <v>0</v>
      </c>
      <c r="U47" s="36">
        <f t="shared" si="32"/>
        <v>-1.2877351701697104</v>
      </c>
      <c r="V47" s="36">
        <f t="shared" si="33"/>
        <v>-1.194373054913469</v>
      </c>
      <c r="W47" s="36">
        <f t="shared" si="34"/>
        <v>-1.883717284371099</v>
      </c>
      <c r="X47" s="36">
        <f t="shared" si="35"/>
        <v>-0.79353663825337839</v>
      </c>
      <c r="Y47" s="36">
        <f t="shared" si="36"/>
        <v>-0.72464773568384611</v>
      </c>
      <c r="Z47" s="38">
        <f t="shared" si="37"/>
        <v>-1.0734354586185229</v>
      </c>
      <c r="AB47">
        <f t="shared" si="38"/>
        <v>0</v>
      </c>
      <c r="AC47">
        <f t="shared" si="39"/>
        <v>2</v>
      </c>
      <c r="AD47">
        <f t="shared" si="40"/>
        <v>2</v>
      </c>
      <c r="AE47">
        <f t="shared" si="41"/>
        <v>1</v>
      </c>
      <c r="AF47">
        <f t="shared" si="42"/>
        <v>0</v>
      </c>
      <c r="AG47">
        <f t="shared" si="43"/>
        <v>2</v>
      </c>
      <c r="AH47">
        <f t="shared" si="44"/>
        <v>2</v>
      </c>
      <c r="AI47">
        <f t="shared" si="45"/>
        <v>4</v>
      </c>
      <c r="AJ47">
        <f t="shared" si="46"/>
        <v>2</v>
      </c>
      <c r="AK47">
        <f t="shared" si="47"/>
        <v>2</v>
      </c>
      <c r="AL47">
        <f t="shared" si="48"/>
        <v>4</v>
      </c>
    </row>
    <row r="48" spans="1:38" x14ac:dyDescent="0.2">
      <c r="A48" s="16">
        <f t="shared" si="26"/>
        <v>6</v>
      </c>
      <c r="C48" t="str">
        <f t="shared" si="25"/>
        <v xml:space="preserve"> Géza Maróczy (Hungary) </v>
      </c>
      <c r="P48" s="37">
        <f t="shared" si="27"/>
        <v>0</v>
      </c>
      <c r="Q48" s="36">
        <f t="shared" si="28"/>
        <v>-1.2879277727974723</v>
      </c>
      <c r="R48" s="36">
        <f t="shared" si="29"/>
        <v>-0.91843273446675944</v>
      </c>
      <c r="S48" s="36">
        <f t="shared" si="30"/>
        <v>-2.398913571748583</v>
      </c>
      <c r="T48" s="36">
        <f t="shared" si="31"/>
        <v>-1.4899634083534137</v>
      </c>
      <c r="U48" s="36">
        <f t="shared" si="32"/>
        <v>0</v>
      </c>
      <c r="V48" s="36">
        <f t="shared" si="33"/>
        <v>-1.2878410138661875</v>
      </c>
      <c r="W48" s="36">
        <f t="shared" si="34"/>
        <v>-1.0202281783428935</v>
      </c>
      <c r="X48" s="36">
        <f t="shared" si="35"/>
        <v>-1.7240916270304671</v>
      </c>
      <c r="Y48" s="36">
        <f t="shared" si="36"/>
        <v>-1.1824570521048039</v>
      </c>
      <c r="Z48" s="38">
        <f t="shared" si="37"/>
        <v>-0.58618821151826062</v>
      </c>
      <c r="AB48">
        <f t="shared" si="38"/>
        <v>0</v>
      </c>
      <c r="AC48">
        <f t="shared" si="39"/>
        <v>1</v>
      </c>
      <c r="AD48">
        <f t="shared" si="40"/>
        <v>1</v>
      </c>
      <c r="AE48">
        <f t="shared" si="41"/>
        <v>3</v>
      </c>
      <c r="AF48">
        <f t="shared" si="42"/>
        <v>2</v>
      </c>
      <c r="AG48">
        <f t="shared" si="43"/>
        <v>0</v>
      </c>
      <c r="AH48">
        <f t="shared" si="44"/>
        <v>2</v>
      </c>
      <c r="AI48">
        <f t="shared" si="45"/>
        <v>2</v>
      </c>
      <c r="AJ48">
        <f t="shared" si="46"/>
        <v>4</v>
      </c>
      <c r="AK48">
        <f t="shared" si="47"/>
        <v>3</v>
      </c>
      <c r="AL48">
        <f t="shared" si="48"/>
        <v>2</v>
      </c>
    </row>
    <row r="49" spans="1:38" x14ac:dyDescent="0.2">
      <c r="A49" s="16">
        <f t="shared" si="26"/>
        <v>7</v>
      </c>
      <c r="C49" t="str">
        <f t="shared" si="25"/>
        <v xml:space="preserve"> Efim Bogoljubow (Soviet Union) </v>
      </c>
      <c r="P49" s="37">
        <f t="shared" si="27"/>
        <v>0</v>
      </c>
      <c r="Q49" s="36">
        <f t="shared" si="28"/>
        <v>0</v>
      </c>
      <c r="R49" s="36">
        <f t="shared" si="29"/>
        <v>-1.9606706418790973</v>
      </c>
      <c r="S49" s="36">
        <f t="shared" si="30"/>
        <v>-1.7129960457160223</v>
      </c>
      <c r="T49" s="36">
        <f t="shared" si="31"/>
        <v>-1.5986065883388629</v>
      </c>
      <c r="U49" s="36">
        <f t="shared" si="32"/>
        <v>-1.4898463091078784</v>
      </c>
      <c r="V49" s="36">
        <f t="shared" si="33"/>
        <v>0</v>
      </c>
      <c r="W49" s="36">
        <f t="shared" si="34"/>
        <v>-1.1034071414728746</v>
      </c>
      <c r="X49" s="36">
        <f t="shared" si="35"/>
        <v>-1.8702463626575299</v>
      </c>
      <c r="Y49" s="36">
        <f t="shared" si="36"/>
        <v>-1.2845609254725558</v>
      </c>
      <c r="Z49" s="38">
        <f t="shared" si="37"/>
        <v>-0.63947230491145179</v>
      </c>
      <c r="AB49">
        <f t="shared" si="38"/>
        <v>0</v>
      </c>
      <c r="AC49">
        <f t="shared" si="39"/>
        <v>0</v>
      </c>
      <c r="AD49">
        <f t="shared" si="40"/>
        <v>2</v>
      </c>
      <c r="AE49">
        <f t="shared" si="41"/>
        <v>2</v>
      </c>
      <c r="AF49">
        <f t="shared" si="42"/>
        <v>2</v>
      </c>
      <c r="AG49">
        <f t="shared" si="43"/>
        <v>2</v>
      </c>
      <c r="AH49">
        <f t="shared" si="44"/>
        <v>0</v>
      </c>
      <c r="AI49">
        <f t="shared" si="45"/>
        <v>2</v>
      </c>
      <c r="AJ49">
        <f t="shared" si="46"/>
        <v>4</v>
      </c>
      <c r="AK49">
        <f t="shared" si="47"/>
        <v>3</v>
      </c>
      <c r="AL49">
        <f t="shared" si="48"/>
        <v>2</v>
      </c>
    </row>
    <row r="50" spans="1:38" x14ac:dyDescent="0.2">
      <c r="A50" s="16">
        <f t="shared" si="26"/>
        <v>8</v>
      </c>
      <c r="C50" t="str">
        <f t="shared" si="25"/>
        <v xml:space="preserve"> Savielly Tartakower (Poland) </v>
      </c>
      <c r="P50" s="37">
        <f t="shared" si="27"/>
        <v>-1.9205521530477219</v>
      </c>
      <c r="Q50" s="36">
        <f t="shared" si="28"/>
        <v>0</v>
      </c>
      <c r="R50" s="36">
        <f t="shared" si="29"/>
        <v>-2.3647199587380867</v>
      </c>
      <c r="S50" s="36">
        <f t="shared" si="30"/>
        <v>-3.1318084985177448</v>
      </c>
      <c r="T50" s="36">
        <f t="shared" si="31"/>
        <v>0</v>
      </c>
      <c r="U50" s="36">
        <f t="shared" si="32"/>
        <v>-1.8347179678905576</v>
      </c>
      <c r="V50" s="36">
        <f t="shared" si="33"/>
        <v>-1.7158916357788476</v>
      </c>
      <c r="W50" s="36">
        <f t="shared" si="34"/>
        <v>0</v>
      </c>
      <c r="X50" s="36">
        <f t="shared" si="35"/>
        <v>-1.1863066830498525</v>
      </c>
      <c r="Y50" s="36">
        <f t="shared" si="36"/>
        <v>-0.5457953943450583</v>
      </c>
      <c r="Z50" s="38">
        <f t="shared" si="37"/>
        <v>-1.2398304102326276</v>
      </c>
      <c r="AB50">
        <f t="shared" si="38"/>
        <v>1</v>
      </c>
      <c r="AC50">
        <f t="shared" si="39"/>
        <v>0</v>
      </c>
      <c r="AD50">
        <f t="shared" si="40"/>
        <v>2</v>
      </c>
      <c r="AE50">
        <f t="shared" si="41"/>
        <v>3</v>
      </c>
      <c r="AF50">
        <f t="shared" si="42"/>
        <v>0</v>
      </c>
      <c r="AG50">
        <f t="shared" si="43"/>
        <v>2</v>
      </c>
      <c r="AH50">
        <f t="shared" si="44"/>
        <v>2</v>
      </c>
      <c r="AI50">
        <f t="shared" si="45"/>
        <v>0</v>
      </c>
      <c r="AJ50">
        <f t="shared" si="46"/>
        <v>2</v>
      </c>
      <c r="AK50">
        <f t="shared" si="47"/>
        <v>1</v>
      </c>
      <c r="AL50">
        <f t="shared" si="48"/>
        <v>3</v>
      </c>
    </row>
    <row r="51" spans="1:38" x14ac:dyDescent="0.2">
      <c r="A51" s="16">
        <f t="shared" si="26"/>
        <v>9</v>
      </c>
      <c r="C51" t="str">
        <f t="shared" si="25"/>
        <v xml:space="preserve"> Frederick Yates (England) </v>
      </c>
      <c r="P51" s="37">
        <f t="shared" si="27"/>
        <v>-2.1033787776141932</v>
      </c>
      <c r="Q51" s="36">
        <f t="shared" si="28"/>
        <v>-1.7702214404954046</v>
      </c>
      <c r="R51" s="36">
        <f t="shared" si="29"/>
        <v>0</v>
      </c>
      <c r="S51" s="36">
        <f t="shared" si="30"/>
        <v>-1.1856915181161818</v>
      </c>
      <c r="T51" s="36">
        <f t="shared" si="31"/>
        <v>-2.2324722235137013</v>
      </c>
      <c r="U51" s="36">
        <f t="shared" si="32"/>
        <v>0</v>
      </c>
      <c r="V51" s="36">
        <f t="shared" si="33"/>
        <v>0</v>
      </c>
      <c r="W51" s="36">
        <f t="shared" si="34"/>
        <v>-1.6085242405788076</v>
      </c>
      <c r="X51" s="36">
        <f t="shared" si="35"/>
        <v>0</v>
      </c>
      <c r="Y51" s="36">
        <f t="shared" si="36"/>
        <v>-2.5602934797093089</v>
      </c>
      <c r="Z51" s="38">
        <f t="shared" si="37"/>
        <v>-1.4695138632930242</v>
      </c>
      <c r="AB51">
        <f t="shared" si="38"/>
        <v>1</v>
      </c>
      <c r="AC51">
        <f t="shared" si="39"/>
        <v>1</v>
      </c>
      <c r="AD51">
        <f t="shared" si="40"/>
        <v>0</v>
      </c>
      <c r="AE51">
        <f t="shared" si="41"/>
        <v>1</v>
      </c>
      <c r="AF51">
        <f t="shared" si="42"/>
        <v>2</v>
      </c>
      <c r="AG51">
        <f t="shared" si="43"/>
        <v>0</v>
      </c>
      <c r="AH51">
        <f t="shared" si="44"/>
        <v>0</v>
      </c>
      <c r="AI51">
        <f t="shared" si="45"/>
        <v>2</v>
      </c>
      <c r="AJ51">
        <f t="shared" si="46"/>
        <v>0</v>
      </c>
      <c r="AK51">
        <f t="shared" si="47"/>
        <v>4</v>
      </c>
      <c r="AL51">
        <f t="shared" si="48"/>
        <v>3</v>
      </c>
    </row>
    <row r="52" spans="1:38" x14ac:dyDescent="0.2">
      <c r="A52" s="16">
        <f t="shared" si="26"/>
        <v>10</v>
      </c>
      <c r="C52" t="str">
        <f t="shared" si="25"/>
        <v xml:space="preserve"> Edward Lasker (United States) </v>
      </c>
      <c r="O52" s="44" t="s">
        <v>47</v>
      </c>
      <c r="P52" s="37">
        <f t="shared" si="27"/>
        <v>-2.1998047776113507</v>
      </c>
      <c r="Q52" s="36">
        <f t="shared" si="28"/>
        <v>-1.8615826152350179</v>
      </c>
      <c r="R52" s="36">
        <f t="shared" si="29"/>
        <v>-2.8297018943359946</v>
      </c>
      <c r="S52" s="36">
        <f t="shared" si="30"/>
        <v>-1.262718842435558</v>
      </c>
      <c r="T52" s="36">
        <f t="shared" si="31"/>
        <v>-2.3818295381287706</v>
      </c>
      <c r="U52" s="36">
        <f t="shared" si="32"/>
        <v>-1.1216291328322119</v>
      </c>
      <c r="V52" s="36">
        <f t="shared" si="33"/>
        <v>-1.0546611096672835</v>
      </c>
      <c r="W52" s="36">
        <f t="shared" si="34"/>
        <v>-2.5980818451055101</v>
      </c>
      <c r="X52" s="36">
        <f t="shared" si="35"/>
        <v>0</v>
      </c>
      <c r="Y52" s="36">
        <f t="shared" si="36"/>
        <v>0</v>
      </c>
      <c r="Z52" s="38">
        <f t="shared" si="37"/>
        <v>-0.53352233678922334</v>
      </c>
      <c r="AB52">
        <f t="shared" si="38"/>
        <v>1</v>
      </c>
      <c r="AC52">
        <f t="shared" si="39"/>
        <v>1</v>
      </c>
      <c r="AD52">
        <f t="shared" si="40"/>
        <v>2</v>
      </c>
      <c r="AE52">
        <f t="shared" si="41"/>
        <v>1</v>
      </c>
      <c r="AF52">
        <f t="shared" si="42"/>
        <v>2</v>
      </c>
      <c r="AG52">
        <f t="shared" si="43"/>
        <v>1</v>
      </c>
      <c r="AH52">
        <f t="shared" si="44"/>
        <v>1</v>
      </c>
      <c r="AI52">
        <f t="shared" si="45"/>
        <v>3</v>
      </c>
      <c r="AJ52">
        <f t="shared" si="46"/>
        <v>0</v>
      </c>
      <c r="AK52">
        <f t="shared" si="47"/>
        <v>0</v>
      </c>
      <c r="AL52">
        <f t="shared" si="48"/>
        <v>1</v>
      </c>
    </row>
    <row r="53" spans="1:38" x14ac:dyDescent="0.2">
      <c r="A53" s="16">
        <f t="shared" si="26"/>
        <v>11</v>
      </c>
      <c r="C53" t="str">
        <f t="shared" si="25"/>
        <v xml:space="preserve"> Dawid Janowski (France) </v>
      </c>
      <c r="O53" s="44" t="s">
        <v>48</v>
      </c>
      <c r="P53" s="39">
        <f t="shared" si="27"/>
        <v>0</v>
      </c>
      <c r="Q53" s="40">
        <f t="shared" si="28"/>
        <v>-2.1642964308826338</v>
      </c>
      <c r="R53" s="40">
        <f t="shared" si="29"/>
        <v>0</v>
      </c>
      <c r="S53" s="40">
        <f t="shared" si="30"/>
        <v>0</v>
      </c>
      <c r="T53" s="40">
        <f t="shared" si="31"/>
        <v>0</v>
      </c>
      <c r="U53" s="40">
        <f t="shared" si="32"/>
        <v>-2.740463626816779</v>
      </c>
      <c r="V53" s="40">
        <f t="shared" si="33"/>
        <v>-2.5917424249682801</v>
      </c>
      <c r="W53" s="40">
        <f t="shared" si="34"/>
        <v>-1.0831696162863034</v>
      </c>
      <c r="X53" s="40">
        <f t="shared" si="35"/>
        <v>-0.94862198854195789</v>
      </c>
      <c r="Y53" s="40">
        <f t="shared" si="36"/>
        <v>-2.6495497869236164</v>
      </c>
      <c r="Z53" s="41">
        <f t="shared" si="37"/>
        <v>0</v>
      </c>
      <c r="AB53">
        <f t="shared" si="38"/>
        <v>0</v>
      </c>
      <c r="AC53">
        <f t="shared" si="39"/>
        <v>1</v>
      </c>
      <c r="AD53">
        <f t="shared" si="40"/>
        <v>0</v>
      </c>
      <c r="AE53">
        <f t="shared" si="41"/>
        <v>0</v>
      </c>
      <c r="AF53">
        <f t="shared" si="42"/>
        <v>0</v>
      </c>
      <c r="AG53">
        <f t="shared" si="43"/>
        <v>2</v>
      </c>
      <c r="AH53">
        <f t="shared" si="44"/>
        <v>2</v>
      </c>
      <c r="AI53">
        <f t="shared" si="45"/>
        <v>1</v>
      </c>
      <c r="AJ53">
        <f t="shared" si="46"/>
        <v>1</v>
      </c>
      <c r="AK53">
        <f t="shared" si="47"/>
        <v>3</v>
      </c>
      <c r="AL53">
        <f t="shared" si="48"/>
        <v>0</v>
      </c>
    </row>
    <row r="54" spans="1:38" x14ac:dyDescent="0.2">
      <c r="O54" s="45">
        <f>SUM(P43:Z53)</f>
        <v>-130.36793378670592</v>
      </c>
    </row>
  </sheetData>
  <scenarios current="0" show="0">
    <scenario name="nym_-1" count="11" user="Calc" comment="Created by clp on 2/1/2013">
      <inputCells r="D25" val="3,84057181625966"/>
      <inputCells r="D26" val="2,60110531047758"/>
      <inputCells r="D27" val="1,49150635664361"/>
      <inputCells r="D28" val="1,21346345601172"/>
      <inputCells r="D29" val="1,09622030449466"/>
      <inputCells r="D30" val="0,99079662629649"/>
      <inputCells r="D31" val="0,89561150610195"/>
      <inputCells r="D32" val="0,659356549090122"/>
      <inputCells r="D33" val="0,533871769453205"/>
      <inputCells r="D34" val="0,478680139718361"/>
      <inputCells r="D35" val="0,337434605360366"/>
    </scenario>
    <scenario name="test_-1" count="11" user="Calc" comment="Created by clp on 2/1/2013">
      <inputCells r="D25" val="3,84057181985722"/>
      <inputCells r="D26" val="2,6011053172381"/>
      <inputCells r="D27" val="1,49150637096002"/>
      <inputCells r="D28" val="1,21346345911702"/>
      <inputCells r="D29" val="1,09622030334884"/>
      <inputCells r="D30" val="0,990796644044665"/>
      <inputCells r="D31" val="0,895611482260092"/>
      <inputCells r="D32" val="0,659356556710019"/>
      <inputCells r="D33" val="0,533871776511398"/>
      <inputCells r="D34" val="0,478680129222326"/>
      <inputCells r="D35" val="0,337434602394043"/>
    </scenario>
  </scenarios>
  <conditionalFormatting sqref="O23 G23">
    <cfRule type="cellIs" dxfId="5" priority="2" operator="lessThan">
      <formula>0.0001</formula>
    </cfRule>
  </conditionalFormatting>
  <conditionalFormatting sqref="F24">
    <cfRule type="cellIs" dxfId="4" priority="3" operator="lessThan">
      <formula>$F$23</formula>
    </cfRule>
  </conditionalFormatting>
  <conditionalFormatting sqref="J18">
    <cfRule type="expression" dxfId="3" priority="4">
      <formula>OR($E$18&lt;&gt;$J$18,$J$18&lt;&gt;$O$18)</formula>
    </cfRule>
  </conditionalFormatting>
  <pageMargins left="0.75" right="0.75" top="1" bottom="1" header="0.51180555555555496" footer="0.51180555555555496"/>
  <pageSetup paperSize="9" scale="58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zoomScale="90" zoomScaleNormal="90" workbookViewId="0"/>
  </sheetViews>
  <sheetFormatPr defaultRowHeight="12.75" x14ac:dyDescent="0.2"/>
  <cols>
    <col min="1" max="1" width="4.85546875" customWidth="1"/>
    <col min="2" max="2" width="3.85546875" customWidth="1"/>
    <col min="3" max="3" width="28.28515625" customWidth="1"/>
    <col min="4" max="4" width="11.7109375" customWidth="1"/>
    <col min="5" max="5" width="6.85546875" customWidth="1"/>
    <col min="6" max="6" width="7" customWidth="1"/>
    <col min="7" max="7" width="10.42578125" customWidth="1"/>
    <col min="8" max="8" width="11.85546875" customWidth="1"/>
    <col min="9" max="9" width="9" customWidth="1"/>
    <col min="10" max="10" width="7.7109375" customWidth="1"/>
    <col min="11" max="11" width="3.140625" customWidth="1"/>
    <col min="12" max="12" width="7.5703125" customWidth="1"/>
    <col min="13" max="13" width="7.42578125" customWidth="1"/>
    <col min="14" max="14" width="3.42578125" customWidth="1"/>
    <col min="15" max="15" width="12.5703125" customWidth="1"/>
    <col min="16" max="16" width="8.28515625" customWidth="1"/>
    <col min="17" max="20" width="6" customWidth="1"/>
    <col min="21" max="26" width="5.5703125" customWidth="1"/>
    <col min="27" max="27" width="5" customWidth="1"/>
    <col min="28" max="28" width="4.5703125" customWidth="1"/>
    <col min="29" max="37" width="3" customWidth="1"/>
    <col min="38" max="38" width="3.28515625" customWidth="1"/>
    <col min="39" max="1025" width="11.7109375" customWidth="1"/>
  </cols>
  <sheetData>
    <row r="1" spans="1:38" x14ac:dyDescent="0.2">
      <c r="A1" s="1"/>
      <c r="C1" s="2"/>
    </row>
    <row r="2" spans="1:38" ht="15.75" x14ac:dyDescent="0.25">
      <c r="C2" s="3" t="s">
        <v>0</v>
      </c>
      <c r="H2" s="4"/>
    </row>
    <row r="4" spans="1:38" x14ac:dyDescent="0.2">
      <c r="E4" s="5" t="s">
        <v>1</v>
      </c>
    </row>
    <row r="5" spans="1:38" x14ac:dyDescent="0.2">
      <c r="A5">
        <f>ROWS(A7:A24)</f>
        <v>18</v>
      </c>
      <c r="D5" s="6">
        <f>COUNTA(C7:C25)</f>
        <v>18</v>
      </c>
      <c r="E5" s="7">
        <v>1</v>
      </c>
      <c r="G5" s="8" t="str">
        <f>"1"</f>
        <v>1</v>
      </c>
      <c r="H5" s="9" t="s">
        <v>2</v>
      </c>
      <c r="I5" s="10" t="str">
        <f>"0"</f>
        <v>0</v>
      </c>
      <c r="O5" s="11"/>
      <c r="P5" s="3">
        <f>COLUMN(Z7)-COLUMN(P7)+1</f>
        <v>11</v>
      </c>
    </row>
    <row r="6" spans="1:38" x14ac:dyDescent="0.2">
      <c r="A6" s="12" t="s">
        <v>3</v>
      </c>
      <c r="B6" s="12"/>
      <c r="C6" s="13" t="s">
        <v>4</v>
      </c>
      <c r="D6" s="14" t="s">
        <v>5</v>
      </c>
      <c r="E6" s="12" t="s">
        <v>6</v>
      </c>
      <c r="F6" s="12"/>
      <c r="G6" s="12" t="s">
        <v>7</v>
      </c>
      <c r="H6" s="12" t="s">
        <v>8</v>
      </c>
      <c r="I6" s="12" t="s">
        <v>9</v>
      </c>
      <c r="J6" s="12"/>
      <c r="K6" s="12"/>
      <c r="O6" s="12" t="s">
        <v>7</v>
      </c>
      <c r="P6" s="15" t="s">
        <v>49</v>
      </c>
      <c r="Q6" s="15"/>
      <c r="R6" s="15"/>
      <c r="S6" s="15"/>
      <c r="T6" s="15"/>
      <c r="AB6" s="3" t="s">
        <v>50</v>
      </c>
      <c r="AC6" s="3"/>
      <c r="AD6" s="3"/>
      <c r="AE6" s="3"/>
      <c r="AF6" s="3"/>
    </row>
    <row r="7" spans="1:38" x14ac:dyDescent="0.2">
      <c r="A7" s="16">
        <f t="shared" ref="A7:A24" si="0">ROW(A7)-ROW($A$6)</f>
        <v>1</v>
      </c>
      <c r="B7" s="16"/>
      <c r="C7" s="17" t="s">
        <v>51</v>
      </c>
      <c r="D7" s="18">
        <f t="shared" ref="D7:D24" si="1">D32</f>
        <v>4.7822557718470842</v>
      </c>
      <c r="E7" s="19">
        <f t="shared" ref="E7:E24" ca="1" si="2">SUM(G7:I7)</f>
        <v>11</v>
      </c>
      <c r="G7" s="16">
        <f t="array" aca="1" ref="G7" ca="1">SUM(LEN(RIGHT($P7:OFFSET($P7,0,$P$5-1),2))-LEN(SUBSTITUTE(RIGHT($P7:OFFSET($P7,0,$P$5-1),2),G$5,"")))</f>
        <v>9</v>
      </c>
      <c r="H7" s="16">
        <f t="array" aca="1" ref="H7" ca="1">SUM(LEN(RIGHT($P7:OFFSET($P7,0,$P$5-1),2))-LEN(SUBSTITUTE(RIGHT($P7:OFFSET($P7,0,$P$5-1),2),H$5,"")))</f>
        <v>1</v>
      </c>
      <c r="I7" s="16">
        <f t="array" aca="1" ref="I7" ca="1">SUM(LEN(RIGHT($P7:OFFSET($P7,0,$P$5-1),2))-LEN(SUBSTITUTE(RIGHT($P7:OFFSET($P7,0,$P$5-1),2),I$5,"")))</f>
        <v>1</v>
      </c>
      <c r="O7" s="19">
        <f t="shared" ref="O7:O24" ca="1" si="3">G7*$E$5+(H7)*0.5*$E$5</f>
        <v>9.5</v>
      </c>
      <c r="P7" s="20" t="s">
        <v>52</v>
      </c>
      <c r="Q7" s="20" t="s">
        <v>53</v>
      </c>
      <c r="R7" s="20" t="s">
        <v>54</v>
      </c>
      <c r="S7" s="20" t="s">
        <v>55</v>
      </c>
      <c r="T7" s="20" t="s">
        <v>56</v>
      </c>
      <c r="U7" s="20" t="s">
        <v>57</v>
      </c>
      <c r="V7" s="20" t="s">
        <v>58</v>
      </c>
      <c r="W7" s="20" t="s">
        <v>59</v>
      </c>
      <c r="X7" s="20" t="s">
        <v>60</v>
      </c>
      <c r="Y7" s="20" t="s">
        <v>61</v>
      </c>
      <c r="Z7" s="17" t="s">
        <v>62</v>
      </c>
      <c r="AA7" s="21"/>
      <c r="AB7">
        <f t="shared" ref="AB7:AB24" si="4">IF(ISERR(VALUE(LEFT(P7,LEN(P7)-2))),0,VALUE(LEFT(P7,LEN(P7)-2)))</f>
        <v>10</v>
      </c>
      <c r="AC7">
        <f t="shared" ref="AC7:AC24" si="5">IF(ISERR(VALUE(LEFT(Q7,LEN(Q7)-2))),0,VALUE(LEFT(Q7,LEN(Q7)-2)))</f>
        <v>16</v>
      </c>
      <c r="AD7">
        <f t="shared" ref="AD7:AD24" si="6">IF(ISERR(VALUE(LEFT(R7,LEN(R7)-2))),0,VALUE(LEFT(R7,LEN(R7)-2)))</f>
        <v>14</v>
      </c>
      <c r="AE7">
        <f t="shared" ref="AE7:AE24" si="7">IF(ISERR(VALUE(LEFT(S7,LEN(S7)-2))),0,VALUE(LEFT(S7,LEN(S7)-2)))</f>
        <v>4</v>
      </c>
      <c r="AF7">
        <f t="shared" ref="AF7:AF24" si="8">IF(ISERR(VALUE(LEFT(T7,LEN(T7)-2))),0,VALUE(LEFT(T7,LEN(T7)-2)))</f>
        <v>15</v>
      </c>
      <c r="AG7">
        <f t="shared" ref="AG7:AG24" si="9">IF(ISERR(VALUE(LEFT(U7,LEN(U7)-2))),0,VALUE(LEFT(U7,LEN(U7)-2)))</f>
        <v>7</v>
      </c>
      <c r="AH7">
        <f t="shared" ref="AH7:AH24" si="10">IF(ISERR(VALUE(LEFT(V7,LEN(V7)-2))),0,VALUE(LEFT(V7,LEN(V7)-2)))</f>
        <v>8</v>
      </c>
      <c r="AI7">
        <f t="shared" ref="AI7:AI24" si="11">IF(ISERR(VALUE(LEFT(W7,LEN(W7)-2))),0,VALUE(LEFT(W7,LEN(W7)-2)))</f>
        <v>17</v>
      </c>
      <c r="AJ7">
        <f t="shared" ref="AJ7:AJ24" si="12">IF(ISERR(VALUE(LEFT(X7,LEN(X7)-2))),0,VALUE(LEFT(X7,LEN(X7)-2)))</f>
        <v>9</v>
      </c>
      <c r="AK7">
        <f t="shared" ref="AK7:AK24" si="13">IF(ISERR(VALUE(LEFT(Y7,LEN(Y7)-2))),0,VALUE(LEFT(Y7,LEN(Y7)-2)))</f>
        <v>18</v>
      </c>
      <c r="AL7">
        <f t="shared" ref="AL7:AL24" si="14">IF(ISERR(VALUE(LEFT(Z7,LEN(Z7)-2))),0,VALUE(LEFT(Z7,LEN(Z7)-2)))</f>
        <v>13</v>
      </c>
    </row>
    <row r="8" spans="1:38" x14ac:dyDescent="0.2">
      <c r="A8" s="16">
        <f t="shared" si="0"/>
        <v>2</v>
      </c>
      <c r="B8" s="16"/>
      <c r="C8" s="17" t="s">
        <v>63</v>
      </c>
      <c r="D8" s="18">
        <f t="shared" si="1"/>
        <v>4.114144575689707</v>
      </c>
      <c r="E8" s="19">
        <f t="shared" ca="1" si="2"/>
        <v>11</v>
      </c>
      <c r="G8" s="16">
        <f t="array" aca="1" ref="G8" ca="1">SUM(LEN(RIGHT($P8:OFFSET($P8,0,$P$5-1),2))-LEN(SUBSTITUTE(RIGHT($P8:OFFSET($P8,0,$P$5-1),2),G$5,"")))</f>
        <v>6</v>
      </c>
      <c r="H8" s="16">
        <f t="array" aca="1" ref="H8" ca="1">SUM(LEN(RIGHT($P8:OFFSET($P8,0,$P$5-1),2))-LEN(SUBSTITUTE(RIGHT($P8:OFFSET($P8,0,$P$5-1),2),H$5,"")))</f>
        <v>5</v>
      </c>
      <c r="I8" s="16">
        <f t="array" aca="1" ref="I8" ca="1">SUM(LEN(RIGHT($P8:OFFSET($P8,0,$P$5-1),2))-LEN(SUBSTITUTE(RIGHT($P8:OFFSET($P8,0,$P$5-1),2),I$5,"")))</f>
        <v>0</v>
      </c>
      <c r="O8" s="19">
        <f t="shared" ca="1" si="3"/>
        <v>8.5</v>
      </c>
      <c r="P8" s="20" t="s">
        <v>64</v>
      </c>
      <c r="Q8" s="20" t="s">
        <v>65</v>
      </c>
      <c r="R8" s="20" t="s">
        <v>66</v>
      </c>
      <c r="S8" s="20" t="s">
        <v>67</v>
      </c>
      <c r="T8" s="20" t="s">
        <v>68</v>
      </c>
      <c r="U8" s="20" t="s">
        <v>69</v>
      </c>
      <c r="V8" s="20" t="s">
        <v>70</v>
      </c>
      <c r="W8" s="20" t="s">
        <v>71</v>
      </c>
      <c r="X8" s="20" t="s">
        <v>54</v>
      </c>
      <c r="Y8" s="20" t="s">
        <v>72</v>
      </c>
      <c r="Z8" s="17" t="s">
        <v>56</v>
      </c>
      <c r="AA8" s="21"/>
      <c r="AB8">
        <f t="shared" si="4"/>
        <v>7</v>
      </c>
      <c r="AC8">
        <f t="shared" si="5"/>
        <v>6</v>
      </c>
      <c r="AD8">
        <f t="shared" si="6"/>
        <v>12</v>
      </c>
      <c r="AE8">
        <f t="shared" si="7"/>
        <v>11</v>
      </c>
      <c r="AF8">
        <f t="shared" si="8"/>
        <v>3</v>
      </c>
      <c r="AG8">
        <f t="shared" si="9"/>
        <v>5</v>
      </c>
      <c r="AH8">
        <f t="shared" si="10"/>
        <v>10</v>
      </c>
      <c r="AI8">
        <f t="shared" si="11"/>
        <v>16</v>
      </c>
      <c r="AJ8">
        <f t="shared" si="12"/>
        <v>14</v>
      </c>
      <c r="AK8">
        <f t="shared" si="13"/>
        <v>4</v>
      </c>
      <c r="AL8">
        <f t="shared" si="14"/>
        <v>15</v>
      </c>
    </row>
    <row r="9" spans="1:38" x14ac:dyDescent="0.2">
      <c r="A9" s="16">
        <f t="shared" si="0"/>
        <v>3</v>
      </c>
      <c r="B9" s="16"/>
      <c r="C9" s="17" t="s">
        <v>73</v>
      </c>
      <c r="D9" s="18">
        <f t="shared" si="1"/>
        <v>3.029494650238115</v>
      </c>
      <c r="E9" s="19">
        <f t="shared" ca="1" si="2"/>
        <v>11</v>
      </c>
      <c r="G9" s="16">
        <f t="array" aca="1" ref="G9" ca="1">SUM(LEN(RIGHT($P9:OFFSET($P9,0,$P$5-1),2))-LEN(SUBSTITUTE(RIGHT($P9:OFFSET($P9,0,$P$5-1),2),G$5,"")))</f>
        <v>6</v>
      </c>
      <c r="H9" s="16">
        <f t="array" aca="1" ref="H9" ca="1">SUM(LEN(RIGHT($P9:OFFSET($P9,0,$P$5-1),2))-LEN(SUBSTITUTE(RIGHT($P9:OFFSET($P9,0,$P$5-1),2),H$5,"")))</f>
        <v>4</v>
      </c>
      <c r="I9" s="16">
        <f t="array" aca="1" ref="I9" ca="1">SUM(LEN(RIGHT($P9:OFFSET($P9,0,$P$5-1),2))-LEN(SUBSTITUTE(RIGHT($P9:OFFSET($P9,0,$P$5-1),2),I$5,"")))</f>
        <v>1</v>
      </c>
      <c r="O9" s="19">
        <f t="shared" ca="1" si="3"/>
        <v>8</v>
      </c>
      <c r="P9" s="20" t="s">
        <v>74</v>
      </c>
      <c r="Q9" s="20" t="s">
        <v>75</v>
      </c>
      <c r="R9" s="20" t="s">
        <v>76</v>
      </c>
      <c r="S9" s="20" t="s">
        <v>77</v>
      </c>
      <c r="T9" s="20" t="s">
        <v>78</v>
      </c>
      <c r="U9" s="20" t="s">
        <v>79</v>
      </c>
      <c r="V9" s="20" t="s">
        <v>80</v>
      </c>
      <c r="W9" s="20" t="s">
        <v>81</v>
      </c>
      <c r="X9" s="20" t="s">
        <v>82</v>
      </c>
      <c r="Y9" s="20" t="s">
        <v>83</v>
      </c>
      <c r="Z9" s="17" t="s">
        <v>70</v>
      </c>
      <c r="AA9" s="21"/>
      <c r="AB9">
        <f t="shared" si="4"/>
        <v>17</v>
      </c>
      <c r="AC9">
        <f t="shared" si="5"/>
        <v>9</v>
      </c>
      <c r="AD9">
        <f t="shared" si="6"/>
        <v>18</v>
      </c>
      <c r="AE9">
        <f t="shared" si="7"/>
        <v>13</v>
      </c>
      <c r="AF9">
        <f t="shared" si="8"/>
        <v>2</v>
      </c>
      <c r="AG9">
        <f t="shared" si="9"/>
        <v>6</v>
      </c>
      <c r="AH9">
        <f t="shared" si="10"/>
        <v>12</v>
      </c>
      <c r="AI9">
        <f t="shared" si="11"/>
        <v>11</v>
      </c>
      <c r="AJ9">
        <f t="shared" si="12"/>
        <v>7</v>
      </c>
      <c r="AK9">
        <f t="shared" si="13"/>
        <v>5</v>
      </c>
      <c r="AL9">
        <f t="shared" si="14"/>
        <v>10</v>
      </c>
    </row>
    <row r="10" spans="1:38" x14ac:dyDescent="0.2">
      <c r="A10" s="16">
        <f t="shared" si="0"/>
        <v>4</v>
      </c>
      <c r="B10" s="16"/>
      <c r="C10" s="17" t="s">
        <v>84</v>
      </c>
      <c r="D10" s="18">
        <f t="shared" si="1"/>
        <v>1.84959189984782</v>
      </c>
      <c r="E10" s="19">
        <f t="shared" ca="1" si="2"/>
        <v>11</v>
      </c>
      <c r="G10" s="16">
        <f t="array" aca="1" ref="G10" ca="1">SUM(LEN(RIGHT($P10:OFFSET($P10,0,$P$5-1),2))-LEN(SUBSTITUTE(RIGHT($P10:OFFSET($P10,0,$P$5-1),2),G$5,"")))</f>
        <v>5</v>
      </c>
      <c r="H10" s="16">
        <f t="array" aca="1" ref="H10" ca="1">SUM(LEN(RIGHT($P10:OFFSET($P10,0,$P$5-1),2))-LEN(SUBSTITUTE(RIGHT($P10:OFFSET($P10,0,$P$5-1),2),H$5,"")))</f>
        <v>4</v>
      </c>
      <c r="I10" s="16">
        <f t="array" aca="1" ref="I10" ca="1">SUM(LEN(RIGHT($P10:OFFSET($P10,0,$P$5-1),2))-LEN(SUBSTITUTE(RIGHT($P10:OFFSET($P10,0,$P$5-1),2),I$5,"")))</f>
        <v>2</v>
      </c>
      <c r="O10" s="19">
        <f t="shared" ca="1" si="3"/>
        <v>7</v>
      </c>
      <c r="P10" s="20" t="s">
        <v>85</v>
      </c>
      <c r="Q10" s="20" t="s">
        <v>86</v>
      </c>
      <c r="R10" s="20" t="s">
        <v>87</v>
      </c>
      <c r="S10" s="20" t="s">
        <v>88</v>
      </c>
      <c r="T10" s="20" t="s">
        <v>89</v>
      </c>
      <c r="U10" s="20" t="s">
        <v>59</v>
      </c>
      <c r="V10" s="20" t="s">
        <v>60</v>
      </c>
      <c r="W10" s="20" t="s">
        <v>61</v>
      </c>
      <c r="X10" s="20" t="s">
        <v>62</v>
      </c>
      <c r="Y10" s="20" t="s">
        <v>90</v>
      </c>
      <c r="Z10" s="17" t="s">
        <v>91</v>
      </c>
      <c r="AA10" s="21"/>
      <c r="AB10">
        <f t="shared" si="4"/>
        <v>14</v>
      </c>
      <c r="AC10">
        <f t="shared" si="5"/>
        <v>7</v>
      </c>
      <c r="AD10">
        <f t="shared" si="6"/>
        <v>15</v>
      </c>
      <c r="AE10">
        <f t="shared" si="7"/>
        <v>1</v>
      </c>
      <c r="AF10">
        <f t="shared" si="8"/>
        <v>8</v>
      </c>
      <c r="AG10">
        <f t="shared" si="9"/>
        <v>17</v>
      </c>
      <c r="AH10">
        <f t="shared" si="10"/>
        <v>9</v>
      </c>
      <c r="AI10">
        <f t="shared" si="11"/>
        <v>18</v>
      </c>
      <c r="AJ10">
        <f t="shared" si="12"/>
        <v>13</v>
      </c>
      <c r="AK10">
        <f t="shared" si="13"/>
        <v>2</v>
      </c>
      <c r="AL10">
        <f t="shared" si="14"/>
        <v>6</v>
      </c>
    </row>
    <row r="11" spans="1:38" x14ac:dyDescent="0.2">
      <c r="A11" s="16">
        <f t="shared" si="0"/>
        <v>5</v>
      </c>
      <c r="B11" s="16"/>
      <c r="C11" s="17" t="s">
        <v>92</v>
      </c>
      <c r="D11" s="18">
        <f t="shared" si="1"/>
        <v>1.9579387787216556</v>
      </c>
      <c r="E11" s="19">
        <f t="shared" ca="1" si="2"/>
        <v>11</v>
      </c>
      <c r="G11" s="16">
        <f t="array" aca="1" ref="G11" ca="1">SUM(LEN(RIGHT($P11:OFFSET($P11,0,$P$5-1),2))-LEN(SUBSTITUTE(RIGHT($P11:OFFSET($P11,0,$P$5-1),2),G$5,"")))</f>
        <v>4</v>
      </c>
      <c r="H11" s="16">
        <f t="array" aca="1" ref="H11" ca="1">SUM(LEN(RIGHT($P11:OFFSET($P11,0,$P$5-1),2))-LEN(SUBSTITUTE(RIGHT($P11:OFFSET($P11,0,$P$5-1),2),H$5,"")))</f>
        <v>6</v>
      </c>
      <c r="I11" s="16">
        <f t="array" aca="1" ref="I11" ca="1">SUM(LEN(RIGHT($P11:OFFSET($P11,0,$P$5-1),2))-LEN(SUBSTITUTE(RIGHT($P11:OFFSET($P11,0,$P$5-1),2),I$5,"")))</f>
        <v>1</v>
      </c>
      <c r="O11" s="19">
        <f t="shared" ca="1" si="3"/>
        <v>7</v>
      </c>
      <c r="P11" s="20" t="s">
        <v>93</v>
      </c>
      <c r="Q11" s="20" t="s">
        <v>94</v>
      </c>
      <c r="R11" s="20" t="s">
        <v>95</v>
      </c>
      <c r="S11" s="20" t="s">
        <v>96</v>
      </c>
      <c r="T11" s="20" t="s">
        <v>62</v>
      </c>
      <c r="U11" s="20" t="s">
        <v>90</v>
      </c>
      <c r="V11" s="20" t="s">
        <v>65</v>
      </c>
      <c r="W11" s="20" t="s">
        <v>66</v>
      </c>
      <c r="X11" s="20" t="s">
        <v>67</v>
      </c>
      <c r="Y11" s="20" t="s">
        <v>97</v>
      </c>
      <c r="Z11" s="17" t="s">
        <v>64</v>
      </c>
      <c r="AA11" s="21"/>
      <c r="AB11">
        <f t="shared" si="4"/>
        <v>8</v>
      </c>
      <c r="AC11">
        <f t="shared" si="5"/>
        <v>17</v>
      </c>
      <c r="AD11">
        <f t="shared" si="6"/>
        <v>9</v>
      </c>
      <c r="AE11">
        <f t="shared" si="7"/>
        <v>18</v>
      </c>
      <c r="AF11">
        <f t="shared" si="8"/>
        <v>13</v>
      </c>
      <c r="AG11">
        <f t="shared" si="9"/>
        <v>2</v>
      </c>
      <c r="AH11">
        <f t="shared" si="10"/>
        <v>6</v>
      </c>
      <c r="AI11">
        <f t="shared" si="11"/>
        <v>12</v>
      </c>
      <c r="AJ11">
        <f t="shared" si="12"/>
        <v>11</v>
      </c>
      <c r="AK11">
        <f t="shared" si="13"/>
        <v>3</v>
      </c>
      <c r="AL11">
        <f t="shared" si="14"/>
        <v>7</v>
      </c>
    </row>
    <row r="12" spans="1:38" x14ac:dyDescent="0.2">
      <c r="A12" s="16">
        <f t="shared" si="0"/>
        <v>6</v>
      </c>
      <c r="B12" s="16"/>
      <c r="C12" s="17" t="s">
        <v>98</v>
      </c>
      <c r="D12" s="18">
        <f t="shared" si="1"/>
        <v>2.1818978733052496</v>
      </c>
      <c r="E12" s="19">
        <f t="shared" ca="1" si="2"/>
        <v>11</v>
      </c>
      <c r="G12" s="16">
        <f t="array" aca="1" ref="G12" ca="1">SUM(LEN(RIGHT($P12:OFFSET($P12,0,$P$5-1),2))-LEN(SUBSTITUTE(RIGHT($P12:OFFSET($P12,0,$P$5-1),2),G$5,"")))</f>
        <v>5</v>
      </c>
      <c r="H12" s="16">
        <f t="array" aca="1" ref="H12" ca="1">SUM(LEN(RIGHT($P12:OFFSET($P12,0,$P$5-1),2))-LEN(SUBSTITUTE(RIGHT($P12:OFFSET($P12,0,$P$5-1),2),H$5,"")))</f>
        <v>4</v>
      </c>
      <c r="I12" s="16">
        <f t="array" aca="1" ref="I12" ca="1">SUM(LEN(RIGHT($P12:OFFSET($P12,0,$P$5-1),2))-LEN(SUBSTITUTE(RIGHT($P12:OFFSET($P12,0,$P$5-1),2),I$5,"")))</f>
        <v>2</v>
      </c>
      <c r="O12" s="19">
        <f t="shared" ca="1" si="3"/>
        <v>7</v>
      </c>
      <c r="P12" s="20" t="s">
        <v>62</v>
      </c>
      <c r="Q12" s="20" t="s">
        <v>99</v>
      </c>
      <c r="R12" s="20" t="s">
        <v>100</v>
      </c>
      <c r="S12" s="20" t="s">
        <v>101</v>
      </c>
      <c r="T12" s="20" t="s">
        <v>81</v>
      </c>
      <c r="U12" s="20" t="s">
        <v>102</v>
      </c>
      <c r="V12" s="20" t="s">
        <v>103</v>
      </c>
      <c r="W12" s="20" t="s">
        <v>104</v>
      </c>
      <c r="X12" s="20" t="s">
        <v>105</v>
      </c>
      <c r="Y12" s="20" t="s">
        <v>106</v>
      </c>
      <c r="Z12" s="17" t="s">
        <v>107</v>
      </c>
      <c r="AA12" s="21"/>
      <c r="AB12">
        <f t="shared" si="4"/>
        <v>13</v>
      </c>
      <c r="AC12">
        <f t="shared" si="5"/>
        <v>2</v>
      </c>
      <c r="AD12">
        <f t="shared" si="6"/>
        <v>7</v>
      </c>
      <c r="AE12">
        <f t="shared" si="7"/>
        <v>12</v>
      </c>
      <c r="AF12">
        <f t="shared" si="8"/>
        <v>11</v>
      </c>
      <c r="AG12">
        <f t="shared" si="9"/>
        <v>3</v>
      </c>
      <c r="AH12">
        <f t="shared" si="10"/>
        <v>5</v>
      </c>
      <c r="AI12">
        <f t="shared" si="11"/>
        <v>10</v>
      </c>
      <c r="AJ12">
        <f t="shared" si="12"/>
        <v>16</v>
      </c>
      <c r="AK12">
        <f t="shared" si="13"/>
        <v>14</v>
      </c>
      <c r="AL12">
        <f t="shared" si="14"/>
        <v>4</v>
      </c>
    </row>
    <row r="13" spans="1:38" x14ac:dyDescent="0.2">
      <c r="A13" s="16">
        <f t="shared" si="0"/>
        <v>7</v>
      </c>
      <c r="B13" s="16"/>
      <c r="C13" s="17" t="s">
        <v>108</v>
      </c>
      <c r="D13" s="18">
        <f t="shared" si="1"/>
        <v>2.1234033053328663</v>
      </c>
      <c r="E13" s="19">
        <f t="shared" ca="1" si="2"/>
        <v>11</v>
      </c>
      <c r="G13" s="16">
        <f t="array" aca="1" ref="G13" ca="1">SUM(LEN(RIGHT($P13:OFFSET($P13,0,$P$5-1),2))-LEN(SUBSTITUTE(RIGHT($P13:OFFSET($P13,0,$P$5-1),2),G$5,"")))</f>
        <v>5</v>
      </c>
      <c r="H13" s="16">
        <f t="array" aca="1" ref="H13" ca="1">SUM(LEN(RIGHT($P13:OFFSET($P13,0,$P$5-1),2))-LEN(SUBSTITUTE(RIGHT($P13:OFFSET($P13,0,$P$5-1),2),H$5,"")))</f>
        <v>3</v>
      </c>
      <c r="I13" s="16">
        <f t="array" aca="1" ref="I13" ca="1">SUM(LEN(RIGHT($P13:OFFSET($P13,0,$P$5-1),2))-LEN(SUBSTITUTE(RIGHT($P13:OFFSET($P13,0,$P$5-1),2),I$5,"")))</f>
        <v>3</v>
      </c>
      <c r="O13" s="19">
        <f t="shared" ca="1" si="3"/>
        <v>6.5</v>
      </c>
      <c r="P13" s="20" t="s">
        <v>99</v>
      </c>
      <c r="Q13" s="20" t="s">
        <v>72</v>
      </c>
      <c r="R13" s="20" t="s">
        <v>79</v>
      </c>
      <c r="S13" s="20" t="s">
        <v>109</v>
      </c>
      <c r="T13" s="20" t="s">
        <v>110</v>
      </c>
      <c r="U13" s="20" t="s">
        <v>111</v>
      </c>
      <c r="V13" s="20" t="s">
        <v>112</v>
      </c>
      <c r="W13" s="20" t="s">
        <v>58</v>
      </c>
      <c r="X13" s="20" t="s">
        <v>113</v>
      </c>
      <c r="Y13" s="20" t="s">
        <v>74</v>
      </c>
      <c r="Z13" s="17" t="s">
        <v>103</v>
      </c>
      <c r="AA13" s="21"/>
      <c r="AB13">
        <f t="shared" si="4"/>
        <v>2</v>
      </c>
      <c r="AC13">
        <f t="shared" si="5"/>
        <v>4</v>
      </c>
      <c r="AD13">
        <f t="shared" si="6"/>
        <v>6</v>
      </c>
      <c r="AE13">
        <f t="shared" si="7"/>
        <v>15</v>
      </c>
      <c r="AF13">
        <f t="shared" si="8"/>
        <v>12</v>
      </c>
      <c r="AG13">
        <f t="shared" si="9"/>
        <v>1</v>
      </c>
      <c r="AH13">
        <f t="shared" si="10"/>
        <v>11</v>
      </c>
      <c r="AI13">
        <f t="shared" si="11"/>
        <v>8</v>
      </c>
      <c r="AJ13">
        <f t="shared" si="12"/>
        <v>3</v>
      </c>
      <c r="AK13">
        <f t="shared" si="13"/>
        <v>17</v>
      </c>
      <c r="AL13">
        <f t="shared" si="14"/>
        <v>5</v>
      </c>
    </row>
    <row r="14" spans="1:38" x14ac:dyDescent="0.2">
      <c r="A14" s="16">
        <f t="shared" si="0"/>
        <v>8</v>
      </c>
      <c r="B14" s="16"/>
      <c r="C14" s="17" t="s">
        <v>114</v>
      </c>
      <c r="D14" s="18">
        <f t="shared" si="1"/>
        <v>0.81843644088722933</v>
      </c>
      <c r="E14" s="19">
        <f t="shared" ca="1" si="2"/>
        <v>11</v>
      </c>
      <c r="G14" s="16">
        <f t="array" aca="1" ref="G14" ca="1">SUM(LEN(RIGHT($P14:OFFSET($P14,0,$P$5-1),2))-LEN(SUBSTITUTE(RIGHT($P14:OFFSET($P14,0,$P$5-1),2),G$5,"")))</f>
        <v>4</v>
      </c>
      <c r="H14" s="16">
        <f t="array" aca="1" ref="H14" ca="1">SUM(LEN(RIGHT($P14:OFFSET($P14,0,$P$5-1),2))-LEN(SUBSTITUTE(RIGHT($P14:OFFSET($P14,0,$P$5-1),2),H$5,"")))</f>
        <v>3</v>
      </c>
      <c r="I14" s="16">
        <f t="array" aca="1" ref="I14" ca="1">SUM(LEN(RIGHT($P14:OFFSET($P14,0,$P$5-1),2))-LEN(SUBSTITUTE(RIGHT($P14:OFFSET($P14,0,$P$5-1),2),I$5,"")))</f>
        <v>4</v>
      </c>
      <c r="O14" s="19">
        <f t="shared" ca="1" si="3"/>
        <v>5.5</v>
      </c>
      <c r="P14" s="20" t="s">
        <v>115</v>
      </c>
      <c r="Q14" s="20" t="s">
        <v>116</v>
      </c>
      <c r="R14" s="20" t="s">
        <v>117</v>
      </c>
      <c r="S14" s="20" t="s">
        <v>118</v>
      </c>
      <c r="T14" s="20" t="s">
        <v>119</v>
      </c>
      <c r="U14" s="20" t="s">
        <v>87</v>
      </c>
      <c r="V14" s="20" t="s">
        <v>88</v>
      </c>
      <c r="W14" s="20" t="s">
        <v>57</v>
      </c>
      <c r="X14" s="20" t="s">
        <v>120</v>
      </c>
      <c r="Y14" s="20" t="s">
        <v>121</v>
      </c>
      <c r="Z14" s="17" t="s">
        <v>76</v>
      </c>
      <c r="AA14" s="21"/>
      <c r="AB14">
        <f t="shared" si="4"/>
        <v>5</v>
      </c>
      <c r="AC14">
        <f t="shared" si="5"/>
        <v>10</v>
      </c>
      <c r="AD14">
        <f t="shared" si="6"/>
        <v>16</v>
      </c>
      <c r="AE14">
        <f t="shared" si="7"/>
        <v>14</v>
      </c>
      <c r="AF14">
        <f t="shared" si="8"/>
        <v>4</v>
      </c>
      <c r="AG14">
        <f t="shared" si="9"/>
        <v>15</v>
      </c>
      <c r="AH14">
        <f t="shared" si="10"/>
        <v>1</v>
      </c>
      <c r="AI14">
        <f t="shared" si="11"/>
        <v>7</v>
      </c>
      <c r="AJ14">
        <f t="shared" si="12"/>
        <v>17</v>
      </c>
      <c r="AK14">
        <f t="shared" si="13"/>
        <v>9</v>
      </c>
      <c r="AL14">
        <f t="shared" si="14"/>
        <v>18</v>
      </c>
    </row>
    <row r="15" spans="1:38" x14ac:dyDescent="0.2">
      <c r="A15" s="16">
        <f t="shared" si="0"/>
        <v>9</v>
      </c>
      <c r="B15" s="16"/>
      <c r="C15" s="17" t="s">
        <v>122</v>
      </c>
      <c r="D15" s="18">
        <f t="shared" si="1"/>
        <v>0.95545386199112492</v>
      </c>
      <c r="E15" s="19">
        <f t="shared" ca="1" si="2"/>
        <v>11</v>
      </c>
      <c r="G15" s="16">
        <f t="array" aca="1" ref="G15" ca="1">SUM(LEN(RIGHT($P15:OFFSET($P15,0,$P$5-1),2))-LEN(SUBSTITUTE(RIGHT($P15:OFFSET($P15,0,$P$5-1),2),G$5,"")))</f>
        <v>4</v>
      </c>
      <c r="H15" s="16">
        <f t="array" aca="1" ref="H15" ca="1">SUM(LEN(RIGHT($P15:OFFSET($P15,0,$P$5-1),2))-LEN(SUBSTITUTE(RIGHT($P15:OFFSET($P15,0,$P$5-1),2),H$5,"")))</f>
        <v>3</v>
      </c>
      <c r="I15" s="16">
        <f t="array" aca="1" ref="I15" ca="1">SUM(LEN(RIGHT($P15:OFFSET($P15,0,$P$5-1),2))-LEN(SUBSTITUTE(RIGHT($P15:OFFSET($P15,0,$P$5-1),2),I$5,"")))</f>
        <v>4</v>
      </c>
      <c r="O15" s="19">
        <f t="shared" ca="1" si="3"/>
        <v>5.5</v>
      </c>
      <c r="P15" s="20" t="s">
        <v>112</v>
      </c>
      <c r="Q15" s="20" t="s">
        <v>123</v>
      </c>
      <c r="R15" s="20" t="s">
        <v>115</v>
      </c>
      <c r="S15" s="20" t="s">
        <v>104</v>
      </c>
      <c r="T15" s="20" t="s">
        <v>105</v>
      </c>
      <c r="U15" s="20" t="s">
        <v>118</v>
      </c>
      <c r="V15" s="20" t="s">
        <v>124</v>
      </c>
      <c r="W15" s="20" t="s">
        <v>87</v>
      </c>
      <c r="X15" s="20" t="s">
        <v>88</v>
      </c>
      <c r="Y15" s="20" t="s">
        <v>93</v>
      </c>
      <c r="Z15" s="17" t="s">
        <v>94</v>
      </c>
      <c r="AA15" s="21"/>
      <c r="AB15">
        <f t="shared" si="4"/>
        <v>11</v>
      </c>
      <c r="AC15">
        <f t="shared" si="5"/>
        <v>3</v>
      </c>
      <c r="AD15">
        <f t="shared" si="6"/>
        <v>5</v>
      </c>
      <c r="AE15">
        <f t="shared" si="7"/>
        <v>10</v>
      </c>
      <c r="AF15">
        <f t="shared" si="8"/>
        <v>16</v>
      </c>
      <c r="AG15">
        <f t="shared" si="9"/>
        <v>14</v>
      </c>
      <c r="AH15">
        <f t="shared" si="10"/>
        <v>4</v>
      </c>
      <c r="AI15">
        <f t="shared" si="11"/>
        <v>15</v>
      </c>
      <c r="AJ15">
        <f t="shared" si="12"/>
        <v>1</v>
      </c>
      <c r="AK15">
        <f t="shared" si="13"/>
        <v>8</v>
      </c>
      <c r="AL15">
        <f t="shared" si="14"/>
        <v>17</v>
      </c>
    </row>
    <row r="16" spans="1:38" x14ac:dyDescent="0.2">
      <c r="A16" s="16">
        <f t="shared" si="0"/>
        <v>10</v>
      </c>
      <c r="B16" s="16"/>
      <c r="C16" s="17" t="s">
        <v>125</v>
      </c>
      <c r="D16" s="18">
        <f t="shared" si="1"/>
        <v>0.8666424244920613</v>
      </c>
      <c r="E16" s="19">
        <f t="shared" ca="1" si="2"/>
        <v>11</v>
      </c>
      <c r="G16" s="16">
        <f t="array" aca="1" ref="G16" ca="1">SUM(LEN(RIGHT($P16:OFFSET($P16,0,$P$5-1),2))-LEN(SUBSTITUTE(RIGHT($P16:OFFSET($P16,0,$P$5-1),2),G$5,"")))</f>
        <v>4</v>
      </c>
      <c r="H16" s="16">
        <f t="array" aca="1" ref="H16" ca="1">SUM(LEN(RIGHT($P16:OFFSET($P16,0,$P$5-1),2))-LEN(SUBSTITUTE(RIGHT($P16:OFFSET($P16,0,$P$5-1),2),H$5,"")))</f>
        <v>2</v>
      </c>
      <c r="I16" s="16">
        <f t="array" aca="1" ref="I16" ca="1">SUM(LEN(RIGHT($P16:OFFSET($P16,0,$P$5-1),2))-LEN(SUBSTITUTE(RIGHT($P16:OFFSET($P16,0,$P$5-1),2),I$5,"")))</f>
        <v>5</v>
      </c>
      <c r="O16" s="19">
        <f t="shared" ca="1" si="3"/>
        <v>5</v>
      </c>
      <c r="P16" s="20" t="s">
        <v>126</v>
      </c>
      <c r="Q16" s="20" t="s">
        <v>127</v>
      </c>
      <c r="R16" s="20" t="s">
        <v>74</v>
      </c>
      <c r="S16" s="20" t="s">
        <v>128</v>
      </c>
      <c r="T16" s="20" t="s">
        <v>76</v>
      </c>
      <c r="U16" s="20" t="s">
        <v>129</v>
      </c>
      <c r="V16" s="20" t="s">
        <v>78</v>
      </c>
      <c r="W16" s="20" t="s">
        <v>130</v>
      </c>
      <c r="X16" s="20" t="s">
        <v>131</v>
      </c>
      <c r="Y16" s="20" t="s">
        <v>81</v>
      </c>
      <c r="Z16" s="17" t="s">
        <v>102</v>
      </c>
      <c r="AA16" s="21"/>
      <c r="AB16">
        <f t="shared" si="4"/>
        <v>1</v>
      </c>
      <c r="AC16">
        <f t="shared" si="5"/>
        <v>8</v>
      </c>
      <c r="AD16">
        <f t="shared" si="6"/>
        <v>17</v>
      </c>
      <c r="AE16">
        <f t="shared" si="7"/>
        <v>9</v>
      </c>
      <c r="AF16">
        <f t="shared" si="8"/>
        <v>18</v>
      </c>
      <c r="AG16">
        <f t="shared" si="9"/>
        <v>13</v>
      </c>
      <c r="AH16">
        <f t="shared" si="10"/>
        <v>2</v>
      </c>
      <c r="AI16">
        <f t="shared" si="11"/>
        <v>6</v>
      </c>
      <c r="AJ16">
        <f t="shared" si="12"/>
        <v>12</v>
      </c>
      <c r="AK16">
        <f t="shared" si="13"/>
        <v>11</v>
      </c>
      <c r="AL16">
        <f t="shared" si="14"/>
        <v>3</v>
      </c>
    </row>
    <row r="17" spans="1:38" x14ac:dyDescent="0.2">
      <c r="A17" s="16">
        <f t="shared" si="0"/>
        <v>11</v>
      </c>
      <c r="B17" s="16"/>
      <c r="C17" s="17" t="s">
        <v>132</v>
      </c>
      <c r="D17" s="18">
        <f t="shared" si="1"/>
        <v>0.88795115909520161</v>
      </c>
      <c r="E17" s="19">
        <f t="shared" ca="1" si="2"/>
        <v>11</v>
      </c>
      <c r="G17" s="16">
        <f t="array" aca="1" ref="G17" ca="1">SUM(LEN(RIGHT($P17:OFFSET($P17,0,$P$5-1),2))-LEN(SUBSTITUTE(RIGHT($P17:OFFSET($P17,0,$P$5-1),2),G$5,"")))</f>
        <v>5</v>
      </c>
      <c r="H17" s="16">
        <f t="array" aca="1" ref="H17" ca="1">SUM(LEN(RIGHT($P17:OFFSET($P17,0,$P$5-1),2))-LEN(SUBSTITUTE(RIGHT($P17:OFFSET($P17,0,$P$5-1),2),H$5,"")))</f>
        <v>0</v>
      </c>
      <c r="I17" s="16">
        <f t="array" aca="1" ref="I17" ca="1">SUM(LEN(RIGHT($P17:OFFSET($P17,0,$P$5-1),2))-LEN(SUBSTITUTE(RIGHT($P17:OFFSET($P17,0,$P$5-1),2),I$5,"")))</f>
        <v>6</v>
      </c>
      <c r="O17" s="19">
        <f t="shared" ca="1" si="3"/>
        <v>5</v>
      </c>
      <c r="P17" s="20" t="s">
        <v>60</v>
      </c>
      <c r="Q17" s="20" t="s">
        <v>133</v>
      </c>
      <c r="R17" s="20" t="s">
        <v>62</v>
      </c>
      <c r="S17" s="20" t="s">
        <v>99</v>
      </c>
      <c r="T17" s="20" t="s">
        <v>134</v>
      </c>
      <c r="U17" s="20" t="s">
        <v>110</v>
      </c>
      <c r="V17" s="20" t="s">
        <v>64</v>
      </c>
      <c r="W17" s="20" t="s">
        <v>123</v>
      </c>
      <c r="X17" s="20" t="s">
        <v>103</v>
      </c>
      <c r="Y17" s="20" t="s">
        <v>116</v>
      </c>
      <c r="Z17" s="17" t="s">
        <v>105</v>
      </c>
      <c r="AA17" s="21"/>
      <c r="AB17">
        <f t="shared" si="4"/>
        <v>9</v>
      </c>
      <c r="AC17">
        <f t="shared" si="5"/>
        <v>18</v>
      </c>
      <c r="AD17">
        <f t="shared" si="6"/>
        <v>13</v>
      </c>
      <c r="AE17">
        <f t="shared" si="7"/>
        <v>2</v>
      </c>
      <c r="AF17">
        <f t="shared" si="8"/>
        <v>6</v>
      </c>
      <c r="AG17">
        <f t="shared" si="9"/>
        <v>12</v>
      </c>
      <c r="AH17">
        <f t="shared" si="10"/>
        <v>7</v>
      </c>
      <c r="AI17">
        <f t="shared" si="11"/>
        <v>3</v>
      </c>
      <c r="AJ17">
        <f t="shared" si="12"/>
        <v>5</v>
      </c>
      <c r="AK17">
        <f t="shared" si="13"/>
        <v>10</v>
      </c>
      <c r="AL17">
        <f t="shared" si="14"/>
        <v>16</v>
      </c>
    </row>
    <row r="18" spans="1:38" x14ac:dyDescent="0.2">
      <c r="A18" s="16">
        <f t="shared" si="0"/>
        <v>12</v>
      </c>
      <c r="B18" s="16"/>
      <c r="C18" s="17" t="s">
        <v>135</v>
      </c>
      <c r="D18" s="18">
        <f t="shared" si="1"/>
        <v>0.67864261292184624</v>
      </c>
      <c r="E18" s="19">
        <f t="shared" ca="1" si="2"/>
        <v>11</v>
      </c>
      <c r="G18" s="16">
        <f t="array" aca="1" ref="G18" ca="1">SUM(LEN(RIGHT($P18:OFFSET($P18,0,$P$5-1),2))-LEN(SUBSTITUTE(RIGHT($P18:OFFSET($P18,0,$P$5-1),2),G$5,"")))</f>
        <v>2</v>
      </c>
      <c r="H18" s="16">
        <f t="array" aca="1" ref="H18" ca="1">SUM(LEN(RIGHT($P18:OFFSET($P18,0,$P$5-1),2))-LEN(SUBSTITUTE(RIGHT($P18:OFFSET($P18,0,$P$5-1),2),H$5,"")))</f>
        <v>5</v>
      </c>
      <c r="I18" s="16">
        <f t="array" aca="1" ref="I18" ca="1">SUM(LEN(RIGHT($P18:OFFSET($P18,0,$P$5-1),2))-LEN(SUBSTITUTE(RIGHT($P18:OFFSET($P18,0,$P$5-1),2),I$5,"")))</f>
        <v>4</v>
      </c>
      <c r="O18" s="19">
        <f t="shared" ca="1" si="3"/>
        <v>4.5</v>
      </c>
      <c r="P18" s="20" t="s">
        <v>76</v>
      </c>
      <c r="Q18" s="20" t="s">
        <v>136</v>
      </c>
      <c r="R18" s="20" t="s">
        <v>78</v>
      </c>
      <c r="S18" s="20" t="s">
        <v>130</v>
      </c>
      <c r="T18" s="20" t="s">
        <v>82</v>
      </c>
      <c r="U18" s="20" t="s">
        <v>137</v>
      </c>
      <c r="V18" s="20" t="s">
        <v>68</v>
      </c>
      <c r="W18" s="20" t="s">
        <v>69</v>
      </c>
      <c r="X18" s="20" t="s">
        <v>52</v>
      </c>
      <c r="Y18" s="20" t="s">
        <v>53</v>
      </c>
      <c r="Z18" s="17" t="s">
        <v>138</v>
      </c>
      <c r="AA18" s="21"/>
      <c r="AB18">
        <f t="shared" si="4"/>
        <v>18</v>
      </c>
      <c r="AC18">
        <f t="shared" si="5"/>
        <v>13</v>
      </c>
      <c r="AD18">
        <f t="shared" si="6"/>
        <v>2</v>
      </c>
      <c r="AE18">
        <f t="shared" si="7"/>
        <v>6</v>
      </c>
      <c r="AF18">
        <f t="shared" si="8"/>
        <v>7</v>
      </c>
      <c r="AG18">
        <f t="shared" si="9"/>
        <v>11</v>
      </c>
      <c r="AH18">
        <f t="shared" si="10"/>
        <v>3</v>
      </c>
      <c r="AI18">
        <f t="shared" si="11"/>
        <v>5</v>
      </c>
      <c r="AJ18">
        <f t="shared" si="12"/>
        <v>10</v>
      </c>
      <c r="AK18">
        <f t="shared" si="13"/>
        <v>16</v>
      </c>
      <c r="AL18">
        <f t="shared" si="14"/>
        <v>14</v>
      </c>
    </row>
    <row r="19" spans="1:38" x14ac:dyDescent="0.2">
      <c r="A19" s="16">
        <f t="shared" si="0"/>
        <v>13</v>
      </c>
      <c r="B19" s="16"/>
      <c r="C19" s="17" t="s">
        <v>139</v>
      </c>
      <c r="D19" s="18">
        <f t="shared" si="1"/>
        <v>0.5825864878297442</v>
      </c>
      <c r="E19" s="19">
        <f t="shared" ca="1" si="2"/>
        <v>11</v>
      </c>
      <c r="G19" s="16">
        <f t="array" aca="1" ref="G19" ca="1">SUM(LEN(RIGHT($P19:OFFSET($P19,0,$P$5-1),2))-LEN(SUBSTITUTE(RIGHT($P19:OFFSET($P19,0,$P$5-1),2),G$5,"")))</f>
        <v>3</v>
      </c>
      <c r="H19" s="16">
        <f t="array" aca="1" ref="H19" ca="1">SUM(LEN(RIGHT($P19:OFFSET($P19,0,$P$5-1),2))-LEN(SUBSTITUTE(RIGHT($P19:OFFSET($P19,0,$P$5-1),2),H$5,"")))</f>
        <v>2</v>
      </c>
      <c r="I19" s="16">
        <f t="array" aca="1" ref="I19" ca="1">SUM(LEN(RIGHT($P19:OFFSET($P19,0,$P$5-1),2))-LEN(SUBSTITUTE(RIGHT($P19:OFFSET($P19,0,$P$5-1),2),I$5,"")))</f>
        <v>6</v>
      </c>
      <c r="O19" s="19">
        <f t="shared" ca="1" si="3"/>
        <v>4</v>
      </c>
      <c r="P19" s="20" t="s">
        <v>130</v>
      </c>
      <c r="Q19" s="20" t="s">
        <v>80</v>
      </c>
      <c r="R19" s="20" t="s">
        <v>112</v>
      </c>
      <c r="S19" s="20" t="s">
        <v>123</v>
      </c>
      <c r="T19" s="20" t="s">
        <v>103</v>
      </c>
      <c r="U19" s="20" t="s">
        <v>104</v>
      </c>
      <c r="V19" s="20" t="s">
        <v>117</v>
      </c>
      <c r="W19" s="20" t="s">
        <v>118</v>
      </c>
      <c r="X19" s="20" t="s">
        <v>124</v>
      </c>
      <c r="Y19" s="20" t="s">
        <v>87</v>
      </c>
      <c r="Z19" s="17" t="s">
        <v>88</v>
      </c>
      <c r="AA19" s="21"/>
      <c r="AB19">
        <f t="shared" si="4"/>
        <v>6</v>
      </c>
      <c r="AC19">
        <f t="shared" si="5"/>
        <v>12</v>
      </c>
      <c r="AD19">
        <f t="shared" si="6"/>
        <v>11</v>
      </c>
      <c r="AE19">
        <f t="shared" si="7"/>
        <v>3</v>
      </c>
      <c r="AF19">
        <f t="shared" si="8"/>
        <v>5</v>
      </c>
      <c r="AG19">
        <f t="shared" si="9"/>
        <v>10</v>
      </c>
      <c r="AH19">
        <f t="shared" si="10"/>
        <v>16</v>
      </c>
      <c r="AI19">
        <f t="shared" si="11"/>
        <v>14</v>
      </c>
      <c r="AJ19">
        <f t="shared" si="12"/>
        <v>4</v>
      </c>
      <c r="AK19">
        <f t="shared" si="13"/>
        <v>15</v>
      </c>
      <c r="AL19">
        <f t="shared" si="14"/>
        <v>1</v>
      </c>
    </row>
    <row r="20" spans="1:38" x14ac:dyDescent="0.2">
      <c r="A20" s="16">
        <f t="shared" si="0"/>
        <v>14</v>
      </c>
      <c r="B20" s="16"/>
      <c r="C20" s="17" t="s">
        <v>140</v>
      </c>
      <c r="D20" s="18">
        <f t="shared" si="1"/>
        <v>0.47818903800627077</v>
      </c>
      <c r="E20" s="19">
        <f t="shared" ca="1" si="2"/>
        <v>11</v>
      </c>
      <c r="G20" s="16">
        <f t="array" aca="1" ref="G20" ca="1">SUM(LEN(RIGHT($P20:OFFSET($P20,0,$P$5-1),2))-LEN(SUBSTITUTE(RIGHT($P20:OFFSET($P20,0,$P$5-1),2),G$5,"")))</f>
        <v>3</v>
      </c>
      <c r="H20" s="16">
        <f t="array" aca="1" ref="H20" ca="1">SUM(LEN(RIGHT($P20:OFFSET($P20,0,$P$5-1),2))-LEN(SUBSTITUTE(RIGHT($P20:OFFSET($P20,0,$P$5-1),2),H$5,"")))</f>
        <v>2</v>
      </c>
      <c r="I20" s="16">
        <f t="array" aca="1" ref="I20" ca="1">SUM(LEN(RIGHT($P20:OFFSET($P20,0,$P$5-1),2))-LEN(SUBSTITUTE(RIGHT($P20:OFFSET($P20,0,$P$5-1),2),I$5,"")))</f>
        <v>6</v>
      </c>
      <c r="O20" s="19">
        <f t="shared" ca="1" si="3"/>
        <v>4</v>
      </c>
      <c r="P20" s="20" t="s">
        <v>72</v>
      </c>
      <c r="Q20" s="20" t="s">
        <v>141</v>
      </c>
      <c r="R20" s="20" t="s">
        <v>126</v>
      </c>
      <c r="S20" s="20" t="s">
        <v>142</v>
      </c>
      <c r="T20" s="20" t="s">
        <v>74</v>
      </c>
      <c r="U20" s="20" t="s">
        <v>128</v>
      </c>
      <c r="V20" s="20" t="s">
        <v>76</v>
      </c>
      <c r="W20" s="20" t="s">
        <v>129</v>
      </c>
      <c r="X20" s="20" t="s">
        <v>143</v>
      </c>
      <c r="Y20" s="20" t="s">
        <v>79</v>
      </c>
      <c r="Z20" s="17" t="s">
        <v>101</v>
      </c>
      <c r="AA20" s="21"/>
      <c r="AB20">
        <f t="shared" si="4"/>
        <v>4</v>
      </c>
      <c r="AC20">
        <f t="shared" si="5"/>
        <v>15</v>
      </c>
      <c r="AD20">
        <f t="shared" si="6"/>
        <v>1</v>
      </c>
      <c r="AE20">
        <f t="shared" si="7"/>
        <v>8</v>
      </c>
      <c r="AF20">
        <f t="shared" si="8"/>
        <v>17</v>
      </c>
      <c r="AG20">
        <f t="shared" si="9"/>
        <v>9</v>
      </c>
      <c r="AH20">
        <f t="shared" si="10"/>
        <v>18</v>
      </c>
      <c r="AI20">
        <f t="shared" si="11"/>
        <v>13</v>
      </c>
      <c r="AJ20">
        <f t="shared" si="12"/>
        <v>2</v>
      </c>
      <c r="AK20">
        <f t="shared" si="13"/>
        <v>6</v>
      </c>
      <c r="AL20">
        <f t="shared" si="14"/>
        <v>12</v>
      </c>
    </row>
    <row r="21" spans="1:38" x14ac:dyDescent="0.2">
      <c r="A21" s="16">
        <f t="shared" si="0"/>
        <v>15</v>
      </c>
      <c r="B21" s="16"/>
      <c r="C21" s="17" t="s">
        <v>144</v>
      </c>
      <c r="D21" s="18">
        <f t="shared" si="1"/>
        <v>0.3591383498192191</v>
      </c>
      <c r="E21" s="19">
        <f t="shared" ca="1" si="2"/>
        <v>11</v>
      </c>
      <c r="G21" s="16">
        <f t="array" aca="1" ref="G21" ca="1">SUM(LEN(RIGHT($P21:OFFSET($P21,0,$P$5-1),2))-LEN(SUBSTITUTE(RIGHT($P21:OFFSET($P21,0,$P$5-1),2),G$5,"")))</f>
        <v>2</v>
      </c>
      <c r="H21" s="16">
        <f t="array" aca="1" ref="H21" ca="1">SUM(LEN(RIGHT($P21:OFFSET($P21,0,$P$5-1),2))-LEN(SUBSTITUTE(RIGHT($P21:OFFSET($P21,0,$P$5-1),2),H$5,"")))</f>
        <v>3</v>
      </c>
      <c r="I21" s="16">
        <f t="array" aca="1" ref="I21" ca="1">SUM(LEN(RIGHT($P21:OFFSET($P21,0,$P$5-1),2))-LEN(SUBSTITUTE(RIGHT($P21:OFFSET($P21,0,$P$5-1),2),I$5,"")))</f>
        <v>6</v>
      </c>
      <c r="O21" s="19">
        <f t="shared" ca="1" si="3"/>
        <v>3.5</v>
      </c>
      <c r="P21" s="20" t="s">
        <v>117</v>
      </c>
      <c r="Q21" s="20" t="s">
        <v>118</v>
      </c>
      <c r="R21" s="20" t="s">
        <v>124</v>
      </c>
      <c r="S21" s="20" t="s">
        <v>86</v>
      </c>
      <c r="T21" s="20" t="s">
        <v>126</v>
      </c>
      <c r="U21" s="20" t="s">
        <v>142</v>
      </c>
      <c r="V21" s="20" t="s">
        <v>145</v>
      </c>
      <c r="W21" s="20" t="s">
        <v>128</v>
      </c>
      <c r="X21" s="20" t="s">
        <v>76</v>
      </c>
      <c r="Y21" s="20" t="s">
        <v>129</v>
      </c>
      <c r="Z21" s="17" t="s">
        <v>143</v>
      </c>
      <c r="AA21" s="21"/>
      <c r="AB21">
        <f t="shared" si="4"/>
        <v>16</v>
      </c>
      <c r="AC21">
        <f t="shared" si="5"/>
        <v>14</v>
      </c>
      <c r="AD21">
        <f t="shared" si="6"/>
        <v>4</v>
      </c>
      <c r="AE21">
        <f t="shared" si="7"/>
        <v>7</v>
      </c>
      <c r="AF21">
        <f t="shared" si="8"/>
        <v>1</v>
      </c>
      <c r="AG21">
        <f t="shared" si="9"/>
        <v>8</v>
      </c>
      <c r="AH21">
        <f t="shared" si="10"/>
        <v>17</v>
      </c>
      <c r="AI21">
        <f t="shared" si="11"/>
        <v>9</v>
      </c>
      <c r="AJ21">
        <f t="shared" si="12"/>
        <v>18</v>
      </c>
      <c r="AK21">
        <f t="shared" si="13"/>
        <v>13</v>
      </c>
      <c r="AL21">
        <f t="shared" si="14"/>
        <v>2</v>
      </c>
    </row>
    <row r="22" spans="1:38" x14ac:dyDescent="0.2">
      <c r="A22" s="16">
        <f t="shared" si="0"/>
        <v>16</v>
      </c>
      <c r="B22" s="16"/>
      <c r="C22" s="17" t="s">
        <v>146</v>
      </c>
      <c r="D22" s="18">
        <f t="shared" si="1"/>
        <v>0.35314927628266873</v>
      </c>
      <c r="E22" s="19">
        <f t="shared" ca="1" si="2"/>
        <v>11</v>
      </c>
      <c r="G22" s="16">
        <f t="array" aca="1" ref="G22" ca="1">SUM(LEN(RIGHT($P22:OFFSET($P22,0,$P$5-1),2))-LEN(SUBSTITUTE(RIGHT($P22:OFFSET($P22,0,$P$5-1),2),G$5,"")))</f>
        <v>0</v>
      </c>
      <c r="H22" s="16">
        <f t="array" aca="1" ref="H22" ca="1">SUM(LEN(RIGHT($P22:OFFSET($P22,0,$P$5-1),2))-LEN(SUBSTITUTE(RIGHT($P22:OFFSET($P22,0,$P$5-1),2),H$5,"")))</f>
        <v>7</v>
      </c>
      <c r="I22" s="16">
        <f t="array" aca="1" ref="I22" ca="1">SUM(LEN(RIGHT($P22:OFFSET($P22,0,$P$5-1),2))-LEN(SUBSTITUTE(RIGHT($P22:OFFSET($P22,0,$P$5-1),2),I$5,"")))</f>
        <v>4</v>
      </c>
      <c r="O22" s="19">
        <f t="shared" ca="1" si="3"/>
        <v>3.5</v>
      </c>
      <c r="P22" s="20" t="s">
        <v>109</v>
      </c>
      <c r="Q22" s="20" t="s">
        <v>147</v>
      </c>
      <c r="R22" s="20" t="s">
        <v>93</v>
      </c>
      <c r="S22" s="20" t="s">
        <v>94</v>
      </c>
      <c r="T22" s="20" t="s">
        <v>148</v>
      </c>
      <c r="U22" s="20" t="s">
        <v>96</v>
      </c>
      <c r="V22" s="20" t="s">
        <v>149</v>
      </c>
      <c r="W22" s="20" t="s">
        <v>99</v>
      </c>
      <c r="X22" s="20" t="s">
        <v>134</v>
      </c>
      <c r="Y22" s="20" t="s">
        <v>66</v>
      </c>
      <c r="Z22" s="17" t="s">
        <v>137</v>
      </c>
      <c r="AA22" s="21"/>
      <c r="AB22">
        <f t="shared" si="4"/>
        <v>15</v>
      </c>
      <c r="AC22">
        <f t="shared" si="5"/>
        <v>1</v>
      </c>
      <c r="AD22">
        <f t="shared" si="6"/>
        <v>8</v>
      </c>
      <c r="AE22">
        <f t="shared" si="7"/>
        <v>17</v>
      </c>
      <c r="AF22">
        <f t="shared" si="8"/>
        <v>9</v>
      </c>
      <c r="AG22">
        <f t="shared" si="9"/>
        <v>18</v>
      </c>
      <c r="AH22">
        <f t="shared" si="10"/>
        <v>13</v>
      </c>
      <c r="AI22">
        <f t="shared" si="11"/>
        <v>2</v>
      </c>
      <c r="AJ22">
        <f t="shared" si="12"/>
        <v>6</v>
      </c>
      <c r="AK22">
        <f t="shared" si="13"/>
        <v>12</v>
      </c>
      <c r="AL22">
        <f t="shared" si="14"/>
        <v>11</v>
      </c>
    </row>
    <row r="23" spans="1:38" x14ac:dyDescent="0.2">
      <c r="A23" s="16">
        <f t="shared" si="0"/>
        <v>17</v>
      </c>
      <c r="B23" s="16"/>
      <c r="C23" s="17" t="s">
        <v>150</v>
      </c>
      <c r="D23" s="18">
        <f t="shared" si="1"/>
        <v>0.37008284507593481</v>
      </c>
      <c r="E23" s="19">
        <f t="shared" ca="1" si="2"/>
        <v>11</v>
      </c>
      <c r="G23" s="16">
        <f t="array" aca="1" ref="G23" ca="1">SUM(LEN(RIGHT($P23:OFFSET($P23,0,$P$5-1),2))-LEN(SUBSTITUTE(RIGHT($P23:OFFSET($P23,0,$P$5-1),2),G$5,"")))</f>
        <v>1</v>
      </c>
      <c r="H23" s="16">
        <f t="array" aca="1" ref="H23" ca="1">SUM(LEN(RIGHT($P23:OFFSET($P23,0,$P$5-1),2))-LEN(SUBSTITUTE(RIGHT($P23:OFFSET($P23,0,$P$5-1),2),H$5,"")))</f>
        <v>4</v>
      </c>
      <c r="I23" s="16">
        <f t="array" aca="1" ref="I23" ca="1">SUM(LEN(RIGHT($P23:OFFSET($P23,0,$P$5-1),2))-LEN(SUBSTITUTE(RIGHT($P23:OFFSET($P23,0,$P$5-1),2),I$5,"")))</f>
        <v>6</v>
      </c>
      <c r="O23" s="19">
        <f t="shared" ca="1" si="3"/>
        <v>3</v>
      </c>
      <c r="P23" s="20" t="s">
        <v>97</v>
      </c>
      <c r="Q23" s="20" t="s">
        <v>69</v>
      </c>
      <c r="R23" s="20" t="s">
        <v>151</v>
      </c>
      <c r="S23" s="20" t="s">
        <v>53</v>
      </c>
      <c r="T23" s="20" t="s">
        <v>138</v>
      </c>
      <c r="U23" s="20" t="s">
        <v>152</v>
      </c>
      <c r="V23" s="20" t="s">
        <v>153</v>
      </c>
      <c r="W23" s="20" t="s">
        <v>126</v>
      </c>
      <c r="X23" s="20" t="s">
        <v>127</v>
      </c>
      <c r="Y23" s="20" t="s">
        <v>57</v>
      </c>
      <c r="Z23" s="17" t="s">
        <v>95</v>
      </c>
      <c r="AA23" s="21"/>
      <c r="AB23">
        <f t="shared" si="4"/>
        <v>3</v>
      </c>
      <c r="AC23">
        <f t="shared" si="5"/>
        <v>5</v>
      </c>
      <c r="AD23">
        <f t="shared" si="6"/>
        <v>10</v>
      </c>
      <c r="AE23">
        <f t="shared" si="7"/>
        <v>16</v>
      </c>
      <c r="AF23">
        <f t="shared" si="8"/>
        <v>14</v>
      </c>
      <c r="AG23">
        <f t="shared" si="9"/>
        <v>4</v>
      </c>
      <c r="AH23">
        <f t="shared" si="10"/>
        <v>15</v>
      </c>
      <c r="AI23">
        <f t="shared" si="11"/>
        <v>1</v>
      </c>
      <c r="AJ23">
        <f t="shared" si="12"/>
        <v>8</v>
      </c>
      <c r="AK23">
        <f t="shared" si="13"/>
        <v>7</v>
      </c>
      <c r="AL23">
        <f t="shared" si="14"/>
        <v>9</v>
      </c>
    </row>
    <row r="24" spans="1:38" x14ac:dyDescent="0.2">
      <c r="A24" s="16">
        <f t="shared" si="0"/>
        <v>18</v>
      </c>
      <c r="B24" s="16"/>
      <c r="C24" s="17" t="s">
        <v>154</v>
      </c>
      <c r="D24" s="18">
        <f t="shared" si="1"/>
        <v>0.18725422283264462</v>
      </c>
      <c r="E24" s="19">
        <f t="shared" ca="1" si="2"/>
        <v>11</v>
      </c>
      <c r="G24" s="16">
        <f t="array" aca="1" ref="G24" ca="1">SUM(LEN(RIGHT($P24:OFFSET($P24,0,$P$5-1),2))-LEN(SUBSTITUTE(RIGHT($P24:OFFSET($P24,0,$P$5-1),2),G$5,"")))</f>
        <v>1</v>
      </c>
      <c r="H24" s="16">
        <f t="array" aca="1" ref="H24" ca="1">SUM(LEN(RIGHT($P24:OFFSET($P24,0,$P$5-1),2))-LEN(SUBSTITUTE(RIGHT($P24:OFFSET($P24,0,$P$5-1),2),H$5,"")))</f>
        <v>2</v>
      </c>
      <c r="I24" s="16">
        <f t="array" aca="1" ref="I24" ca="1">SUM(LEN(RIGHT($P24:OFFSET($P24,0,$P$5-1),2))-LEN(SUBSTITUTE(RIGHT($P24:OFFSET($P24,0,$P$5-1),2),I$5,"")))</f>
        <v>8</v>
      </c>
      <c r="O24" s="19">
        <f t="shared" ca="1" si="3"/>
        <v>2</v>
      </c>
      <c r="P24" s="20" t="s">
        <v>155</v>
      </c>
      <c r="Q24" s="20" t="s">
        <v>67</v>
      </c>
      <c r="R24" s="20" t="s">
        <v>97</v>
      </c>
      <c r="S24" s="20" t="s">
        <v>69</v>
      </c>
      <c r="T24" s="20" t="s">
        <v>151</v>
      </c>
      <c r="U24" s="20" t="s">
        <v>53</v>
      </c>
      <c r="V24" s="20" t="s">
        <v>138</v>
      </c>
      <c r="W24" s="20" t="s">
        <v>152</v>
      </c>
      <c r="X24" s="20" t="s">
        <v>141</v>
      </c>
      <c r="Y24" s="20" t="s">
        <v>126</v>
      </c>
      <c r="Z24" s="17" t="s">
        <v>142</v>
      </c>
      <c r="AA24" s="21"/>
      <c r="AB24">
        <f t="shared" si="4"/>
        <v>12</v>
      </c>
      <c r="AC24">
        <f t="shared" si="5"/>
        <v>11</v>
      </c>
      <c r="AD24">
        <f t="shared" si="6"/>
        <v>3</v>
      </c>
      <c r="AE24">
        <f t="shared" si="7"/>
        <v>5</v>
      </c>
      <c r="AF24">
        <f t="shared" si="8"/>
        <v>10</v>
      </c>
      <c r="AG24">
        <f t="shared" si="9"/>
        <v>16</v>
      </c>
      <c r="AH24">
        <f t="shared" si="10"/>
        <v>14</v>
      </c>
      <c r="AI24">
        <f t="shared" si="11"/>
        <v>4</v>
      </c>
      <c r="AJ24">
        <f t="shared" si="12"/>
        <v>15</v>
      </c>
      <c r="AK24">
        <f t="shared" si="13"/>
        <v>1</v>
      </c>
      <c r="AL24">
        <f t="shared" si="14"/>
        <v>8</v>
      </c>
    </row>
    <row r="25" spans="1:38" x14ac:dyDescent="0.2">
      <c r="E25" s="23">
        <f ca="1">SUM(E7:E24)/2</f>
        <v>99</v>
      </c>
      <c r="G25">
        <f ca="1">SUM(G7:G24)</f>
        <v>69</v>
      </c>
      <c r="H25">
        <f ca="1">SUM(H7:H24)</f>
        <v>60</v>
      </c>
      <c r="I25">
        <f ca="1">SUM(I7:I24)</f>
        <v>69</v>
      </c>
      <c r="J25" s="19">
        <f ca="1">G25+H25/2</f>
        <v>99</v>
      </c>
      <c r="O25" s="19">
        <f ca="1">SUM(O7:O24)</f>
        <v>99</v>
      </c>
    </row>
    <row r="26" spans="1:38" x14ac:dyDescent="0.2">
      <c r="E26" s="19"/>
      <c r="O26" s="19"/>
    </row>
    <row r="28" spans="1:38" x14ac:dyDescent="0.2">
      <c r="C28" s="3"/>
      <c r="D28" s="1"/>
    </row>
    <row r="29" spans="1:38" x14ac:dyDescent="0.2">
      <c r="C29" s="3"/>
      <c r="D29" s="22"/>
      <c r="L29" s="24"/>
    </row>
    <row r="30" spans="1:38" x14ac:dyDescent="0.2">
      <c r="C30" s="3"/>
      <c r="D30" s="6">
        <f>D5</f>
        <v>18</v>
      </c>
      <c r="F30" s="25"/>
      <c r="G30" s="26">
        <f t="array" aca="1" ref="G30" ca="1">SQRT(SUMSQ(D32:D49-G32:G49))</f>
        <v>3.0429163672415495E-4</v>
      </c>
      <c r="H30" s="27">
        <v>100</v>
      </c>
      <c r="I30" s="28">
        <f>400/LN(10)</f>
        <v>173.71779276130073</v>
      </c>
      <c r="J30" s="29"/>
      <c r="O30" s="26">
        <f t="array" aca="1" ref="O30" ca="1">SQRT(SUMSQ(O7:O24-O32:O49))</f>
        <v>9.5398729602797405E-4</v>
      </c>
    </row>
    <row r="31" spans="1:38" x14ac:dyDescent="0.2">
      <c r="A31" t="s">
        <v>156</v>
      </c>
      <c r="C31" t="str">
        <f t="shared" ref="C31:C39" si="15">C6</f>
        <v>Player</v>
      </c>
      <c r="D31" s="12" t="s">
        <v>35</v>
      </c>
      <c r="E31" s="12" t="s">
        <v>6</v>
      </c>
      <c r="F31" s="30"/>
      <c r="G31" s="12" t="s">
        <v>36</v>
      </c>
      <c r="H31" s="12" t="s">
        <v>37</v>
      </c>
      <c r="I31" s="12" t="s">
        <v>38</v>
      </c>
      <c r="J31" s="12"/>
      <c r="K31" s="12"/>
      <c r="L31" s="12"/>
      <c r="M31" s="12" t="s">
        <v>39</v>
      </c>
      <c r="O31" s="12" t="s">
        <v>40</v>
      </c>
      <c r="P31" s="15" t="s">
        <v>41</v>
      </c>
      <c r="Q31" s="15"/>
      <c r="R31" s="15"/>
      <c r="S31" s="15"/>
      <c r="T31" s="15"/>
      <c r="AB31" s="3" t="s">
        <v>46</v>
      </c>
    </row>
    <row r="32" spans="1:38" x14ac:dyDescent="0.2">
      <c r="A32" s="16">
        <f t="shared" ref="A32:A49" si="16">ROW(A32)-ROW($A$31)</f>
        <v>1</v>
      </c>
      <c r="C32" t="str">
        <f t="shared" si="15"/>
        <v xml:space="preserve">Alekhine            </v>
      </c>
      <c r="D32" s="31">
        <v>4.7822557718470842</v>
      </c>
      <c r="E32">
        <f t="shared" ref="E32:E49" ca="1" si="17">E7</f>
        <v>11</v>
      </c>
      <c r="F32" s="29"/>
      <c r="G32" s="32">
        <f t="shared" ref="G32:G49" ca="1" si="18">M32/$M$50</f>
        <v>4.7823117989225512</v>
      </c>
      <c r="H32" s="23">
        <f t="shared" ref="H32:H49" ca="1" si="19">M32*H$30/$M$51</f>
        <v>17.994521023443713</v>
      </c>
      <c r="I32" s="29">
        <f t="shared" ref="I32:I49" ca="1" si="20">LN(G32)*$I$30</f>
        <v>271.85515519764834</v>
      </c>
      <c r="J32" s="23"/>
      <c r="K32" s="23"/>
      <c r="L32" s="19"/>
      <c r="M32" s="19">
        <f t="shared" ref="M32:M49" ca="1" si="21">D32*O7/O32</f>
        <v>4.7822954078124047</v>
      </c>
      <c r="O32" s="19">
        <f t="shared" ref="O32:O49" si="22">SUM(P32:Z32)</f>
        <v>9.4999212634021042</v>
      </c>
      <c r="P32" s="33">
        <f t="shared" ref="P32:P49" si="23">IF(AB7=0,0,$D32/($D32+INDEX($D$7:$D$24,AB7)))</f>
        <v>0.84658204230805534</v>
      </c>
      <c r="Q32" s="34">
        <f t="shared" ref="Q32:Q49" si="24">IF(AC7=0,0,$D32/($D32+INDEX($D$7:$D$24,AC7)))</f>
        <v>0.93123243970574798</v>
      </c>
      <c r="R32" s="34">
        <f t="shared" ref="R32:R49" si="25">IF(AD7=0,0,$D32/($D32+INDEX($D$7:$D$24,AD7)))</f>
        <v>0.90909722365862045</v>
      </c>
      <c r="S32" s="34">
        <f t="shared" ref="S32:S49" si="26">IF(AE7=0,0,$D32/($D32+INDEX($D$7:$D$24,AE7)))</f>
        <v>0.72110458632185093</v>
      </c>
      <c r="T32" s="34">
        <f t="shared" ref="T32:T49" si="27">IF(AF7=0,0,$D32/($D32+INDEX($D$7:$D$24,AF7)))</f>
        <v>0.9301476717558419</v>
      </c>
      <c r="U32" s="34">
        <f t="shared" ref="U32:U49" si="28">IF(AG7=0,0,$D32/($D32+INDEX($D$7:$D$24,AG7)))</f>
        <v>0.69251257822012324</v>
      </c>
      <c r="V32" s="34">
        <f t="shared" ref="V32:V49" si="29">IF(AH7=0,0,$D32/($D32+INDEX($D$7:$D$24,AH7)))</f>
        <v>0.85386869876078042</v>
      </c>
      <c r="W32" s="34">
        <f t="shared" ref="W32:W49" si="30">IF(AI7=0,0,$D32/($D32+INDEX($D$7:$D$24,AI7)))</f>
        <v>0.92817187056371142</v>
      </c>
      <c r="X32" s="34">
        <f t="shared" ref="X32:X49" si="31">IF(AJ7=0,0,$D32/($D32+INDEX($D$7:$D$24,AJ7)))</f>
        <v>0.83347817805970437</v>
      </c>
      <c r="Y32" s="34">
        <f t="shared" ref="Y32:Y49" si="32">IF(AK7=0,0,$D32/($D32+INDEX($D$7:$D$24,AK7)))</f>
        <v>0.96231937896631337</v>
      </c>
      <c r="Z32" s="35">
        <f t="shared" ref="Z32:Z49" si="33">IF(AL7=0,0,$D32/($D32+INDEX($D$7:$D$24,AL7)))</f>
        <v>0.89140659508135489</v>
      </c>
      <c r="AA32" s="36"/>
      <c r="AB32">
        <f t="shared" ref="AB32:AB49" si="34">IF(RIGHT(P7,1)=$G$5,2,IF(RIGHT(P7,1)=$H$5,1,0))</f>
        <v>2</v>
      </c>
      <c r="AC32">
        <f t="shared" ref="AC32:AC49" si="35">IF(RIGHT(Q7,1)=$G$5,2,IF(RIGHT(Q7,1)=$H$5,1,0))</f>
        <v>1</v>
      </c>
      <c r="AD32">
        <f t="shared" ref="AD32:AD49" si="36">IF(RIGHT(R7,1)=$G$5,2,IF(RIGHT(R7,1)=$H$5,1,0))</f>
        <v>2</v>
      </c>
      <c r="AE32">
        <f t="shared" ref="AE32:AE49" si="37">IF(RIGHT(S7,1)=$G$5,2,IF(RIGHT(S7,1)=$H$5,1,0))</f>
        <v>2</v>
      </c>
      <c r="AF32">
        <f t="shared" ref="AF32:AF49" si="38">IF(RIGHT(T7,1)=$G$5,2,IF(RIGHT(T7,1)=$H$5,1,0))</f>
        <v>2</v>
      </c>
      <c r="AG32">
        <f t="shared" ref="AG32:AG49" si="39">IF(RIGHT(U7,1)=$G$5,2,IF(RIGHT(U7,1)=$H$5,1,0))</f>
        <v>0</v>
      </c>
      <c r="AH32">
        <f t="shared" ref="AH32:AH49" si="40">IF(RIGHT(V7,1)=$G$5,2,IF(RIGHT(V7,1)=$H$5,1,0))</f>
        <v>2</v>
      </c>
      <c r="AI32">
        <f t="shared" ref="AI32:AI49" si="41">IF(RIGHT(W7,1)=$G$5,2,IF(RIGHT(W7,1)=$H$5,1,0))</f>
        <v>2</v>
      </c>
      <c r="AJ32">
        <f t="shared" ref="AJ32:AJ49" si="42">IF(RIGHT(X7,1)=$G$5,2,IF(RIGHT(X7,1)=$H$5,1,0))</f>
        <v>2</v>
      </c>
      <c r="AK32">
        <f t="shared" ref="AK32:AK49" si="43">IF(RIGHT(Y7,1)=$G$5,2,IF(RIGHT(Y7,1)=$H$5,1,0))</f>
        <v>2</v>
      </c>
      <c r="AL32">
        <f t="shared" ref="AL32:AL49" si="44">IF(RIGHT(Z7,1)=$G$5,2,IF(RIGHT(Z7,1)=$H$5,1,0))</f>
        <v>2</v>
      </c>
    </row>
    <row r="33" spans="1:38" x14ac:dyDescent="0.2">
      <c r="A33" s="16">
        <f t="shared" si="16"/>
        <v>2</v>
      </c>
      <c r="C33" t="str">
        <f t="shared" si="15"/>
        <v xml:space="preserve">Vidmar              </v>
      </c>
      <c r="D33" s="31">
        <v>4.114144575689707</v>
      </c>
      <c r="E33">
        <f t="shared" ca="1" si="17"/>
        <v>11</v>
      </c>
      <c r="F33" s="29"/>
      <c r="G33" s="32">
        <f t="shared" ca="1" si="18"/>
        <v>4.1142651204675893</v>
      </c>
      <c r="H33" s="23">
        <f t="shared" ca="1" si="19"/>
        <v>15.480845523906456</v>
      </c>
      <c r="I33" s="29">
        <f t="shared" ca="1" si="20"/>
        <v>245.71690956149379</v>
      </c>
      <c r="J33" s="23"/>
      <c r="K33" s="23"/>
      <c r="L33" s="19"/>
      <c r="M33" s="19">
        <f t="shared" ca="1" si="21"/>
        <v>4.1142510190506183</v>
      </c>
      <c r="O33" s="19">
        <f t="shared" si="22"/>
        <v>8.4997800891186372</v>
      </c>
      <c r="P33" s="37">
        <f t="shared" si="23"/>
        <v>0.65957723358032816</v>
      </c>
      <c r="Q33" s="36">
        <f t="shared" si="24"/>
        <v>0.65344930708757398</v>
      </c>
      <c r="R33" s="36">
        <f t="shared" si="25"/>
        <v>0.85840334940503671</v>
      </c>
      <c r="S33" s="36">
        <f t="shared" si="26"/>
        <v>0.82248417339949531</v>
      </c>
      <c r="T33" s="36">
        <f t="shared" si="27"/>
        <v>0.57591718248556401</v>
      </c>
      <c r="U33" s="36">
        <f t="shared" si="28"/>
        <v>0.67755074091675394</v>
      </c>
      <c r="V33" s="36">
        <f t="shared" si="29"/>
        <v>0.82600291390488401</v>
      </c>
      <c r="W33" s="36">
        <f t="shared" si="30"/>
        <v>0.92094782927101415</v>
      </c>
      <c r="X33" s="36">
        <f t="shared" si="31"/>
        <v>0.89587232151859786</v>
      </c>
      <c r="Y33" s="36">
        <f t="shared" si="32"/>
        <v>0.68986022312779827</v>
      </c>
      <c r="Z33" s="38">
        <f t="shared" si="33"/>
        <v>0.91971481442158964</v>
      </c>
      <c r="AA33" s="36"/>
      <c r="AB33">
        <f t="shared" si="34"/>
        <v>2</v>
      </c>
      <c r="AC33">
        <f t="shared" si="35"/>
        <v>2</v>
      </c>
      <c r="AD33">
        <f t="shared" si="36"/>
        <v>1</v>
      </c>
      <c r="AE33">
        <f t="shared" si="37"/>
        <v>2</v>
      </c>
      <c r="AF33">
        <f t="shared" si="38"/>
        <v>1</v>
      </c>
      <c r="AG33">
        <f t="shared" si="39"/>
        <v>1</v>
      </c>
      <c r="AH33">
        <f t="shared" si="40"/>
        <v>1</v>
      </c>
      <c r="AI33">
        <f t="shared" si="41"/>
        <v>2</v>
      </c>
      <c r="AJ33">
        <f t="shared" si="42"/>
        <v>2</v>
      </c>
      <c r="AK33">
        <f t="shared" si="43"/>
        <v>1</v>
      </c>
      <c r="AL33">
        <f t="shared" si="44"/>
        <v>2</v>
      </c>
    </row>
    <row r="34" spans="1:38" x14ac:dyDescent="0.2">
      <c r="A34" s="16">
        <f t="shared" si="16"/>
        <v>3</v>
      </c>
      <c r="C34" t="str">
        <f t="shared" si="15"/>
        <v xml:space="preserve">Spielmann           </v>
      </c>
      <c r="D34" s="31">
        <v>3.029494650238115</v>
      </c>
      <c r="E34">
        <f t="shared" ca="1" si="17"/>
        <v>11</v>
      </c>
      <c r="F34" s="29"/>
      <c r="G34" s="32">
        <f t="shared" ca="1" si="18"/>
        <v>3.0293133492251214</v>
      </c>
      <c r="H34" s="23">
        <f t="shared" ca="1" si="19"/>
        <v>11.398471082858169</v>
      </c>
      <c r="I34" s="29">
        <f t="shared" ca="1" si="20"/>
        <v>192.53767946200895</v>
      </c>
      <c r="J34" s="23"/>
      <c r="K34" s="23"/>
      <c r="L34" s="19"/>
      <c r="M34" s="19">
        <f t="shared" ca="1" si="21"/>
        <v>3.0293029664205569</v>
      </c>
      <c r="O34" s="19">
        <f t="shared" si="22"/>
        <v>8.0005062123390971</v>
      </c>
      <c r="P34" s="37">
        <f t="shared" si="23"/>
        <v>0.89113857660663587</v>
      </c>
      <c r="Q34" s="36">
        <f t="shared" si="24"/>
        <v>0.76023432697838556</v>
      </c>
      <c r="R34" s="36">
        <f t="shared" si="25"/>
        <v>0.94178773966464824</v>
      </c>
      <c r="S34" s="36">
        <f t="shared" si="26"/>
        <v>0.83871168294370713</v>
      </c>
      <c r="T34" s="36">
        <f t="shared" si="27"/>
        <v>0.42408281751443594</v>
      </c>
      <c r="U34" s="36">
        <f t="shared" si="28"/>
        <v>0.58132152520690972</v>
      </c>
      <c r="V34" s="36">
        <f t="shared" si="29"/>
        <v>0.81698557395269455</v>
      </c>
      <c r="W34" s="36">
        <f t="shared" si="30"/>
        <v>0.77333415640883718</v>
      </c>
      <c r="X34" s="36">
        <f t="shared" si="31"/>
        <v>0.58792055972364454</v>
      </c>
      <c r="Y34" s="36">
        <f t="shared" si="32"/>
        <v>0.60742558139166525</v>
      </c>
      <c r="Z34" s="38">
        <f t="shared" si="33"/>
        <v>0.77756367194753284</v>
      </c>
      <c r="AA34" s="36"/>
      <c r="AB34">
        <f t="shared" si="34"/>
        <v>2</v>
      </c>
      <c r="AC34">
        <f t="shared" si="35"/>
        <v>2</v>
      </c>
      <c r="AD34">
        <f t="shared" si="36"/>
        <v>2</v>
      </c>
      <c r="AE34">
        <f t="shared" si="37"/>
        <v>2</v>
      </c>
      <c r="AF34">
        <f t="shared" si="38"/>
        <v>1</v>
      </c>
      <c r="AG34">
        <f t="shared" si="39"/>
        <v>1</v>
      </c>
      <c r="AH34">
        <f t="shared" si="40"/>
        <v>1</v>
      </c>
      <c r="AI34">
        <f t="shared" si="41"/>
        <v>2</v>
      </c>
      <c r="AJ34">
        <f t="shared" si="42"/>
        <v>0</v>
      </c>
      <c r="AK34">
        <f t="shared" si="43"/>
        <v>2</v>
      </c>
      <c r="AL34">
        <f t="shared" si="44"/>
        <v>1</v>
      </c>
    </row>
    <row r="35" spans="1:38" x14ac:dyDescent="0.2">
      <c r="A35" s="16">
        <f t="shared" si="16"/>
        <v>4</v>
      </c>
      <c r="C35" t="str">
        <f t="shared" si="15"/>
        <v xml:space="preserve">Breyer              </v>
      </c>
      <c r="D35" s="31">
        <v>1.84959189984782</v>
      </c>
      <c r="E35">
        <f t="shared" ca="1" si="17"/>
        <v>11</v>
      </c>
      <c r="F35" s="29"/>
      <c r="G35" s="32">
        <f t="shared" ca="1" si="18"/>
        <v>1.8496604616047956</v>
      </c>
      <c r="H35" s="23">
        <f t="shared" ca="1" si="19"/>
        <v>6.9597624458695657</v>
      </c>
      <c r="I35" s="29">
        <f t="shared" ca="1" si="20"/>
        <v>106.83680526714345</v>
      </c>
      <c r="J35" s="23"/>
      <c r="K35" s="23"/>
      <c r="L35" s="19"/>
      <c r="M35" s="19">
        <f t="shared" ca="1" si="21"/>
        <v>1.8496541219954949</v>
      </c>
      <c r="O35" s="19">
        <f t="shared" si="22"/>
        <v>6.9997645208211932</v>
      </c>
      <c r="P35" s="37">
        <f t="shared" si="23"/>
        <v>0.79457300718034973</v>
      </c>
      <c r="Q35" s="36">
        <f t="shared" si="24"/>
        <v>0.46554093431474536</v>
      </c>
      <c r="R35" s="36">
        <f t="shared" si="25"/>
        <v>0.83740053821721405</v>
      </c>
      <c r="S35" s="36">
        <f t="shared" si="26"/>
        <v>0.27889541367814907</v>
      </c>
      <c r="T35" s="36">
        <f t="shared" si="27"/>
        <v>0.69324297332548279</v>
      </c>
      <c r="U35" s="36">
        <f t="shared" si="28"/>
        <v>0.83327158813592428</v>
      </c>
      <c r="V35" s="36">
        <f t="shared" si="29"/>
        <v>0.65938029425775069</v>
      </c>
      <c r="W35" s="36">
        <f t="shared" si="30"/>
        <v>0.9080665835540781</v>
      </c>
      <c r="X35" s="36">
        <f t="shared" si="31"/>
        <v>0.76046720471599794</v>
      </c>
      <c r="Y35" s="36">
        <f t="shared" si="32"/>
        <v>0.31013977687220184</v>
      </c>
      <c r="Z35" s="38">
        <f t="shared" si="33"/>
        <v>0.45878620656929892</v>
      </c>
      <c r="AA35" s="36"/>
      <c r="AB35">
        <f t="shared" si="34"/>
        <v>1</v>
      </c>
      <c r="AC35">
        <f t="shared" si="35"/>
        <v>1</v>
      </c>
      <c r="AD35">
        <f t="shared" si="36"/>
        <v>2</v>
      </c>
      <c r="AE35">
        <f t="shared" si="37"/>
        <v>0</v>
      </c>
      <c r="AF35">
        <f t="shared" si="38"/>
        <v>0</v>
      </c>
      <c r="AG35">
        <f t="shared" si="39"/>
        <v>2</v>
      </c>
      <c r="AH35">
        <f t="shared" si="40"/>
        <v>2</v>
      </c>
      <c r="AI35">
        <f t="shared" si="41"/>
        <v>2</v>
      </c>
      <c r="AJ35">
        <f t="shared" si="42"/>
        <v>2</v>
      </c>
      <c r="AK35">
        <f t="shared" si="43"/>
        <v>1</v>
      </c>
      <c r="AL35">
        <f t="shared" si="44"/>
        <v>1</v>
      </c>
    </row>
    <row r="36" spans="1:38" x14ac:dyDescent="0.2">
      <c r="A36" s="16">
        <f t="shared" si="16"/>
        <v>5</v>
      </c>
      <c r="C36" t="str">
        <f t="shared" si="15"/>
        <v xml:space="preserve">Marshall            </v>
      </c>
      <c r="D36" s="31">
        <v>1.9579387787216556</v>
      </c>
      <c r="E36">
        <f t="shared" ca="1" si="17"/>
        <v>11</v>
      </c>
      <c r="F36" s="29"/>
      <c r="G36" s="32">
        <f t="shared" ca="1" si="18"/>
        <v>1.957950438935806</v>
      </c>
      <c r="H36" s="23">
        <f t="shared" ca="1" si="19"/>
        <v>7.3672277797171271</v>
      </c>
      <c r="I36" s="29">
        <f t="shared" ca="1" si="20"/>
        <v>116.72067777150312</v>
      </c>
      <c r="J36" s="23"/>
      <c r="K36" s="23"/>
      <c r="L36" s="19"/>
      <c r="M36" s="19">
        <f t="shared" ca="1" si="21"/>
        <v>1.9579437281685756</v>
      </c>
      <c r="O36" s="19">
        <f t="shared" si="22"/>
        <v>6.9999823048395413</v>
      </c>
      <c r="P36" s="37">
        <f t="shared" si="23"/>
        <v>0.70521403767516533</v>
      </c>
      <c r="Q36" s="36">
        <f t="shared" si="24"/>
        <v>0.84103118231683938</v>
      </c>
      <c r="R36" s="36">
        <f t="shared" si="25"/>
        <v>0.67204768466863185</v>
      </c>
      <c r="S36" s="36">
        <f t="shared" si="26"/>
        <v>0.9127098481595971</v>
      </c>
      <c r="T36" s="36">
        <f t="shared" si="27"/>
        <v>0.77068266334521918</v>
      </c>
      <c r="U36" s="36">
        <f t="shared" si="28"/>
        <v>0.32244925908324612</v>
      </c>
      <c r="V36" s="36">
        <f t="shared" si="29"/>
        <v>0.47295073291431178</v>
      </c>
      <c r="W36" s="36">
        <f t="shared" si="30"/>
        <v>0.74260509648108486</v>
      </c>
      <c r="X36" s="36">
        <f t="shared" si="31"/>
        <v>0.68798822916659674</v>
      </c>
      <c r="Y36" s="36">
        <f t="shared" si="32"/>
        <v>0.39257441860833481</v>
      </c>
      <c r="Z36" s="38">
        <f t="shared" si="33"/>
        <v>0.47972915242051539</v>
      </c>
      <c r="AA36" s="36"/>
      <c r="AB36">
        <f t="shared" si="34"/>
        <v>1</v>
      </c>
      <c r="AC36">
        <f t="shared" si="35"/>
        <v>1</v>
      </c>
      <c r="AD36">
        <f t="shared" si="36"/>
        <v>1</v>
      </c>
      <c r="AE36">
        <f t="shared" si="37"/>
        <v>1</v>
      </c>
      <c r="AF36">
        <f t="shared" si="38"/>
        <v>2</v>
      </c>
      <c r="AG36">
        <f t="shared" si="39"/>
        <v>1</v>
      </c>
      <c r="AH36">
        <f t="shared" si="40"/>
        <v>2</v>
      </c>
      <c r="AI36">
        <f t="shared" si="41"/>
        <v>1</v>
      </c>
      <c r="AJ36">
        <f t="shared" si="42"/>
        <v>2</v>
      </c>
      <c r="AK36">
        <f t="shared" si="43"/>
        <v>0</v>
      </c>
      <c r="AL36">
        <f t="shared" si="44"/>
        <v>2</v>
      </c>
    </row>
    <row r="37" spans="1:38" x14ac:dyDescent="0.2">
      <c r="A37" s="16">
        <f t="shared" si="16"/>
        <v>6</v>
      </c>
      <c r="C37" t="str">
        <f t="shared" si="15"/>
        <v xml:space="preserve">Reti                </v>
      </c>
      <c r="D37" s="31">
        <v>2.1818978733052496</v>
      </c>
      <c r="E37">
        <f t="shared" ca="1" si="17"/>
        <v>11</v>
      </c>
      <c r="F37" s="29"/>
      <c r="G37" s="32">
        <f t="shared" ca="1" si="18"/>
        <v>2.1819983588220611</v>
      </c>
      <c r="H37" s="23">
        <f t="shared" ca="1" si="19"/>
        <v>8.2102583419569992</v>
      </c>
      <c r="I37" s="29">
        <f t="shared" ca="1" si="20"/>
        <v>135.54176784010599</v>
      </c>
      <c r="J37" s="23"/>
      <c r="K37" s="23"/>
      <c r="L37" s="19"/>
      <c r="M37" s="19">
        <f t="shared" ca="1" si="21"/>
        <v>2.1819908801429322</v>
      </c>
      <c r="O37" s="19">
        <f t="shared" si="22"/>
        <v>6.9997016266796983</v>
      </c>
      <c r="P37" s="37">
        <f t="shared" si="23"/>
        <v>0.78926034235528975</v>
      </c>
      <c r="Q37" s="36">
        <f t="shared" si="24"/>
        <v>0.34655069291242596</v>
      </c>
      <c r="R37" s="36">
        <f t="shared" si="25"/>
        <v>0.50679331892767687</v>
      </c>
      <c r="S37" s="36">
        <f t="shared" si="26"/>
        <v>0.76275720753145482</v>
      </c>
      <c r="T37" s="36">
        <f t="shared" si="27"/>
        <v>0.71075087089840594</v>
      </c>
      <c r="U37" s="36">
        <f t="shared" si="28"/>
        <v>0.41867847479309023</v>
      </c>
      <c r="V37" s="36">
        <f t="shared" si="29"/>
        <v>0.52704926708568822</v>
      </c>
      <c r="W37" s="36">
        <f t="shared" si="30"/>
        <v>0.71571888844039744</v>
      </c>
      <c r="X37" s="36">
        <f t="shared" si="31"/>
        <v>0.8606932118244528</v>
      </c>
      <c r="Y37" s="36">
        <f t="shared" si="32"/>
        <v>0.82023555848011531</v>
      </c>
      <c r="Z37" s="38">
        <f t="shared" si="33"/>
        <v>0.5412137934307012</v>
      </c>
      <c r="AA37" s="36"/>
      <c r="AB37">
        <f t="shared" si="34"/>
        <v>2</v>
      </c>
      <c r="AC37">
        <f t="shared" si="35"/>
        <v>0</v>
      </c>
      <c r="AD37">
        <f t="shared" si="36"/>
        <v>1</v>
      </c>
      <c r="AE37">
        <f t="shared" si="37"/>
        <v>2</v>
      </c>
      <c r="AF37">
        <f t="shared" si="38"/>
        <v>2</v>
      </c>
      <c r="AG37">
        <f t="shared" si="39"/>
        <v>1</v>
      </c>
      <c r="AH37">
        <f t="shared" si="40"/>
        <v>0</v>
      </c>
      <c r="AI37">
        <f t="shared" si="41"/>
        <v>2</v>
      </c>
      <c r="AJ37">
        <f t="shared" si="42"/>
        <v>2</v>
      </c>
      <c r="AK37">
        <f t="shared" si="43"/>
        <v>1</v>
      </c>
      <c r="AL37">
        <f t="shared" si="44"/>
        <v>1</v>
      </c>
    </row>
    <row r="38" spans="1:38" x14ac:dyDescent="0.2">
      <c r="A38" s="16">
        <f t="shared" si="16"/>
        <v>7</v>
      </c>
      <c r="C38" t="str">
        <f t="shared" si="15"/>
        <v xml:space="preserve">Janovski            </v>
      </c>
      <c r="D38" s="31">
        <v>2.1234033053328663</v>
      </c>
      <c r="E38">
        <f t="shared" ca="1" si="17"/>
        <v>11</v>
      </c>
      <c r="F38" s="29"/>
      <c r="G38" s="32">
        <f t="shared" ca="1" si="18"/>
        <v>2.1235503976605608</v>
      </c>
      <c r="H38" s="23">
        <f t="shared" ca="1" si="19"/>
        <v>7.9903347756736389</v>
      </c>
      <c r="I38" s="29">
        <f t="shared" ca="1" si="20"/>
        <v>130.82502897808331</v>
      </c>
      <c r="J38" s="23"/>
      <c r="K38" s="23"/>
      <c r="L38" s="19"/>
      <c r="M38" s="19">
        <f t="shared" ca="1" si="21"/>
        <v>2.1235431193085978</v>
      </c>
      <c r="O38" s="19">
        <f t="shared" si="22"/>
        <v>6.4995720403160204</v>
      </c>
      <c r="P38" s="37">
        <f t="shared" si="23"/>
        <v>0.34042276641967179</v>
      </c>
      <c r="Q38" s="36">
        <f t="shared" si="24"/>
        <v>0.5344590656852547</v>
      </c>
      <c r="R38" s="36">
        <f t="shared" si="25"/>
        <v>0.49320668107232318</v>
      </c>
      <c r="S38" s="36">
        <f t="shared" si="26"/>
        <v>0.85533441137880217</v>
      </c>
      <c r="T38" s="36">
        <f t="shared" si="27"/>
        <v>0.75780460680510664</v>
      </c>
      <c r="U38" s="36">
        <f t="shared" si="28"/>
        <v>0.30748742177987681</v>
      </c>
      <c r="V38" s="36">
        <f t="shared" si="29"/>
        <v>0.70513230189796139</v>
      </c>
      <c r="W38" s="36">
        <f t="shared" si="30"/>
        <v>0.72179434928812147</v>
      </c>
      <c r="X38" s="36">
        <f t="shared" si="31"/>
        <v>0.4120794402763554</v>
      </c>
      <c r="Y38" s="36">
        <f t="shared" si="32"/>
        <v>0.85158014813306249</v>
      </c>
      <c r="Z38" s="38">
        <f t="shared" si="33"/>
        <v>0.52027084757948461</v>
      </c>
      <c r="AA38" s="36"/>
      <c r="AB38">
        <f t="shared" si="34"/>
        <v>0</v>
      </c>
      <c r="AC38">
        <f t="shared" si="35"/>
        <v>1</v>
      </c>
      <c r="AD38">
        <f t="shared" si="36"/>
        <v>1</v>
      </c>
      <c r="AE38">
        <f t="shared" si="37"/>
        <v>1</v>
      </c>
      <c r="AF38">
        <f t="shared" si="38"/>
        <v>2</v>
      </c>
      <c r="AG38">
        <f t="shared" si="39"/>
        <v>2</v>
      </c>
      <c r="AH38">
        <f t="shared" si="40"/>
        <v>0</v>
      </c>
      <c r="AI38">
        <f t="shared" si="41"/>
        <v>2</v>
      </c>
      <c r="AJ38">
        <f t="shared" si="42"/>
        <v>2</v>
      </c>
      <c r="AK38">
        <f t="shared" si="43"/>
        <v>2</v>
      </c>
      <c r="AL38">
        <f t="shared" si="44"/>
        <v>0</v>
      </c>
    </row>
    <row r="39" spans="1:38" x14ac:dyDescent="0.2">
      <c r="A39" s="16">
        <f t="shared" si="16"/>
        <v>8</v>
      </c>
      <c r="C39" t="str">
        <f t="shared" si="15"/>
        <v xml:space="preserve">Bogoljubov          </v>
      </c>
      <c r="D39" s="31">
        <v>0.81843644088722933</v>
      </c>
      <c r="E39">
        <f t="shared" ca="1" si="17"/>
        <v>11</v>
      </c>
      <c r="F39" s="29"/>
      <c r="G39" s="32">
        <f t="shared" ca="1" si="18"/>
        <v>0.81841326073447807</v>
      </c>
      <c r="H39" s="23">
        <f t="shared" ca="1" si="19"/>
        <v>3.0794634991113821</v>
      </c>
      <c r="I39" s="29">
        <f t="shared" ca="1" si="20"/>
        <v>-34.810936949466736</v>
      </c>
      <c r="J39" s="23"/>
      <c r="K39" s="23"/>
      <c r="L39" s="19"/>
      <c r="M39" s="19">
        <f t="shared" ca="1" si="21"/>
        <v>0.8184104556681282</v>
      </c>
      <c r="O39" s="19">
        <f t="shared" si="22"/>
        <v>5.5001746296177743</v>
      </c>
      <c r="P39" s="37">
        <f t="shared" si="23"/>
        <v>0.29478596232483467</v>
      </c>
      <c r="Q39" s="36">
        <f t="shared" si="24"/>
        <v>0.48569622330585061</v>
      </c>
      <c r="R39" s="36">
        <f t="shared" si="25"/>
        <v>0.69857154187937531</v>
      </c>
      <c r="S39" s="36">
        <f t="shared" si="26"/>
        <v>0.63120496566646023</v>
      </c>
      <c r="T39" s="36">
        <f t="shared" si="27"/>
        <v>0.30675702667451715</v>
      </c>
      <c r="U39" s="36">
        <f t="shared" si="28"/>
        <v>0.69501864964027849</v>
      </c>
      <c r="V39" s="36">
        <f t="shared" si="29"/>
        <v>0.14613130123921961</v>
      </c>
      <c r="W39" s="36">
        <f t="shared" si="30"/>
        <v>0.27820565071187858</v>
      </c>
      <c r="X39" s="36">
        <f t="shared" si="31"/>
        <v>0.68861856139252853</v>
      </c>
      <c r="Y39" s="36">
        <f t="shared" si="32"/>
        <v>0.46137939846630655</v>
      </c>
      <c r="Z39" s="38">
        <f t="shared" si="33"/>
        <v>0.81380534831652507</v>
      </c>
      <c r="AA39" s="36"/>
      <c r="AB39">
        <f t="shared" si="34"/>
        <v>1</v>
      </c>
      <c r="AC39">
        <f t="shared" si="35"/>
        <v>0</v>
      </c>
      <c r="AD39">
        <f t="shared" si="36"/>
        <v>1</v>
      </c>
      <c r="AE39">
        <f t="shared" si="37"/>
        <v>2</v>
      </c>
      <c r="AF39">
        <f t="shared" si="38"/>
        <v>2</v>
      </c>
      <c r="AG39">
        <f t="shared" si="39"/>
        <v>2</v>
      </c>
      <c r="AH39">
        <f t="shared" si="40"/>
        <v>0</v>
      </c>
      <c r="AI39">
        <f t="shared" si="41"/>
        <v>0</v>
      </c>
      <c r="AJ39">
        <f t="shared" si="42"/>
        <v>0</v>
      </c>
      <c r="AK39">
        <f t="shared" si="43"/>
        <v>1</v>
      </c>
      <c r="AL39">
        <f t="shared" si="44"/>
        <v>2</v>
      </c>
    </row>
    <row r="40" spans="1:38" x14ac:dyDescent="0.2">
      <c r="A40" s="16">
        <f t="shared" si="16"/>
        <v>9</v>
      </c>
      <c r="C40" t="str">
        <f>C8</f>
        <v xml:space="preserve">Vidmar              </v>
      </c>
      <c r="D40" s="31">
        <v>0.95545386199112492</v>
      </c>
      <c r="E40">
        <f t="shared" ca="1" si="17"/>
        <v>11</v>
      </c>
      <c r="F40" s="29"/>
      <c r="G40" s="32">
        <f t="shared" ca="1" si="18"/>
        <v>0.95539529509140397</v>
      </c>
      <c r="H40" s="23">
        <f t="shared" ca="1" si="19"/>
        <v>3.5948891343920293</v>
      </c>
      <c r="I40" s="29">
        <f t="shared" ca="1" si="20"/>
        <v>-7.926760703951623</v>
      </c>
      <c r="J40" s="23"/>
      <c r="K40" s="23"/>
      <c r="L40" s="19"/>
      <c r="M40" s="19">
        <f t="shared" ca="1" si="21"/>
        <v>0.95539202052668015</v>
      </c>
      <c r="O40" s="19">
        <f t="shared" si="22"/>
        <v>5.5003560088917833</v>
      </c>
      <c r="P40" s="37">
        <f t="shared" si="23"/>
        <v>0.51830924352591368</v>
      </c>
      <c r="Q40" s="36">
        <f t="shared" si="24"/>
        <v>0.23976567302161444</v>
      </c>
      <c r="R40" s="36">
        <f t="shared" si="25"/>
        <v>0.32795231533136804</v>
      </c>
      <c r="S40" s="36">
        <f t="shared" si="26"/>
        <v>0.52437067628036216</v>
      </c>
      <c r="T40" s="36">
        <f t="shared" si="27"/>
        <v>0.73013263841892084</v>
      </c>
      <c r="U40" s="36">
        <f t="shared" si="28"/>
        <v>0.6664517795839261</v>
      </c>
      <c r="V40" s="36">
        <f t="shared" si="29"/>
        <v>0.34061970574224926</v>
      </c>
      <c r="W40" s="36">
        <f t="shared" si="30"/>
        <v>0.7268062699651594</v>
      </c>
      <c r="X40" s="36">
        <f t="shared" si="31"/>
        <v>0.16652182194029561</v>
      </c>
      <c r="Y40" s="36">
        <f t="shared" si="32"/>
        <v>0.53862060153369351</v>
      </c>
      <c r="Z40" s="38">
        <f t="shared" si="33"/>
        <v>0.72080528354827977</v>
      </c>
      <c r="AA40" s="36"/>
      <c r="AB40">
        <f t="shared" si="34"/>
        <v>0</v>
      </c>
      <c r="AC40">
        <f t="shared" si="35"/>
        <v>0</v>
      </c>
      <c r="AD40">
        <f t="shared" si="36"/>
        <v>1</v>
      </c>
      <c r="AE40">
        <f t="shared" si="37"/>
        <v>2</v>
      </c>
      <c r="AF40">
        <f t="shared" si="38"/>
        <v>2</v>
      </c>
      <c r="AG40">
        <f t="shared" si="39"/>
        <v>2</v>
      </c>
      <c r="AH40">
        <f t="shared" si="40"/>
        <v>0</v>
      </c>
      <c r="AI40">
        <f t="shared" si="41"/>
        <v>2</v>
      </c>
      <c r="AJ40">
        <f t="shared" si="42"/>
        <v>0</v>
      </c>
      <c r="AK40">
        <f t="shared" si="43"/>
        <v>1</v>
      </c>
      <c r="AL40">
        <f t="shared" si="44"/>
        <v>1</v>
      </c>
    </row>
    <row r="41" spans="1:38" x14ac:dyDescent="0.2">
      <c r="A41" s="16">
        <f t="shared" si="16"/>
        <v>10</v>
      </c>
      <c r="C41" t="str">
        <f t="shared" ref="C41:C49" si="45">C16</f>
        <v xml:space="preserve">Duras               </v>
      </c>
      <c r="D41" s="31">
        <v>0.8666424244920613</v>
      </c>
      <c r="E41">
        <f t="shared" ca="1" si="17"/>
        <v>11</v>
      </c>
      <c r="F41" s="29"/>
      <c r="G41" s="32">
        <f t="shared" ca="1" si="18"/>
        <v>0.8666620811975988</v>
      </c>
      <c r="H41" s="23">
        <f t="shared" ca="1" si="19"/>
        <v>3.2610105104073823</v>
      </c>
      <c r="I41" s="29">
        <f t="shared" ca="1" si="20"/>
        <v>-24.860081829929218</v>
      </c>
      <c r="J41" s="23"/>
      <c r="K41" s="23"/>
      <c r="L41" s="19"/>
      <c r="M41" s="19">
        <f t="shared" ca="1" si="21"/>
        <v>0.86665911076107571</v>
      </c>
      <c r="O41" s="19">
        <f t="shared" si="22"/>
        <v>4.999903732224082</v>
      </c>
      <c r="P41" s="37">
        <f t="shared" si="23"/>
        <v>0.15341795769194461</v>
      </c>
      <c r="Q41" s="36">
        <f t="shared" si="24"/>
        <v>0.51430377669414939</v>
      </c>
      <c r="R41" s="36">
        <f t="shared" si="25"/>
        <v>0.70075581523032227</v>
      </c>
      <c r="S41" s="36">
        <f t="shared" si="26"/>
        <v>0.47562932371963779</v>
      </c>
      <c r="T41" s="36">
        <f t="shared" si="27"/>
        <v>0.82232202435790502</v>
      </c>
      <c r="U41" s="36">
        <f t="shared" si="28"/>
        <v>0.5980024391754758</v>
      </c>
      <c r="V41" s="36">
        <f t="shared" si="29"/>
        <v>0.17399708609511591</v>
      </c>
      <c r="W41" s="36">
        <f t="shared" si="30"/>
        <v>0.28428111155960256</v>
      </c>
      <c r="X41" s="36">
        <f t="shared" si="31"/>
        <v>0.56083014040077672</v>
      </c>
      <c r="Y41" s="36">
        <f t="shared" si="32"/>
        <v>0.49392772924668554</v>
      </c>
      <c r="Z41" s="38">
        <f t="shared" si="33"/>
        <v>0.22243632805246719</v>
      </c>
      <c r="AA41" s="36"/>
      <c r="AB41">
        <f t="shared" si="34"/>
        <v>0</v>
      </c>
      <c r="AC41">
        <f t="shared" si="35"/>
        <v>2</v>
      </c>
      <c r="AD41">
        <f t="shared" si="36"/>
        <v>2</v>
      </c>
      <c r="AE41">
        <f t="shared" si="37"/>
        <v>0</v>
      </c>
      <c r="AF41">
        <f t="shared" si="38"/>
        <v>2</v>
      </c>
      <c r="AG41">
        <f t="shared" si="39"/>
        <v>0</v>
      </c>
      <c r="AH41">
        <f t="shared" si="40"/>
        <v>1</v>
      </c>
      <c r="AI41">
        <f t="shared" si="41"/>
        <v>0</v>
      </c>
      <c r="AJ41">
        <f t="shared" si="42"/>
        <v>0</v>
      </c>
      <c r="AK41">
        <f t="shared" si="43"/>
        <v>2</v>
      </c>
      <c r="AL41">
        <f t="shared" si="44"/>
        <v>1</v>
      </c>
    </row>
    <row r="42" spans="1:38" x14ac:dyDescent="0.2">
      <c r="A42" s="16">
        <f t="shared" si="16"/>
        <v>11</v>
      </c>
      <c r="C42" t="str">
        <f t="shared" si="45"/>
        <v xml:space="preserve">W John              </v>
      </c>
      <c r="D42" s="31">
        <v>0.88795115909520161</v>
      </c>
      <c r="E42">
        <f t="shared" ca="1" si="17"/>
        <v>11</v>
      </c>
      <c r="F42" s="29"/>
      <c r="G42" s="32">
        <f t="shared" ca="1" si="18"/>
        <v>0.88795374475768807</v>
      </c>
      <c r="H42" s="23">
        <f t="shared" ca="1" si="19"/>
        <v>3.3411251711960062</v>
      </c>
      <c r="I42" s="29">
        <f t="shared" ca="1" si="20"/>
        <v>-20.643862751491106</v>
      </c>
      <c r="J42" s="23"/>
      <c r="K42" s="23"/>
      <c r="L42" s="19"/>
      <c r="M42" s="19">
        <f t="shared" ca="1" si="21"/>
        <v>0.88795070134516141</v>
      </c>
      <c r="O42" s="19">
        <f t="shared" si="22"/>
        <v>5.0000025775644952</v>
      </c>
      <c r="P42" s="37">
        <f t="shared" si="23"/>
        <v>0.48169075647408627</v>
      </c>
      <c r="Q42" s="36">
        <f t="shared" si="24"/>
        <v>0.82584329842462534</v>
      </c>
      <c r="R42" s="36">
        <f t="shared" si="25"/>
        <v>0.60382755990776849</v>
      </c>
      <c r="S42" s="36">
        <f t="shared" si="26"/>
        <v>0.17751582660050461</v>
      </c>
      <c r="T42" s="36">
        <f t="shared" si="27"/>
        <v>0.289249129101594</v>
      </c>
      <c r="U42" s="36">
        <f t="shared" si="28"/>
        <v>0.56680370811887726</v>
      </c>
      <c r="V42" s="36">
        <f t="shared" si="29"/>
        <v>0.29486769810203861</v>
      </c>
      <c r="W42" s="36">
        <f t="shared" si="30"/>
        <v>0.22666584359116276</v>
      </c>
      <c r="X42" s="36">
        <f t="shared" si="31"/>
        <v>0.31201177083340331</v>
      </c>
      <c r="Y42" s="36">
        <f t="shared" si="32"/>
        <v>0.50607227075331451</v>
      </c>
      <c r="Z42" s="38">
        <f t="shared" si="33"/>
        <v>0.71545471565711971</v>
      </c>
      <c r="AA42" s="36"/>
      <c r="AB42">
        <f t="shared" si="34"/>
        <v>2</v>
      </c>
      <c r="AC42">
        <f t="shared" si="35"/>
        <v>0</v>
      </c>
      <c r="AD42">
        <f t="shared" si="36"/>
        <v>2</v>
      </c>
      <c r="AE42">
        <f t="shared" si="37"/>
        <v>0</v>
      </c>
      <c r="AF42">
        <f t="shared" si="38"/>
        <v>0</v>
      </c>
      <c r="AG42">
        <f t="shared" si="39"/>
        <v>2</v>
      </c>
      <c r="AH42">
        <f t="shared" si="40"/>
        <v>2</v>
      </c>
      <c r="AI42">
        <f t="shared" si="41"/>
        <v>0</v>
      </c>
      <c r="AJ42">
        <f t="shared" si="42"/>
        <v>0</v>
      </c>
      <c r="AK42">
        <f t="shared" si="43"/>
        <v>0</v>
      </c>
      <c r="AL42">
        <f t="shared" si="44"/>
        <v>2</v>
      </c>
    </row>
    <row r="43" spans="1:38" x14ac:dyDescent="0.2">
      <c r="A43" s="16">
        <f t="shared" si="16"/>
        <v>12</v>
      </c>
      <c r="C43" t="str">
        <f t="shared" si="45"/>
        <v xml:space="preserve">Tartakower          </v>
      </c>
      <c r="D43" s="31">
        <v>0.67864261292184624</v>
      </c>
      <c r="E43">
        <f t="shared" ca="1" si="17"/>
        <v>11</v>
      </c>
      <c r="F43" s="29"/>
      <c r="G43" s="32">
        <f t="shared" ca="1" si="18"/>
        <v>0.6786438628593664</v>
      </c>
      <c r="H43" s="23">
        <f t="shared" ca="1" si="19"/>
        <v>2.5535497832670053</v>
      </c>
      <c r="I43" s="29">
        <f t="shared" ca="1" si="20"/>
        <v>-67.343229593331131</v>
      </c>
      <c r="J43" s="23"/>
      <c r="K43" s="23"/>
      <c r="L43" s="19"/>
      <c r="M43" s="19">
        <f t="shared" ca="1" si="21"/>
        <v>0.67864153684492534</v>
      </c>
      <c r="O43" s="19">
        <f t="shared" si="22"/>
        <v>4.500007135351848</v>
      </c>
      <c r="P43" s="37">
        <f t="shared" si="23"/>
        <v>0.78374534343980773</v>
      </c>
      <c r="Q43" s="36">
        <f t="shared" si="24"/>
        <v>0.5380803634466016</v>
      </c>
      <c r="R43" s="36">
        <f t="shared" si="25"/>
        <v>0.14159665059496321</v>
      </c>
      <c r="S43" s="36">
        <f t="shared" si="26"/>
        <v>0.23724279246854518</v>
      </c>
      <c r="T43" s="36">
        <f t="shared" si="27"/>
        <v>0.24219539319489342</v>
      </c>
      <c r="U43" s="36">
        <f t="shared" si="28"/>
        <v>0.43319629188112285</v>
      </c>
      <c r="V43" s="36">
        <f t="shared" si="29"/>
        <v>0.18301442604730542</v>
      </c>
      <c r="W43" s="36">
        <f t="shared" si="30"/>
        <v>0.2573949035189152</v>
      </c>
      <c r="X43" s="36">
        <f t="shared" si="31"/>
        <v>0.43916985959922328</v>
      </c>
      <c r="Y43" s="36">
        <f t="shared" si="32"/>
        <v>0.65773206789313121</v>
      </c>
      <c r="Z43" s="38">
        <f t="shared" si="33"/>
        <v>0.5866390432673384</v>
      </c>
      <c r="AA43" s="36"/>
      <c r="AB43">
        <f t="shared" si="34"/>
        <v>2</v>
      </c>
      <c r="AC43">
        <f t="shared" si="35"/>
        <v>1</v>
      </c>
      <c r="AD43">
        <f t="shared" si="36"/>
        <v>1</v>
      </c>
      <c r="AE43">
        <f t="shared" si="37"/>
        <v>0</v>
      </c>
      <c r="AF43">
        <f t="shared" si="38"/>
        <v>0</v>
      </c>
      <c r="AG43">
        <f t="shared" si="39"/>
        <v>0</v>
      </c>
      <c r="AH43">
        <f t="shared" si="40"/>
        <v>1</v>
      </c>
      <c r="AI43">
        <f t="shared" si="41"/>
        <v>1</v>
      </c>
      <c r="AJ43">
        <f t="shared" si="42"/>
        <v>2</v>
      </c>
      <c r="AK43">
        <f t="shared" si="43"/>
        <v>1</v>
      </c>
      <c r="AL43">
        <f t="shared" si="44"/>
        <v>0</v>
      </c>
    </row>
    <row r="44" spans="1:38" x14ac:dyDescent="0.2">
      <c r="A44" s="16">
        <f t="shared" si="16"/>
        <v>13</v>
      </c>
      <c r="C44" t="str">
        <f t="shared" si="45"/>
        <v xml:space="preserve">Fahrni              </v>
      </c>
      <c r="D44" s="31">
        <v>0.5825864878297442</v>
      </c>
      <c r="E44">
        <f t="shared" ca="1" si="17"/>
        <v>11</v>
      </c>
      <c r="F44" s="29"/>
      <c r="G44" s="32">
        <f t="shared" ca="1" si="18"/>
        <v>0.58258788018861152</v>
      </c>
      <c r="H44" s="23">
        <f t="shared" ca="1" si="19"/>
        <v>2.1921175989443791</v>
      </c>
      <c r="I44" s="29">
        <f t="shared" ca="1" si="20"/>
        <v>-93.855421767279765</v>
      </c>
      <c r="J44" s="23"/>
      <c r="K44" s="23"/>
      <c r="L44" s="19"/>
      <c r="M44" s="19">
        <f t="shared" ca="1" si="21"/>
        <v>0.58258588340075756</v>
      </c>
      <c r="O44" s="19">
        <f t="shared" si="22"/>
        <v>4.0000041499734467</v>
      </c>
      <c r="P44" s="37">
        <f t="shared" si="23"/>
        <v>0.21073965764471028</v>
      </c>
      <c r="Q44" s="36">
        <f t="shared" si="24"/>
        <v>0.46191963655339846</v>
      </c>
      <c r="R44" s="36">
        <f t="shared" si="25"/>
        <v>0.39617244009223151</v>
      </c>
      <c r="S44" s="36">
        <f t="shared" si="26"/>
        <v>0.1612883170562929</v>
      </c>
      <c r="T44" s="36">
        <f t="shared" si="27"/>
        <v>0.22931733665478085</v>
      </c>
      <c r="U44" s="36">
        <f t="shared" si="28"/>
        <v>0.40199756082452431</v>
      </c>
      <c r="V44" s="36">
        <f t="shared" si="29"/>
        <v>0.62259722260627015</v>
      </c>
      <c r="W44" s="36">
        <f t="shared" si="30"/>
        <v>0.54920807809041228</v>
      </c>
      <c r="X44" s="36">
        <f t="shared" si="31"/>
        <v>0.23953279528400206</v>
      </c>
      <c r="Y44" s="36">
        <f t="shared" si="32"/>
        <v>0.61863770024817877</v>
      </c>
      <c r="Z44" s="38">
        <f t="shared" si="33"/>
        <v>0.10859340491864498</v>
      </c>
      <c r="AA44" s="36"/>
      <c r="AB44">
        <f t="shared" si="34"/>
        <v>0</v>
      </c>
      <c r="AC44">
        <f t="shared" si="35"/>
        <v>1</v>
      </c>
      <c r="AD44">
        <f t="shared" si="36"/>
        <v>0</v>
      </c>
      <c r="AE44">
        <f t="shared" si="37"/>
        <v>0</v>
      </c>
      <c r="AF44">
        <f t="shared" si="38"/>
        <v>0</v>
      </c>
      <c r="AG44">
        <f t="shared" si="39"/>
        <v>2</v>
      </c>
      <c r="AH44">
        <f t="shared" si="40"/>
        <v>1</v>
      </c>
      <c r="AI44">
        <f t="shared" si="41"/>
        <v>2</v>
      </c>
      <c r="AJ44">
        <f t="shared" si="42"/>
        <v>0</v>
      </c>
      <c r="AK44">
        <f t="shared" si="43"/>
        <v>2</v>
      </c>
      <c r="AL44">
        <f t="shared" si="44"/>
        <v>0</v>
      </c>
    </row>
    <row r="45" spans="1:38" x14ac:dyDescent="0.2">
      <c r="A45" s="16">
        <f t="shared" si="16"/>
        <v>14</v>
      </c>
      <c r="C45" t="str">
        <f t="shared" si="45"/>
        <v xml:space="preserve">AE Post             </v>
      </c>
      <c r="D45" s="31">
        <v>0.47818903800627077</v>
      </c>
      <c r="E45">
        <f t="shared" ca="1" si="17"/>
        <v>11</v>
      </c>
      <c r="F45" s="29"/>
      <c r="G45" s="32">
        <f t="shared" ca="1" si="18"/>
        <v>0.47817496757434896</v>
      </c>
      <c r="H45" s="23">
        <f t="shared" ca="1" si="19"/>
        <v>1.7992405908873881</v>
      </c>
      <c r="I45" s="29">
        <f t="shared" ca="1" si="20"/>
        <v>-128.16526516420268</v>
      </c>
      <c r="J45" s="23"/>
      <c r="K45" s="23"/>
      <c r="L45" s="19"/>
      <c r="M45" s="19">
        <f t="shared" ca="1" si="21"/>
        <v>0.47817332865599899</v>
      </c>
      <c r="O45" s="19">
        <f t="shared" si="22"/>
        <v>4.0001314113467261</v>
      </c>
      <c r="P45" s="37">
        <f t="shared" si="23"/>
        <v>0.20542699281965013</v>
      </c>
      <c r="Q45" s="36">
        <f t="shared" si="24"/>
        <v>0.57108968959932283</v>
      </c>
      <c r="R45" s="36">
        <f t="shared" si="25"/>
        <v>9.0902776341379624E-2</v>
      </c>
      <c r="S45" s="36">
        <f t="shared" si="26"/>
        <v>0.36879503433353972</v>
      </c>
      <c r="T45" s="36">
        <f t="shared" si="27"/>
        <v>0.56372142887580501</v>
      </c>
      <c r="U45" s="36">
        <f t="shared" si="28"/>
        <v>0.33354822041607396</v>
      </c>
      <c r="V45" s="36">
        <f t="shared" si="29"/>
        <v>0.71860227031741863</v>
      </c>
      <c r="W45" s="36">
        <f t="shared" si="30"/>
        <v>0.45079192190958778</v>
      </c>
      <c r="X45" s="36">
        <f t="shared" si="31"/>
        <v>0.10412767848140222</v>
      </c>
      <c r="Y45" s="36">
        <f t="shared" si="32"/>
        <v>0.1797644415198848</v>
      </c>
      <c r="Z45" s="38">
        <f t="shared" si="33"/>
        <v>0.41336095673266149</v>
      </c>
      <c r="AA45" s="36"/>
      <c r="AB45">
        <f t="shared" si="34"/>
        <v>1</v>
      </c>
      <c r="AC45">
        <f t="shared" si="35"/>
        <v>0</v>
      </c>
      <c r="AD45">
        <f t="shared" si="36"/>
        <v>0</v>
      </c>
      <c r="AE45">
        <f t="shared" si="37"/>
        <v>0</v>
      </c>
      <c r="AF45">
        <f t="shared" si="38"/>
        <v>2</v>
      </c>
      <c r="AG45">
        <f t="shared" si="39"/>
        <v>0</v>
      </c>
      <c r="AH45">
        <f t="shared" si="40"/>
        <v>2</v>
      </c>
      <c r="AI45">
        <f t="shared" si="41"/>
        <v>0</v>
      </c>
      <c r="AJ45">
        <f t="shared" si="42"/>
        <v>0</v>
      </c>
      <c r="AK45">
        <f t="shared" si="43"/>
        <v>1</v>
      </c>
      <c r="AL45">
        <f t="shared" si="44"/>
        <v>2</v>
      </c>
    </row>
    <row r="46" spans="1:38" x14ac:dyDescent="0.2">
      <c r="A46" s="16">
        <f t="shared" si="16"/>
        <v>15</v>
      </c>
      <c r="C46" t="str">
        <f t="shared" si="45"/>
        <v xml:space="preserve">Carls               </v>
      </c>
      <c r="D46" s="31">
        <v>0.3591383498192191</v>
      </c>
      <c r="E46">
        <f t="shared" ca="1" si="17"/>
        <v>11</v>
      </c>
      <c r="F46" s="29"/>
      <c r="G46" s="32">
        <f t="shared" ca="1" si="18"/>
        <v>0.35915599042931706</v>
      </c>
      <c r="H46" s="23">
        <f t="shared" ca="1" si="19"/>
        <v>1.3514049882594783</v>
      </c>
      <c r="I46" s="29">
        <f t="shared" ca="1" si="20"/>
        <v>-177.88675419685302</v>
      </c>
      <c r="J46" s="23"/>
      <c r="K46" s="23"/>
      <c r="L46" s="19"/>
      <c r="M46" s="19">
        <f t="shared" ca="1" si="21"/>
        <v>0.3591547594419523</v>
      </c>
      <c r="O46" s="19">
        <f t="shared" si="22"/>
        <v>3.4998400865419259</v>
      </c>
      <c r="P46" s="37">
        <f t="shared" si="23"/>
        <v>0.50420411173596169</v>
      </c>
      <c r="Q46" s="36">
        <f t="shared" si="24"/>
        <v>0.42891031040067723</v>
      </c>
      <c r="R46" s="36">
        <f t="shared" si="25"/>
        <v>0.162599461782786</v>
      </c>
      <c r="S46" s="36">
        <f t="shared" si="26"/>
        <v>0.1446655886211978</v>
      </c>
      <c r="T46" s="36">
        <f t="shared" si="27"/>
        <v>6.9852328244158005E-2</v>
      </c>
      <c r="U46" s="36">
        <f t="shared" si="28"/>
        <v>0.30498135035972151</v>
      </c>
      <c r="V46" s="36">
        <f t="shared" si="29"/>
        <v>0.49249576443105902</v>
      </c>
      <c r="W46" s="36">
        <f t="shared" si="30"/>
        <v>0.27319373003484054</v>
      </c>
      <c r="X46" s="36">
        <f t="shared" si="31"/>
        <v>0.65728995560129178</v>
      </c>
      <c r="Y46" s="36">
        <f t="shared" si="32"/>
        <v>0.38136229975182123</v>
      </c>
      <c r="Z46" s="38">
        <f t="shared" si="33"/>
        <v>8.0285185578410495E-2</v>
      </c>
      <c r="AA46" s="36"/>
      <c r="AB46">
        <f t="shared" si="34"/>
        <v>1</v>
      </c>
      <c r="AC46">
        <f t="shared" si="35"/>
        <v>2</v>
      </c>
      <c r="AD46">
        <f t="shared" si="36"/>
        <v>0</v>
      </c>
      <c r="AE46">
        <f t="shared" si="37"/>
        <v>1</v>
      </c>
      <c r="AF46">
        <f t="shared" si="38"/>
        <v>0</v>
      </c>
      <c r="AG46">
        <f t="shared" si="39"/>
        <v>0</v>
      </c>
      <c r="AH46">
        <f t="shared" si="40"/>
        <v>1</v>
      </c>
      <c r="AI46">
        <f t="shared" si="41"/>
        <v>0</v>
      </c>
      <c r="AJ46">
        <f t="shared" si="42"/>
        <v>2</v>
      </c>
      <c r="AK46">
        <f t="shared" si="43"/>
        <v>0</v>
      </c>
      <c r="AL46">
        <f t="shared" si="44"/>
        <v>0</v>
      </c>
    </row>
    <row r="47" spans="1:38" x14ac:dyDescent="0.2">
      <c r="A47" s="16">
        <f t="shared" si="16"/>
        <v>16</v>
      </c>
      <c r="C47" t="str">
        <f t="shared" si="45"/>
        <v xml:space="preserve">P Kruger            </v>
      </c>
      <c r="D47" s="31">
        <v>0.35314927628266873</v>
      </c>
      <c r="E47">
        <f t="shared" ca="1" si="17"/>
        <v>11</v>
      </c>
      <c r="F47" s="29"/>
      <c r="G47" s="32">
        <f t="shared" ca="1" si="18"/>
        <v>0.35312837179444589</v>
      </c>
      <c r="H47" s="23">
        <f t="shared" ca="1" si="19"/>
        <v>1.3287247208894319</v>
      </c>
      <c r="I47" s="29">
        <f t="shared" ca="1" si="20"/>
        <v>-180.82695520781971</v>
      </c>
      <c r="J47" s="23"/>
      <c r="K47" s="23"/>
      <c r="L47" s="19"/>
      <c r="M47" s="19">
        <f t="shared" ca="1" si="21"/>
        <v>0.35312716146641182</v>
      </c>
      <c r="O47" s="19">
        <f t="shared" si="22"/>
        <v>3.5002191897575301</v>
      </c>
      <c r="P47" s="37">
        <f t="shared" si="23"/>
        <v>0.49579588826403842</v>
      </c>
      <c r="Q47" s="36">
        <f t="shared" si="24"/>
        <v>6.8767560294251975E-2</v>
      </c>
      <c r="R47" s="36">
        <f t="shared" si="25"/>
        <v>0.30142845812062474</v>
      </c>
      <c r="S47" s="36">
        <f t="shared" si="26"/>
        <v>0.48829313003862712</v>
      </c>
      <c r="T47" s="36">
        <f t="shared" si="27"/>
        <v>0.2698673615810791</v>
      </c>
      <c r="U47" s="36">
        <f t="shared" si="28"/>
        <v>0.653491838710897</v>
      </c>
      <c r="V47" s="36">
        <f t="shared" si="29"/>
        <v>0.3774027773937299</v>
      </c>
      <c r="W47" s="36">
        <f t="shared" si="30"/>
        <v>7.9052170728985766E-2</v>
      </c>
      <c r="X47" s="36">
        <f t="shared" si="31"/>
        <v>0.13930678817554715</v>
      </c>
      <c r="Y47" s="36">
        <f t="shared" si="32"/>
        <v>0.34226793210686868</v>
      </c>
      <c r="Z47" s="38">
        <f t="shared" si="33"/>
        <v>0.2845452843428804</v>
      </c>
      <c r="AA47" s="36"/>
      <c r="AB47">
        <f t="shared" si="34"/>
        <v>1</v>
      </c>
      <c r="AC47">
        <f t="shared" si="35"/>
        <v>1</v>
      </c>
      <c r="AD47">
        <f t="shared" si="36"/>
        <v>1</v>
      </c>
      <c r="AE47">
        <f t="shared" si="37"/>
        <v>1</v>
      </c>
      <c r="AF47">
        <f t="shared" si="38"/>
        <v>0</v>
      </c>
      <c r="AG47">
        <f t="shared" si="39"/>
        <v>1</v>
      </c>
      <c r="AH47">
        <f t="shared" si="40"/>
        <v>1</v>
      </c>
      <c r="AI47">
        <f t="shared" si="41"/>
        <v>0</v>
      </c>
      <c r="AJ47">
        <f t="shared" si="42"/>
        <v>0</v>
      </c>
      <c r="AK47">
        <f t="shared" si="43"/>
        <v>1</v>
      </c>
      <c r="AL47">
        <f t="shared" si="44"/>
        <v>0</v>
      </c>
    </row>
    <row r="48" spans="1:38" x14ac:dyDescent="0.2">
      <c r="A48" s="16">
        <f t="shared" si="16"/>
        <v>17</v>
      </c>
      <c r="C48" t="str">
        <f t="shared" si="45"/>
        <v xml:space="preserve">Flamberg            </v>
      </c>
      <c r="D48" s="31">
        <v>0.37008284507593481</v>
      </c>
      <c r="E48">
        <f t="shared" ca="1" si="17"/>
        <v>11</v>
      </c>
      <c r="F48" s="29"/>
      <c r="G48" s="32">
        <f t="shared" ca="1" si="18"/>
        <v>0.37006972388470322</v>
      </c>
      <c r="H48" s="23">
        <f t="shared" ca="1" si="19"/>
        <v>1.3924703588092309</v>
      </c>
      <c r="I48" s="29">
        <f t="shared" ca="1" si="20"/>
        <v>-172.68657756709385</v>
      </c>
      <c r="J48" s="23"/>
      <c r="K48" s="23"/>
      <c r="L48" s="19"/>
      <c r="M48" s="19">
        <f t="shared" ca="1" si="21"/>
        <v>0.3700684554911185</v>
      </c>
      <c r="O48" s="19">
        <f t="shared" si="22"/>
        <v>3.0001166507272057</v>
      </c>
      <c r="P48" s="37">
        <f t="shared" si="23"/>
        <v>0.10886142339336402</v>
      </c>
      <c r="Q48" s="36">
        <f t="shared" si="24"/>
        <v>0.15896881768316068</v>
      </c>
      <c r="R48" s="36">
        <f t="shared" si="25"/>
        <v>0.29924418476967762</v>
      </c>
      <c r="S48" s="36">
        <f t="shared" si="26"/>
        <v>0.51170686996137293</v>
      </c>
      <c r="T48" s="36">
        <f t="shared" si="27"/>
        <v>0.43627857112419494</v>
      </c>
      <c r="U48" s="36">
        <f t="shared" si="28"/>
        <v>0.16672841186407561</v>
      </c>
      <c r="V48" s="36">
        <f t="shared" si="29"/>
        <v>0.50750423556894098</v>
      </c>
      <c r="W48" s="36">
        <f t="shared" si="30"/>
        <v>7.1828129436288607E-2</v>
      </c>
      <c r="X48" s="36">
        <f t="shared" si="31"/>
        <v>0.31138143860747147</v>
      </c>
      <c r="Y48" s="36">
        <f t="shared" si="32"/>
        <v>0.14841985186693765</v>
      </c>
      <c r="Z48" s="38">
        <f t="shared" si="33"/>
        <v>0.27919471645172034</v>
      </c>
      <c r="AA48" s="36"/>
      <c r="AB48">
        <f t="shared" si="34"/>
        <v>0</v>
      </c>
      <c r="AC48">
        <f t="shared" si="35"/>
        <v>1</v>
      </c>
      <c r="AD48">
        <f t="shared" si="36"/>
        <v>0</v>
      </c>
      <c r="AE48">
        <f t="shared" si="37"/>
        <v>1</v>
      </c>
      <c r="AF48">
        <f t="shared" si="38"/>
        <v>0</v>
      </c>
      <c r="AG48">
        <f t="shared" si="39"/>
        <v>0</v>
      </c>
      <c r="AH48">
        <f t="shared" si="40"/>
        <v>1</v>
      </c>
      <c r="AI48">
        <f t="shared" si="41"/>
        <v>0</v>
      </c>
      <c r="AJ48">
        <f t="shared" si="42"/>
        <v>2</v>
      </c>
      <c r="AK48">
        <f t="shared" si="43"/>
        <v>0</v>
      </c>
      <c r="AL48">
        <f t="shared" si="44"/>
        <v>1</v>
      </c>
    </row>
    <row r="49" spans="1:38" x14ac:dyDescent="0.2">
      <c r="A49" s="16">
        <f t="shared" si="16"/>
        <v>18</v>
      </c>
      <c r="C49" t="str">
        <f t="shared" si="45"/>
        <v xml:space="preserve">Mieses              </v>
      </c>
      <c r="D49" s="31">
        <v>0.18725422283264462</v>
      </c>
      <c r="E49">
        <f t="shared" ca="1" si="17"/>
        <v>11</v>
      </c>
      <c r="F49" s="29"/>
      <c r="G49" s="32">
        <f t="shared" ca="1" si="18"/>
        <v>0.18725333192426596</v>
      </c>
      <c r="H49" s="23">
        <f t="shared" ca="1" si="19"/>
        <v>0.70458267041062428</v>
      </c>
      <c r="I49" s="29">
        <f t="shared" ca="1" si="20"/>
        <v>-291.02817834656798</v>
      </c>
      <c r="J49" s="23"/>
      <c r="K49" s="23"/>
      <c r="L49" s="19"/>
      <c r="M49" s="19">
        <f t="shared" ca="1" si="21"/>
        <v>0.18725269012378998</v>
      </c>
      <c r="O49" s="19">
        <f t="shared" si="22"/>
        <v>2.0000163704868927</v>
      </c>
      <c r="P49" s="39">
        <f t="shared" si="23"/>
        <v>0.21625465656019224</v>
      </c>
      <c r="Q49" s="40">
        <f t="shared" si="24"/>
        <v>0.17415670157537463</v>
      </c>
      <c r="R49" s="40">
        <f t="shared" si="25"/>
        <v>5.8212260335351811E-2</v>
      </c>
      <c r="S49" s="40">
        <f t="shared" si="26"/>
        <v>8.7290151840402952E-2</v>
      </c>
      <c r="T49" s="40">
        <f t="shared" si="27"/>
        <v>0.17767797564209492</v>
      </c>
      <c r="U49" s="40">
        <f t="shared" si="28"/>
        <v>0.34650816128910295</v>
      </c>
      <c r="V49" s="40">
        <f t="shared" si="29"/>
        <v>0.28139772968258142</v>
      </c>
      <c r="W49" s="40">
        <f t="shared" si="30"/>
        <v>9.193341644592197E-2</v>
      </c>
      <c r="X49" s="40">
        <f t="shared" si="31"/>
        <v>0.34271004439870822</v>
      </c>
      <c r="Y49" s="40">
        <f t="shared" si="32"/>
        <v>3.7680621033686565E-2</v>
      </c>
      <c r="Z49" s="41">
        <f t="shared" si="33"/>
        <v>0.1861946516834749</v>
      </c>
      <c r="AA49" s="36"/>
      <c r="AB49">
        <f t="shared" si="34"/>
        <v>0</v>
      </c>
      <c r="AC49">
        <f t="shared" si="35"/>
        <v>2</v>
      </c>
      <c r="AD49">
        <f t="shared" si="36"/>
        <v>0</v>
      </c>
      <c r="AE49">
        <f t="shared" si="37"/>
        <v>1</v>
      </c>
      <c r="AF49">
        <f t="shared" si="38"/>
        <v>0</v>
      </c>
      <c r="AG49">
        <f t="shared" si="39"/>
        <v>1</v>
      </c>
      <c r="AH49">
        <f t="shared" si="40"/>
        <v>0</v>
      </c>
      <c r="AI49">
        <f t="shared" si="41"/>
        <v>0</v>
      </c>
      <c r="AJ49">
        <f t="shared" si="42"/>
        <v>0</v>
      </c>
      <c r="AK49">
        <f t="shared" si="43"/>
        <v>0</v>
      </c>
      <c r="AL49">
        <f t="shared" si="44"/>
        <v>0</v>
      </c>
    </row>
    <row r="50" spans="1:38" x14ac:dyDescent="0.2">
      <c r="D50" s="29">
        <f t="array" ref="D50">EXP(SUM(LN(D32:D49)))</f>
        <v>0.99999999944247198</v>
      </c>
      <c r="E50">
        <f ca="1">SUM(E32:E49)/2</f>
        <v>99</v>
      </c>
      <c r="G50" s="29">
        <f t="array" aca="1" ref="G50" ca="1">EXP(SUM(LN(G32:G49)))</f>
        <v>1.0000000000000013</v>
      </c>
      <c r="H50">
        <f ca="1">SUM(H32:H49)</f>
        <v>100.00000000000003</v>
      </c>
      <c r="I50" s="19">
        <f ca="1">SUM(I32:I49)</f>
        <v>0</v>
      </c>
      <c r="L50" s="12" t="s">
        <v>42</v>
      </c>
      <c r="M50" s="19">
        <f t="array" aca="1" ref="M50" ca="1">EXP(SUM(LN(M32:M49))/$D$5)</f>
        <v>0.99999657255510821</v>
      </c>
      <c r="O50" s="19">
        <f>SUM(O32:O49)</f>
        <v>99</v>
      </c>
      <c r="P50" s="36"/>
    </row>
    <row r="51" spans="1:38" x14ac:dyDescent="0.2">
      <c r="L51" s="42" t="s">
        <v>43</v>
      </c>
      <c r="M51" s="19">
        <f ca="1">SUM(M32:M49)</f>
        <v>26.576397346625178</v>
      </c>
      <c r="O51" s="46">
        <f t="array" ref="O51">SUM(IF(P32:Z49=0,1,LN(P32:Z49)*AB32:AL49))</f>
        <v>-109.23885717229263</v>
      </c>
    </row>
    <row r="52" spans="1:38" x14ac:dyDescent="0.2">
      <c r="D52" s="3" t="s">
        <v>157</v>
      </c>
      <c r="O52" s="12" t="s">
        <v>47</v>
      </c>
    </row>
    <row r="53" spans="1:38" x14ac:dyDescent="0.2">
      <c r="O53" s="12" t="s">
        <v>48</v>
      </c>
    </row>
  </sheetData>
  <scenarios current="0" show="0">
    <scenario name="nym" count="11" user="Calc" comment="Created by clp on 2/1/2013">
      <inputCells r="D32" val="3,84057181625966"/>
      <inputCells r="D40" val="2,60110531047758"/>
      <inputCells r="D41" val="1,49150635664361"/>
      <inputCells r="D42" val="1,21346345601172"/>
      <inputCells r="D43" val="1,09622030449466"/>
      <inputCells r="D44" val="0,99079662629649"/>
      <inputCells r="D45" val="0,89561150610195"/>
      <inputCells r="D46" val="0,659356549090122"/>
      <inputCells r="D47" val="0,533871769453205"/>
      <inputCells r="D48" val="0,478680139718361"/>
      <inputCells r="D49" val="0,337434605360366"/>
    </scenario>
    <scenario name="test" count="11" user="Calc" comment="Created by clp on 2/1/2013">
      <inputCells r="D32" val="3,84057181985722"/>
      <inputCells r="D40" val="2,6011053172381"/>
      <inputCells r="D41" val="1,49150637096002"/>
      <inputCells r="D42" val="1,21346345911702"/>
      <inputCells r="D43" val="1,09622030334884"/>
      <inputCells r="D44" val="0,990796644044665"/>
      <inputCells r="D45" val="0,895611482260092"/>
      <inputCells r="D46" val="0,659356556710019"/>
      <inputCells r="D47" val="0,533871776511398"/>
      <inputCells r="D48" val="0,478680129222326"/>
      <inputCells r="D49" val="0,337434602394043"/>
    </scenario>
  </scenarios>
  <conditionalFormatting sqref="O30 G30">
    <cfRule type="cellIs" dxfId="2" priority="2" operator="lessThan">
      <formula>0.0001</formula>
    </cfRule>
  </conditionalFormatting>
  <conditionalFormatting sqref="F31">
    <cfRule type="cellIs" dxfId="1" priority="3" operator="lessThan">
      <formula>$F$30</formula>
    </cfRule>
  </conditionalFormatting>
  <conditionalFormatting sqref="J25">
    <cfRule type="expression" dxfId="0" priority="4">
      <formula>OR($E$25&lt;&gt;$J$25,$J$25&lt;&gt;$O$25)</formula>
    </cfRule>
  </conditionalFormatting>
  <pageMargins left="0.75" right="0.75" top="1" bottom="1" header="0.51180555555555496" footer="0.51180555555555496"/>
  <pageSetup paperSize="9" scale="54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C3" sqref="C3"/>
    </sheetView>
  </sheetViews>
  <sheetFormatPr defaultRowHeight="12.75" x14ac:dyDescent="0.2"/>
  <cols>
    <col min="1" max="1" width="8.7109375" customWidth="1"/>
    <col min="2" max="2" width="28.42578125" customWidth="1"/>
    <col min="3" max="3" width="5" customWidth="1"/>
    <col min="4" max="13" width="5.140625" customWidth="1"/>
    <col min="14" max="14" width="5" customWidth="1"/>
    <col min="15" max="15" width="6.85546875" customWidth="1"/>
    <col min="16" max="16" width="9" customWidth="1"/>
    <col min="17" max="1025" width="8.7109375" customWidth="1"/>
  </cols>
  <sheetData>
    <row r="1" spans="1:17" x14ac:dyDescent="0.2">
      <c r="B1" t="s">
        <v>158</v>
      </c>
      <c r="P1" t="s">
        <v>159</v>
      </c>
    </row>
    <row r="2" spans="1:17" x14ac:dyDescent="0.2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175</v>
      </c>
    </row>
    <row r="3" spans="1:17" x14ac:dyDescent="0.2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16</v>
      </c>
      <c r="K3" t="s">
        <v>16</v>
      </c>
      <c r="L3" t="s">
        <v>16</v>
      </c>
      <c r="M3" t="s">
        <v>17</v>
      </c>
      <c r="N3">
        <v>16</v>
      </c>
      <c r="O3">
        <v>234</v>
      </c>
      <c r="P3">
        <v>26.4</v>
      </c>
      <c r="Q3">
        <v>27.16</v>
      </c>
    </row>
    <row r="4" spans="1:17" x14ac:dyDescent="0.2">
      <c r="A4">
        <v>2</v>
      </c>
      <c r="B4" t="s">
        <v>18</v>
      </c>
      <c r="C4" t="s">
        <v>16</v>
      </c>
      <c r="D4" t="s">
        <v>13</v>
      </c>
      <c r="E4" t="s">
        <v>19</v>
      </c>
      <c r="F4" t="s">
        <v>19</v>
      </c>
      <c r="G4" t="s">
        <v>20</v>
      </c>
      <c r="H4" t="s">
        <v>16</v>
      </c>
      <c r="I4" t="s">
        <v>17</v>
      </c>
      <c r="J4" t="s">
        <v>17</v>
      </c>
      <c r="K4" t="s">
        <v>15</v>
      </c>
      <c r="L4" t="s">
        <v>16</v>
      </c>
      <c r="M4" t="s">
        <v>16</v>
      </c>
      <c r="N4" t="s">
        <v>176</v>
      </c>
      <c r="O4">
        <v>166</v>
      </c>
      <c r="P4">
        <v>18.399999999999999</v>
      </c>
      <c r="Q4">
        <v>18.399999999999999</v>
      </c>
    </row>
    <row r="5" spans="1:17" x14ac:dyDescent="0.2">
      <c r="A5">
        <v>3</v>
      </c>
      <c r="B5" t="s">
        <v>21</v>
      </c>
      <c r="C5" t="s">
        <v>22</v>
      </c>
      <c r="D5" t="s">
        <v>19</v>
      </c>
      <c r="E5" t="s">
        <v>23</v>
      </c>
      <c r="F5" t="s">
        <v>19</v>
      </c>
      <c r="G5" t="s">
        <v>24</v>
      </c>
      <c r="H5" t="s">
        <v>15</v>
      </c>
      <c r="I5" t="s">
        <v>19</v>
      </c>
      <c r="J5" t="s">
        <v>19</v>
      </c>
      <c r="K5" t="s">
        <v>17</v>
      </c>
      <c r="L5" t="s">
        <v>19</v>
      </c>
      <c r="M5" t="s">
        <v>17</v>
      </c>
      <c r="N5">
        <v>12</v>
      </c>
      <c r="O5">
        <v>69</v>
      </c>
      <c r="P5">
        <v>10.7</v>
      </c>
      <c r="Q5">
        <v>10.55</v>
      </c>
    </row>
    <row r="6" spans="1:17" x14ac:dyDescent="0.2">
      <c r="A6">
        <v>4</v>
      </c>
      <c r="B6" t="s">
        <v>25</v>
      </c>
      <c r="C6" t="s">
        <v>14</v>
      </c>
      <c r="D6" t="s">
        <v>19</v>
      </c>
      <c r="E6" t="s">
        <v>19</v>
      </c>
      <c r="F6" t="s">
        <v>13</v>
      </c>
      <c r="G6" t="s">
        <v>16</v>
      </c>
      <c r="H6" t="s">
        <v>22</v>
      </c>
      <c r="I6" t="s">
        <v>20</v>
      </c>
      <c r="J6" t="s">
        <v>14</v>
      </c>
      <c r="K6" t="s">
        <v>16</v>
      </c>
      <c r="L6" t="s">
        <v>15</v>
      </c>
      <c r="M6" t="s">
        <v>17</v>
      </c>
      <c r="N6">
        <v>11</v>
      </c>
      <c r="O6">
        <v>34</v>
      </c>
      <c r="P6">
        <v>8.7100000000000009</v>
      </c>
      <c r="Q6">
        <v>8.58</v>
      </c>
    </row>
    <row r="7" spans="1:17" x14ac:dyDescent="0.2">
      <c r="A7">
        <v>5</v>
      </c>
      <c r="B7" t="s">
        <v>26</v>
      </c>
      <c r="C7" t="s">
        <v>27</v>
      </c>
      <c r="D7" t="s">
        <v>24</v>
      </c>
      <c r="E7" t="s">
        <v>20</v>
      </c>
      <c r="F7" t="s">
        <v>14</v>
      </c>
      <c r="G7" t="s">
        <v>13</v>
      </c>
      <c r="H7" t="s">
        <v>19</v>
      </c>
      <c r="I7" t="s">
        <v>20</v>
      </c>
      <c r="J7" t="s">
        <v>17</v>
      </c>
      <c r="K7" t="s">
        <v>24</v>
      </c>
      <c r="L7" t="s">
        <v>24</v>
      </c>
      <c r="M7" t="s">
        <v>17</v>
      </c>
      <c r="N7" t="s">
        <v>177</v>
      </c>
      <c r="O7">
        <v>16</v>
      </c>
      <c r="P7">
        <v>7.84</v>
      </c>
      <c r="Q7">
        <v>7.75</v>
      </c>
    </row>
    <row r="8" spans="1:17" x14ac:dyDescent="0.2">
      <c r="A8">
        <v>6</v>
      </c>
      <c r="B8" t="s">
        <v>28</v>
      </c>
      <c r="C8" t="s">
        <v>27</v>
      </c>
      <c r="D8" t="s">
        <v>14</v>
      </c>
      <c r="E8" t="s">
        <v>22</v>
      </c>
      <c r="F8" t="s">
        <v>15</v>
      </c>
      <c r="G8" t="s">
        <v>19</v>
      </c>
      <c r="H8" t="s">
        <v>13</v>
      </c>
      <c r="I8" t="s">
        <v>20</v>
      </c>
      <c r="J8" t="s">
        <v>19</v>
      </c>
      <c r="K8" t="s">
        <v>17</v>
      </c>
      <c r="L8" t="s">
        <v>16</v>
      </c>
      <c r="M8" t="s">
        <v>24</v>
      </c>
      <c r="N8">
        <v>10</v>
      </c>
      <c r="O8">
        <v>-2</v>
      </c>
      <c r="P8">
        <v>7.12</v>
      </c>
      <c r="Q8">
        <v>7.01</v>
      </c>
    </row>
    <row r="9" spans="1:17" x14ac:dyDescent="0.2">
      <c r="A9">
        <v>7</v>
      </c>
      <c r="B9" t="s">
        <v>29</v>
      </c>
      <c r="C9" t="s">
        <v>27</v>
      </c>
      <c r="D9" t="s">
        <v>27</v>
      </c>
      <c r="E9" t="s">
        <v>19</v>
      </c>
      <c r="F9" t="s">
        <v>24</v>
      </c>
      <c r="G9" t="s">
        <v>24</v>
      </c>
      <c r="H9" t="s">
        <v>24</v>
      </c>
      <c r="I9" t="s">
        <v>13</v>
      </c>
      <c r="J9" t="s">
        <v>20</v>
      </c>
      <c r="K9" t="s">
        <v>17</v>
      </c>
      <c r="L9" t="s">
        <v>16</v>
      </c>
      <c r="M9" t="s">
        <v>20</v>
      </c>
      <c r="N9" t="s">
        <v>178</v>
      </c>
      <c r="O9">
        <v>-19</v>
      </c>
      <c r="P9">
        <v>6.4</v>
      </c>
      <c r="Q9">
        <v>6.33</v>
      </c>
    </row>
    <row r="10" spans="1:17" x14ac:dyDescent="0.2">
      <c r="A10">
        <v>8</v>
      </c>
      <c r="B10" t="s">
        <v>30</v>
      </c>
      <c r="C10" t="s">
        <v>14</v>
      </c>
      <c r="D10" t="s">
        <v>27</v>
      </c>
      <c r="E10" t="s">
        <v>19</v>
      </c>
      <c r="F10" t="s">
        <v>16</v>
      </c>
      <c r="G10" t="s">
        <v>27</v>
      </c>
      <c r="H10" t="s">
        <v>19</v>
      </c>
      <c r="I10" t="s">
        <v>24</v>
      </c>
      <c r="J10" t="s">
        <v>13</v>
      </c>
      <c r="K10" t="s">
        <v>24</v>
      </c>
      <c r="L10" t="s">
        <v>14</v>
      </c>
      <c r="M10" t="s">
        <v>16</v>
      </c>
      <c r="N10">
        <v>8</v>
      </c>
      <c r="O10">
        <v>-72</v>
      </c>
      <c r="P10">
        <v>4.72</v>
      </c>
      <c r="Q10">
        <v>4.66</v>
      </c>
    </row>
    <row r="11" spans="1:17" x14ac:dyDescent="0.2">
      <c r="A11">
        <v>9</v>
      </c>
      <c r="B11" t="s">
        <v>31</v>
      </c>
      <c r="C11" t="s">
        <v>14</v>
      </c>
      <c r="D11" t="s">
        <v>22</v>
      </c>
      <c r="E11" t="s">
        <v>27</v>
      </c>
      <c r="F11" t="s">
        <v>14</v>
      </c>
      <c r="G11" t="s">
        <v>20</v>
      </c>
      <c r="H11" t="s">
        <v>27</v>
      </c>
      <c r="I11" t="s">
        <v>27</v>
      </c>
      <c r="J11" t="s">
        <v>20</v>
      </c>
      <c r="K11" t="s">
        <v>13</v>
      </c>
      <c r="L11" t="s">
        <v>17</v>
      </c>
      <c r="M11" t="s">
        <v>16</v>
      </c>
      <c r="N11">
        <v>7</v>
      </c>
      <c r="O11">
        <v>-109</v>
      </c>
      <c r="P11">
        <v>3.84</v>
      </c>
      <c r="Q11">
        <v>3.78</v>
      </c>
    </row>
    <row r="12" spans="1:17" x14ac:dyDescent="0.2">
      <c r="A12">
        <v>10</v>
      </c>
      <c r="B12" t="s">
        <v>32</v>
      </c>
      <c r="C12" t="s">
        <v>14</v>
      </c>
      <c r="D12" t="s">
        <v>14</v>
      </c>
      <c r="E12" t="s">
        <v>19</v>
      </c>
      <c r="F12" t="s">
        <v>22</v>
      </c>
      <c r="G12" t="s">
        <v>20</v>
      </c>
      <c r="H12" t="s">
        <v>14</v>
      </c>
      <c r="I12" t="s">
        <v>14</v>
      </c>
      <c r="J12" t="s">
        <v>16</v>
      </c>
      <c r="K12" t="s">
        <v>27</v>
      </c>
      <c r="L12" t="s">
        <v>13</v>
      </c>
      <c r="M12" t="s">
        <v>22</v>
      </c>
      <c r="N12" t="s">
        <v>179</v>
      </c>
      <c r="O12">
        <v>-128</v>
      </c>
      <c r="P12">
        <v>3.44</v>
      </c>
      <c r="Q12">
        <v>3.39</v>
      </c>
    </row>
    <row r="13" spans="1:17" x14ac:dyDescent="0.2">
      <c r="A13">
        <v>11</v>
      </c>
      <c r="B13" t="s">
        <v>33</v>
      </c>
      <c r="C13" t="s">
        <v>27</v>
      </c>
      <c r="D13" t="s">
        <v>14</v>
      </c>
      <c r="E13" t="s">
        <v>27</v>
      </c>
      <c r="F13" t="s">
        <v>27</v>
      </c>
      <c r="G13" t="s">
        <v>27</v>
      </c>
      <c r="H13" t="s">
        <v>20</v>
      </c>
      <c r="I13" t="s">
        <v>24</v>
      </c>
      <c r="J13" t="s">
        <v>14</v>
      </c>
      <c r="K13" t="s">
        <v>14</v>
      </c>
      <c r="L13" t="s">
        <v>15</v>
      </c>
      <c r="M13" t="s">
        <v>13</v>
      </c>
      <c r="N13">
        <v>5</v>
      </c>
      <c r="O13">
        <v>-189</v>
      </c>
      <c r="P13">
        <v>2.4300000000000002</v>
      </c>
      <c r="Q13">
        <v>2.39</v>
      </c>
    </row>
    <row r="14" spans="1:17" x14ac:dyDescent="0.2">
      <c r="B14" t="s">
        <v>43</v>
      </c>
      <c r="O14">
        <v>0</v>
      </c>
      <c r="P14">
        <v>100</v>
      </c>
      <c r="Q14">
        <v>100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C27" sqref="C27"/>
    </sheetView>
  </sheetViews>
  <sheetFormatPr defaultRowHeight="12.75" x14ac:dyDescent="0.2"/>
  <cols>
    <col min="1" max="1" width="5.5703125" style="47" customWidth="1"/>
    <col min="2" max="2" width="16.140625" style="47" customWidth="1"/>
    <col min="3" max="1025" width="9.140625" style="47" customWidth="1"/>
  </cols>
  <sheetData>
    <row r="1" spans="1:17" x14ac:dyDescent="0.2">
      <c r="A1" s="47" t="s">
        <v>180</v>
      </c>
    </row>
    <row r="2" spans="1:17" x14ac:dyDescent="0.2">
      <c r="A2" s="48" t="s">
        <v>181</v>
      </c>
    </row>
    <row r="3" spans="1:17" x14ac:dyDescent="0.2">
      <c r="A3" s="47" t="s">
        <v>182</v>
      </c>
      <c r="B3" s="47" t="s">
        <v>183</v>
      </c>
      <c r="C3" s="47">
        <v>1</v>
      </c>
      <c r="D3" s="47">
        <v>2</v>
      </c>
      <c r="E3" s="47">
        <v>3</v>
      </c>
      <c r="F3" s="47">
        <v>4</v>
      </c>
      <c r="G3" s="47">
        <v>5</v>
      </c>
      <c r="H3" s="47">
        <v>6</v>
      </c>
      <c r="I3" s="47">
        <v>7</v>
      </c>
      <c r="J3" s="47">
        <v>8</v>
      </c>
      <c r="K3" s="47">
        <v>9</v>
      </c>
      <c r="L3" s="47">
        <v>10</v>
      </c>
      <c r="M3" s="47">
        <v>11</v>
      </c>
      <c r="O3" s="47" t="s">
        <v>36</v>
      </c>
      <c r="P3" s="47" t="s">
        <v>37</v>
      </c>
      <c r="Q3" s="47" t="s">
        <v>38</v>
      </c>
    </row>
    <row r="4" spans="1:17" x14ac:dyDescent="0.2">
      <c r="A4" s="47">
        <v>1</v>
      </c>
      <c r="B4" s="47" t="s">
        <v>51</v>
      </c>
      <c r="C4" s="47" t="s">
        <v>52</v>
      </c>
      <c r="D4" s="47" t="s">
        <v>53</v>
      </c>
      <c r="E4" s="47" t="s">
        <v>54</v>
      </c>
      <c r="F4" s="47" t="s">
        <v>55</v>
      </c>
      <c r="G4" s="47" t="s">
        <v>56</v>
      </c>
      <c r="H4" s="47" t="s">
        <v>57</v>
      </c>
      <c r="I4" s="47" t="s">
        <v>58</v>
      </c>
      <c r="J4" s="47" t="s">
        <v>59</v>
      </c>
      <c r="K4" s="47" t="s">
        <v>60</v>
      </c>
      <c r="L4" s="47" t="s">
        <v>61</v>
      </c>
      <c r="M4" s="47" t="s">
        <v>62</v>
      </c>
      <c r="O4" s="49">
        <v>4.7823136666888297</v>
      </c>
      <c r="P4" s="49">
        <v>17.994526947969302</v>
      </c>
      <c r="Q4" s="50">
        <v>271.85522304436898</v>
      </c>
    </row>
    <row r="5" spans="1:17" x14ac:dyDescent="0.2">
      <c r="A5" s="47">
        <v>2</v>
      </c>
      <c r="B5" s="47" t="s">
        <v>63</v>
      </c>
      <c r="C5" s="47" t="s">
        <v>64</v>
      </c>
      <c r="D5" s="47" t="s">
        <v>65</v>
      </c>
      <c r="E5" s="47" t="s">
        <v>66</v>
      </c>
      <c r="F5" s="47" t="s">
        <v>67</v>
      </c>
      <c r="G5" s="47" t="s">
        <v>68</v>
      </c>
      <c r="H5" s="47" t="s">
        <v>69</v>
      </c>
      <c r="I5" s="47" t="s">
        <v>70</v>
      </c>
      <c r="J5" s="47" t="s">
        <v>71</v>
      </c>
      <c r="K5" s="47" t="s">
        <v>54</v>
      </c>
      <c r="L5" s="47" t="s">
        <v>72</v>
      </c>
      <c r="M5" s="47" t="s">
        <v>56</v>
      </c>
      <c r="O5" s="49">
        <v>4.1142651585348897</v>
      </c>
      <c r="P5" s="49">
        <v>15.480844717909701</v>
      </c>
      <c r="Q5" s="50">
        <v>245.71691116881999</v>
      </c>
    </row>
    <row r="6" spans="1:17" x14ac:dyDescent="0.2">
      <c r="A6" s="47">
        <v>3</v>
      </c>
      <c r="B6" s="47" t="s">
        <v>73</v>
      </c>
      <c r="C6" s="47" t="s">
        <v>74</v>
      </c>
      <c r="D6" s="47" t="s">
        <v>75</v>
      </c>
      <c r="E6" s="47" t="s">
        <v>76</v>
      </c>
      <c r="F6" s="47" t="s">
        <v>77</v>
      </c>
      <c r="G6" s="47" t="s">
        <v>78</v>
      </c>
      <c r="H6" s="47" t="s">
        <v>79</v>
      </c>
      <c r="I6" s="47" t="s">
        <v>80</v>
      </c>
      <c r="J6" s="47" t="s">
        <v>81</v>
      </c>
      <c r="K6" s="47" t="s">
        <v>82</v>
      </c>
      <c r="L6" s="47" t="s">
        <v>83</v>
      </c>
      <c r="M6" s="47" t="s">
        <v>70</v>
      </c>
      <c r="O6" s="49">
        <v>3.0293133026922701</v>
      </c>
      <c r="P6" s="49">
        <v>11.398470208851901</v>
      </c>
      <c r="Q6" s="50">
        <v>192.53767679355499</v>
      </c>
    </row>
    <row r="7" spans="1:17" x14ac:dyDescent="0.2">
      <c r="A7" s="47">
        <v>4</v>
      </c>
      <c r="B7" s="47" t="s">
        <v>84</v>
      </c>
      <c r="C7" s="47" t="s">
        <v>85</v>
      </c>
      <c r="D7" s="47" t="s">
        <v>86</v>
      </c>
      <c r="E7" s="47" t="s">
        <v>87</v>
      </c>
      <c r="F7" s="47" t="s">
        <v>88</v>
      </c>
      <c r="G7" s="47" t="s">
        <v>89</v>
      </c>
      <c r="H7" s="47" t="s">
        <v>59</v>
      </c>
      <c r="I7" s="47" t="s">
        <v>60</v>
      </c>
      <c r="J7" s="47" t="s">
        <v>61</v>
      </c>
      <c r="K7" s="47" t="s">
        <v>62</v>
      </c>
      <c r="L7" s="47" t="s">
        <v>90</v>
      </c>
      <c r="M7" s="47" t="s">
        <v>91</v>
      </c>
      <c r="O7" s="49">
        <v>1.8496606200530901</v>
      </c>
      <c r="P7" s="49">
        <v>6.9597626153175103</v>
      </c>
      <c r="Q7" s="50">
        <v>106.83682014840799</v>
      </c>
    </row>
    <row r="8" spans="1:17" x14ac:dyDescent="0.2">
      <c r="A8" s="47">
        <v>5</v>
      </c>
      <c r="B8" s="47" t="s">
        <v>92</v>
      </c>
      <c r="C8" s="47" t="s">
        <v>93</v>
      </c>
      <c r="D8" s="47" t="s">
        <v>94</v>
      </c>
      <c r="E8" s="47" t="s">
        <v>95</v>
      </c>
      <c r="F8" s="47" t="s">
        <v>96</v>
      </c>
      <c r="G8" s="47" t="s">
        <v>62</v>
      </c>
      <c r="H8" s="47" t="s">
        <v>90</v>
      </c>
      <c r="I8" s="47" t="s">
        <v>65</v>
      </c>
      <c r="J8" s="47" t="s">
        <v>66</v>
      </c>
      <c r="K8" s="47" t="s">
        <v>67</v>
      </c>
      <c r="L8" s="47" t="s">
        <v>97</v>
      </c>
      <c r="M8" s="47" t="s">
        <v>64</v>
      </c>
      <c r="O8" s="49">
        <v>1.9579503882034299</v>
      </c>
      <c r="P8" s="49">
        <v>7.3672271370914801</v>
      </c>
      <c r="Q8" s="50">
        <v>116.720673270308</v>
      </c>
    </row>
    <row r="9" spans="1:17" x14ac:dyDescent="0.2">
      <c r="A9" s="47">
        <v>6</v>
      </c>
      <c r="B9" s="47" t="s">
        <v>98</v>
      </c>
      <c r="C9" s="47" t="s">
        <v>62</v>
      </c>
      <c r="D9" s="47" t="s">
        <v>99</v>
      </c>
      <c r="E9" s="47" t="s">
        <v>100</v>
      </c>
      <c r="F9" s="47" t="s">
        <v>101</v>
      </c>
      <c r="G9" s="47" t="s">
        <v>81</v>
      </c>
      <c r="H9" s="47" t="s">
        <v>102</v>
      </c>
      <c r="I9" s="47" t="s">
        <v>103</v>
      </c>
      <c r="J9" s="47" t="s">
        <v>104</v>
      </c>
      <c r="K9" s="47" t="s">
        <v>105</v>
      </c>
      <c r="L9" s="47" t="s">
        <v>106</v>
      </c>
      <c r="M9" s="47" t="s">
        <v>107</v>
      </c>
      <c r="O9" s="49">
        <v>2.1819981711686798</v>
      </c>
      <c r="P9" s="49">
        <v>8.21025713244358</v>
      </c>
      <c r="Q9" s="50">
        <v>135.54175290025401</v>
      </c>
    </row>
    <row r="10" spans="1:17" x14ac:dyDescent="0.2">
      <c r="A10" s="47">
        <v>7</v>
      </c>
      <c r="B10" s="47" t="s">
        <v>108</v>
      </c>
      <c r="C10" s="47" t="s">
        <v>99</v>
      </c>
      <c r="D10" s="47" t="s">
        <v>72</v>
      </c>
      <c r="E10" s="47" t="s">
        <v>79</v>
      </c>
      <c r="F10" s="47" t="s">
        <v>109</v>
      </c>
      <c r="G10" s="47" t="s">
        <v>110</v>
      </c>
      <c r="H10" s="47" t="s">
        <v>111</v>
      </c>
      <c r="I10" s="47" t="s">
        <v>112</v>
      </c>
      <c r="J10" s="47" t="s">
        <v>58</v>
      </c>
      <c r="K10" s="47" t="s">
        <v>113</v>
      </c>
      <c r="L10" s="47" t="s">
        <v>74</v>
      </c>
      <c r="M10" s="47" t="s">
        <v>103</v>
      </c>
      <c r="O10" s="49">
        <v>2.1235505324116302</v>
      </c>
      <c r="P10" s="49">
        <v>7.9903347927642301</v>
      </c>
      <c r="Q10" s="50">
        <v>130.82504000144201</v>
      </c>
    </row>
    <row r="11" spans="1:17" x14ac:dyDescent="0.2">
      <c r="A11" s="47">
        <v>8</v>
      </c>
      <c r="B11" s="47" t="s">
        <v>114</v>
      </c>
      <c r="C11" s="47" t="s">
        <v>115</v>
      </c>
      <c r="D11" s="47" t="s">
        <v>116</v>
      </c>
      <c r="E11" s="47" t="s">
        <v>117</v>
      </c>
      <c r="F11" s="47" t="s">
        <v>118</v>
      </c>
      <c r="G11" s="47" t="s">
        <v>119</v>
      </c>
      <c r="H11" s="47" t="s">
        <v>87</v>
      </c>
      <c r="I11" s="47" t="s">
        <v>88</v>
      </c>
      <c r="J11" s="47" t="s">
        <v>57</v>
      </c>
      <c r="K11" s="47" t="s">
        <v>120</v>
      </c>
      <c r="L11" s="47" t="s">
        <v>121</v>
      </c>
      <c r="M11" s="47" t="s">
        <v>76</v>
      </c>
      <c r="O11" s="49">
        <v>0.81841323739693705</v>
      </c>
      <c r="P11" s="49">
        <v>3.0794632224762801</v>
      </c>
      <c r="Q11" s="50">
        <v>-34.8109419031329</v>
      </c>
    </row>
    <row r="12" spans="1:17" x14ac:dyDescent="0.2">
      <c r="A12" s="47">
        <v>9</v>
      </c>
      <c r="B12" s="47" t="s">
        <v>122</v>
      </c>
      <c r="C12" s="47" t="s">
        <v>112</v>
      </c>
      <c r="D12" s="47" t="s">
        <v>123</v>
      </c>
      <c r="E12" s="47" t="s">
        <v>115</v>
      </c>
      <c r="F12" s="47" t="s">
        <v>104</v>
      </c>
      <c r="G12" s="47" t="s">
        <v>105</v>
      </c>
      <c r="H12" s="47" t="s">
        <v>118</v>
      </c>
      <c r="I12" s="47" t="s">
        <v>124</v>
      </c>
      <c r="J12" s="47" t="s">
        <v>87</v>
      </c>
      <c r="K12" s="47" t="s">
        <v>88</v>
      </c>
      <c r="L12" s="47" t="s">
        <v>93</v>
      </c>
      <c r="M12" s="47" t="s">
        <v>94</v>
      </c>
      <c r="O12" s="49">
        <v>0.95539524134750198</v>
      </c>
      <c r="P12" s="49">
        <v>3.5948887117420099</v>
      </c>
      <c r="Q12" s="50">
        <v>-7.9267704761080502</v>
      </c>
    </row>
    <row r="13" spans="1:17" x14ac:dyDescent="0.2">
      <c r="A13" s="47">
        <v>10</v>
      </c>
      <c r="B13" s="47" t="s">
        <v>125</v>
      </c>
      <c r="C13" s="47" t="s">
        <v>126</v>
      </c>
      <c r="D13" s="47" t="s">
        <v>127</v>
      </c>
      <c r="E13" s="47" t="s">
        <v>74</v>
      </c>
      <c r="F13" s="47" t="s">
        <v>128</v>
      </c>
      <c r="G13" s="47" t="s">
        <v>76</v>
      </c>
      <c r="H13" s="47" t="s">
        <v>129</v>
      </c>
      <c r="I13" s="47" t="s">
        <v>78</v>
      </c>
      <c r="J13" s="47" t="s">
        <v>130</v>
      </c>
      <c r="K13" s="47" t="s">
        <v>131</v>
      </c>
      <c r="L13" s="47" t="s">
        <v>81</v>
      </c>
      <c r="M13" s="47" t="s">
        <v>102</v>
      </c>
      <c r="O13" s="49">
        <v>0.86666203624891103</v>
      </c>
      <c r="P13" s="49">
        <v>3.2610101413236401</v>
      </c>
      <c r="Q13" s="50">
        <v>-24.860090839654202</v>
      </c>
    </row>
    <row r="14" spans="1:17" x14ac:dyDescent="0.2">
      <c r="A14" s="47">
        <v>11</v>
      </c>
      <c r="B14" s="47" t="s">
        <v>132</v>
      </c>
      <c r="C14" s="47" t="s">
        <v>60</v>
      </c>
      <c r="D14" s="47" t="s">
        <v>133</v>
      </c>
      <c r="E14" s="47" t="s">
        <v>62</v>
      </c>
      <c r="F14" s="47" t="s">
        <v>99</v>
      </c>
      <c r="G14" s="47" t="s">
        <v>134</v>
      </c>
      <c r="H14" s="47" t="s">
        <v>110</v>
      </c>
      <c r="I14" s="47" t="s">
        <v>64</v>
      </c>
      <c r="J14" s="47" t="s">
        <v>123</v>
      </c>
      <c r="K14" s="47" t="s">
        <v>103</v>
      </c>
      <c r="L14" s="47" t="s">
        <v>116</v>
      </c>
      <c r="M14" s="47" t="s">
        <v>105</v>
      </c>
      <c r="O14" s="49">
        <v>0.88795371834102399</v>
      </c>
      <c r="P14" s="49">
        <v>3.3411248669307998</v>
      </c>
      <c r="Q14" s="50">
        <v>-20.643867919603299</v>
      </c>
    </row>
    <row r="15" spans="1:17" x14ac:dyDescent="0.2">
      <c r="A15" s="47">
        <v>12</v>
      </c>
      <c r="B15" s="47" t="s">
        <v>135</v>
      </c>
      <c r="C15" s="47" t="s">
        <v>76</v>
      </c>
      <c r="D15" s="47" t="s">
        <v>136</v>
      </c>
      <c r="E15" s="47" t="s">
        <v>78</v>
      </c>
      <c r="F15" s="47" t="s">
        <v>130</v>
      </c>
      <c r="G15" s="47" t="s">
        <v>82</v>
      </c>
      <c r="H15" s="47" t="s">
        <v>137</v>
      </c>
      <c r="I15" s="47" t="s">
        <v>68</v>
      </c>
      <c r="J15" s="47" t="s">
        <v>69</v>
      </c>
      <c r="K15" s="47" t="s">
        <v>52</v>
      </c>
      <c r="L15" s="47" t="s">
        <v>53</v>
      </c>
      <c r="M15" s="47" t="s">
        <v>138</v>
      </c>
      <c r="O15" s="49">
        <v>0.67864378366164202</v>
      </c>
      <c r="P15" s="49">
        <v>2.5535493286927098</v>
      </c>
      <c r="Q15" s="50">
        <v>-67.343249866194995</v>
      </c>
    </row>
    <row r="16" spans="1:17" x14ac:dyDescent="0.2">
      <c r="A16" s="47">
        <v>13</v>
      </c>
      <c r="B16" s="47" t="s">
        <v>139</v>
      </c>
      <c r="C16" s="47" t="s">
        <v>130</v>
      </c>
      <c r="D16" s="47" t="s">
        <v>80</v>
      </c>
      <c r="E16" s="47" t="s">
        <v>112</v>
      </c>
      <c r="F16" s="47" t="s">
        <v>123</v>
      </c>
      <c r="G16" s="47" t="s">
        <v>103</v>
      </c>
      <c r="H16" s="47" t="s">
        <v>104</v>
      </c>
      <c r="I16" s="47" t="s">
        <v>117</v>
      </c>
      <c r="J16" s="47" t="s">
        <v>118</v>
      </c>
      <c r="K16" s="47" t="s">
        <v>124</v>
      </c>
      <c r="L16" s="47" t="s">
        <v>87</v>
      </c>
      <c r="M16" s="47" t="s">
        <v>88</v>
      </c>
      <c r="O16" s="49">
        <v>0.58258787284107205</v>
      </c>
      <c r="P16" s="49">
        <v>2.1921174368843199</v>
      </c>
      <c r="Q16" s="50">
        <v>-93.855423958190997</v>
      </c>
    </row>
    <row r="17" spans="1:17" x14ac:dyDescent="0.2">
      <c r="A17" s="47">
        <v>14</v>
      </c>
      <c r="B17" s="47" t="s">
        <v>140</v>
      </c>
      <c r="C17" s="47" t="s">
        <v>72</v>
      </c>
      <c r="D17" s="47" t="s">
        <v>141</v>
      </c>
      <c r="E17" s="47" t="s">
        <v>126</v>
      </c>
      <c r="F17" s="47" t="s">
        <v>142</v>
      </c>
      <c r="G17" s="47" t="s">
        <v>74</v>
      </c>
      <c r="H17" s="47" t="s">
        <v>128</v>
      </c>
      <c r="I17" s="47" t="s">
        <v>76</v>
      </c>
      <c r="J17" s="47" t="s">
        <v>129</v>
      </c>
      <c r="K17" s="47" t="s">
        <v>143</v>
      </c>
      <c r="L17" s="47" t="s">
        <v>79</v>
      </c>
      <c r="M17" s="47" t="s">
        <v>101</v>
      </c>
      <c r="O17" s="49">
        <v>0.478174944215769</v>
      </c>
      <c r="P17" s="49">
        <v>1.7992403926720999</v>
      </c>
      <c r="Q17" s="50">
        <v>-128.16527365022</v>
      </c>
    </row>
    <row r="18" spans="1:17" x14ac:dyDescent="0.2">
      <c r="A18" s="47">
        <v>15</v>
      </c>
      <c r="B18" s="47" t="s">
        <v>144</v>
      </c>
      <c r="C18" s="47" t="s">
        <v>117</v>
      </c>
      <c r="D18" s="47" t="s">
        <v>118</v>
      </c>
      <c r="E18" s="47" t="s">
        <v>124</v>
      </c>
      <c r="F18" s="47" t="s">
        <v>86</v>
      </c>
      <c r="G18" s="47" t="s">
        <v>126</v>
      </c>
      <c r="H18" s="47" t="s">
        <v>142</v>
      </c>
      <c r="I18" s="47" t="s">
        <v>145</v>
      </c>
      <c r="J18" s="47" t="s">
        <v>128</v>
      </c>
      <c r="K18" s="47" t="s">
        <v>76</v>
      </c>
      <c r="L18" s="47" t="s">
        <v>129</v>
      </c>
      <c r="M18" s="47" t="s">
        <v>143</v>
      </c>
      <c r="O18" s="49">
        <v>0.35915597900586499</v>
      </c>
      <c r="P18" s="49">
        <v>1.3514048624125601</v>
      </c>
      <c r="Q18" s="50">
        <v>-177.88675972218701</v>
      </c>
    </row>
    <row r="19" spans="1:17" x14ac:dyDescent="0.2">
      <c r="A19" s="47">
        <v>16</v>
      </c>
      <c r="B19" s="47" t="s">
        <v>146</v>
      </c>
      <c r="C19" s="47" t="s">
        <v>109</v>
      </c>
      <c r="D19" s="47" t="s">
        <v>147</v>
      </c>
      <c r="E19" s="47" t="s">
        <v>93</v>
      </c>
      <c r="F19" s="47" t="s">
        <v>94</v>
      </c>
      <c r="G19" s="47" t="s">
        <v>148</v>
      </c>
      <c r="H19" s="47" t="s">
        <v>96</v>
      </c>
      <c r="I19" s="47" t="s">
        <v>149</v>
      </c>
      <c r="J19" s="47" t="s">
        <v>99</v>
      </c>
      <c r="K19" s="47" t="s">
        <v>134</v>
      </c>
      <c r="L19" s="47" t="s">
        <v>66</v>
      </c>
      <c r="M19" s="47" t="s">
        <v>137</v>
      </c>
      <c r="O19" s="49">
        <v>0.35312836416136001</v>
      </c>
      <c r="P19" s="49">
        <v>1.3287246106952899</v>
      </c>
      <c r="Q19" s="50">
        <v>-180.82695896283599</v>
      </c>
    </row>
    <row r="20" spans="1:17" x14ac:dyDescent="0.2">
      <c r="A20" s="47">
        <v>17</v>
      </c>
      <c r="B20" s="47" t="s">
        <v>150</v>
      </c>
      <c r="C20" s="47" t="s">
        <v>97</v>
      </c>
      <c r="D20" s="47" t="s">
        <v>69</v>
      </c>
      <c r="E20" s="47" t="s">
        <v>151</v>
      </c>
      <c r="F20" s="47" t="s">
        <v>53</v>
      </c>
      <c r="G20" s="47" t="s">
        <v>138</v>
      </c>
      <c r="H20" s="47" t="s">
        <v>152</v>
      </c>
      <c r="I20" s="47" t="s">
        <v>153</v>
      </c>
      <c r="J20" s="47" t="s">
        <v>126</v>
      </c>
      <c r="K20" s="47" t="s">
        <v>127</v>
      </c>
      <c r="L20" s="47" t="s">
        <v>57</v>
      </c>
      <c r="M20" s="47" t="s">
        <v>95</v>
      </c>
      <c r="O20" s="49">
        <v>0.37006971843960801</v>
      </c>
      <c r="P20" s="49">
        <v>1.3924702529392301</v>
      </c>
      <c r="Q20" s="50">
        <v>-172.686580123125</v>
      </c>
    </row>
    <row r="21" spans="1:17" x14ac:dyDescent="0.2">
      <c r="A21" s="47">
        <v>18</v>
      </c>
      <c r="B21" s="47" t="s">
        <v>154</v>
      </c>
      <c r="C21" s="47" t="s">
        <v>155</v>
      </c>
      <c r="D21" s="47" t="s">
        <v>67</v>
      </c>
      <c r="E21" s="47" t="s">
        <v>97</v>
      </c>
      <c r="F21" s="47" t="s">
        <v>69</v>
      </c>
      <c r="G21" s="47" t="s">
        <v>151</v>
      </c>
      <c r="H21" s="47" t="s">
        <v>53</v>
      </c>
      <c r="I21" s="47" t="s">
        <v>138</v>
      </c>
      <c r="J21" s="47" t="s">
        <v>152</v>
      </c>
      <c r="K21" s="47" t="s">
        <v>141</v>
      </c>
      <c r="L21" s="47" t="s">
        <v>126</v>
      </c>
      <c r="M21" s="47" t="s">
        <v>142</v>
      </c>
      <c r="O21" s="49">
        <v>0.18725333024343299</v>
      </c>
      <c r="P21" s="49">
        <v>0.70458262088346602</v>
      </c>
      <c r="Q21" s="50">
        <v>-291.02817990590302</v>
      </c>
    </row>
    <row r="27" spans="1:17" x14ac:dyDescent="0.2">
      <c r="C27" s="49">
        <f>2/EXP(3)</f>
        <v>9.9574136735727889E-2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Zermelo Iteration CT NYM1924</vt:lpstr>
      <vt:lpstr>Zermelo Iteration GF Mannheim</vt:lpstr>
      <vt:lpstr>CT NYM1924</vt:lpstr>
      <vt:lpstr>GF Mannheim 1914</vt:lpstr>
      <vt:lpstr>'Zermelo Iteration CT NYM1924'!Print_Area</vt:lpstr>
      <vt:lpstr>'GF Mannheim 1914'!solver_adj</vt:lpstr>
      <vt:lpstr>'Zermelo Iteration CT NYM1924'!solver_adj</vt:lpstr>
      <vt:lpstr>'GF Mannheim 1914'!solver_lhs1</vt:lpstr>
      <vt:lpstr>'Zermelo Iteration CT NYM1924'!solver_lhs1</vt:lpstr>
      <vt:lpstr>'GF Mannheim 1914'!solver_opt</vt:lpstr>
      <vt:lpstr>'Zermelo Iteration CT NYM1924'!solver_opt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CLP</cp:lastModifiedBy>
  <cp:revision>1</cp:revision>
  <cp:lastPrinted>2013-04-16T16:00:07Z</cp:lastPrinted>
  <dcterms:created xsi:type="dcterms:W3CDTF">2012-10-16T15:30:04Z</dcterms:created>
  <dcterms:modified xsi:type="dcterms:W3CDTF">2019-03-04T21:32:13Z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