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730" windowHeight="11760"/>
  </bookViews>
  <sheets>
    <sheet name="Sheet1" sheetId="1" r:id="rId1"/>
    <sheet name="SharedMem" sheetId="2" r:id="rId2"/>
    <sheet name="MsgQueue" sheetId="3" r:id="rId3"/>
  </sheets>
  <calcPr calcId="145621"/>
</workbook>
</file>

<file path=xl/calcChain.xml><?xml version="1.0" encoding="utf-8"?>
<calcChain xmlns="http://schemas.openxmlformats.org/spreadsheetml/2006/main">
  <c r="P52" i="1" l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38" i="1"/>
  <c r="X1" i="2" l="1"/>
  <c r="W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1" i="2"/>
  <c r="S1" i="2" l="1"/>
  <c r="R1" i="2"/>
  <c r="H1" i="2"/>
  <c r="M1" i="2"/>
  <c r="N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" i="2"/>
  <c r="K50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" i="2"/>
  <c r="K3" i="2"/>
  <c r="K4" i="2"/>
  <c r="K5" i="2"/>
  <c r="K6" i="2"/>
  <c r="K7" i="2"/>
  <c r="K8" i="2"/>
  <c r="K9" i="2"/>
  <c r="K1" i="2"/>
  <c r="B52" i="2"/>
  <c r="I1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6" i="2"/>
  <c r="G2" i="2"/>
  <c r="G3" i="2"/>
  <c r="G4" i="2"/>
  <c r="G5" i="2"/>
  <c r="G7" i="2"/>
  <c r="G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4" i="2"/>
  <c r="F5" i="2"/>
  <c r="F3" i="2"/>
  <c r="F2" i="2"/>
  <c r="F1" i="2"/>
  <c r="C3" i="1"/>
  <c r="C4" i="1"/>
  <c r="C7" i="1"/>
  <c r="C8" i="1"/>
  <c r="C9" i="1"/>
  <c r="C10" i="1"/>
  <c r="C11" i="1"/>
  <c r="C12" i="1"/>
  <c r="C13" i="1"/>
  <c r="C14" i="1"/>
  <c r="C15" i="1"/>
  <c r="C16" i="1"/>
  <c r="G14" i="3"/>
  <c r="F14" i="3"/>
  <c r="F25" i="3"/>
  <c r="F24" i="3"/>
  <c r="F23" i="3"/>
  <c r="F22" i="3"/>
  <c r="F21" i="3"/>
  <c r="F20" i="3"/>
  <c r="F19" i="3"/>
  <c r="F18" i="3"/>
  <c r="F17" i="3"/>
  <c r="F16" i="3"/>
  <c r="F15" i="3"/>
  <c r="E14" i="3"/>
  <c r="C14" i="3"/>
  <c r="B25" i="3"/>
  <c r="B24" i="3"/>
  <c r="B23" i="3"/>
  <c r="B22" i="3"/>
  <c r="B21" i="3"/>
  <c r="B20" i="3"/>
  <c r="B19" i="3"/>
  <c r="B18" i="3"/>
  <c r="B17" i="3"/>
  <c r="B15" i="3"/>
  <c r="B16" i="3"/>
  <c r="B14" i="3"/>
  <c r="A14" i="3"/>
  <c r="E34" i="1"/>
  <c r="E33" i="1"/>
  <c r="E32" i="1"/>
  <c r="E31" i="1"/>
  <c r="E30" i="1"/>
  <c r="E29" i="1"/>
  <c r="E28" i="1"/>
  <c r="E27" i="1"/>
  <c r="E26" i="1"/>
  <c r="E25" i="1"/>
  <c r="E22" i="1"/>
  <c r="E21" i="1"/>
  <c r="O1" i="3" l="1"/>
  <c r="N1" i="3"/>
  <c r="M1" i="3"/>
  <c r="L1" i="3"/>
  <c r="K1" i="3"/>
  <c r="J1" i="3" l="1"/>
  <c r="I1" i="3"/>
  <c r="H1" i="3"/>
  <c r="G1" i="3"/>
  <c r="F1" i="3"/>
  <c r="C1" i="3"/>
  <c r="B2" i="3"/>
  <c r="B1" i="3"/>
  <c r="D9" i="3"/>
  <c r="D8" i="3"/>
  <c r="D7" i="3"/>
  <c r="D6" i="3"/>
  <c r="D5" i="3"/>
  <c r="D4" i="3"/>
  <c r="D3" i="3"/>
  <c r="D2" i="3"/>
  <c r="D1" i="3"/>
  <c r="A12" i="3"/>
  <c r="A11" i="3"/>
  <c r="A10" i="3"/>
  <c r="A9" i="3"/>
  <c r="A8" i="3"/>
  <c r="A7" i="3"/>
  <c r="A6" i="3"/>
  <c r="A5" i="3"/>
  <c r="A4" i="3"/>
  <c r="A3" i="3"/>
  <c r="A2" i="3"/>
  <c r="A1" i="3"/>
  <c r="E12" i="3"/>
  <c r="E11" i="3"/>
  <c r="E10" i="3"/>
  <c r="E9" i="3"/>
  <c r="E8" i="3"/>
  <c r="E7" i="3"/>
  <c r="E6" i="3"/>
  <c r="E5" i="3"/>
  <c r="E4" i="3"/>
  <c r="E3" i="3"/>
  <c r="E2" i="3"/>
  <c r="E1" i="3"/>
  <c r="A52" i="2" l="1"/>
  <c r="D52" i="2"/>
  <c r="C52" i="2"/>
</calcChain>
</file>

<file path=xl/sharedStrings.xml><?xml version="1.0" encoding="utf-8"?>
<sst xmlns="http://schemas.openxmlformats.org/spreadsheetml/2006/main" count="90" uniqueCount="27">
  <si>
    <t>Linux Message Passing</t>
  </si>
  <si>
    <t>1 1 100 4</t>
  </si>
  <si>
    <t>2 1 100 4</t>
  </si>
  <si>
    <t>3 1 100 4</t>
  </si>
  <si>
    <t>1 2 100 4</t>
  </si>
  <si>
    <t>1 3 100 4</t>
  </si>
  <si>
    <t>1 1 100 8</t>
  </si>
  <si>
    <t>2 1 100 8</t>
  </si>
  <si>
    <t>3 1 100 8</t>
  </si>
  <si>
    <t>1 2 100 8</t>
  </si>
  <si>
    <t>1 3 100 8</t>
  </si>
  <si>
    <t>1 1 398 8</t>
  </si>
  <si>
    <t>2 1 398 8</t>
  </si>
  <si>
    <t>3 1 398 8</t>
  </si>
  <si>
    <t>1 2 398 8</t>
  </si>
  <si>
    <t>1 3 398 8</t>
  </si>
  <si>
    <t>Linux Shared Memory</t>
  </si>
  <si>
    <t>Keil MailBox(ticks: 10us)</t>
  </si>
  <si>
    <t>Keil Shared Memory(ticks: 10ms)</t>
  </si>
  <si>
    <t>P</t>
  </si>
  <si>
    <t>C</t>
  </si>
  <si>
    <t>N</t>
  </si>
  <si>
    <t>B</t>
  </si>
  <si>
    <t>Time</t>
  </si>
  <si>
    <t>Standard Deviation</t>
  </si>
  <si>
    <t>Keil Shared Memory</t>
  </si>
  <si>
    <t>Keil Message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</si>
</sst>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NimbusRomNo9L-Regu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right" vertical="center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12" xfId="0" applyBorder="1"/>
    <xf numFmtId="0" fontId="1" fillId="0" borderId="12" xfId="0" applyFont="1" applyBorder="1"/>
    <xf numFmtId="0" fontId="1" fillId="0" borderId="12" xfId="0" applyFont="1" applyFill="1" applyBorder="1"/>
    <xf numFmtId="0" fontId="0" fillId="0" borderId="12" xfId="0" applyBorder="1"/>
    <xf numFmtId="0" fontId="1" fillId="0" borderId="14" xfId="0" applyFont="1" applyFill="1" applyBorder="1"/>
    <xf numFmtId="0" fontId="0" fillId="0" borderId="0" xfId="0" applyBorder="1"/>
    <xf numFmtId="0" fontId="0" fillId="0" borderId="0" xfId="0" applyBorder="1" applyAlignment="1"/>
    <xf numFmtId="0" fontId="1" fillId="0" borderId="17" xfId="0" applyFont="1" applyBorder="1"/>
    <xf numFmtId="0" fontId="1" fillId="0" borderId="17" xfId="0" applyFont="1" applyFill="1" applyBorder="1"/>
    <xf numFmtId="0" fontId="1" fillId="0" borderId="0" xfId="0" applyFont="1" applyBorder="1" applyAlignment="1"/>
    <xf numFmtId="0" fontId="1" fillId="0" borderId="18" xfId="0" applyFont="1" applyFill="1" applyBorder="1"/>
    <xf numFmtId="0" fontId="3" fillId="0" borderId="0" xfId="0" applyFont="1" applyBorder="1" applyAlignment="1">
      <alignment vertical="center"/>
    </xf>
    <xf numFmtId="0" fontId="0" fillId="0" borderId="0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A36" workbookViewId="0">
      <selection activeCell="G56" sqref="G56"/>
    </sheetView>
  </sheetViews>
  <sheetFormatPr defaultRowHeight="15"/>
  <cols>
    <col min="13" max="13" width="12.7109375" customWidth="1"/>
  </cols>
  <sheetData>
    <row r="1" spans="1:15" ht="15.75" thickBot="1">
      <c r="A1" s="29" t="s">
        <v>0</v>
      </c>
      <c r="B1" s="30"/>
      <c r="C1" s="31"/>
      <c r="D1" s="1"/>
      <c r="E1" s="29" t="s">
        <v>16</v>
      </c>
      <c r="F1" s="30"/>
      <c r="G1" s="31"/>
      <c r="I1" s="29" t="s">
        <v>17</v>
      </c>
      <c r="J1" s="30"/>
      <c r="K1" s="31"/>
      <c r="M1" s="29" t="s">
        <v>18</v>
      </c>
      <c r="N1" s="30"/>
      <c r="O1" s="31"/>
    </row>
    <row r="2" spans="1:15">
      <c r="A2" s="32" t="s">
        <v>1</v>
      </c>
      <c r="B2" s="33"/>
      <c r="C2" s="3">
        <v>99.099290013313293</v>
      </c>
      <c r="E2" s="32" t="s">
        <v>1</v>
      </c>
      <c r="F2" s="33"/>
      <c r="G2" s="3">
        <v>101.097159</v>
      </c>
      <c r="I2" s="32" t="s">
        <v>1</v>
      </c>
      <c r="J2" s="33"/>
      <c r="K2" s="3">
        <v>3613</v>
      </c>
      <c r="M2" s="32" t="s">
        <v>1</v>
      </c>
      <c r="N2" s="33"/>
      <c r="O2" s="6">
        <v>5000</v>
      </c>
    </row>
    <row r="3" spans="1:15">
      <c r="A3" s="27" t="s">
        <v>2</v>
      </c>
      <c r="B3" s="28"/>
      <c r="C3" s="4">
        <f>1351742095.37878-1351741996.28066</f>
        <v>99.098119974136353</v>
      </c>
      <c r="E3" s="27" t="s">
        <v>2</v>
      </c>
      <c r="F3" s="28"/>
      <c r="G3" s="4">
        <v>200.09688158</v>
      </c>
      <c r="I3" s="27" t="s">
        <v>2</v>
      </c>
      <c r="J3" s="28"/>
      <c r="K3" s="4">
        <v>3673</v>
      </c>
      <c r="M3" s="27" t="s">
        <v>2</v>
      </c>
      <c r="N3" s="28"/>
      <c r="O3" s="7">
        <v>5000</v>
      </c>
    </row>
    <row r="4" spans="1:15">
      <c r="A4" s="27" t="s">
        <v>3</v>
      </c>
      <c r="B4" s="28"/>
      <c r="C4" s="4">
        <f>1351742248.23952-1351742149.13994</f>
        <v>99.099580049514771</v>
      </c>
      <c r="E4" s="27" t="s">
        <v>3</v>
      </c>
      <c r="F4" s="28"/>
      <c r="G4" s="4">
        <v>200.09985199999994</v>
      </c>
      <c r="I4" s="27" t="s">
        <v>3</v>
      </c>
      <c r="J4" s="28"/>
      <c r="K4" s="4">
        <v>3656</v>
      </c>
      <c r="M4" s="27" t="s">
        <v>3</v>
      </c>
      <c r="N4" s="28"/>
      <c r="O4" s="7">
        <v>5000</v>
      </c>
    </row>
    <row r="5" spans="1:15">
      <c r="A5" s="27" t="s">
        <v>4</v>
      </c>
      <c r="B5" s="28"/>
      <c r="C5" s="4">
        <v>99.099446667565246</v>
      </c>
      <c r="E5" s="27" t="s">
        <v>4</v>
      </c>
      <c r="F5" s="28"/>
      <c r="G5" s="4">
        <v>101.09750546000006</v>
      </c>
      <c r="I5" s="27" t="s">
        <v>4</v>
      </c>
      <c r="J5" s="28"/>
      <c r="K5" s="4">
        <v>1570</v>
      </c>
      <c r="M5" s="27" t="s">
        <v>4</v>
      </c>
      <c r="N5" s="28"/>
      <c r="O5" s="7">
        <v>1550</v>
      </c>
    </row>
    <row r="6" spans="1:15">
      <c r="A6" s="27" t="s">
        <v>5</v>
      </c>
      <c r="B6" s="28"/>
      <c r="C6" s="4">
        <v>99.100386679172516</v>
      </c>
      <c r="E6" s="27" t="s">
        <v>5</v>
      </c>
      <c r="F6" s="28"/>
      <c r="G6" s="4">
        <v>101.09635745999999</v>
      </c>
      <c r="I6" s="27" t="s">
        <v>5</v>
      </c>
      <c r="J6" s="28"/>
      <c r="K6" s="4">
        <v>559</v>
      </c>
      <c r="M6" s="27" t="s">
        <v>5</v>
      </c>
      <c r="N6" s="28"/>
      <c r="O6" s="7">
        <v>1995</v>
      </c>
    </row>
    <row r="7" spans="1:15">
      <c r="A7" s="27" t="s">
        <v>6</v>
      </c>
      <c r="B7" s="28"/>
      <c r="C7" s="4">
        <f>1351742427.71456-1351742328.61507</f>
        <v>99.09948992729187</v>
      </c>
      <c r="E7" s="27" t="s">
        <v>6</v>
      </c>
      <c r="F7" s="28"/>
      <c r="G7" s="4">
        <v>200.09610499999999</v>
      </c>
      <c r="I7" s="27" t="s">
        <v>6</v>
      </c>
      <c r="J7" s="28"/>
      <c r="K7" s="4">
        <v>3604</v>
      </c>
      <c r="M7" s="27" t="s">
        <v>6</v>
      </c>
      <c r="N7" s="28"/>
      <c r="O7" s="7">
        <v>5000</v>
      </c>
    </row>
    <row r="8" spans="1:15">
      <c r="A8" s="27" t="s">
        <v>7</v>
      </c>
      <c r="B8" s="28"/>
      <c r="C8" s="4">
        <f>1351742587.29386-1351742488.19541</f>
        <v>99.098449945449829</v>
      </c>
      <c r="E8" s="27" t="s">
        <v>7</v>
      </c>
      <c r="F8" s="28"/>
      <c r="G8" s="4">
        <v>200.096014</v>
      </c>
      <c r="I8" s="27" t="s">
        <v>7</v>
      </c>
      <c r="J8" s="28"/>
      <c r="K8" s="4">
        <v>3670</v>
      </c>
      <c r="M8" s="27" t="s">
        <v>7</v>
      </c>
      <c r="N8" s="28"/>
      <c r="O8" s="7">
        <v>5000</v>
      </c>
    </row>
    <row r="9" spans="1:15">
      <c r="A9" s="27" t="s">
        <v>8</v>
      </c>
      <c r="B9" s="28"/>
      <c r="C9" s="4">
        <f>1351742738.93045-1351742639.83134</f>
        <v>99.099109888076782</v>
      </c>
      <c r="E9" s="27" t="s">
        <v>8</v>
      </c>
      <c r="F9" s="28"/>
      <c r="G9" s="4">
        <v>200.09624700000001</v>
      </c>
      <c r="I9" s="27" t="s">
        <v>8</v>
      </c>
      <c r="J9" s="28"/>
      <c r="K9" s="4">
        <v>3700</v>
      </c>
      <c r="M9" s="27" t="s">
        <v>8</v>
      </c>
      <c r="N9" s="28"/>
      <c r="O9" s="7">
        <v>5000</v>
      </c>
    </row>
    <row r="10" spans="1:15">
      <c r="A10" s="27" t="s">
        <v>9</v>
      </c>
      <c r="B10" s="28"/>
      <c r="C10" s="4">
        <f>1351742951.59173-1351742852.49228</f>
        <v>99.09945011138916</v>
      </c>
      <c r="E10" s="27" t="s">
        <v>9</v>
      </c>
      <c r="F10" s="28"/>
      <c r="G10" s="4">
        <v>101.09805900000001</v>
      </c>
      <c r="I10" s="27" t="s">
        <v>9</v>
      </c>
      <c r="J10" s="28"/>
      <c r="K10" s="4">
        <v>1711</v>
      </c>
      <c r="M10" s="27" t="s">
        <v>9</v>
      </c>
      <c r="N10" s="28"/>
      <c r="O10" s="7">
        <v>1550</v>
      </c>
    </row>
    <row r="11" spans="1:15">
      <c r="A11" s="27" t="s">
        <v>10</v>
      </c>
      <c r="B11" s="28"/>
      <c r="C11" s="4">
        <f>1351743154.04448-1351743054.94532</f>
        <v>99.099160194396973</v>
      </c>
      <c r="E11" s="27" t="s">
        <v>10</v>
      </c>
      <c r="F11" s="28"/>
      <c r="G11" s="4">
        <v>101.095279</v>
      </c>
      <c r="I11" s="27" t="s">
        <v>10</v>
      </c>
      <c r="J11" s="28"/>
      <c r="K11" s="4">
        <v>1163</v>
      </c>
      <c r="M11" s="27" t="s">
        <v>10</v>
      </c>
      <c r="N11" s="28"/>
      <c r="O11" s="7">
        <v>1995</v>
      </c>
    </row>
    <row r="12" spans="1:15">
      <c r="A12" s="27" t="s">
        <v>11</v>
      </c>
      <c r="B12" s="28"/>
      <c r="C12" s="4">
        <f>1351781691.41204-1351781294.01374</f>
        <v>397.39829993247986</v>
      </c>
      <c r="E12" s="27" t="s">
        <v>11</v>
      </c>
      <c r="F12" s="28"/>
      <c r="G12" s="4">
        <v>796.38489900000002</v>
      </c>
      <c r="I12" s="27" t="s">
        <v>11</v>
      </c>
      <c r="J12" s="28"/>
      <c r="K12" s="4">
        <v>14366</v>
      </c>
      <c r="M12" s="27" t="s">
        <v>11</v>
      </c>
      <c r="N12" s="28"/>
      <c r="O12" s="7">
        <v>19900</v>
      </c>
    </row>
    <row r="13" spans="1:15">
      <c r="A13" s="27" t="s">
        <v>12</v>
      </c>
      <c r="B13" s="28"/>
      <c r="C13" s="4">
        <f>1351782187.34439-1351781789.94586</f>
        <v>397.39853000640869</v>
      </c>
      <c r="E13" s="27" t="s">
        <v>12</v>
      </c>
      <c r="F13" s="28"/>
      <c r="G13" s="4">
        <v>796.38329699999997</v>
      </c>
      <c r="I13" s="27" t="s">
        <v>12</v>
      </c>
      <c r="J13" s="28"/>
      <c r="K13" s="4">
        <v>14652</v>
      </c>
      <c r="M13" s="27" t="s">
        <v>12</v>
      </c>
      <c r="N13" s="28"/>
      <c r="O13" s="7">
        <v>19900</v>
      </c>
    </row>
    <row r="14" spans="1:15">
      <c r="A14" s="27" t="s">
        <v>13</v>
      </c>
      <c r="B14" s="28"/>
      <c r="C14" s="4">
        <f>1351782661.57759-1351782264.18039</f>
        <v>397.39720010757446</v>
      </c>
      <c r="E14" s="27" t="s">
        <v>13</v>
      </c>
      <c r="F14" s="28"/>
      <c r="G14" s="4">
        <v>796.38512000000003</v>
      </c>
      <c r="I14" s="27" t="s">
        <v>13</v>
      </c>
      <c r="J14" s="28"/>
      <c r="K14" s="4">
        <v>14725</v>
      </c>
      <c r="M14" s="27" t="s">
        <v>13</v>
      </c>
      <c r="N14" s="28"/>
      <c r="O14" s="7">
        <v>19900</v>
      </c>
    </row>
    <row r="15" spans="1:15">
      <c r="A15" s="27" t="s">
        <v>14</v>
      </c>
      <c r="B15" s="28"/>
      <c r="C15" s="4">
        <f>1351783144.24891-1351782746.85105</f>
        <v>397.39786005020142</v>
      </c>
      <c r="E15" s="27" t="s">
        <v>14</v>
      </c>
      <c r="F15" s="28"/>
      <c r="G15" s="4">
        <v>399.39289100000002</v>
      </c>
      <c r="I15" s="27" t="s">
        <v>14</v>
      </c>
      <c r="J15" s="28"/>
      <c r="K15" s="4">
        <v>6777</v>
      </c>
      <c r="M15" s="27" t="s">
        <v>14</v>
      </c>
      <c r="N15" s="28"/>
      <c r="O15" s="7">
        <v>45350</v>
      </c>
    </row>
    <row r="16" spans="1:15" ht="15.75" thickBot="1">
      <c r="A16" s="25" t="s">
        <v>15</v>
      </c>
      <c r="B16" s="26"/>
      <c r="C16" s="5">
        <f>1351784035.2932-1351783637.8947</f>
        <v>397.39849996566772</v>
      </c>
      <c r="E16" s="25" t="s">
        <v>15</v>
      </c>
      <c r="F16" s="26"/>
      <c r="G16" s="5">
        <v>399.39289100000002</v>
      </c>
      <c r="I16" s="25" t="s">
        <v>15</v>
      </c>
      <c r="J16" s="26"/>
      <c r="K16" s="5">
        <v>4672</v>
      </c>
      <c r="M16" s="25" t="s">
        <v>15</v>
      </c>
      <c r="N16" s="26"/>
      <c r="O16" s="8">
        <v>7955</v>
      </c>
    </row>
    <row r="18" spans="1:18">
      <c r="A18" s="36" t="s">
        <v>0</v>
      </c>
      <c r="B18" s="36"/>
      <c r="C18" s="36"/>
      <c r="D18" s="36"/>
      <c r="E18" s="36"/>
      <c r="F18" s="36"/>
      <c r="G18" s="36"/>
      <c r="I18" s="36" t="s">
        <v>16</v>
      </c>
      <c r="J18" s="36"/>
      <c r="K18" s="36"/>
      <c r="L18" s="36"/>
      <c r="M18" s="36"/>
      <c r="N18" s="36"/>
      <c r="O18" s="36"/>
    </row>
    <row r="19" spans="1:18">
      <c r="A19" s="10" t="s">
        <v>19</v>
      </c>
      <c r="B19" s="10" t="s">
        <v>20</v>
      </c>
      <c r="C19" s="10" t="s">
        <v>21</v>
      </c>
      <c r="D19" s="10" t="s">
        <v>22</v>
      </c>
      <c r="E19" s="11" t="s">
        <v>23</v>
      </c>
      <c r="F19" s="11" t="s">
        <v>24</v>
      </c>
      <c r="G19" s="9"/>
      <c r="I19" s="10" t="s">
        <v>19</v>
      </c>
      <c r="J19" s="10" t="s">
        <v>20</v>
      </c>
      <c r="K19" s="10" t="s">
        <v>21</v>
      </c>
      <c r="L19" s="10" t="s">
        <v>22</v>
      </c>
      <c r="M19" s="13" t="s">
        <v>23</v>
      </c>
      <c r="N19" s="11" t="s">
        <v>24</v>
      </c>
      <c r="O19" s="9"/>
      <c r="Q19" s="14"/>
      <c r="R19" s="14"/>
    </row>
    <row r="20" spans="1:18">
      <c r="A20" s="9">
        <v>1</v>
      </c>
      <c r="B20" s="9">
        <v>1</v>
      </c>
      <c r="C20" s="9">
        <v>100</v>
      </c>
      <c r="D20" s="9">
        <v>4</v>
      </c>
      <c r="E20" s="9">
        <v>99.099290013313293</v>
      </c>
      <c r="F20" s="34">
        <v>4.0466883478375716E-4</v>
      </c>
      <c r="G20" s="34"/>
      <c r="I20" s="9">
        <v>1</v>
      </c>
      <c r="J20" s="9">
        <v>1</v>
      </c>
      <c r="K20" s="9">
        <v>100</v>
      </c>
      <c r="L20" s="9">
        <v>4</v>
      </c>
      <c r="M20" s="9">
        <v>101.097159</v>
      </c>
      <c r="N20" s="35">
        <v>1.5498649271717077E-4</v>
      </c>
      <c r="O20" s="34"/>
      <c r="Q20" s="15"/>
      <c r="R20" s="15"/>
    </row>
    <row r="21" spans="1:18">
      <c r="A21" s="9">
        <v>2</v>
      </c>
      <c r="B21" s="9">
        <v>1</v>
      </c>
      <c r="C21" s="9">
        <v>100</v>
      </c>
      <c r="D21" s="9">
        <v>4</v>
      </c>
      <c r="E21" s="9">
        <f>1351742095.37878-1351741996.28066</f>
        <v>99.098119974136353</v>
      </c>
      <c r="F21" s="34">
        <v>4.2576885883757E-4</v>
      </c>
      <c r="G21" s="34"/>
      <c r="I21" s="9">
        <v>2</v>
      </c>
      <c r="J21" s="9">
        <v>1</v>
      </c>
      <c r="K21" s="9">
        <v>100</v>
      </c>
      <c r="L21" s="9">
        <v>4</v>
      </c>
      <c r="M21" s="9">
        <v>200.09688157999997</v>
      </c>
      <c r="N21" s="35">
        <v>2.0952705297257892E-4</v>
      </c>
      <c r="O21" s="34"/>
      <c r="Q21" s="14"/>
      <c r="R21" s="14"/>
    </row>
    <row r="22" spans="1:18">
      <c r="A22" s="9">
        <v>3</v>
      </c>
      <c r="B22" s="9">
        <v>1</v>
      </c>
      <c r="C22" s="9">
        <v>100</v>
      </c>
      <c r="D22" s="9">
        <v>4</v>
      </c>
      <c r="E22" s="9">
        <f>1351742248.23952-1351742149.13994</f>
        <v>99.099580049514771</v>
      </c>
      <c r="F22" s="34">
        <v>3.0466549328375702E-4</v>
      </c>
      <c r="G22" s="34"/>
      <c r="I22" s="9">
        <v>3</v>
      </c>
      <c r="J22" s="9">
        <v>1</v>
      </c>
      <c r="K22" s="9">
        <v>100</v>
      </c>
      <c r="L22" s="9">
        <v>4</v>
      </c>
      <c r="M22" s="9">
        <v>200.09985199999994</v>
      </c>
      <c r="N22" s="35">
        <v>1.21586854812001E-3</v>
      </c>
      <c r="O22" s="34"/>
      <c r="Q22" s="14"/>
      <c r="R22" s="14"/>
    </row>
    <row r="23" spans="1:18">
      <c r="A23" s="9">
        <v>1</v>
      </c>
      <c r="B23" s="9">
        <v>2</v>
      </c>
      <c r="C23" s="9">
        <v>100</v>
      </c>
      <c r="D23" s="9">
        <v>4</v>
      </c>
      <c r="E23" s="9">
        <v>99.099446667565246</v>
      </c>
      <c r="F23" s="34">
        <v>4.0466883478375699E-4</v>
      </c>
      <c r="G23" s="34"/>
      <c r="I23" s="9">
        <v>1</v>
      </c>
      <c r="J23" s="9">
        <v>2</v>
      </c>
      <c r="K23" s="9">
        <v>100</v>
      </c>
      <c r="L23" s="9">
        <v>4</v>
      </c>
      <c r="M23" s="9">
        <v>101.09750546000006</v>
      </c>
      <c r="N23" s="35">
        <v>1.7244980627421167E-3</v>
      </c>
      <c r="O23" s="34"/>
      <c r="Q23" s="14"/>
      <c r="R23" s="14"/>
    </row>
    <row r="24" spans="1:18">
      <c r="A24" s="9">
        <v>1</v>
      </c>
      <c r="B24" s="9">
        <v>3</v>
      </c>
      <c r="C24" s="9">
        <v>100</v>
      </c>
      <c r="D24" s="9">
        <v>4</v>
      </c>
      <c r="E24" s="9">
        <v>99.100386679172516</v>
      </c>
      <c r="F24" s="34">
        <v>1.0289788006310025E-3</v>
      </c>
      <c r="G24" s="34"/>
      <c r="I24" s="9">
        <v>1</v>
      </c>
      <c r="J24" s="9">
        <v>3</v>
      </c>
      <c r="K24" s="9">
        <v>100</v>
      </c>
      <c r="L24" s="9">
        <v>4</v>
      </c>
      <c r="M24" s="9">
        <v>101.09635745999999</v>
      </c>
      <c r="N24" s="35">
        <v>1.5893749230497101E-4</v>
      </c>
      <c r="O24" s="34"/>
      <c r="Q24" s="15"/>
      <c r="R24" s="15"/>
    </row>
    <row r="25" spans="1:18">
      <c r="A25" s="9">
        <v>1</v>
      </c>
      <c r="B25" s="9">
        <v>1</v>
      </c>
      <c r="C25" s="9">
        <v>100</v>
      </c>
      <c r="D25" s="9">
        <v>8</v>
      </c>
      <c r="E25" s="9">
        <f>1351742427.71456-1351742328.61507</f>
        <v>99.09948992729187</v>
      </c>
      <c r="F25" s="34">
        <v>6.0466893437985695E-4</v>
      </c>
      <c r="G25" s="34"/>
      <c r="I25" s="9">
        <v>1</v>
      </c>
      <c r="J25" s="9">
        <v>1</v>
      </c>
      <c r="K25" s="9">
        <v>100</v>
      </c>
      <c r="L25" s="9">
        <v>8</v>
      </c>
      <c r="M25" s="9">
        <v>200.09610499999999</v>
      </c>
      <c r="N25" s="35">
        <v>2.0203965817257899E-4</v>
      </c>
      <c r="O25" s="34"/>
      <c r="Q25" s="14"/>
      <c r="R25" s="14"/>
    </row>
    <row r="26" spans="1:18">
      <c r="A26" s="9">
        <v>2</v>
      </c>
      <c r="B26" s="9">
        <v>1</v>
      </c>
      <c r="C26" s="9">
        <v>100</v>
      </c>
      <c r="D26" s="9">
        <v>8</v>
      </c>
      <c r="E26" s="9">
        <f>1351742587.29386-1351742488.19541</f>
        <v>99.098449945449829</v>
      </c>
      <c r="F26" s="34">
        <v>2.9386885284673E-4</v>
      </c>
      <c r="G26" s="34"/>
      <c r="I26" s="9">
        <v>2</v>
      </c>
      <c r="J26" s="9">
        <v>1</v>
      </c>
      <c r="K26" s="9">
        <v>100</v>
      </c>
      <c r="L26" s="9">
        <v>8</v>
      </c>
      <c r="M26" s="9">
        <v>200.096014</v>
      </c>
      <c r="N26" s="35">
        <v>1.33429803874212E-3</v>
      </c>
      <c r="O26" s="34"/>
      <c r="Q26" s="14"/>
      <c r="R26" s="14"/>
    </row>
    <row r="27" spans="1:18">
      <c r="A27" s="9">
        <v>3</v>
      </c>
      <c r="B27" s="9">
        <v>1</v>
      </c>
      <c r="C27" s="9">
        <v>100</v>
      </c>
      <c r="D27" s="9">
        <v>8</v>
      </c>
      <c r="E27" s="9">
        <f>1351742738.93045-1351742639.83134</f>
        <v>99.099109888076782</v>
      </c>
      <c r="F27" s="34">
        <v>2.94657389583757E-4</v>
      </c>
      <c r="G27" s="34"/>
      <c r="I27" s="9">
        <v>3</v>
      </c>
      <c r="J27" s="9">
        <v>1</v>
      </c>
      <c r="K27" s="9">
        <v>100</v>
      </c>
      <c r="L27" s="9">
        <v>8</v>
      </c>
      <c r="M27" s="9">
        <v>200.09624700000001</v>
      </c>
      <c r="N27" s="35">
        <v>5.9591999993813304E-4</v>
      </c>
      <c r="O27" s="34"/>
      <c r="Q27" s="14"/>
      <c r="R27" s="14"/>
    </row>
    <row r="28" spans="1:18">
      <c r="A28" s="9">
        <v>1</v>
      </c>
      <c r="B28" s="9">
        <v>2</v>
      </c>
      <c r="C28" s="9">
        <v>100</v>
      </c>
      <c r="D28" s="9">
        <v>8</v>
      </c>
      <c r="E28" s="9">
        <f>1351742951.59173-1351742852.49228</f>
        <v>99.09945011138916</v>
      </c>
      <c r="F28" s="34">
        <v>4.2948730194375699E-4</v>
      </c>
      <c r="G28" s="34"/>
      <c r="I28" s="9">
        <v>1</v>
      </c>
      <c r="J28" s="9">
        <v>2</v>
      </c>
      <c r="K28" s="9">
        <v>100</v>
      </c>
      <c r="L28" s="9">
        <v>8</v>
      </c>
      <c r="M28" s="9">
        <v>101.09805900000001</v>
      </c>
      <c r="N28" s="35">
        <v>1.767277717590332E-4</v>
      </c>
      <c r="O28" s="34"/>
    </row>
    <row r="29" spans="1:18">
      <c r="A29" s="9">
        <v>1</v>
      </c>
      <c r="B29" s="9">
        <v>3</v>
      </c>
      <c r="C29" s="9">
        <v>100</v>
      </c>
      <c r="D29" s="9">
        <v>8</v>
      </c>
      <c r="E29" s="9">
        <f>1351743154.04448-1351743054.94532</f>
        <v>99.099160194396973</v>
      </c>
      <c r="F29" s="34">
        <v>7.39402833283757E-4</v>
      </c>
      <c r="G29" s="34"/>
      <c r="I29" s="9">
        <v>1</v>
      </c>
      <c r="J29" s="9">
        <v>3</v>
      </c>
      <c r="K29" s="9">
        <v>100</v>
      </c>
      <c r="L29" s="9">
        <v>8</v>
      </c>
      <c r="M29" s="9">
        <v>101.095279</v>
      </c>
      <c r="N29" s="35">
        <v>1.58929504938571E-4</v>
      </c>
      <c r="O29" s="34"/>
    </row>
    <row r="30" spans="1:18">
      <c r="A30" s="9">
        <v>1</v>
      </c>
      <c r="B30" s="9">
        <v>1</v>
      </c>
      <c r="C30" s="9">
        <v>398</v>
      </c>
      <c r="D30" s="9">
        <v>8</v>
      </c>
      <c r="E30" s="9">
        <f>1351781691.41204-1351781294.01374</f>
        <v>397.39829993247986</v>
      </c>
      <c r="F30" s="34">
        <v>9.2892893463099996E-4</v>
      </c>
      <c r="G30" s="34"/>
      <c r="I30" s="9">
        <v>1</v>
      </c>
      <c r="J30" s="9">
        <v>1</v>
      </c>
      <c r="K30" s="9">
        <v>398</v>
      </c>
      <c r="L30" s="9">
        <v>8</v>
      </c>
      <c r="M30" s="9">
        <v>796.38489900000002</v>
      </c>
      <c r="N30" s="35">
        <v>6.184199999950124E-4</v>
      </c>
      <c r="O30" s="34"/>
    </row>
    <row r="31" spans="1:18">
      <c r="A31" s="9">
        <v>2</v>
      </c>
      <c r="B31" s="9">
        <v>1</v>
      </c>
      <c r="C31" s="9">
        <v>398</v>
      </c>
      <c r="D31" s="9">
        <v>8</v>
      </c>
      <c r="E31" s="9">
        <f>1351782187.34439-1351781789.94586</f>
        <v>397.39853000640869</v>
      </c>
      <c r="F31" s="34">
        <v>3.9573985810932702E-4</v>
      </c>
      <c r="G31" s="34"/>
      <c r="I31" s="9">
        <v>2</v>
      </c>
      <c r="J31" s="9">
        <v>1</v>
      </c>
      <c r="K31" s="9">
        <v>398</v>
      </c>
      <c r="L31" s="9">
        <v>8</v>
      </c>
      <c r="M31" s="9">
        <v>796.38329699999997</v>
      </c>
      <c r="N31" s="35">
        <v>8.9591999993388072E-4</v>
      </c>
      <c r="O31" s="34"/>
    </row>
    <row r="32" spans="1:18">
      <c r="A32" s="9">
        <v>3</v>
      </c>
      <c r="B32" s="9">
        <v>1</v>
      </c>
      <c r="C32" s="9">
        <v>398</v>
      </c>
      <c r="D32" s="9">
        <v>8</v>
      </c>
      <c r="E32" s="9">
        <f>1351782661.57759-1351782264.18039</f>
        <v>397.39720010757446</v>
      </c>
      <c r="F32" s="34">
        <v>3.02947492938475E-4</v>
      </c>
      <c r="G32" s="34"/>
      <c r="I32" s="9">
        <v>3</v>
      </c>
      <c r="J32" s="9">
        <v>1</v>
      </c>
      <c r="K32" s="9">
        <v>398</v>
      </c>
      <c r="L32" s="9">
        <v>8</v>
      </c>
      <c r="M32" s="9">
        <v>796.38512000000003</v>
      </c>
      <c r="N32" s="35">
        <v>1.5892438230448501E-4</v>
      </c>
      <c r="O32" s="34"/>
    </row>
    <row r="33" spans="1:16">
      <c r="A33" s="9">
        <v>1</v>
      </c>
      <c r="B33" s="9">
        <v>2</v>
      </c>
      <c r="C33" s="9">
        <v>398</v>
      </c>
      <c r="D33" s="9">
        <v>8</v>
      </c>
      <c r="E33" s="9">
        <f>1351783144.24891-1351782746.85105</f>
        <v>397.39786005020142</v>
      </c>
      <c r="F33" s="34">
        <v>1.019380469631E-3</v>
      </c>
      <c r="G33" s="34"/>
      <c r="I33" s="9">
        <v>1</v>
      </c>
      <c r="J33" s="9">
        <v>2</v>
      </c>
      <c r="K33" s="9">
        <v>398</v>
      </c>
      <c r="L33" s="9">
        <v>8</v>
      </c>
      <c r="M33" s="9">
        <v>399.39289100000002</v>
      </c>
      <c r="N33" s="35">
        <v>1.0959199999263092E-3</v>
      </c>
      <c r="O33" s="34"/>
    </row>
    <row r="34" spans="1:16">
      <c r="A34" s="9">
        <v>1</v>
      </c>
      <c r="B34" s="9">
        <v>3</v>
      </c>
      <c r="C34" s="9">
        <v>398</v>
      </c>
      <c r="D34" s="9">
        <v>8</v>
      </c>
      <c r="E34" s="9">
        <f>1351784035.2932-1351783637.8947</f>
        <v>397.39849996566772</v>
      </c>
      <c r="F34" s="34">
        <v>4.2948570283757E-4</v>
      </c>
      <c r="G34" s="34"/>
      <c r="I34" s="9">
        <v>1</v>
      </c>
      <c r="J34" s="9">
        <v>3</v>
      </c>
      <c r="K34" s="9">
        <v>398</v>
      </c>
      <c r="L34" s="9">
        <v>8</v>
      </c>
      <c r="M34" s="9">
        <v>399.39289100000002</v>
      </c>
      <c r="N34" s="34">
        <v>1.1889199999330913E-3</v>
      </c>
      <c r="O34" s="34"/>
    </row>
    <row r="35" spans="1:16">
      <c r="N35" s="14"/>
      <c r="O35" s="14"/>
      <c r="P35" s="14"/>
    </row>
    <row r="36" spans="1:16">
      <c r="A36" s="22" t="s">
        <v>26</v>
      </c>
      <c r="B36" s="23"/>
      <c r="C36" s="23"/>
      <c r="D36" s="23"/>
      <c r="E36" s="24"/>
      <c r="F36" s="18"/>
      <c r="G36" s="22" t="s">
        <v>25</v>
      </c>
      <c r="H36" s="23"/>
      <c r="I36" s="23"/>
      <c r="J36" s="23"/>
      <c r="K36" s="24"/>
      <c r="O36" s="20"/>
      <c r="P36" s="14"/>
    </row>
    <row r="37" spans="1:16">
      <c r="A37" s="16" t="s">
        <v>19</v>
      </c>
      <c r="B37" s="16" t="s">
        <v>20</v>
      </c>
      <c r="C37" s="16" t="s">
        <v>21</v>
      </c>
      <c r="D37" s="16" t="s">
        <v>22</v>
      </c>
      <c r="E37" s="19" t="s">
        <v>23</v>
      </c>
      <c r="G37" s="16" t="s">
        <v>19</v>
      </c>
      <c r="H37" s="16" t="s">
        <v>20</v>
      </c>
      <c r="I37" s="16" t="s">
        <v>21</v>
      </c>
      <c r="J37" s="16" t="s">
        <v>22</v>
      </c>
      <c r="K37" s="17" t="s">
        <v>23</v>
      </c>
      <c r="O37" s="20"/>
      <c r="P37" s="14"/>
    </row>
    <row r="38" spans="1:16">
      <c r="A38" s="12">
        <v>1</v>
      </c>
      <c r="B38" s="12">
        <v>1</v>
      </c>
      <c r="C38" s="12">
        <v>100</v>
      </c>
      <c r="D38" s="12">
        <v>4</v>
      </c>
      <c r="E38" s="12">
        <v>3.6130000000000002E-2</v>
      </c>
      <c r="G38" s="12">
        <v>1</v>
      </c>
      <c r="H38" s="12">
        <v>1</v>
      </c>
      <c r="I38" s="12">
        <v>100</v>
      </c>
      <c r="J38" s="12">
        <v>4</v>
      </c>
      <c r="K38" s="12">
        <v>3.4090000000000002E-2</v>
      </c>
      <c r="O38" s="14">
        <v>3409</v>
      </c>
      <c r="P38" s="14">
        <f>O38*0.00001</f>
        <v>3.4090000000000002E-2</v>
      </c>
    </row>
    <row r="39" spans="1:16">
      <c r="A39" s="12">
        <v>2</v>
      </c>
      <c r="B39" s="12">
        <v>1</v>
      </c>
      <c r="C39" s="12">
        <v>100</v>
      </c>
      <c r="D39" s="12">
        <v>4</v>
      </c>
      <c r="E39" s="12">
        <v>3.6730000000000006E-2</v>
      </c>
      <c r="G39" s="12">
        <v>2</v>
      </c>
      <c r="H39" s="12">
        <v>1</v>
      </c>
      <c r="I39" s="12">
        <v>100</v>
      </c>
      <c r="J39" s="12">
        <v>4</v>
      </c>
      <c r="K39" s="12">
        <v>3.4030000000000005E-2</v>
      </c>
      <c r="O39" s="14">
        <v>3403</v>
      </c>
      <c r="P39" s="14">
        <f t="shared" ref="P39:P51" si="0">O39*0.00001</f>
        <v>3.4030000000000005E-2</v>
      </c>
    </row>
    <row r="40" spans="1:16">
      <c r="A40" s="12">
        <v>3</v>
      </c>
      <c r="B40" s="12">
        <v>1</v>
      </c>
      <c r="C40" s="12">
        <v>100</v>
      </c>
      <c r="D40" s="12">
        <v>4</v>
      </c>
      <c r="E40" s="12">
        <v>3.6560000000000002E-2</v>
      </c>
      <c r="G40" s="12">
        <v>3</v>
      </c>
      <c r="H40" s="12">
        <v>1</v>
      </c>
      <c r="I40" s="12">
        <v>100</v>
      </c>
      <c r="J40" s="12">
        <v>4</v>
      </c>
      <c r="K40" s="12">
        <v>3.406E-2</v>
      </c>
      <c r="O40" s="14">
        <v>3406</v>
      </c>
      <c r="P40" s="14">
        <f t="shared" si="0"/>
        <v>3.406E-2</v>
      </c>
    </row>
    <row r="41" spans="1:16">
      <c r="A41" s="12">
        <v>1</v>
      </c>
      <c r="B41" s="12">
        <v>2</v>
      </c>
      <c r="C41" s="12">
        <v>100</v>
      </c>
      <c r="D41" s="12">
        <v>4</v>
      </c>
      <c r="E41" s="12">
        <v>1.5700000000000002E-2</v>
      </c>
      <c r="G41" s="12">
        <v>1</v>
      </c>
      <c r="H41" s="12">
        <v>2</v>
      </c>
      <c r="I41" s="12">
        <v>100</v>
      </c>
      <c r="J41" s="12">
        <v>4</v>
      </c>
      <c r="K41" s="12">
        <v>1.7080000000000001E-2</v>
      </c>
      <c r="O41" s="21">
        <v>1708</v>
      </c>
      <c r="P41" s="14">
        <f t="shared" si="0"/>
        <v>1.7080000000000001E-2</v>
      </c>
    </row>
    <row r="42" spans="1:16">
      <c r="A42" s="12">
        <v>1</v>
      </c>
      <c r="B42" s="12">
        <v>3</v>
      </c>
      <c r="C42" s="12">
        <v>100</v>
      </c>
      <c r="D42" s="12">
        <v>4</v>
      </c>
      <c r="E42" s="12">
        <v>5.5900000000000004E-3</v>
      </c>
      <c r="G42" s="12">
        <v>1</v>
      </c>
      <c r="H42" s="12">
        <v>3</v>
      </c>
      <c r="I42" s="12">
        <v>100</v>
      </c>
      <c r="J42" s="12">
        <v>4</v>
      </c>
      <c r="K42" s="12">
        <v>1.1590000000000001E-2</v>
      </c>
      <c r="O42" s="21">
        <v>1159</v>
      </c>
      <c r="P42" s="14">
        <f t="shared" si="0"/>
        <v>1.1590000000000001E-2</v>
      </c>
    </row>
    <row r="43" spans="1:16">
      <c r="A43" s="12">
        <v>1</v>
      </c>
      <c r="B43" s="12">
        <v>1</v>
      </c>
      <c r="C43" s="12">
        <v>100</v>
      </c>
      <c r="D43" s="12">
        <v>8</v>
      </c>
      <c r="E43" s="12">
        <v>3.6040000000000003E-2</v>
      </c>
      <c r="G43" s="12">
        <v>1</v>
      </c>
      <c r="H43" s="12">
        <v>1</v>
      </c>
      <c r="I43" s="12">
        <v>100</v>
      </c>
      <c r="J43" s="12">
        <v>8</v>
      </c>
      <c r="K43" s="12">
        <v>3.4100000000000005E-2</v>
      </c>
      <c r="O43" s="21">
        <v>3410</v>
      </c>
      <c r="P43" s="14">
        <f t="shared" si="0"/>
        <v>3.4100000000000005E-2</v>
      </c>
    </row>
    <row r="44" spans="1:16">
      <c r="A44" s="12">
        <v>2</v>
      </c>
      <c r="B44" s="12">
        <v>1</v>
      </c>
      <c r="C44" s="12">
        <v>100</v>
      </c>
      <c r="D44" s="12">
        <v>8</v>
      </c>
      <c r="E44" s="12">
        <v>3.6700000000000003E-2</v>
      </c>
      <c r="G44" s="12">
        <v>2</v>
      </c>
      <c r="H44" s="12">
        <v>1</v>
      </c>
      <c r="I44" s="12">
        <v>100</v>
      </c>
      <c r="J44" s="12">
        <v>8</v>
      </c>
      <c r="K44" s="12">
        <v>3.3980000000000003E-2</v>
      </c>
      <c r="O44" s="21">
        <v>3398</v>
      </c>
      <c r="P44" s="14">
        <f t="shared" si="0"/>
        <v>3.3980000000000003E-2</v>
      </c>
    </row>
    <row r="45" spans="1:16">
      <c r="A45" s="12">
        <v>3</v>
      </c>
      <c r="B45" s="12">
        <v>1</v>
      </c>
      <c r="C45" s="12">
        <v>100</v>
      </c>
      <c r="D45" s="12">
        <v>8</v>
      </c>
      <c r="E45" s="12">
        <v>3.7000000000000005E-2</v>
      </c>
      <c r="G45" s="12">
        <v>3</v>
      </c>
      <c r="H45" s="12">
        <v>1</v>
      </c>
      <c r="I45" s="12">
        <v>100</v>
      </c>
      <c r="J45" s="12">
        <v>8</v>
      </c>
      <c r="K45" s="12">
        <v>3.397E-2</v>
      </c>
      <c r="O45" s="21">
        <v>3397</v>
      </c>
      <c r="P45" s="14">
        <f t="shared" si="0"/>
        <v>3.397E-2</v>
      </c>
    </row>
    <row r="46" spans="1:16">
      <c r="A46" s="12">
        <v>1</v>
      </c>
      <c r="B46" s="12">
        <v>2</v>
      </c>
      <c r="C46" s="12">
        <v>100</v>
      </c>
      <c r="D46" s="12">
        <v>8</v>
      </c>
      <c r="E46" s="12">
        <v>1.711E-2</v>
      </c>
      <c r="G46" s="12">
        <v>1</v>
      </c>
      <c r="H46" s="12">
        <v>2</v>
      </c>
      <c r="I46" s="12">
        <v>100</v>
      </c>
      <c r="J46" s="12">
        <v>8</v>
      </c>
      <c r="K46" s="12">
        <v>1.711E-2</v>
      </c>
      <c r="O46" s="21">
        <v>1711</v>
      </c>
      <c r="P46" s="14">
        <f t="shared" si="0"/>
        <v>1.711E-2</v>
      </c>
    </row>
    <row r="47" spans="1:16">
      <c r="A47" s="12">
        <v>1</v>
      </c>
      <c r="B47" s="12">
        <v>3</v>
      </c>
      <c r="C47" s="12">
        <v>100</v>
      </c>
      <c r="D47" s="12">
        <v>8</v>
      </c>
      <c r="E47" s="12">
        <v>1.1630000000000001E-2</v>
      </c>
      <c r="G47" s="12">
        <v>1</v>
      </c>
      <c r="H47" s="12">
        <v>3</v>
      </c>
      <c r="I47" s="12">
        <v>100</v>
      </c>
      <c r="J47" s="12">
        <v>8</v>
      </c>
      <c r="K47" s="12">
        <v>1.1610000000000001E-2</v>
      </c>
      <c r="O47" s="21">
        <v>1161</v>
      </c>
      <c r="P47" s="14">
        <f t="shared" si="0"/>
        <v>1.1610000000000001E-2</v>
      </c>
    </row>
    <row r="48" spans="1:16">
      <c r="A48" s="12">
        <v>1</v>
      </c>
      <c r="B48" s="12">
        <v>1</v>
      </c>
      <c r="C48" s="12">
        <v>398</v>
      </c>
      <c r="D48" s="12">
        <v>8</v>
      </c>
      <c r="E48" s="12">
        <v>0.14366000000000001</v>
      </c>
      <c r="G48" s="12">
        <v>1</v>
      </c>
      <c r="H48" s="12">
        <v>1</v>
      </c>
      <c r="I48" s="12">
        <v>398</v>
      </c>
      <c r="J48" s="12">
        <v>8</v>
      </c>
      <c r="K48" s="12">
        <v>0.13558000000000001</v>
      </c>
      <c r="N48" s="14"/>
      <c r="O48" s="21">
        <v>13558</v>
      </c>
      <c r="P48" s="14">
        <f t="shared" si="0"/>
        <v>0.13558000000000001</v>
      </c>
    </row>
    <row r="49" spans="1:16">
      <c r="A49" s="12">
        <v>2</v>
      </c>
      <c r="B49" s="12">
        <v>1</v>
      </c>
      <c r="C49" s="12">
        <v>398</v>
      </c>
      <c r="D49" s="12">
        <v>8</v>
      </c>
      <c r="E49" s="12">
        <v>0.14652000000000001</v>
      </c>
      <c r="G49" s="12">
        <v>2</v>
      </c>
      <c r="H49" s="12">
        <v>1</v>
      </c>
      <c r="I49" s="12">
        <v>398</v>
      </c>
      <c r="J49" s="12">
        <v>8</v>
      </c>
      <c r="K49" s="12">
        <v>0.13502</v>
      </c>
      <c r="N49" s="14"/>
      <c r="O49" s="21">
        <v>13502</v>
      </c>
      <c r="P49" s="14">
        <f t="shared" si="0"/>
        <v>0.13502</v>
      </c>
    </row>
    <row r="50" spans="1:16">
      <c r="A50" s="12">
        <v>3</v>
      </c>
      <c r="B50" s="12">
        <v>1</v>
      </c>
      <c r="C50" s="12">
        <v>398</v>
      </c>
      <c r="D50" s="12">
        <v>8</v>
      </c>
      <c r="E50" s="12">
        <v>0.14725000000000002</v>
      </c>
      <c r="G50" s="12">
        <v>3</v>
      </c>
      <c r="H50" s="12">
        <v>1</v>
      </c>
      <c r="I50" s="12">
        <v>398</v>
      </c>
      <c r="J50" s="12">
        <v>8</v>
      </c>
      <c r="K50" s="12">
        <v>0.13539000000000001</v>
      </c>
      <c r="N50" s="14"/>
      <c r="O50" s="20">
        <v>13539</v>
      </c>
      <c r="P50" s="14">
        <f t="shared" si="0"/>
        <v>0.13539000000000001</v>
      </c>
    </row>
    <row r="51" spans="1:16">
      <c r="A51" s="12">
        <v>1</v>
      </c>
      <c r="B51" s="12">
        <v>2</v>
      </c>
      <c r="C51" s="12">
        <v>398</v>
      </c>
      <c r="D51" s="12">
        <v>8</v>
      </c>
      <c r="E51" s="12">
        <v>6.7770000000000011E-2</v>
      </c>
      <c r="G51" s="12">
        <v>1</v>
      </c>
      <c r="H51" s="12">
        <v>2</v>
      </c>
      <c r="I51" s="12">
        <v>398</v>
      </c>
      <c r="J51" s="12">
        <v>8</v>
      </c>
      <c r="K51" s="12">
        <v>6.7770000000000011E-2</v>
      </c>
      <c r="N51" s="14"/>
      <c r="O51" s="21">
        <v>6777</v>
      </c>
      <c r="P51" s="14">
        <f t="shared" si="0"/>
        <v>6.7770000000000011E-2</v>
      </c>
    </row>
    <row r="52" spans="1:16">
      <c r="A52" s="12">
        <v>1</v>
      </c>
      <c r="B52" s="12">
        <v>3</v>
      </c>
      <c r="C52" s="12">
        <v>398</v>
      </c>
      <c r="D52" s="12">
        <v>8</v>
      </c>
      <c r="E52" s="12">
        <v>4.6720000000000005E-2</v>
      </c>
      <c r="G52" s="12">
        <v>1</v>
      </c>
      <c r="H52" s="12">
        <v>3</v>
      </c>
      <c r="I52" s="12">
        <v>398</v>
      </c>
      <c r="J52" s="12">
        <v>8</v>
      </c>
      <c r="K52" s="12">
        <v>4.5320000000000006E-2</v>
      </c>
      <c r="N52" s="14"/>
      <c r="O52" s="21">
        <v>4532</v>
      </c>
      <c r="P52" s="14">
        <f>O52*0.00001</f>
        <v>4.5320000000000006E-2</v>
      </c>
    </row>
    <row r="53" spans="1:16">
      <c r="N53" s="14"/>
      <c r="O53" s="14"/>
      <c r="P53" s="14"/>
    </row>
    <row r="54" spans="1:16">
      <c r="N54" s="14"/>
      <c r="O54" s="14"/>
      <c r="P54" s="14"/>
    </row>
    <row r="55" spans="1:16">
      <c r="N55" s="14"/>
      <c r="O55" s="14"/>
      <c r="P55" s="14"/>
    </row>
    <row r="56" spans="1:16">
      <c r="N56" s="14"/>
      <c r="O56" s="14"/>
      <c r="P56" s="14"/>
    </row>
    <row r="57" spans="1:16">
      <c r="N57" s="14"/>
      <c r="O57" s="14"/>
      <c r="P57" s="14"/>
    </row>
    <row r="58" spans="1:16">
      <c r="N58" s="14"/>
      <c r="O58" s="14"/>
      <c r="P58" s="14"/>
    </row>
    <row r="59" spans="1:16">
      <c r="N59" s="14"/>
      <c r="O59" s="14"/>
      <c r="P59" s="14"/>
    </row>
    <row r="60" spans="1:16">
      <c r="N60" s="14"/>
      <c r="O60" s="14"/>
      <c r="P60" s="14"/>
    </row>
    <row r="61" spans="1:16">
      <c r="N61" s="14"/>
      <c r="O61" s="14"/>
      <c r="P61" s="14"/>
    </row>
    <row r="62" spans="1:16">
      <c r="N62" s="14"/>
      <c r="O62" s="14"/>
      <c r="P62" s="14"/>
    </row>
    <row r="63" spans="1:16">
      <c r="N63" s="14"/>
      <c r="O63" s="14"/>
      <c r="P63" s="14"/>
    </row>
    <row r="64" spans="1:16">
      <c r="N64" s="14"/>
      <c r="O64" s="14"/>
      <c r="P64" s="14"/>
    </row>
    <row r="65" spans="14:16">
      <c r="N65" s="14"/>
      <c r="O65" s="14"/>
      <c r="P65" s="14"/>
    </row>
    <row r="66" spans="14:16">
      <c r="N66" s="14"/>
      <c r="O66" s="14"/>
      <c r="P66" s="14"/>
    </row>
    <row r="67" spans="14:16">
      <c r="N67" s="14"/>
      <c r="O67" s="14"/>
      <c r="P67" s="14"/>
    </row>
  </sheetData>
  <mergeCells count="98">
    <mergeCell ref="N33:O33"/>
    <mergeCell ref="N34:O34"/>
    <mergeCell ref="F34:G34"/>
    <mergeCell ref="A18:G18"/>
    <mergeCell ref="I18:O18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F29:G29"/>
    <mergeCell ref="F30:G30"/>
    <mergeCell ref="F31:G31"/>
    <mergeCell ref="F32:G32"/>
    <mergeCell ref="F33:G33"/>
    <mergeCell ref="F24:G24"/>
    <mergeCell ref="F25:G25"/>
    <mergeCell ref="F26:G26"/>
    <mergeCell ref="F27:G27"/>
    <mergeCell ref="F28:G28"/>
    <mergeCell ref="F20:G20"/>
    <mergeCell ref="F21:G21"/>
    <mergeCell ref="F22:G22"/>
    <mergeCell ref="F23:G23"/>
    <mergeCell ref="E14:F14"/>
    <mergeCell ref="E15:F15"/>
    <mergeCell ref="E16:F16"/>
    <mergeCell ref="A12:B12"/>
    <mergeCell ref="E8:F8"/>
    <mergeCell ref="E9:F9"/>
    <mergeCell ref="E10:F10"/>
    <mergeCell ref="E11:F11"/>
    <mergeCell ref="E12:F12"/>
    <mergeCell ref="E6:F6"/>
    <mergeCell ref="E7:F7"/>
    <mergeCell ref="A8:B8"/>
    <mergeCell ref="A9:B9"/>
    <mergeCell ref="A10:B10"/>
    <mergeCell ref="A6:B6"/>
    <mergeCell ref="A7:B7"/>
    <mergeCell ref="E1:G1"/>
    <mergeCell ref="E2:F2"/>
    <mergeCell ref="E3:F3"/>
    <mergeCell ref="E4:F4"/>
    <mergeCell ref="E5:F5"/>
    <mergeCell ref="A1:C1"/>
    <mergeCell ref="A2:B2"/>
    <mergeCell ref="A3:B3"/>
    <mergeCell ref="A4:B4"/>
    <mergeCell ref="A5:B5"/>
    <mergeCell ref="I1:K1"/>
    <mergeCell ref="I11:J11"/>
    <mergeCell ref="I12:J12"/>
    <mergeCell ref="I13:J13"/>
    <mergeCell ref="I14:J14"/>
    <mergeCell ref="I6:J6"/>
    <mergeCell ref="I7:J7"/>
    <mergeCell ref="I8:J8"/>
    <mergeCell ref="I9:J9"/>
    <mergeCell ref="I10:J10"/>
    <mergeCell ref="I2:J2"/>
    <mergeCell ref="I3:J3"/>
    <mergeCell ref="I4:J4"/>
    <mergeCell ref="I5:J5"/>
    <mergeCell ref="M1:O1"/>
    <mergeCell ref="M2:N2"/>
    <mergeCell ref="M3:N3"/>
    <mergeCell ref="M4:N4"/>
    <mergeCell ref="M5:N5"/>
    <mergeCell ref="M6:N6"/>
    <mergeCell ref="M7:N7"/>
    <mergeCell ref="M8:N8"/>
    <mergeCell ref="M9:N9"/>
    <mergeCell ref="M10:N10"/>
    <mergeCell ref="A36:E36"/>
    <mergeCell ref="G36:K36"/>
    <mergeCell ref="M16:N16"/>
    <mergeCell ref="M11:N11"/>
    <mergeCell ref="M12:N12"/>
    <mergeCell ref="M13:N13"/>
    <mergeCell ref="M14:N14"/>
    <mergeCell ref="M15:N15"/>
    <mergeCell ref="I16:J16"/>
    <mergeCell ref="I15:J15"/>
    <mergeCell ref="A13:B13"/>
    <mergeCell ref="E13:F13"/>
    <mergeCell ref="A14:B14"/>
    <mergeCell ref="A15:B15"/>
    <mergeCell ref="A16:B16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32" workbookViewId="0">
      <selection activeCell="I52" sqref="I52"/>
    </sheetView>
  </sheetViews>
  <sheetFormatPr defaultRowHeight="15"/>
  <cols>
    <col min="7" max="8" width="12" bestFit="1" customWidth="1"/>
    <col min="12" max="13" width="12" bestFit="1" customWidth="1"/>
    <col min="17" max="18" width="12" bestFit="1" customWidth="1"/>
    <col min="22" max="23" width="12" bestFit="1" customWidth="1"/>
  </cols>
  <sheetData>
    <row r="1" spans="1:24">
      <c r="A1">
        <v>101.09829999999999</v>
      </c>
      <c r="B1" s="2">
        <v>200.09540000000001</v>
      </c>
      <c r="C1" s="2">
        <v>200.09549999999999</v>
      </c>
      <c r="D1" s="2">
        <v>101.0992</v>
      </c>
      <c r="F1">
        <f>A1-A52</f>
        <v>1.0959199999263092E-3</v>
      </c>
      <c r="G1">
        <f>F1^2</f>
        <v>1.2010406462384816E-6</v>
      </c>
      <c r="H1">
        <f>SUM(G1:G50)/50</f>
        <v>3.6677643536005782E-6</v>
      </c>
      <c r="I1">
        <f>SQRT(H1)</f>
        <v>1.9151408182169212E-3</v>
      </c>
      <c r="K1">
        <f>B1-200.09688158</f>
        <v>-1.4815799999894352E-3</v>
      </c>
      <c r="L1">
        <f>K1^2</f>
        <v>2.195079296368695E-6</v>
      </c>
      <c r="M1">
        <f>SUM(L1:L50)/50</f>
        <v>5.9586940035922621E-6</v>
      </c>
      <c r="N1">
        <f>SQRT(M1)</f>
        <v>2.4410436300058755E-3</v>
      </c>
      <c r="P1" s="14">
        <f>C1-200.099852</f>
        <v>-4.3520000000114578E-3</v>
      </c>
      <c r="Q1">
        <f>P1^2</f>
        <v>1.8939904000099729E-5</v>
      </c>
      <c r="R1">
        <f>SUM(Q1:Q50)/50</f>
        <v>6.7500495999987624E-5</v>
      </c>
      <c r="S1">
        <f>SQRT(R1)</f>
        <v>8.2158685481200106E-3</v>
      </c>
      <c r="U1" s="14">
        <f>D1-101.09750546</f>
        <v>1.6945400000025757E-3</v>
      </c>
      <c r="V1" s="14">
        <f>U1^2</f>
        <v>2.8714658116087292E-6</v>
      </c>
      <c r="W1">
        <f>SUM(V1:V50)/50</f>
        <v>2.9738935684013136E-6</v>
      </c>
      <c r="X1">
        <f>SQRT(W1)</f>
        <v>1.7244980627421167E-3</v>
      </c>
    </row>
    <row r="2" spans="1:24">
      <c r="A2">
        <v>101.09780000000001</v>
      </c>
      <c r="B2">
        <v>200.09562299999999</v>
      </c>
      <c r="C2" s="2">
        <v>200.1266</v>
      </c>
      <c r="D2" s="2">
        <v>101.09829999999999</v>
      </c>
      <c r="F2">
        <f>A2-A52</f>
        <v>5.9591999993813261E-4</v>
      </c>
      <c r="G2">
        <f t="shared" ref="G2:G50" si="0">F2^2</f>
        <v>3.5512064632626394E-7</v>
      </c>
      <c r="K2">
        <f t="shared" ref="K2:K49" si="1">B2-200.09688158</f>
        <v>-1.2585800000124436E-3</v>
      </c>
      <c r="L2">
        <f t="shared" ref="L2:L50" si="2">K2^2</f>
        <v>1.5840236164313226E-6</v>
      </c>
      <c r="P2" s="14">
        <f t="shared" ref="P2:P50" si="3">C2-200.099852</f>
        <v>2.6747999999997774E-2</v>
      </c>
      <c r="Q2">
        <f t="shared" ref="Q2:Q50" si="4">P2^2</f>
        <v>7.1545550399988093E-4</v>
      </c>
      <c r="U2" s="14">
        <f t="shared" ref="U2:U50" si="5">D2-101.09750546</f>
        <v>7.9454000000112046E-4</v>
      </c>
      <c r="V2" s="14">
        <f t="shared" ref="V2:V50" si="6">U2^2</f>
        <v>6.3129381160178048E-7</v>
      </c>
    </row>
    <row r="3" spans="1:24">
      <c r="A3">
        <v>101.097943</v>
      </c>
      <c r="B3">
        <v>200.09835000000001</v>
      </c>
      <c r="C3" s="2">
        <v>200.10400000000001</v>
      </c>
      <c r="D3" s="2">
        <v>101.0981</v>
      </c>
      <c r="F3">
        <f>A3-A52</f>
        <v>7.3891999993236368E-4</v>
      </c>
      <c r="G3">
        <f t="shared" si="0"/>
        <v>5.4600276630004429E-7</v>
      </c>
      <c r="K3">
        <f t="shared" si="1"/>
        <v>1.4684200000090186E-3</v>
      </c>
      <c r="L3">
        <f t="shared" si="2"/>
        <v>2.1562572964264863E-6</v>
      </c>
      <c r="P3" s="14">
        <f t="shared" si="3"/>
        <v>4.1480000000149175E-3</v>
      </c>
      <c r="Q3">
        <f t="shared" si="4"/>
        <v>1.7205904000123757E-5</v>
      </c>
      <c r="U3" s="14">
        <f t="shared" si="5"/>
        <v>5.94540000008692E-4</v>
      </c>
      <c r="V3" s="14">
        <f t="shared" si="6"/>
        <v>3.5347781161033548E-7</v>
      </c>
    </row>
    <row r="4" spans="1:24">
      <c r="A4">
        <v>101.099473</v>
      </c>
      <c r="B4" s="2">
        <v>200.09719999999999</v>
      </c>
      <c r="C4" s="2">
        <v>200.09620000000001</v>
      </c>
      <c r="D4" s="2">
        <v>101.0975</v>
      </c>
      <c r="F4">
        <f>A4-A52</f>
        <v>2.2689199999348375E-3</v>
      </c>
      <c r="G4">
        <f t="shared" si="0"/>
        <v>5.1479979661043029E-6</v>
      </c>
      <c r="K4">
        <f t="shared" si="1"/>
        <v>3.1841999998505344E-4</v>
      </c>
      <c r="L4">
        <f t="shared" si="2"/>
        <v>1.0139129639048143E-7</v>
      </c>
      <c r="P4" s="14">
        <f t="shared" si="3"/>
        <v>-3.6519999999882202E-3</v>
      </c>
      <c r="Q4">
        <f t="shared" si="4"/>
        <v>1.3337103999913961E-5</v>
      </c>
      <c r="U4" s="14">
        <f t="shared" si="5"/>
        <v>-5.4599999970150748E-6</v>
      </c>
      <c r="V4" s="14">
        <f t="shared" si="6"/>
        <v>2.9811599967404616E-11</v>
      </c>
    </row>
    <row r="5" spans="1:24">
      <c r="A5">
        <v>101.09835</v>
      </c>
      <c r="B5" s="2">
        <v>200.09829999999999</v>
      </c>
      <c r="C5" s="2">
        <v>200.09639999999999</v>
      </c>
      <c r="D5" s="2">
        <v>101.0993</v>
      </c>
      <c r="F5">
        <f>A5-A52</f>
        <v>1.145919999927969E-3</v>
      </c>
      <c r="G5">
        <f t="shared" si="0"/>
        <v>1.3131326462349166E-6</v>
      </c>
      <c r="K5">
        <f t="shared" si="1"/>
        <v>1.4184199999931479E-3</v>
      </c>
      <c r="L5">
        <f t="shared" si="2"/>
        <v>2.0119152963805619E-6</v>
      </c>
      <c r="P5" s="14">
        <f t="shared" si="3"/>
        <v>-3.4520000000100026E-3</v>
      </c>
      <c r="Q5">
        <f t="shared" si="4"/>
        <v>1.1916304000069058E-5</v>
      </c>
      <c r="U5" s="14">
        <f t="shared" si="5"/>
        <v>1.7945400000058953E-3</v>
      </c>
      <c r="V5" s="14">
        <f t="shared" si="6"/>
        <v>3.2203738116211586E-6</v>
      </c>
    </row>
    <row r="6" spans="1:24">
      <c r="A6" s="2">
        <v>101.0992</v>
      </c>
      <c r="B6" s="2">
        <v>200.09829999999999</v>
      </c>
      <c r="C6" s="2">
        <v>200.09880000000001</v>
      </c>
      <c r="D6" s="2">
        <v>101.09829999999999</v>
      </c>
      <c r="F6">
        <f>A6-A52</f>
        <v>1.9959199999277644E-3</v>
      </c>
      <c r="G6">
        <f>F6^2</f>
        <v>3.983696646111647E-6</v>
      </c>
      <c r="K6">
        <f t="shared" si="1"/>
        <v>1.4184199999931479E-3</v>
      </c>
      <c r="L6">
        <f t="shared" si="2"/>
        <v>2.0119152963805619E-6</v>
      </c>
      <c r="P6" s="14">
        <f t="shared" si="3"/>
        <v>-1.0519999999871743E-3</v>
      </c>
      <c r="Q6">
        <f t="shared" si="4"/>
        <v>1.1067039999730148E-6</v>
      </c>
      <c r="U6" s="14">
        <f t="shared" si="5"/>
        <v>7.9454000000112046E-4</v>
      </c>
      <c r="V6" s="14">
        <f t="shared" si="6"/>
        <v>6.3129381160178048E-7</v>
      </c>
    </row>
    <row r="7" spans="1:24">
      <c r="A7" s="2">
        <v>101.09829999999999</v>
      </c>
      <c r="B7" s="2">
        <v>200.09809999999999</v>
      </c>
      <c r="C7" s="2">
        <v>200.09780000000001</v>
      </c>
      <c r="D7" s="2">
        <v>101.0981</v>
      </c>
      <c r="F7">
        <f>A7-A52</f>
        <v>1.0959199999263092E-3</v>
      </c>
      <c r="G7">
        <f t="shared" si="0"/>
        <v>1.2010406462384816E-6</v>
      </c>
      <c r="K7">
        <f t="shared" si="1"/>
        <v>1.2184199999865086E-3</v>
      </c>
      <c r="L7">
        <f t="shared" si="2"/>
        <v>1.4845472963671237E-6</v>
      </c>
      <c r="P7" s="14">
        <f t="shared" si="3"/>
        <v>-2.0519999999919492E-3</v>
      </c>
      <c r="Q7">
        <f t="shared" si="4"/>
        <v>4.2107039999669592E-6</v>
      </c>
      <c r="U7" s="14">
        <f t="shared" si="5"/>
        <v>5.94540000008692E-4</v>
      </c>
      <c r="V7" s="14">
        <f t="shared" si="6"/>
        <v>3.5347781161033548E-7</v>
      </c>
    </row>
    <row r="8" spans="1:24">
      <c r="A8" s="2">
        <v>101.09180000000001</v>
      </c>
      <c r="B8">
        <v>200.09610000000001</v>
      </c>
      <c r="C8" s="2">
        <v>200.0975</v>
      </c>
      <c r="D8">
        <v>101.09792299999999</v>
      </c>
      <c r="F8">
        <f>A8-A52</f>
        <v>-5.4040800000620948E-3</v>
      </c>
      <c r="G8">
        <f t="shared" si="0"/>
        <v>2.9204080647071131E-5</v>
      </c>
      <c r="K8">
        <f t="shared" si="1"/>
        <v>-7.8157999999461936E-4</v>
      </c>
      <c r="L8">
        <f t="shared" si="2"/>
        <v>6.1086729639158916E-7</v>
      </c>
      <c r="P8" s="14">
        <f t="shared" si="3"/>
        <v>-2.3520000000019081E-3</v>
      </c>
      <c r="Q8">
        <f t="shared" si="4"/>
        <v>5.5319040000089756E-6</v>
      </c>
      <c r="U8" s="14">
        <f t="shared" si="5"/>
        <v>4.1754000000082669E-4</v>
      </c>
      <c r="V8" s="14">
        <f t="shared" si="6"/>
        <v>1.7433965160069034E-7</v>
      </c>
    </row>
    <row r="9" spans="1:24">
      <c r="A9" s="2">
        <v>101.09569999999999</v>
      </c>
      <c r="B9" s="2">
        <v>200.09569999999999</v>
      </c>
      <c r="C9" s="2">
        <v>200.0976</v>
      </c>
      <c r="D9">
        <v>101.098393</v>
      </c>
      <c r="F9">
        <f>A9-A52</f>
        <v>-1.5040800000747367E-3</v>
      </c>
      <c r="G9">
        <f t="shared" si="0"/>
        <v>2.2622566466248202E-6</v>
      </c>
      <c r="K9">
        <f t="shared" si="1"/>
        <v>-1.181580000007898E-3</v>
      </c>
      <c r="L9">
        <f t="shared" si="2"/>
        <v>1.3961312964186641E-6</v>
      </c>
      <c r="P9" s="14">
        <f t="shared" si="3"/>
        <v>-2.2519999999985885E-3</v>
      </c>
      <c r="Q9">
        <f t="shared" si="4"/>
        <v>5.0715039999936428E-6</v>
      </c>
      <c r="U9" s="14">
        <f t="shared" si="5"/>
        <v>8.8754000000790256E-4</v>
      </c>
      <c r="V9" s="14">
        <f t="shared" si="6"/>
        <v>7.8772725161402769E-7</v>
      </c>
    </row>
    <row r="10" spans="1:24">
      <c r="A10" s="2">
        <v>101.09829999999999</v>
      </c>
      <c r="B10" s="2">
        <v>200.09829999999999</v>
      </c>
      <c r="C10" s="2">
        <v>200.09780000000001</v>
      </c>
      <c r="D10">
        <v>101.09836</v>
      </c>
      <c r="F10">
        <f>A10-A52</f>
        <v>1.0959199999263092E-3</v>
      </c>
      <c r="G10">
        <f t="shared" si="0"/>
        <v>1.2010406462384816E-6</v>
      </c>
      <c r="K10">
        <f t="shared" si="1"/>
        <v>1.4184199999931479E-3</v>
      </c>
      <c r="L10">
        <f t="shared" si="2"/>
        <v>2.0119152963805619E-6</v>
      </c>
      <c r="P10" s="14">
        <f t="shared" si="3"/>
        <v>-2.0519999999919492E-3</v>
      </c>
      <c r="Q10">
        <f t="shared" si="4"/>
        <v>4.2107039999669592E-6</v>
      </c>
      <c r="U10" s="14">
        <f t="shared" si="5"/>
        <v>8.5454000000595443E-4</v>
      </c>
      <c r="V10" s="14">
        <f t="shared" si="6"/>
        <v>7.3023861161017659E-7</v>
      </c>
    </row>
    <row r="11" spans="1:24">
      <c r="A11" s="2">
        <v>101.0992</v>
      </c>
      <c r="B11" s="2">
        <v>200.09610000000001</v>
      </c>
      <c r="C11" s="2">
        <v>200.09520000000001</v>
      </c>
      <c r="D11">
        <v>101.097587</v>
      </c>
      <c r="F11">
        <f>A11-A52</f>
        <v>1.9959199999277644E-3</v>
      </c>
      <c r="G11">
        <f t="shared" si="0"/>
        <v>3.983696646111647E-6</v>
      </c>
      <c r="K11">
        <f t="shared" si="1"/>
        <v>-7.8157999999461936E-4</v>
      </c>
      <c r="L11">
        <f t="shared" si="2"/>
        <v>6.1086729639158916E-7</v>
      </c>
      <c r="P11" s="14">
        <f t="shared" si="3"/>
        <v>-4.6519999999929951E-3</v>
      </c>
      <c r="Q11">
        <f t="shared" si="4"/>
        <v>2.1641103999934825E-5</v>
      </c>
      <c r="U11" s="14">
        <f t="shared" si="5"/>
        <v>8.1540000010704716E-5</v>
      </c>
      <c r="V11" s="14">
        <f t="shared" si="6"/>
        <v>6.6487716017457255E-9</v>
      </c>
    </row>
    <row r="12" spans="1:24">
      <c r="A12" s="2">
        <v>101.09829999999999</v>
      </c>
      <c r="B12" s="2">
        <v>200.0975</v>
      </c>
      <c r="C12" s="2">
        <v>200.1276</v>
      </c>
      <c r="D12">
        <v>101.097606</v>
      </c>
      <c r="F12">
        <f>A12-A52</f>
        <v>1.0959199999263092E-3</v>
      </c>
      <c r="G12">
        <f t="shared" si="0"/>
        <v>1.2010406462384816E-6</v>
      </c>
      <c r="K12">
        <f t="shared" si="1"/>
        <v>6.184199999950124E-4</v>
      </c>
      <c r="L12">
        <f t="shared" si="2"/>
        <v>3.8244329639383117E-7</v>
      </c>
      <c r="P12" s="14">
        <f t="shared" si="3"/>
        <v>2.7748000000002548E-2</v>
      </c>
      <c r="Q12">
        <f t="shared" si="4"/>
        <v>7.6995150400014137E-4</v>
      </c>
      <c r="U12" s="14">
        <f t="shared" si="5"/>
        <v>1.0054000000536689E-4</v>
      </c>
      <c r="V12" s="14">
        <f t="shared" si="6"/>
        <v>1.0108291601079175E-8</v>
      </c>
    </row>
    <row r="13" spans="1:24">
      <c r="A13" s="2">
        <v>101.0981</v>
      </c>
      <c r="B13" s="2">
        <v>200.0967</v>
      </c>
      <c r="C13" s="2">
        <v>200.10339999999999</v>
      </c>
      <c r="D13">
        <v>101.09831699999999</v>
      </c>
      <c r="F13">
        <f>A13-A52</f>
        <v>8.9591999993388072E-4</v>
      </c>
      <c r="G13">
        <f t="shared" si="0"/>
        <v>8.0267264628152478E-7</v>
      </c>
      <c r="K13">
        <f t="shared" si="1"/>
        <v>-1.8158000000312313E-4</v>
      </c>
      <c r="L13">
        <f t="shared" si="2"/>
        <v>3.2971296401134197E-8</v>
      </c>
      <c r="P13" s="14">
        <f t="shared" si="3"/>
        <v>3.5479999999949996E-3</v>
      </c>
      <c r="Q13">
        <f t="shared" si="4"/>
        <v>1.2588303999964516E-5</v>
      </c>
      <c r="U13" s="14">
        <f t="shared" si="5"/>
        <v>8.1154000000083215E-4</v>
      </c>
      <c r="V13" s="14">
        <f t="shared" si="6"/>
        <v>6.5859717160135066E-7</v>
      </c>
    </row>
    <row r="14" spans="1:24">
      <c r="A14" s="2">
        <v>101.0975</v>
      </c>
      <c r="B14" s="2">
        <v>200.09780000000001</v>
      </c>
      <c r="C14" s="2">
        <v>200.09520000000001</v>
      </c>
      <c r="D14">
        <v>101.099473</v>
      </c>
      <c r="F14">
        <f>A14-A52</f>
        <v>2.9591999992817364E-4</v>
      </c>
      <c r="G14">
        <f t="shared" si="0"/>
        <v>8.756864635749029E-8</v>
      </c>
      <c r="K14">
        <f t="shared" si="1"/>
        <v>9.1842000000497137E-4</v>
      </c>
      <c r="L14">
        <f t="shared" si="2"/>
        <v>8.4349529640913156E-7</v>
      </c>
      <c r="P14" s="14">
        <f t="shared" si="3"/>
        <v>-4.6519999999929951E-3</v>
      </c>
      <c r="Q14">
        <f t="shared" si="4"/>
        <v>2.1641103999934825E-5</v>
      </c>
      <c r="U14" s="14">
        <f t="shared" si="5"/>
        <v>1.9675400000096488E-3</v>
      </c>
      <c r="V14" s="14">
        <f t="shared" si="6"/>
        <v>3.8712136516379691E-6</v>
      </c>
    </row>
    <row r="15" spans="1:24">
      <c r="A15" s="2">
        <v>101.0993</v>
      </c>
      <c r="B15" s="2">
        <v>200.0975</v>
      </c>
      <c r="C15" s="2">
        <v>200.10040000000001</v>
      </c>
      <c r="D15">
        <v>101.09829999999999</v>
      </c>
      <c r="F15">
        <f>A15-A52</f>
        <v>2.095919999931084E-3</v>
      </c>
      <c r="G15">
        <f t="shared" si="0"/>
        <v>4.3928806461111148E-6</v>
      </c>
      <c r="K15">
        <f t="shared" si="1"/>
        <v>6.184199999950124E-4</v>
      </c>
      <c r="L15">
        <f t="shared" si="2"/>
        <v>3.8244329639383117E-7</v>
      </c>
      <c r="P15" s="14">
        <f t="shared" si="3"/>
        <v>5.4800000000909677E-4</v>
      </c>
      <c r="Q15">
        <f t="shared" si="4"/>
        <v>3.0030400000997007E-7</v>
      </c>
      <c r="U15" s="14">
        <f t="shared" si="5"/>
        <v>7.9454000000112046E-4</v>
      </c>
      <c r="V15" s="14">
        <f t="shared" si="6"/>
        <v>6.3129381160178048E-7</v>
      </c>
    </row>
    <row r="16" spans="1:24">
      <c r="A16" s="2">
        <v>101.09341999999999</v>
      </c>
      <c r="B16" s="2">
        <v>200.0976</v>
      </c>
      <c r="C16" s="2">
        <v>200.09370000000001</v>
      </c>
      <c r="D16" s="2">
        <v>101.0967</v>
      </c>
      <c r="F16">
        <f>A16-A52</f>
        <v>-3.7840800000736863E-3</v>
      </c>
      <c r="G16">
        <f t="shared" si="0"/>
        <v>1.431926144695767E-5</v>
      </c>
      <c r="K16">
        <f t="shared" si="1"/>
        <v>7.1841999999833206E-4</v>
      </c>
      <c r="L16">
        <f t="shared" si="2"/>
        <v>5.1612729639760345E-7</v>
      </c>
      <c r="P16" s="14">
        <f t="shared" si="3"/>
        <v>-6.1519999999859465E-3</v>
      </c>
      <c r="Q16">
        <f t="shared" si="4"/>
        <v>3.7847103999827087E-5</v>
      </c>
      <c r="U16" s="14">
        <f t="shared" si="5"/>
        <v>-8.0545999999515061E-4</v>
      </c>
      <c r="V16" s="14">
        <f t="shared" si="6"/>
        <v>6.4876581159218805E-7</v>
      </c>
    </row>
    <row r="17" spans="1:22">
      <c r="A17" s="2">
        <v>101.098</v>
      </c>
      <c r="B17" s="2">
        <v>200.09780000000001</v>
      </c>
      <c r="C17" s="2">
        <v>200.09379999999999</v>
      </c>
      <c r="D17" s="2">
        <v>101.0945</v>
      </c>
      <c r="F17">
        <f>A17-A52</f>
        <v>7.9591999993056106E-4</v>
      </c>
      <c r="G17">
        <f t="shared" si="0"/>
        <v>6.3348864628946435E-7</v>
      </c>
      <c r="K17">
        <f t="shared" si="1"/>
        <v>9.1842000000497137E-4</v>
      </c>
      <c r="L17">
        <f t="shared" si="2"/>
        <v>8.4349529640913156E-7</v>
      </c>
      <c r="P17" s="14">
        <f t="shared" si="3"/>
        <v>-6.0520000000110485E-3</v>
      </c>
      <c r="Q17">
        <f t="shared" si="4"/>
        <v>3.6626704000133733E-5</v>
      </c>
      <c r="U17" s="14">
        <f t="shared" si="5"/>
        <v>-3.0054599999971288E-3</v>
      </c>
      <c r="V17" s="14">
        <f t="shared" si="6"/>
        <v>9.0327898115827406E-6</v>
      </c>
    </row>
    <row r="18" spans="1:22">
      <c r="A18">
        <v>101.095623</v>
      </c>
      <c r="B18" s="2">
        <v>200.09450000000001</v>
      </c>
      <c r="C18" s="2">
        <v>200.0975</v>
      </c>
      <c r="D18" s="2">
        <v>101.0993</v>
      </c>
      <c r="F18">
        <f>A18-A52</f>
        <v>-1.5810800000650715E-3</v>
      </c>
      <c r="G18">
        <f t="shared" si="0"/>
        <v>2.4998139666057664E-6</v>
      </c>
      <c r="K18">
        <f t="shared" si="1"/>
        <v>-2.3815799999908904E-3</v>
      </c>
      <c r="L18">
        <f t="shared" si="2"/>
        <v>5.6719232963566098E-6</v>
      </c>
      <c r="P18" s="14">
        <f t="shared" si="3"/>
        <v>-2.3520000000019081E-3</v>
      </c>
      <c r="Q18">
        <f t="shared" si="4"/>
        <v>5.5319040000089756E-6</v>
      </c>
      <c r="U18" s="14">
        <f t="shared" si="5"/>
        <v>1.7945400000058953E-3</v>
      </c>
      <c r="V18" s="14">
        <f t="shared" si="6"/>
        <v>3.2203738116211586E-6</v>
      </c>
    </row>
    <row r="19" spans="1:22">
      <c r="A19">
        <v>101.09835</v>
      </c>
      <c r="B19" s="2">
        <v>200.0993</v>
      </c>
      <c r="C19" s="2">
        <v>200.0967</v>
      </c>
      <c r="D19" s="2">
        <v>101.09341999999999</v>
      </c>
      <c r="F19">
        <f>A19-A52</f>
        <v>1.145919999927969E-3</v>
      </c>
      <c r="G19">
        <f t="shared" si="0"/>
        <v>1.3131326462349166E-6</v>
      </c>
      <c r="K19">
        <f t="shared" si="1"/>
        <v>2.4184199999979228E-3</v>
      </c>
      <c r="L19">
        <f t="shared" si="2"/>
        <v>5.8487552963899531E-6</v>
      </c>
      <c r="P19" s="14">
        <f t="shared" si="3"/>
        <v>-3.1520000000000437E-3</v>
      </c>
      <c r="Q19">
        <f t="shared" si="4"/>
        <v>9.9351040000002745E-6</v>
      </c>
      <c r="U19" s="14">
        <f t="shared" si="5"/>
        <v>-4.085459999998875E-3</v>
      </c>
      <c r="V19" s="14">
        <f t="shared" si="6"/>
        <v>1.6690983411590809E-5</v>
      </c>
    </row>
    <row r="20" spans="1:22">
      <c r="A20" s="2">
        <v>101.0992</v>
      </c>
      <c r="B20" s="2">
        <v>200.09639999999999</v>
      </c>
      <c r="C20" s="2">
        <v>200.09950000000001</v>
      </c>
      <c r="D20" s="2">
        <v>101.098</v>
      </c>
      <c r="F20">
        <f>A20-A52</f>
        <v>1.9959199999277644E-3</v>
      </c>
      <c r="G20">
        <f t="shared" si="0"/>
        <v>3.983696646111647E-6</v>
      </c>
      <c r="K20">
        <f t="shared" si="1"/>
        <v>-4.815800000130821E-4</v>
      </c>
      <c r="L20">
        <f t="shared" si="2"/>
        <v>2.3191929641260017E-7</v>
      </c>
      <c r="P20" s="14">
        <f t="shared" si="3"/>
        <v>-3.5199999999235843E-4</v>
      </c>
      <c r="Q20">
        <f t="shared" si="4"/>
        <v>1.2390399999462033E-7</v>
      </c>
      <c r="U20" s="14">
        <f t="shared" si="5"/>
        <v>4.9454000000537235E-4</v>
      </c>
      <c r="V20" s="14">
        <f t="shared" si="6"/>
        <v>2.445698116053137E-7</v>
      </c>
    </row>
    <row r="21" spans="1:22">
      <c r="A21" s="2">
        <v>101.09829999999999</v>
      </c>
      <c r="B21" s="2">
        <v>200.0958</v>
      </c>
      <c r="C21" s="2">
        <v>200.09549999999999</v>
      </c>
      <c r="D21">
        <v>101.095623</v>
      </c>
      <c r="F21">
        <f>A21-A52</f>
        <v>1.0959199999263092E-3</v>
      </c>
      <c r="G21">
        <f t="shared" si="0"/>
        <v>1.2010406462384816E-6</v>
      </c>
      <c r="K21">
        <f t="shared" si="1"/>
        <v>-1.0815800000045783E-3</v>
      </c>
      <c r="L21">
        <f t="shared" si="2"/>
        <v>1.1698152964099036E-6</v>
      </c>
      <c r="P21" s="14">
        <f t="shared" si="3"/>
        <v>-4.3520000000114578E-3</v>
      </c>
      <c r="Q21">
        <f t="shared" si="4"/>
        <v>1.8939904000099729E-5</v>
      </c>
      <c r="U21" s="14">
        <f t="shared" si="5"/>
        <v>-1.8824599999902603E-3</v>
      </c>
      <c r="V21" s="14">
        <f t="shared" si="6"/>
        <v>3.5436556515633305E-6</v>
      </c>
    </row>
    <row r="22" spans="1:22">
      <c r="A22" s="2">
        <v>101.09829999999999</v>
      </c>
      <c r="B22" s="2">
        <v>200.09620000000001</v>
      </c>
      <c r="C22" s="2">
        <v>200.1046</v>
      </c>
      <c r="D22">
        <v>101.09829999999999</v>
      </c>
      <c r="F22">
        <f>A22-A52</f>
        <v>1.0959199999263092E-3</v>
      </c>
      <c r="G22">
        <f t="shared" si="0"/>
        <v>1.2010406462384816E-6</v>
      </c>
      <c r="K22">
        <f t="shared" si="1"/>
        <v>-6.815799999912997E-4</v>
      </c>
      <c r="L22">
        <f t="shared" si="2"/>
        <v>4.6455129638814009E-7</v>
      </c>
      <c r="P22" s="14">
        <f t="shared" si="3"/>
        <v>4.7480000000064138E-3</v>
      </c>
      <c r="Q22">
        <f t="shared" si="4"/>
        <v>2.2543504000060905E-5</v>
      </c>
      <c r="U22" s="14">
        <f t="shared" si="5"/>
        <v>7.9454000000112046E-4</v>
      </c>
      <c r="V22" s="14">
        <f t="shared" si="6"/>
        <v>6.3129381160178048E-7</v>
      </c>
    </row>
    <row r="23" spans="1:22">
      <c r="A23" s="2">
        <v>101.0981</v>
      </c>
      <c r="B23" s="2">
        <v>200.0975</v>
      </c>
      <c r="C23" s="2">
        <v>200.0984</v>
      </c>
      <c r="D23">
        <v>101.09780000000001</v>
      </c>
      <c r="F23">
        <f>A23-A52</f>
        <v>8.9591999993388072E-4</v>
      </c>
      <c r="G23">
        <f t="shared" si="0"/>
        <v>8.0267264628152478E-7</v>
      </c>
      <c r="K23">
        <f t="shared" si="1"/>
        <v>6.184199999950124E-4</v>
      </c>
      <c r="L23">
        <f t="shared" si="2"/>
        <v>3.8244329639383117E-7</v>
      </c>
      <c r="P23" s="14">
        <f t="shared" si="3"/>
        <v>-1.4520000000004529E-3</v>
      </c>
      <c r="Q23">
        <f t="shared" si="4"/>
        <v>2.1083040000013153E-6</v>
      </c>
      <c r="U23" s="14">
        <f t="shared" si="5"/>
        <v>2.9454000001294389E-4</v>
      </c>
      <c r="V23" s="14">
        <f t="shared" si="6"/>
        <v>8.6753811607624987E-8</v>
      </c>
    </row>
    <row r="24" spans="1:22">
      <c r="A24">
        <v>101.09780000000001</v>
      </c>
      <c r="B24" s="2">
        <v>200.09559999999999</v>
      </c>
      <c r="C24" s="2">
        <v>200.09719999999999</v>
      </c>
      <c r="D24">
        <v>101.097943</v>
      </c>
      <c r="F24">
        <f>A24-A52</f>
        <v>5.9591999993813261E-4</v>
      </c>
      <c r="G24">
        <f t="shared" si="0"/>
        <v>3.5512064632626394E-7</v>
      </c>
      <c r="K24">
        <f t="shared" si="1"/>
        <v>-1.2815800000112176E-3</v>
      </c>
      <c r="L24">
        <f t="shared" si="2"/>
        <v>1.6424472964287526E-6</v>
      </c>
      <c r="P24" s="14">
        <f t="shared" si="3"/>
        <v>-2.6520000000118671E-3</v>
      </c>
      <c r="Q24">
        <f t="shared" si="4"/>
        <v>7.0331040000629428E-6</v>
      </c>
      <c r="U24" s="14">
        <f t="shared" si="5"/>
        <v>4.3754000000717497E-4</v>
      </c>
      <c r="V24" s="14">
        <f t="shared" si="6"/>
        <v>1.9144125160627867E-7</v>
      </c>
    </row>
    <row r="25" spans="1:22">
      <c r="A25" s="2">
        <v>101.0945</v>
      </c>
      <c r="B25" s="2">
        <v>200.09780000000001</v>
      </c>
      <c r="C25" s="2">
        <v>200.0934</v>
      </c>
      <c r="D25">
        <v>101.099473</v>
      </c>
      <c r="F25">
        <f>A25-A52</f>
        <v>-2.70408000007194E-3</v>
      </c>
      <c r="G25">
        <f t="shared" si="0"/>
        <v>7.312048646789063E-6</v>
      </c>
      <c r="K25">
        <f t="shared" si="1"/>
        <v>9.1842000000497137E-4</v>
      </c>
      <c r="L25">
        <f t="shared" si="2"/>
        <v>8.4349529640913156E-7</v>
      </c>
      <c r="P25" s="14">
        <f t="shared" si="3"/>
        <v>-6.4519999999959055E-3</v>
      </c>
      <c r="Q25">
        <f t="shared" si="4"/>
        <v>4.1628303999947166E-5</v>
      </c>
      <c r="U25" s="14">
        <f t="shared" si="5"/>
        <v>1.9675400000096488E-3</v>
      </c>
      <c r="V25" s="14">
        <f t="shared" si="6"/>
        <v>3.8712136516379691E-6</v>
      </c>
    </row>
    <row r="26" spans="1:22">
      <c r="A26" s="2">
        <v>101.09739999999999</v>
      </c>
      <c r="B26" s="2">
        <v>200.09520000000001</v>
      </c>
      <c r="C26" s="2">
        <v>200.09880000000001</v>
      </c>
      <c r="D26">
        <v>101.09835</v>
      </c>
      <c r="F26">
        <f>A26-A52</f>
        <v>1.9591999992485398E-4</v>
      </c>
      <c r="G26">
        <f t="shared" si="0"/>
        <v>3.8384646370554781E-8</v>
      </c>
      <c r="K26">
        <f t="shared" si="1"/>
        <v>-1.6815799999960745E-3</v>
      </c>
      <c r="L26">
        <f t="shared" si="2"/>
        <v>2.827711296386798E-6</v>
      </c>
      <c r="P26" s="14">
        <f t="shared" si="3"/>
        <v>-1.0519999999871743E-3</v>
      </c>
      <c r="Q26">
        <f t="shared" si="4"/>
        <v>1.1067039999730148E-6</v>
      </c>
      <c r="U26" s="14">
        <f t="shared" si="5"/>
        <v>8.4454000000278029E-4</v>
      </c>
      <c r="V26" s="14">
        <f t="shared" si="6"/>
        <v>7.1324781160469609E-7</v>
      </c>
    </row>
    <row r="27" spans="1:22">
      <c r="A27" s="2">
        <v>101.0988</v>
      </c>
      <c r="B27" s="2">
        <v>200.09649999999999</v>
      </c>
      <c r="C27" s="2">
        <v>200.09780000000001</v>
      </c>
      <c r="D27" s="2">
        <v>101.0992</v>
      </c>
      <c r="F27">
        <f>A27-A52</f>
        <v>1.5959199999286966E-3</v>
      </c>
      <c r="G27">
        <f t="shared" si="0"/>
        <v>2.5469606461724111E-6</v>
      </c>
      <c r="K27">
        <f t="shared" si="1"/>
        <v>-3.8158000000976244E-4</v>
      </c>
      <c r="L27">
        <f t="shared" si="2"/>
        <v>1.456032964074503E-7</v>
      </c>
      <c r="P27" s="14">
        <f t="shared" si="3"/>
        <v>-2.0519999999919492E-3</v>
      </c>
      <c r="Q27">
        <f t="shared" si="4"/>
        <v>4.2107039999669592E-6</v>
      </c>
      <c r="U27" s="14">
        <f t="shared" si="5"/>
        <v>1.6945400000025757E-3</v>
      </c>
      <c r="V27" s="14">
        <f t="shared" si="6"/>
        <v>2.8714658116087292E-6</v>
      </c>
    </row>
    <row r="28" spans="1:22">
      <c r="A28" s="2">
        <v>101.0938</v>
      </c>
      <c r="B28" s="2">
        <v>200.10380000000001</v>
      </c>
      <c r="C28" s="2">
        <v>200.0975</v>
      </c>
      <c r="D28" s="2">
        <v>101.09829999999999</v>
      </c>
      <c r="F28">
        <f>A28-A52</f>
        <v>-3.4040800000667559E-3</v>
      </c>
      <c r="G28">
        <f t="shared" si="0"/>
        <v>1.1587760646854484E-5</v>
      </c>
      <c r="K28">
        <f t="shared" si="1"/>
        <v>6.9184200000051987E-3</v>
      </c>
      <c r="L28">
        <f t="shared" si="2"/>
        <v>4.7864535296471931E-5</v>
      </c>
      <c r="P28" s="14">
        <f t="shared" si="3"/>
        <v>-2.3520000000019081E-3</v>
      </c>
      <c r="Q28">
        <f t="shared" si="4"/>
        <v>5.5319040000089756E-6</v>
      </c>
      <c r="U28" s="14">
        <f t="shared" si="5"/>
        <v>7.9454000000112046E-4</v>
      </c>
      <c r="V28" s="14">
        <f t="shared" si="6"/>
        <v>6.3129381160178048E-7</v>
      </c>
    </row>
    <row r="29" spans="1:22">
      <c r="A29" s="2">
        <v>101.0963</v>
      </c>
      <c r="B29" s="2">
        <v>200.09610000000001</v>
      </c>
      <c r="C29" s="2">
        <v>200.09360000000001</v>
      </c>
      <c r="D29" s="2">
        <v>101.09180000000001</v>
      </c>
      <c r="F29">
        <f>A29-A52</f>
        <v>-9.0408000006902967E-4</v>
      </c>
      <c r="G29">
        <f t="shared" si="0"/>
        <v>8.1736064652481671E-7</v>
      </c>
      <c r="K29">
        <f t="shared" si="1"/>
        <v>-7.8157999999461936E-4</v>
      </c>
      <c r="L29">
        <f t="shared" si="2"/>
        <v>6.1086729639158916E-7</v>
      </c>
      <c r="P29" s="14">
        <f t="shared" si="3"/>
        <v>-6.2519999999892661E-3</v>
      </c>
      <c r="Q29">
        <f t="shared" si="4"/>
        <v>3.9087503999865782E-5</v>
      </c>
      <c r="U29" s="14">
        <f t="shared" si="5"/>
        <v>-5.7054599999872835E-3</v>
      </c>
      <c r="V29" s="14">
        <f t="shared" si="6"/>
        <v>3.255227381145489E-5</v>
      </c>
    </row>
    <row r="30" spans="1:22">
      <c r="A30" s="2">
        <v>101.0988</v>
      </c>
      <c r="B30" s="2">
        <v>200.09520000000001</v>
      </c>
      <c r="C30" s="2">
        <v>200.1078</v>
      </c>
      <c r="D30" s="2">
        <v>101.09569999999999</v>
      </c>
      <c r="F30">
        <f>A30-A52</f>
        <v>1.5959199999286966E-3</v>
      </c>
      <c r="G30">
        <f t="shared" si="0"/>
        <v>2.5469606461724111E-6</v>
      </c>
      <c r="K30">
        <f t="shared" si="1"/>
        <v>-1.6815799999960745E-3</v>
      </c>
      <c r="L30">
        <f t="shared" si="2"/>
        <v>2.827711296386798E-6</v>
      </c>
      <c r="P30" s="14">
        <f t="shared" si="3"/>
        <v>7.9479999999989559E-3</v>
      </c>
      <c r="Q30">
        <f t="shared" si="4"/>
        <v>6.3170703999983397E-5</v>
      </c>
      <c r="U30" s="14">
        <f t="shared" si="5"/>
        <v>-1.8054599999999255E-3</v>
      </c>
      <c r="V30" s="14">
        <f t="shared" si="6"/>
        <v>3.2596858115997309E-6</v>
      </c>
    </row>
    <row r="31" spans="1:22">
      <c r="A31" s="2">
        <v>101.09780000000001</v>
      </c>
      <c r="B31" s="2">
        <v>200.09739999999999</v>
      </c>
      <c r="C31" s="2">
        <v>200.09649999999999</v>
      </c>
      <c r="D31" s="2">
        <v>101.09829999999999</v>
      </c>
      <c r="F31">
        <f>A31-A52</f>
        <v>5.9591999993813261E-4</v>
      </c>
      <c r="G31">
        <f t="shared" si="0"/>
        <v>3.5512064632626394E-7</v>
      </c>
      <c r="K31">
        <f t="shared" si="1"/>
        <v>5.1841999999169275E-4</v>
      </c>
      <c r="L31">
        <f t="shared" si="2"/>
        <v>2.6875929639138673E-7</v>
      </c>
      <c r="P31" s="14">
        <f t="shared" si="3"/>
        <v>-3.352000000006683E-3</v>
      </c>
      <c r="Q31">
        <f t="shared" si="4"/>
        <v>1.1235904000044803E-5</v>
      </c>
      <c r="U31" s="14">
        <f t="shared" si="5"/>
        <v>7.9454000000112046E-4</v>
      </c>
      <c r="V31" s="14">
        <f t="shared" si="6"/>
        <v>6.3129381160178048E-7</v>
      </c>
    </row>
    <row r="32" spans="1:22">
      <c r="A32" s="2">
        <v>101.0975</v>
      </c>
      <c r="B32">
        <v>200.09760600000001</v>
      </c>
      <c r="C32" s="2">
        <v>200.10380000000001</v>
      </c>
      <c r="D32" s="2">
        <v>101.0981</v>
      </c>
      <c r="F32">
        <f>A32-A52</f>
        <v>2.9591999992817364E-4</v>
      </c>
      <c r="G32">
        <f t="shared" si="0"/>
        <v>8.756864635749029E-8</v>
      </c>
      <c r="K32">
        <f t="shared" si="1"/>
        <v>7.2442000001160523E-4</v>
      </c>
      <c r="L32">
        <f t="shared" si="2"/>
        <v>5.2478433641681408E-7</v>
      </c>
      <c r="P32" s="14">
        <f t="shared" si="3"/>
        <v>3.9480000000082782E-3</v>
      </c>
      <c r="Q32">
        <f t="shared" si="4"/>
        <v>1.5586704000065366E-5</v>
      </c>
      <c r="U32" s="14">
        <f t="shared" si="5"/>
        <v>5.94540000008692E-4</v>
      </c>
      <c r="V32" s="14">
        <f t="shared" si="6"/>
        <v>3.5347781161033548E-7</v>
      </c>
    </row>
    <row r="33" spans="1:22">
      <c r="A33" s="2">
        <v>101.0976</v>
      </c>
      <c r="B33" s="2">
        <v>200.09450000000001</v>
      </c>
      <c r="C33" s="2">
        <v>200.1266</v>
      </c>
      <c r="D33" s="2">
        <v>101.0975</v>
      </c>
      <c r="F33">
        <f>A33-A52</f>
        <v>3.9591999993149329E-4</v>
      </c>
      <c r="G33">
        <f t="shared" si="0"/>
        <v>1.5675264634575365E-7</v>
      </c>
      <c r="K33">
        <f t="shared" si="1"/>
        <v>-2.3815799999908904E-3</v>
      </c>
      <c r="L33">
        <f t="shared" si="2"/>
        <v>5.6719232963566098E-6</v>
      </c>
      <c r="P33" s="14">
        <f t="shared" si="3"/>
        <v>2.6747999999997774E-2</v>
      </c>
      <c r="Q33">
        <f t="shared" si="4"/>
        <v>7.1545550399988093E-4</v>
      </c>
      <c r="U33" s="14">
        <f t="shared" si="5"/>
        <v>-5.4599999970150748E-6</v>
      </c>
      <c r="V33" s="14">
        <f t="shared" si="6"/>
        <v>2.9811599967404616E-11</v>
      </c>
    </row>
    <row r="34" spans="1:22">
      <c r="A34" s="2">
        <v>101.09780000000001</v>
      </c>
      <c r="B34" s="2">
        <v>200.0943</v>
      </c>
      <c r="C34" s="2">
        <v>200.09520000000001</v>
      </c>
      <c r="D34" s="2">
        <v>101.0967</v>
      </c>
      <c r="F34">
        <f>A34-A52</f>
        <v>5.9591999993813261E-4</v>
      </c>
      <c r="G34">
        <f t="shared" si="0"/>
        <v>3.5512064632626394E-7</v>
      </c>
      <c r="K34">
        <f t="shared" si="1"/>
        <v>-2.5815799999975297E-3</v>
      </c>
      <c r="L34">
        <f t="shared" si="2"/>
        <v>6.6645552963872458E-6</v>
      </c>
      <c r="P34" s="14">
        <f t="shared" si="3"/>
        <v>-4.6519999999929951E-3</v>
      </c>
      <c r="Q34">
        <f t="shared" si="4"/>
        <v>2.1641103999934825E-5</v>
      </c>
      <c r="U34" s="14">
        <f t="shared" si="5"/>
        <v>-8.0545999999515061E-4</v>
      </c>
      <c r="V34" s="14">
        <f t="shared" si="6"/>
        <v>6.4876581159218805E-7</v>
      </c>
    </row>
    <row r="35" spans="1:22">
      <c r="A35" s="2">
        <v>101.0945</v>
      </c>
      <c r="B35" s="2">
        <v>200.09549999999999</v>
      </c>
      <c r="C35" s="2">
        <v>200.09739999999999</v>
      </c>
      <c r="D35" s="2">
        <v>101.0945</v>
      </c>
      <c r="F35">
        <f>A35-A52</f>
        <v>-2.70408000007194E-3</v>
      </c>
      <c r="G35">
        <f t="shared" si="0"/>
        <v>7.312048646789063E-6</v>
      </c>
      <c r="K35">
        <f t="shared" si="1"/>
        <v>-1.3815800000145373E-3</v>
      </c>
      <c r="L35">
        <f t="shared" si="2"/>
        <v>1.9087632964401688E-6</v>
      </c>
      <c r="P35" s="14">
        <f t="shared" si="3"/>
        <v>-2.4520000000052278E-3</v>
      </c>
      <c r="Q35">
        <f t="shared" si="4"/>
        <v>6.0123040000256373E-6</v>
      </c>
      <c r="U35" s="14">
        <f t="shared" si="5"/>
        <v>-3.0054599999971288E-3</v>
      </c>
      <c r="V35" s="14">
        <f t="shared" si="6"/>
        <v>9.0327898115827406E-6</v>
      </c>
    </row>
    <row r="36" spans="1:22">
      <c r="A36" s="2">
        <v>101.0993</v>
      </c>
      <c r="B36" s="2">
        <v>200.10659999999999</v>
      </c>
      <c r="C36" s="2">
        <v>200.09880000000001</v>
      </c>
      <c r="D36" s="2">
        <v>101.0993</v>
      </c>
      <c r="F36">
        <f>A36-A52</f>
        <v>2.095919999931084E-3</v>
      </c>
      <c r="G36">
        <f t="shared" si="0"/>
        <v>4.3928806461111148E-6</v>
      </c>
      <c r="K36">
        <f t="shared" si="1"/>
        <v>9.7184199999844623E-3</v>
      </c>
      <c r="L36">
        <f t="shared" si="2"/>
        <v>9.444768729609799E-5</v>
      </c>
      <c r="P36" s="14">
        <f t="shared" si="3"/>
        <v>-1.0519999999871743E-3</v>
      </c>
      <c r="Q36">
        <f t="shared" si="4"/>
        <v>1.1067039999730148E-6</v>
      </c>
      <c r="U36" s="14">
        <f t="shared" si="5"/>
        <v>1.7945400000058953E-3</v>
      </c>
      <c r="V36" s="14">
        <f t="shared" si="6"/>
        <v>3.2203738116211586E-6</v>
      </c>
    </row>
    <row r="37" spans="1:22">
      <c r="A37" s="2">
        <v>101.09341999999999</v>
      </c>
      <c r="B37" s="2">
        <v>200.10380000000001</v>
      </c>
      <c r="C37" s="2">
        <v>200.09379999999999</v>
      </c>
      <c r="D37" s="2">
        <v>101.09341999999999</v>
      </c>
      <c r="F37">
        <f>A37-A52</f>
        <v>-3.7840800000736863E-3</v>
      </c>
      <c r="G37">
        <f t="shared" si="0"/>
        <v>1.431926144695767E-5</v>
      </c>
      <c r="K37">
        <f t="shared" si="1"/>
        <v>6.9184200000051987E-3</v>
      </c>
      <c r="L37">
        <f t="shared" si="2"/>
        <v>4.7864535296471931E-5</v>
      </c>
      <c r="P37" s="14">
        <f t="shared" si="3"/>
        <v>-6.0520000000110485E-3</v>
      </c>
      <c r="Q37">
        <f t="shared" si="4"/>
        <v>3.6626704000133733E-5</v>
      </c>
      <c r="U37" s="14">
        <f t="shared" si="5"/>
        <v>-4.085459999998875E-3</v>
      </c>
      <c r="V37" s="14">
        <f t="shared" si="6"/>
        <v>1.6690983411590809E-5</v>
      </c>
    </row>
    <row r="38" spans="1:22">
      <c r="A38" s="2">
        <v>101.098</v>
      </c>
      <c r="B38" s="2">
        <v>200.09620000000001</v>
      </c>
      <c r="C38" s="2">
        <v>200.09630000000001</v>
      </c>
      <c r="D38">
        <v>101.09829999999999</v>
      </c>
      <c r="F38">
        <f>A38-A52</f>
        <v>7.9591999993056106E-4</v>
      </c>
      <c r="G38">
        <f t="shared" si="0"/>
        <v>6.3348864628946435E-7</v>
      </c>
      <c r="K38">
        <f t="shared" si="1"/>
        <v>-6.815799999912997E-4</v>
      </c>
      <c r="L38">
        <f t="shared" si="2"/>
        <v>4.6455129638814009E-7</v>
      </c>
      <c r="P38" s="14">
        <f t="shared" si="3"/>
        <v>-3.5519999999849006E-3</v>
      </c>
      <c r="Q38">
        <f t="shared" si="4"/>
        <v>1.2616703999892733E-5</v>
      </c>
      <c r="U38" s="14">
        <f t="shared" si="5"/>
        <v>7.9454000000112046E-4</v>
      </c>
      <c r="V38" s="14">
        <f t="shared" si="6"/>
        <v>6.3129381160178048E-7</v>
      </c>
    </row>
    <row r="39" spans="1:22">
      <c r="A39">
        <v>101.095623</v>
      </c>
      <c r="B39" s="2">
        <v>200.09639999999999</v>
      </c>
      <c r="C39" s="2">
        <v>200.09229999999999</v>
      </c>
      <c r="D39">
        <v>101.09780000000001</v>
      </c>
      <c r="F39">
        <f>A39-A52</f>
        <v>-1.5810800000650715E-3</v>
      </c>
      <c r="G39">
        <f t="shared" si="0"/>
        <v>2.4998139666057664E-6</v>
      </c>
      <c r="K39">
        <f t="shared" si="1"/>
        <v>-4.815800000130821E-4</v>
      </c>
      <c r="L39">
        <f t="shared" si="2"/>
        <v>2.3191929641260017E-7</v>
      </c>
      <c r="P39" s="14">
        <f t="shared" si="3"/>
        <v>-7.552000000004E-3</v>
      </c>
      <c r="Q39">
        <f t="shared" si="4"/>
        <v>5.7032704000060415E-5</v>
      </c>
      <c r="U39" s="14">
        <f t="shared" si="5"/>
        <v>2.9454000001294389E-4</v>
      </c>
      <c r="V39" s="14">
        <f t="shared" si="6"/>
        <v>8.6753811607624987E-8</v>
      </c>
    </row>
    <row r="40" spans="1:22">
      <c r="A40" s="2">
        <v>101.0981</v>
      </c>
      <c r="B40" s="2">
        <v>200.09370000000001</v>
      </c>
      <c r="C40" s="2">
        <v>200.0958</v>
      </c>
      <c r="D40">
        <v>101.097943</v>
      </c>
      <c r="F40">
        <f>A40-A52</f>
        <v>8.9591999993388072E-4</v>
      </c>
      <c r="G40">
        <f t="shared" si="0"/>
        <v>8.0267264628152478E-7</v>
      </c>
      <c r="K40">
        <f t="shared" si="1"/>
        <v>-3.181579999989026E-3</v>
      </c>
      <c r="L40">
        <f t="shared" si="2"/>
        <v>1.012245129633017E-5</v>
      </c>
      <c r="P40" s="14">
        <f t="shared" si="3"/>
        <v>-4.0520000000014988E-3</v>
      </c>
      <c r="Q40">
        <f t="shared" si="4"/>
        <v>1.6418704000012147E-5</v>
      </c>
      <c r="U40" s="14">
        <f t="shared" si="5"/>
        <v>4.3754000000717497E-4</v>
      </c>
      <c r="V40" s="14">
        <f t="shared" si="6"/>
        <v>1.9144125160627867E-7</v>
      </c>
    </row>
    <row r="41" spans="1:22">
      <c r="A41">
        <v>101.09792299999999</v>
      </c>
      <c r="B41" s="2">
        <v>200.09549999999999</v>
      </c>
      <c r="C41" s="2">
        <v>200.09870000000001</v>
      </c>
      <c r="D41">
        <v>101.099473</v>
      </c>
      <c r="F41">
        <f>A41-A52</f>
        <v>7.1891999992601541E-4</v>
      </c>
      <c r="G41">
        <f t="shared" si="0"/>
        <v>5.1684596629362202E-7</v>
      </c>
      <c r="K41">
        <f t="shared" si="1"/>
        <v>-1.3815800000145373E-3</v>
      </c>
      <c r="L41">
        <f t="shared" si="2"/>
        <v>1.9087632964401688E-6</v>
      </c>
      <c r="P41" s="14">
        <f t="shared" si="3"/>
        <v>-1.151999999990494E-3</v>
      </c>
      <c r="Q41">
        <f t="shared" si="4"/>
        <v>1.3271039999780981E-6</v>
      </c>
      <c r="U41" s="14">
        <f t="shared" si="5"/>
        <v>1.9675400000096488E-3</v>
      </c>
      <c r="V41" s="14">
        <f t="shared" si="6"/>
        <v>3.8712136516379691E-6</v>
      </c>
    </row>
    <row r="42" spans="1:22">
      <c r="A42">
        <v>101.098393</v>
      </c>
      <c r="B42" s="2">
        <v>200.09460000000001</v>
      </c>
      <c r="C42" s="2">
        <v>200.12029999999999</v>
      </c>
      <c r="D42">
        <v>101.09792299999999</v>
      </c>
      <c r="F42">
        <f>A42-A52</f>
        <v>1.1889199999330913E-3</v>
      </c>
      <c r="G42">
        <f t="shared" si="0"/>
        <v>1.4135307662409018E-6</v>
      </c>
      <c r="K42">
        <f t="shared" si="1"/>
        <v>-2.2815799999875708E-3</v>
      </c>
      <c r="L42">
        <f t="shared" si="2"/>
        <v>5.2056072963432838E-6</v>
      </c>
      <c r="P42" s="14">
        <f t="shared" si="3"/>
        <v>2.0447999999987587E-2</v>
      </c>
      <c r="Q42">
        <f t="shared" si="4"/>
        <v>4.1812070399949234E-4</v>
      </c>
      <c r="U42" s="14">
        <f t="shared" si="5"/>
        <v>4.1754000000082669E-4</v>
      </c>
      <c r="V42" s="14">
        <f t="shared" si="6"/>
        <v>1.7433965160069034E-7</v>
      </c>
    </row>
    <row r="43" spans="1:22">
      <c r="A43">
        <v>101.09836</v>
      </c>
      <c r="B43" s="2">
        <v>200.09610000000001</v>
      </c>
      <c r="C43" s="2">
        <v>200.1063</v>
      </c>
      <c r="D43">
        <v>101.098393</v>
      </c>
      <c r="F43">
        <f>A43-A52</f>
        <v>1.1559199999311431E-3</v>
      </c>
      <c r="G43">
        <f t="shared" si="0"/>
        <v>1.3361510462408139E-6</v>
      </c>
      <c r="K43">
        <f t="shared" si="1"/>
        <v>-7.8157999999461936E-4</v>
      </c>
      <c r="L43">
        <f t="shared" si="2"/>
        <v>6.1086729639158916E-7</v>
      </c>
      <c r="P43" s="14">
        <f t="shared" si="3"/>
        <v>6.4480000000060045E-3</v>
      </c>
      <c r="Q43">
        <f t="shared" si="4"/>
        <v>4.1576704000077435E-5</v>
      </c>
      <c r="U43" s="14">
        <f t="shared" si="5"/>
        <v>8.8754000000790256E-4</v>
      </c>
      <c r="V43" s="14">
        <f t="shared" si="6"/>
        <v>7.8772725161402769E-7</v>
      </c>
    </row>
    <row r="44" spans="1:22">
      <c r="A44">
        <v>101.09780000000001</v>
      </c>
      <c r="B44" s="2">
        <v>200.09719999999999</v>
      </c>
      <c r="C44" s="2">
        <v>200.09620000000001</v>
      </c>
      <c r="D44">
        <v>101.09836</v>
      </c>
      <c r="F44">
        <f>A44-A52</f>
        <v>5.9591999993813261E-4</v>
      </c>
      <c r="G44">
        <f t="shared" si="0"/>
        <v>3.5512064632626394E-7</v>
      </c>
      <c r="K44">
        <f t="shared" si="1"/>
        <v>3.1841999998505344E-4</v>
      </c>
      <c r="L44">
        <f t="shared" si="2"/>
        <v>1.0139129639048143E-7</v>
      </c>
      <c r="P44" s="14">
        <f t="shared" si="3"/>
        <v>-3.6519999999882202E-3</v>
      </c>
      <c r="Q44">
        <f t="shared" si="4"/>
        <v>1.3337103999913961E-5</v>
      </c>
      <c r="U44" s="14">
        <f t="shared" si="5"/>
        <v>8.5454000000595443E-4</v>
      </c>
      <c r="V44" s="14">
        <f t="shared" si="6"/>
        <v>7.3023861161017659E-7</v>
      </c>
    </row>
    <row r="45" spans="1:22">
      <c r="A45" s="2">
        <v>101.0945</v>
      </c>
      <c r="B45" s="2">
        <v>200.0934</v>
      </c>
      <c r="C45" s="2">
        <v>200.09639999999999</v>
      </c>
      <c r="D45">
        <v>101.097587</v>
      </c>
      <c r="F45">
        <f>A45-A52</f>
        <v>-2.70408000007194E-3</v>
      </c>
      <c r="G45">
        <f t="shared" si="0"/>
        <v>7.312048646789063E-6</v>
      </c>
      <c r="K45">
        <f t="shared" si="1"/>
        <v>-3.4815799999989849E-3</v>
      </c>
      <c r="L45">
        <f t="shared" si="2"/>
        <v>1.2121399296392931E-5</v>
      </c>
      <c r="P45" s="14">
        <f t="shared" si="3"/>
        <v>-3.4520000000100026E-3</v>
      </c>
      <c r="Q45">
        <f t="shared" si="4"/>
        <v>1.1916304000069058E-5</v>
      </c>
      <c r="U45" s="14">
        <f t="shared" si="5"/>
        <v>8.1540000010704716E-5</v>
      </c>
      <c r="V45" s="14">
        <f t="shared" si="6"/>
        <v>6.6487716017457255E-9</v>
      </c>
    </row>
    <row r="46" spans="1:22">
      <c r="A46">
        <v>101.097606</v>
      </c>
      <c r="B46" s="2">
        <v>200.0932</v>
      </c>
      <c r="C46" s="2">
        <v>200.09870000000001</v>
      </c>
      <c r="D46">
        <v>101.09780000000001</v>
      </c>
      <c r="F46">
        <f>A46-A52</f>
        <v>4.019199999305556E-4</v>
      </c>
      <c r="G46">
        <f t="shared" si="0"/>
        <v>1.6153968634417781E-7</v>
      </c>
      <c r="K46">
        <f t="shared" si="1"/>
        <v>-3.6815800000056242E-3</v>
      </c>
      <c r="L46">
        <f t="shared" si="2"/>
        <v>1.3554031296441412E-5</v>
      </c>
      <c r="P46" s="14">
        <f t="shared" si="3"/>
        <v>-1.151999999990494E-3</v>
      </c>
      <c r="Q46">
        <f t="shared" si="4"/>
        <v>1.3271039999780981E-6</v>
      </c>
      <c r="U46" s="14">
        <f t="shared" si="5"/>
        <v>2.9454000001294389E-4</v>
      </c>
      <c r="V46" s="14">
        <f t="shared" si="6"/>
        <v>8.6753811607624987E-8</v>
      </c>
    </row>
    <row r="47" spans="1:22">
      <c r="A47" s="2">
        <v>101.0945</v>
      </c>
      <c r="B47" s="2">
        <v>200.09639999999999</v>
      </c>
      <c r="C47" s="2">
        <v>200.09479999999999</v>
      </c>
      <c r="D47" s="2">
        <v>101.0945</v>
      </c>
      <c r="F47">
        <f>A47-A52</f>
        <v>-2.70408000007194E-3</v>
      </c>
      <c r="G47">
        <f t="shared" si="0"/>
        <v>7.312048646789063E-6</v>
      </c>
      <c r="K47">
        <f t="shared" si="1"/>
        <v>-4.815800000130821E-4</v>
      </c>
      <c r="L47">
        <f t="shared" si="2"/>
        <v>2.3191929641260017E-7</v>
      </c>
      <c r="P47" s="14">
        <f t="shared" si="3"/>
        <v>-5.0520000000062737E-3</v>
      </c>
      <c r="Q47">
        <f t="shared" si="4"/>
        <v>2.5522704000063388E-5</v>
      </c>
      <c r="U47" s="14">
        <f t="shared" si="5"/>
        <v>-3.0054599999971288E-3</v>
      </c>
      <c r="V47" s="14">
        <f t="shared" si="6"/>
        <v>9.0327898115827406E-6</v>
      </c>
    </row>
    <row r="48" spans="1:22">
      <c r="A48" s="2">
        <v>101.0945</v>
      </c>
      <c r="B48" s="2">
        <v>200.0975</v>
      </c>
      <c r="C48" s="2">
        <v>200.09350000000001</v>
      </c>
      <c r="D48">
        <v>101.097606</v>
      </c>
      <c r="F48">
        <f>A48-A52</f>
        <v>-2.70408000007194E-3</v>
      </c>
      <c r="G48">
        <f t="shared" si="0"/>
        <v>7.312048646789063E-6</v>
      </c>
      <c r="K48">
        <f t="shared" si="1"/>
        <v>6.184199999950124E-4</v>
      </c>
      <c r="L48">
        <f t="shared" si="2"/>
        <v>3.8244329639383117E-7</v>
      </c>
      <c r="P48" s="14">
        <f t="shared" si="3"/>
        <v>-6.3519999999925858E-3</v>
      </c>
      <c r="Q48">
        <f t="shared" si="4"/>
        <v>4.0347903999905808E-5</v>
      </c>
      <c r="U48" s="14">
        <f t="shared" si="5"/>
        <v>1.0054000000536689E-4</v>
      </c>
      <c r="V48" s="14">
        <f t="shared" si="6"/>
        <v>1.0108291601079175E-8</v>
      </c>
    </row>
    <row r="49" spans="1:22">
      <c r="A49" s="2">
        <v>101.0993</v>
      </c>
      <c r="B49" s="2">
        <v>200.09450000000001</v>
      </c>
      <c r="C49" s="2">
        <v>200.0976</v>
      </c>
      <c r="D49" s="2">
        <v>101.0945</v>
      </c>
      <c r="F49">
        <f>A49-A52</f>
        <v>2.095919999931084E-3</v>
      </c>
      <c r="G49">
        <f t="shared" si="0"/>
        <v>4.3928806461111148E-6</v>
      </c>
      <c r="K49">
        <f t="shared" si="1"/>
        <v>-2.3815799999908904E-3</v>
      </c>
      <c r="L49">
        <f t="shared" si="2"/>
        <v>5.6719232963566098E-6</v>
      </c>
      <c r="P49" s="14">
        <f t="shared" si="3"/>
        <v>-2.2519999999985885E-3</v>
      </c>
      <c r="Q49">
        <f t="shared" si="4"/>
        <v>5.0715039999936428E-6</v>
      </c>
      <c r="U49" s="14">
        <f t="shared" si="5"/>
        <v>-3.0054599999971288E-3</v>
      </c>
      <c r="V49" s="14">
        <f t="shared" si="6"/>
        <v>9.0327898115827406E-6</v>
      </c>
    </row>
    <row r="50" spans="1:22">
      <c r="A50" s="2">
        <v>101.09341999999999</v>
      </c>
      <c r="B50" s="2">
        <v>200.09739999999999</v>
      </c>
      <c r="C50" s="2">
        <v>200.09780000000001</v>
      </c>
      <c r="D50" s="2">
        <v>101.0981</v>
      </c>
      <c r="F50">
        <f>A50-A52</f>
        <v>-3.7840800000736863E-3</v>
      </c>
      <c r="G50">
        <f t="shared" si="0"/>
        <v>1.431926144695767E-5</v>
      </c>
      <c r="K50">
        <f>B50-200.09688158</f>
        <v>5.1841999999169275E-4</v>
      </c>
      <c r="L50">
        <f t="shared" si="2"/>
        <v>2.6875929639138673E-7</v>
      </c>
      <c r="P50" s="14">
        <f t="shared" si="3"/>
        <v>-2.0519999999919492E-3</v>
      </c>
      <c r="Q50">
        <f t="shared" si="4"/>
        <v>4.2107039999669592E-6</v>
      </c>
      <c r="U50" s="14">
        <f t="shared" si="5"/>
        <v>5.94540000008692E-4</v>
      </c>
      <c r="V50" s="14">
        <f t="shared" si="6"/>
        <v>3.5347781161033548E-7</v>
      </c>
    </row>
    <row r="52" spans="1:22">
      <c r="A52">
        <f>AVERAGE(A1:A50)</f>
        <v>101.09720408000007</v>
      </c>
      <c r="B52">
        <f>AVERAGE(B1:B50)</f>
        <v>200.09688157999997</v>
      </c>
      <c r="C52">
        <f>AVERAGE(C1:C50)</f>
        <v>200.09985199999994</v>
      </c>
      <c r="D52">
        <f>AVERAGE(D1:D50)</f>
        <v>101.09750546000006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16" sqref="F16"/>
    </sheetView>
  </sheetViews>
  <sheetFormatPr defaultRowHeight="15"/>
  <cols>
    <col min="2" max="3" width="12" bestFit="1" customWidth="1"/>
    <col min="15" max="15" width="11" bestFit="1" customWidth="1"/>
  </cols>
  <sheetData>
    <row r="1" spans="1:15">
      <c r="A1">
        <f>1351738563.94074-1351738464.84175</f>
        <v>99.098990201950073</v>
      </c>
      <c r="B1">
        <f>1351741967.90251-1351741868.80434</f>
        <v>99.098170042037964</v>
      </c>
      <c r="C1">
        <f>1351742248.23952-1351742149.13994</f>
        <v>99.099580049514771</v>
      </c>
      <c r="D1">
        <f>1351740588.56731-1351740489.46706</f>
        <v>99.100250005722046</v>
      </c>
      <c r="E1">
        <f>1351735677.72923-1351735578.62629</f>
        <v>99.10293984413147</v>
      </c>
      <c r="F1">
        <f>1351742427.71456-1351742328.61507</f>
        <v>99.09948992729187</v>
      </c>
      <c r="G1">
        <f>1351742587.29386-1351742488.19541</f>
        <v>99.098449945449829</v>
      </c>
      <c r="H1">
        <f>1351742738.93045-1351742639.83134</f>
        <v>99.099109888076782</v>
      </c>
      <c r="I1">
        <f>1351742951.59173-1351742852.49228</f>
        <v>99.09945011138916</v>
      </c>
      <c r="J1">
        <f>1351743154.04448-1351743054.94532</f>
        <v>99.099160194396973</v>
      </c>
      <c r="K1">
        <f>1351781691.41204-1351781294.01374</f>
        <v>397.39829993247986</v>
      </c>
      <c r="L1">
        <f>1351782187.34439-1351781789.94586</f>
        <v>397.39853000640869</v>
      </c>
      <c r="M1">
        <f>1351782661.57759-1351782264.18039</f>
        <v>397.39720010757446</v>
      </c>
      <c r="N1">
        <f>1351783144.24891-1351782746.85105</f>
        <v>397.39786005020142</v>
      </c>
      <c r="O1">
        <f>1351784035.2932-1351783637.8947</f>
        <v>397.39849996566772</v>
      </c>
    </row>
    <row r="2" spans="1:15">
      <c r="A2">
        <f>1351738694.93712-1351738595.83774</f>
        <v>99.099380016326904</v>
      </c>
      <c r="B2">
        <f>1351742095.37878-1351741996.28066</f>
        <v>99.098119974136353</v>
      </c>
      <c r="D2">
        <f>1351740719.18588-1351740620.08677</f>
        <v>99.099109888076782</v>
      </c>
      <c r="E2">
        <f>1351735837.14805-1351735738.04713</f>
        <v>99.100919961929321</v>
      </c>
    </row>
    <row r="3" spans="1:15">
      <c r="A3">
        <f>1351738848.94158-1351738749.84152</f>
        <v>99.100059986114502</v>
      </c>
      <c r="D3">
        <f>1351740886.14205-1351740787.0428</f>
        <v>99.099250078201294</v>
      </c>
      <c r="E3">
        <f>1351736000.15021-1351735901.05</f>
        <v>99.100209951400757</v>
      </c>
    </row>
    <row r="4" spans="1:15">
      <c r="A4">
        <f>1351738988.48804-1351738889.38884</f>
        <v>99.099200010299683</v>
      </c>
      <c r="D4">
        <f>1351741047.31463-1351740948.21506</f>
        <v>99.099570035934448</v>
      </c>
      <c r="E4">
        <f>1351736145.59555-1351736046.49488</f>
        <v>99.100670099258423</v>
      </c>
    </row>
    <row r="5" spans="1:15">
      <c r="A5">
        <f>1351739163.33247-1351739064.23346</f>
        <v>99.099009990692139</v>
      </c>
      <c r="D5">
        <f>1351741251.01583-1351741151.91632</f>
        <v>99.099509954452515</v>
      </c>
      <c r="E5">
        <f>1351736274.65322-1351736175.55382</f>
        <v>99.099400043487549</v>
      </c>
    </row>
    <row r="6" spans="1:15">
      <c r="A6">
        <f>1351739311.15958-1351739212.06079</f>
        <v>99.098789930343628</v>
      </c>
      <c r="D6">
        <f>1351741384.6982-1351741285.59913</f>
        <v>99.099070072174072</v>
      </c>
      <c r="E6">
        <f>1351736549.933-1351736450.83278</f>
        <v>99.100220203399658</v>
      </c>
    </row>
    <row r="7" spans="1:15">
      <c r="A7">
        <f>1351739445.56294-1351739346.46412</f>
        <v>99.098819971084595</v>
      </c>
      <c r="D7">
        <f>1351741517.81345-1351741418.71423</f>
        <v>99.099220037460327</v>
      </c>
      <c r="E7">
        <f>1351736747.26561-1351736648.16562</f>
        <v>99.099989891052246</v>
      </c>
    </row>
    <row r="8" spans="1:15">
      <c r="A8">
        <f>1351739618.61521-1351739519.51578</f>
        <v>99.099430084228516</v>
      </c>
      <c r="D8">
        <f>1351741644.625-1351741545.52559</f>
        <v>99.099410057067871</v>
      </c>
      <c r="E8">
        <f>1351737072.5536-1351736973.45394</f>
        <v>99.099660158157349</v>
      </c>
    </row>
    <row r="9" spans="1:15">
      <c r="A9">
        <f>1351739750.25849-1351739651.15926</f>
        <v>99.099230051040649</v>
      </c>
      <c r="D9">
        <f>1351741778.80403-1351741679.7044</f>
        <v>99.099629878997803</v>
      </c>
      <c r="E9">
        <f>1351737918.88682-1351737819.78703</f>
        <v>99.099790096282959</v>
      </c>
    </row>
    <row r="10" spans="1:15">
      <c r="A10">
        <f>1351739890.50188-1351739791.40277</f>
        <v>99.099109888076782</v>
      </c>
      <c r="E10">
        <f>1351738061.31632-1351737962.21449</f>
        <v>99.101830005645752</v>
      </c>
    </row>
    <row r="11" spans="1:15">
      <c r="A11">
        <f>1351740019.41734-1351739920.31798</f>
        <v>99.09935998916626</v>
      </c>
      <c r="E11">
        <f>1351738205.36565-1351738106.26591</f>
        <v>99.099740028381348</v>
      </c>
    </row>
    <row r="12" spans="1:15">
      <c r="A12">
        <f>1351740162.02938-1351740062.92928</f>
        <v>99.100100040435791</v>
      </c>
      <c r="E12">
        <f>1351738358.6014-1351738259.50213</f>
        <v>99.099269866943359</v>
      </c>
    </row>
    <row r="14" spans="1:15">
      <c r="A14">
        <f>AVERAGE(A1:A12)</f>
        <v>99.099290013313293</v>
      </c>
      <c r="B14">
        <f>ABS(A14-A1)</f>
        <v>2.9981136322021484E-4</v>
      </c>
      <c r="C14">
        <f>SQRT(((B14^2)+(B15^2)+(B16^2)+(B17^2)+(B18^2)+(B19^2)+(B20^2)+(B21^2)+(B22^2)+(B23^2)+(B24^2)+(B25^2))/12)</f>
        <v>4.0466883478375716E-4</v>
      </c>
      <c r="E14">
        <f>AVERAGE(E1:E12)</f>
        <v>99.100386679172516</v>
      </c>
      <c r="F14">
        <f>ABS(E14-E1)</f>
        <v>2.5531649589538574E-3</v>
      </c>
      <c r="G14">
        <f>SQRT(((F14^2)+(F15^2)+(F16^2)+(F17^2)+(F18^2)+(F19^2)+(F20^2)+(F21^2)+(F22^2)+(F23^2)+(F24^2)+(F25^2))/12)</f>
        <v>1.0289788006310025E-3</v>
      </c>
    </row>
    <row r="15" spans="1:15">
      <c r="B15">
        <f>ABS(A14-A2)</f>
        <v>9.0003013610839844E-5</v>
      </c>
      <c r="F15">
        <f>ABS(E14-E2)</f>
        <v>5.3328275680541992E-4</v>
      </c>
    </row>
    <row r="16" spans="1:15">
      <c r="B16">
        <f>ABS(A14-A3)</f>
        <v>7.6997280120849609E-4</v>
      </c>
      <c r="F16">
        <f>ABS(E14-E3)</f>
        <v>1.767277717590332E-4</v>
      </c>
    </row>
    <row r="17" spans="2:6">
      <c r="B17">
        <f>ABS(A14-A4)</f>
        <v>9.0003013610839844E-5</v>
      </c>
      <c r="F17">
        <f>ABS(E14-E4)</f>
        <v>2.8342008590698242E-4</v>
      </c>
    </row>
    <row r="18" spans="2:6">
      <c r="B18">
        <f>ABS(A14-A5)</f>
        <v>2.8002262115478516E-4</v>
      </c>
      <c r="F18">
        <f>ABS(E14-E5)</f>
        <v>9.8663568496704102E-4</v>
      </c>
    </row>
    <row r="19" spans="2:6">
      <c r="B19">
        <f>ABS(A14-A6)</f>
        <v>5.0008296966552734E-4</v>
      </c>
      <c r="F19">
        <f>ABS(E14-E6)</f>
        <v>1.6647577285766602E-4</v>
      </c>
    </row>
    <row r="20" spans="2:6">
      <c r="B20">
        <f>ABS(A14-A7)</f>
        <v>4.7004222869873047E-4</v>
      </c>
      <c r="F20">
        <f>ABS(E14-E7)</f>
        <v>3.9678812026977539E-4</v>
      </c>
    </row>
    <row r="21" spans="2:6">
      <c r="B21">
        <f>ABS(A14-A8)</f>
        <v>1.4007091522216797E-4</v>
      </c>
      <c r="F21">
        <f>ABS(E14-E8)</f>
        <v>7.2652101516723633E-4</v>
      </c>
    </row>
    <row r="22" spans="2:6">
      <c r="B22">
        <f>ABS(A14-A9)</f>
        <v>5.9962272644042969E-5</v>
      </c>
      <c r="F22">
        <f>ABS(E14-E9)</f>
        <v>5.9658288955688477E-4</v>
      </c>
    </row>
    <row r="23" spans="2:6">
      <c r="B23">
        <f>ABS(A14-A10)</f>
        <v>1.8012523651123047E-4</v>
      </c>
      <c r="F23">
        <f>ABS(E14-E10)</f>
        <v>1.443326473236084E-3</v>
      </c>
    </row>
    <row r="24" spans="2:6">
      <c r="B24">
        <f>ABS(A14-A11)</f>
        <v>6.9975852966308594E-5</v>
      </c>
      <c r="F24">
        <f>ABS(E14-E11)</f>
        <v>6.4665079116821289E-4</v>
      </c>
    </row>
    <row r="25" spans="2:6">
      <c r="B25">
        <f>ABS(A14-A12)</f>
        <v>8.1002712249755859E-4</v>
      </c>
      <c r="F25">
        <f>ABS(E14-E12)</f>
        <v>1.1168122291564941E-3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SharedMem</vt:lpstr>
      <vt:lpstr>MsgQueue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Pun, Candice Lori</dc:creator>
  <cp:lastModifiedBy>Candice</cp:lastModifiedBy>
  <dcterms:created xsi:type="dcterms:W3CDTF">2012-10-31T21:16:47Z</dcterms:created>
  <dcterms:modified xsi:type="dcterms:W3CDTF">2012-11-02T20:54:13Z</dcterms:modified>
</cp:coreProperties>
</file>