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qa-my.sharepoint.com/personal/tj_cloudlink_ai/Documents/Dokumenter/"/>
    </mc:Choice>
  </mc:AlternateContent>
  <xr:revisionPtr revIDLastSave="1" documentId="8_{D5D92314-D7D5-410E-B315-AA6C9A4A25A6}" xr6:coauthVersionLast="47" xr6:coauthVersionMax="47" xr10:uidLastSave="{45234094-6507-4CF9-B572-226C201FABCF}"/>
  <bookViews>
    <workbookView xWindow="-120" yWindow="-120" windowWidth="45600" windowHeight="18960" xr2:uid="{76B05FAE-C68E-4A2B-A79B-9E09D2AFAA26}"/>
  </bookViews>
  <sheets>
    <sheet name="Understanding the simplest case" sheetId="1" r:id="rId1"/>
    <sheet name="Vehicle Distance Factors" sheetId="2" r:id="rId2"/>
  </sheets>
  <externalReferences>
    <externalReference r:id="rId3"/>
  </externalReferences>
  <definedNames>
    <definedName name="Ref_DD_Region">'[1]Reference - Lookup and Unit'!$A$37:$A$39</definedName>
    <definedName name="Ref_DD_Scope">'[1]Reference - Lookup and Unit'!$A$76:$A$77</definedName>
    <definedName name="Ref_EF_Vehicle_Distance_UK">'[1]Reference - EF Road'!$A$231:$Q$283</definedName>
    <definedName name="Ref_Other_to">'[1]2. Settings'!$C$12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9" i="2" l="1"/>
  <c r="H56" i="2"/>
  <c r="X58" i="2"/>
  <c r="AC56" i="2"/>
  <c r="Z6" i="2"/>
  <c r="AA6" i="2"/>
  <c r="AB6" i="2"/>
  <c r="AC6" i="2"/>
  <c r="Z7" i="2"/>
  <c r="AA7" i="2"/>
  <c r="AB7" i="2"/>
  <c r="AC7" i="2"/>
  <c r="Z8" i="2"/>
  <c r="AA8" i="2"/>
  <c r="AB8" i="2"/>
  <c r="AC8" i="2"/>
  <c r="Z9" i="2"/>
  <c r="AA9" i="2"/>
  <c r="AB9" i="2"/>
  <c r="AC9" i="2"/>
  <c r="Z10" i="2"/>
  <c r="AA10" i="2"/>
  <c r="AB10" i="2"/>
  <c r="AC10" i="2"/>
  <c r="Z11" i="2"/>
  <c r="AA11" i="2"/>
  <c r="AB11" i="2"/>
  <c r="AC11" i="2"/>
  <c r="Z12" i="2"/>
  <c r="AA12" i="2"/>
  <c r="AB12" i="2"/>
  <c r="AC12" i="2"/>
  <c r="Z13" i="2"/>
  <c r="AA13" i="2"/>
  <c r="AB13" i="2"/>
  <c r="AC13" i="2"/>
  <c r="Z14" i="2"/>
  <c r="AA14" i="2"/>
  <c r="AB14" i="2"/>
  <c r="AC14" i="2"/>
  <c r="Z15" i="2"/>
  <c r="AA15" i="2"/>
  <c r="AB15" i="2"/>
  <c r="AC15" i="2"/>
  <c r="Z16" i="2"/>
  <c r="AA16" i="2"/>
  <c r="AB16" i="2"/>
  <c r="AC16" i="2"/>
  <c r="Z17" i="2"/>
  <c r="AA17" i="2"/>
  <c r="AB17" i="2"/>
  <c r="AC17" i="2"/>
  <c r="Z18" i="2"/>
  <c r="AA18" i="2"/>
  <c r="AB18" i="2"/>
  <c r="AC18" i="2"/>
  <c r="Z19" i="2"/>
  <c r="AA19" i="2"/>
  <c r="AB19" i="2"/>
  <c r="AC19" i="2"/>
  <c r="Z20" i="2"/>
  <c r="AA20" i="2"/>
  <c r="AB20" i="2"/>
  <c r="AC20" i="2"/>
  <c r="Z21" i="2"/>
  <c r="AA21" i="2"/>
  <c r="AB21" i="2"/>
  <c r="AC21" i="2"/>
  <c r="Z22" i="2"/>
  <c r="AA22" i="2"/>
  <c r="AB22" i="2"/>
  <c r="AC22" i="2"/>
  <c r="Z23" i="2"/>
  <c r="AA23" i="2"/>
  <c r="AB23" i="2"/>
  <c r="AC23" i="2"/>
  <c r="Z24" i="2"/>
  <c r="AA24" i="2"/>
  <c r="AB24" i="2"/>
  <c r="AC24" i="2"/>
  <c r="Z25" i="2"/>
  <c r="AA25" i="2"/>
  <c r="AB25" i="2"/>
  <c r="AC25" i="2"/>
  <c r="Z26" i="2"/>
  <c r="AA26" i="2"/>
  <c r="AB26" i="2"/>
  <c r="AC26" i="2"/>
  <c r="Z27" i="2"/>
  <c r="AA27" i="2"/>
  <c r="AB27" i="2"/>
  <c r="AC27" i="2"/>
  <c r="Z28" i="2"/>
  <c r="AA28" i="2"/>
  <c r="AB28" i="2"/>
  <c r="AC28" i="2"/>
  <c r="Z29" i="2"/>
  <c r="AA29" i="2"/>
  <c r="AB29" i="2"/>
  <c r="AC29" i="2"/>
  <c r="Z30" i="2"/>
  <c r="AA30" i="2"/>
  <c r="AB30" i="2"/>
  <c r="AC30" i="2"/>
  <c r="Z31" i="2"/>
  <c r="AA31" i="2"/>
  <c r="AB31" i="2"/>
  <c r="AC31" i="2"/>
  <c r="Z32" i="2"/>
  <c r="AA32" i="2"/>
  <c r="AB32" i="2"/>
  <c r="AC32" i="2"/>
  <c r="Z33" i="2"/>
  <c r="AA33" i="2"/>
  <c r="AB33" i="2"/>
  <c r="AC33" i="2"/>
  <c r="Z34" i="2"/>
  <c r="AA34" i="2"/>
  <c r="AB34" i="2"/>
  <c r="AC34" i="2"/>
  <c r="Z35" i="2"/>
  <c r="AA35" i="2"/>
  <c r="AB35" i="2"/>
  <c r="AC35" i="2"/>
  <c r="Z36" i="2"/>
  <c r="AA36" i="2"/>
  <c r="AB36" i="2"/>
  <c r="AC36" i="2"/>
  <c r="Z37" i="2"/>
  <c r="AA37" i="2"/>
  <c r="AB37" i="2"/>
  <c r="AC37" i="2"/>
  <c r="Z38" i="2"/>
  <c r="AA38" i="2"/>
  <c r="AB38" i="2"/>
  <c r="AC38" i="2"/>
  <c r="Z39" i="2"/>
  <c r="AA39" i="2"/>
  <c r="AB39" i="2"/>
  <c r="AC39" i="2"/>
  <c r="Z40" i="2"/>
  <c r="AA40" i="2"/>
  <c r="AB40" i="2"/>
  <c r="AC40" i="2"/>
  <c r="Z41" i="2"/>
  <c r="AA41" i="2"/>
  <c r="AB41" i="2"/>
  <c r="AC41" i="2"/>
  <c r="Z42" i="2"/>
  <c r="AA42" i="2"/>
  <c r="AB42" i="2"/>
  <c r="AC42" i="2"/>
  <c r="Z43" i="2"/>
  <c r="AA43" i="2"/>
  <c r="AB43" i="2"/>
  <c r="AC43" i="2"/>
  <c r="Z44" i="2"/>
  <c r="AA44" i="2"/>
  <c r="AB44" i="2"/>
  <c r="AC44" i="2"/>
  <c r="Z45" i="2"/>
  <c r="AA45" i="2"/>
  <c r="AB45" i="2"/>
  <c r="AC45" i="2"/>
  <c r="Z46" i="2"/>
  <c r="AA46" i="2"/>
  <c r="AB46" i="2"/>
  <c r="AC46" i="2"/>
  <c r="Z47" i="2"/>
  <c r="AA47" i="2"/>
  <c r="AB47" i="2"/>
  <c r="AC47" i="2"/>
  <c r="Z48" i="2"/>
  <c r="AA48" i="2"/>
  <c r="AB48" i="2"/>
  <c r="AC48" i="2"/>
  <c r="Z49" i="2"/>
  <c r="AA49" i="2"/>
  <c r="AB49" i="2"/>
  <c r="AC49" i="2"/>
  <c r="Z50" i="2"/>
  <c r="AA50" i="2"/>
  <c r="AB50" i="2"/>
  <c r="AC50" i="2"/>
  <c r="Z51" i="2"/>
  <c r="AA51" i="2"/>
  <c r="AB51" i="2"/>
  <c r="AC51" i="2"/>
  <c r="Z52" i="2"/>
  <c r="AA52" i="2"/>
  <c r="AB52" i="2"/>
  <c r="AC52" i="2"/>
  <c r="Z53" i="2"/>
  <c r="AA53" i="2"/>
  <c r="AB53" i="2"/>
  <c r="AC53" i="2"/>
  <c r="Z54" i="2"/>
  <c r="AA54" i="2"/>
  <c r="AB54" i="2"/>
  <c r="AC54" i="2"/>
  <c r="Z55" i="2"/>
  <c r="AA55" i="2"/>
  <c r="AB55" i="2"/>
  <c r="AC55" i="2"/>
  <c r="AC5" i="2"/>
  <c r="Z5" i="2"/>
  <c r="AB5" i="2"/>
  <c r="AA5" i="2"/>
  <c r="T56" i="2"/>
  <c r="Q57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U56" i="2"/>
  <c r="O49" i="2"/>
  <c r="B49" i="2" a="1"/>
  <c r="B49" i="2" s="1"/>
  <c r="P49" i="2" s="1"/>
  <c r="O48" i="2"/>
  <c r="B48" i="2" a="1"/>
  <c r="B48" i="2" s="1"/>
  <c r="P48" i="2" s="1"/>
  <c r="O47" i="2"/>
  <c r="B47" i="2" a="1"/>
  <c r="B47" i="2" s="1"/>
  <c r="P47" i="2" s="1"/>
  <c r="O46" i="2"/>
  <c r="B46" i="2" a="1"/>
  <c r="B46" i="2" s="1"/>
  <c r="P46" i="2" s="1"/>
  <c r="O45" i="2"/>
  <c r="B45" i="2" a="1"/>
  <c r="B45" i="2" s="1"/>
  <c r="P45" i="2" s="1"/>
  <c r="O44" i="2"/>
  <c r="B44" i="2" a="1"/>
  <c r="B44" i="2" s="1"/>
  <c r="P44" i="2" s="1"/>
  <c r="O43" i="2"/>
  <c r="B43" i="2" a="1"/>
  <c r="B43" i="2" s="1"/>
  <c r="P43" i="2" s="1"/>
  <c r="O42" i="2"/>
  <c r="B42" i="2" a="1"/>
  <c r="B42" i="2" s="1"/>
  <c r="P42" i="2" s="1"/>
  <c r="O41" i="2"/>
  <c r="B41" i="2" a="1"/>
  <c r="B41" i="2" s="1"/>
  <c r="P41" i="2" s="1"/>
  <c r="O40" i="2"/>
  <c r="B40" i="2" a="1"/>
  <c r="B40" i="2" s="1"/>
  <c r="P40" i="2" s="1"/>
  <c r="O39" i="2"/>
  <c r="B39" i="2" a="1"/>
  <c r="B39" i="2" s="1"/>
  <c r="P39" i="2" s="1"/>
  <c r="O38" i="2"/>
  <c r="B38" i="2" a="1"/>
  <c r="B38" i="2" s="1"/>
  <c r="P38" i="2" s="1"/>
  <c r="O37" i="2"/>
  <c r="B37" i="2" a="1"/>
  <c r="B37" i="2" s="1"/>
  <c r="P37" i="2" s="1"/>
  <c r="O36" i="2"/>
  <c r="B36" i="2" a="1"/>
  <c r="B36" i="2" s="1"/>
  <c r="P36" i="2" s="1"/>
  <c r="O35" i="2"/>
  <c r="B35" i="2" a="1"/>
  <c r="B35" i="2" s="1"/>
  <c r="P35" i="2" s="1"/>
  <c r="O34" i="2"/>
  <c r="B34" i="2" a="1"/>
  <c r="B34" i="2" s="1"/>
  <c r="P34" i="2" s="1"/>
  <c r="O33" i="2"/>
  <c r="B33" i="2" a="1"/>
  <c r="B33" i="2" s="1"/>
  <c r="P33" i="2" s="1"/>
  <c r="O32" i="2"/>
  <c r="B32" i="2" a="1"/>
  <c r="B32" i="2" s="1"/>
  <c r="P32" i="2" s="1"/>
  <c r="O31" i="2"/>
  <c r="B31" i="2" a="1"/>
  <c r="B31" i="2" s="1"/>
  <c r="P31" i="2" s="1"/>
  <c r="O30" i="2"/>
  <c r="B30" i="2" a="1"/>
  <c r="B30" i="2" s="1"/>
  <c r="P30" i="2" s="1"/>
  <c r="O29" i="2"/>
  <c r="B29" i="2" a="1"/>
  <c r="B29" i="2" s="1"/>
  <c r="P29" i="2" s="1"/>
  <c r="O28" i="2"/>
  <c r="B28" i="2" a="1"/>
  <c r="B28" i="2" s="1"/>
  <c r="P28" i="2" s="1"/>
  <c r="O27" i="2"/>
  <c r="B27" i="2" a="1"/>
  <c r="B27" i="2" s="1"/>
  <c r="P27" i="2" s="1"/>
  <c r="O26" i="2"/>
  <c r="B26" i="2" a="1"/>
  <c r="B26" i="2" s="1"/>
  <c r="P26" i="2" s="1"/>
  <c r="O25" i="2"/>
  <c r="B25" i="2" a="1"/>
  <c r="B25" i="2" s="1"/>
  <c r="P25" i="2" s="1"/>
  <c r="O24" i="2"/>
  <c r="B24" i="2" a="1"/>
  <c r="B24" i="2" s="1"/>
  <c r="P24" i="2" s="1"/>
  <c r="O23" i="2"/>
  <c r="B23" i="2" a="1"/>
  <c r="B23" i="2" s="1"/>
  <c r="P23" i="2" s="1"/>
  <c r="O22" i="2"/>
  <c r="B22" i="2" a="1"/>
  <c r="B22" i="2" s="1"/>
  <c r="P22" i="2" s="1"/>
  <c r="O21" i="2"/>
  <c r="B21" i="2" a="1"/>
  <c r="B21" i="2" s="1"/>
  <c r="P21" i="2" s="1"/>
  <c r="O20" i="2"/>
  <c r="B20" i="2" a="1"/>
  <c r="B20" i="2" s="1"/>
  <c r="P20" i="2" s="1"/>
  <c r="O19" i="2"/>
  <c r="B19" i="2" a="1"/>
  <c r="B19" i="2" s="1"/>
  <c r="P19" i="2" s="1"/>
  <c r="O18" i="2"/>
  <c r="B18" i="2" a="1"/>
  <c r="B18" i="2" s="1"/>
  <c r="P18" i="2" s="1"/>
  <c r="O17" i="2"/>
  <c r="B17" i="2" a="1"/>
  <c r="B17" i="2" s="1"/>
  <c r="P17" i="2" s="1"/>
  <c r="O16" i="2"/>
  <c r="B16" i="2" a="1"/>
  <c r="B16" i="2" s="1"/>
  <c r="P16" i="2" s="1"/>
  <c r="O15" i="2"/>
  <c r="B15" i="2" a="1"/>
  <c r="B15" i="2" s="1"/>
  <c r="P15" i="2" s="1"/>
  <c r="O14" i="2"/>
  <c r="B14" i="2" a="1"/>
  <c r="B14" i="2" s="1"/>
  <c r="P14" i="2" s="1"/>
  <c r="O13" i="2"/>
  <c r="B13" i="2" a="1"/>
  <c r="B13" i="2" s="1"/>
  <c r="P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F24" i="1"/>
  <c r="I24" i="1" s="1"/>
  <c r="F23" i="1"/>
  <c r="I23" i="1" s="1"/>
  <c r="F22" i="1"/>
  <c r="I22" i="1" s="1"/>
  <c r="G13" i="1"/>
  <c r="B27" i="1" s="1"/>
  <c r="D8" i="1"/>
  <c r="P50" i="2" l="1"/>
  <c r="O50" i="2"/>
  <c r="P51" i="2"/>
  <c r="O51" i="2"/>
  <c r="P52" i="2"/>
  <c r="O52" i="2"/>
  <c r="P53" i="2"/>
  <c r="O53" i="2"/>
  <c r="P54" i="2"/>
  <c r="O54" i="2"/>
  <c r="P55" i="2"/>
  <c r="O55" i="2"/>
  <c r="O10" i="2"/>
  <c r="P10" i="2"/>
  <c r="P12" i="2"/>
  <c r="O12" i="2"/>
  <c r="O11" i="2"/>
  <c r="P11" i="2"/>
  <c r="O6" i="2"/>
  <c r="P6" i="2"/>
  <c r="O9" i="2"/>
  <c r="P9" i="2"/>
  <c r="P5" i="2"/>
  <c r="O5" i="2"/>
  <c r="O7" i="2"/>
  <c r="P7" i="2"/>
  <c r="P8" i="2"/>
  <c r="O8" i="2"/>
  <c r="I26" i="1"/>
  <c r="B25" i="1"/>
  <c r="B24" i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<sst xmlns="http://schemas.openxmlformats.org/spreadsheetml/2006/main" count="751" uniqueCount="246">
  <si>
    <t>Petrol (100% mineral petrol) (Motor Gasoline)</t>
  </si>
  <si>
    <t>Passenger Car - Large car, &gt;2.0 litres</t>
  </si>
  <si>
    <t>Fuel type</t>
  </si>
  <si>
    <t>Vehicle</t>
  </si>
  <si>
    <t>mgp</t>
  </si>
  <si>
    <t>km/L</t>
  </si>
  <si>
    <t>Road</t>
  </si>
  <si>
    <t>Scope 1</t>
  </si>
  <si>
    <t>Vehicle Distance (e.g. Road Transport)</t>
  </si>
  <si>
    <t>Passenger Car - Large car, &gt;2.0 litres - Petrol (100% mineral petrol) (Motor Gasoline)</t>
  </si>
  <si>
    <t>Kilometer</t>
  </si>
  <si>
    <t>mySource</t>
  </si>
  <si>
    <r>
      <t>Fossil Fuel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>(metric tonnes)</t>
    </r>
  </si>
  <si>
    <r>
      <t>CH</t>
    </r>
    <r>
      <rPr>
        <b/>
        <vertAlign val="subscript"/>
        <sz val="10"/>
        <color theme="0"/>
        <rFont val="Arial"/>
        <family val="2"/>
      </rPr>
      <t>4</t>
    </r>
    <r>
      <rPr>
        <b/>
        <sz val="10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>(kilograms)</t>
    </r>
  </si>
  <si>
    <r>
      <t>N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O
</t>
    </r>
    <r>
      <rPr>
        <sz val="10"/>
        <color theme="0"/>
        <rFont val="Arial"/>
        <family val="2"/>
      </rPr>
      <t>(kilograms)</t>
    </r>
  </si>
  <si>
    <r>
      <t>Total GHG Emissions, exclude Biofuel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
</t>
    </r>
    <r>
      <rPr>
        <sz val="10"/>
        <color theme="0"/>
        <rFont val="Arial"/>
        <family val="2"/>
      </rPr>
      <t>(metric tonnes CO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>e)</t>
    </r>
  </si>
  <si>
    <r>
      <t>Biofuel CO</t>
    </r>
    <r>
      <rPr>
        <b/>
        <vertAlign val="sub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 Emissions
</t>
    </r>
    <r>
      <rPr>
        <sz val="10"/>
        <color theme="0"/>
        <rFont val="Arial"/>
        <family val="2"/>
      </rPr>
      <t>(metric tonnes)</t>
    </r>
  </si>
  <si>
    <r>
      <t>Applied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Factors</t>
    </r>
  </si>
  <si>
    <r>
      <t>Applied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 Factors </t>
    </r>
  </si>
  <si>
    <r>
      <t>Applied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O Emission Factors </t>
    </r>
  </si>
  <si>
    <r>
      <t>Applied Biofuel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Factors </t>
    </r>
  </si>
  <si>
    <t/>
  </si>
  <si>
    <t>0.0128 (Gram CH4/Kilometer)</t>
  </si>
  <si>
    <t>0.00121 (Gram N2O/Kilometer)</t>
  </si>
  <si>
    <t>0.272 (Kilogram CO2/Kilometer)</t>
  </si>
  <si>
    <t>INPUTS</t>
  </si>
  <si>
    <t>OUTPUTS</t>
  </si>
  <si>
    <t>Other</t>
  </si>
  <si>
    <t>Fuel Consumed =</t>
  </si>
  <si>
    <t>Distance Driven</t>
  </si>
  <si>
    <t>Fuel Efficiency</t>
  </si>
  <si>
    <t>=</t>
  </si>
  <si>
    <t xml:space="preserve">= </t>
  </si>
  <si>
    <t>Factors:</t>
  </si>
  <si>
    <r>
      <t>CO₂ Emissions</t>
    </r>
    <r>
      <rPr>
        <sz val="11"/>
        <color theme="1"/>
        <rFont val="Aptos Narrow"/>
        <family val="2"/>
        <scheme val="minor"/>
      </rPr>
      <t xml:space="preserve">: 0.002335760 metric tons of CO₂ </t>
    </r>
  </si>
  <si>
    <r>
      <t>CH₄ Emissions</t>
    </r>
    <r>
      <rPr>
        <sz val="11"/>
        <color theme="1"/>
        <rFont val="Aptos Narrow"/>
        <family val="2"/>
        <scheme val="minor"/>
      </rPr>
      <t xml:space="preserve">:1.118×10−7 kg of CH₄ </t>
    </r>
  </si>
  <si>
    <r>
      <t>N₂O Emissions</t>
    </r>
    <r>
      <rPr>
        <sz val="11"/>
        <color theme="1"/>
        <rFont val="Aptos Narrow"/>
        <family val="2"/>
        <scheme val="minor"/>
      </rPr>
      <t xml:space="preserve">: 1.032×10−8 kg of N₂O </t>
    </r>
  </si>
  <si>
    <r>
      <t>Total GHG Emissions</t>
    </r>
    <r>
      <rPr>
        <sz val="11"/>
        <color theme="1"/>
        <rFont val="Aptos Narrow"/>
        <family val="2"/>
        <scheme val="minor"/>
      </rPr>
      <t>: 0.00233920  metric tons of CO₂ e</t>
    </r>
  </si>
  <si>
    <t>Verification</t>
  </si>
  <si>
    <r>
      <t>Applied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 Factors KG co2/KM</t>
    </r>
  </si>
  <si>
    <r>
      <t>Applied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 Factors grams CH4/KM</t>
    </r>
  </si>
  <si>
    <r>
      <t>Applied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 Factors grams N2O/KM</t>
    </r>
  </si>
  <si>
    <t>Results</t>
  </si>
  <si>
    <t>Kilograms</t>
  </si>
  <si>
    <t>grams</t>
  </si>
  <si>
    <t>Total CO2</t>
  </si>
  <si>
    <t>Total CH4</t>
  </si>
  <si>
    <t>Total N2O</t>
  </si>
  <si>
    <t>Calculations</t>
  </si>
  <si>
    <t>Source Description</t>
  </si>
  <si>
    <t>LOOK</t>
  </si>
  <si>
    <t>Region</t>
  </si>
  <si>
    <t>Mode of Transport</t>
  </si>
  <si>
    <t>Scope</t>
  </si>
  <si>
    <t>Type of Activity Data</t>
  </si>
  <si>
    <t>Vehicle Data</t>
  </si>
  <si>
    <t>Vehicle Type</t>
  </si>
  <si>
    <t>Distance Travelled</t>
  </si>
  <si>
    <r>
      <t>Unit</t>
    </r>
    <r>
      <rPr>
        <b/>
        <strike/>
        <sz val="10"/>
        <color theme="0"/>
        <rFont val="Arial"/>
        <family val="2"/>
      </rPr>
      <t>s</t>
    </r>
    <r>
      <rPr>
        <b/>
        <sz val="10"/>
        <color theme="0"/>
        <rFont val="Arial"/>
        <family val="2"/>
      </rPr>
      <t xml:space="preserve"> of Measurement</t>
    </r>
  </si>
  <si>
    <t>Total Weight of Freight</t>
  </si>
  <si>
    <t># of Passengers</t>
  </si>
  <si>
    <t>FORMULA FOR TOTAL LITERS</t>
  </si>
  <si>
    <t>Dependencies</t>
  </si>
  <si>
    <t>Distance</t>
  </si>
  <si>
    <t>From source</t>
  </si>
  <si>
    <t>Needs fuel efficiency for determening emission factors</t>
  </si>
  <si>
    <t>From source
- engine size
- weight 
- load</t>
  </si>
  <si>
    <t>Fuel Data</t>
  </si>
  <si>
    <t>(UK EF Dataset Only) 
Implied fuel economy (km/L)</t>
  </si>
  <si>
    <t xml:space="preserve">Error Encountered </t>
  </si>
  <si>
    <t>GHG Emissions</t>
  </si>
  <si>
    <t>Applied Emission Factors</t>
  </si>
  <si>
    <t>Fuel Used</t>
  </si>
  <si>
    <t>Fuel Amount</t>
  </si>
  <si>
    <t>Unit of Fuel Amount</t>
  </si>
  <si>
    <t>Required field. Region where emission activities occurred.</t>
  </si>
  <si>
    <t>Required field. For filtering the list of Vehicle Types.</t>
  </si>
  <si>
    <t>Required field. Specify either Scope 1 or Scope 3.</t>
  </si>
  <si>
    <t>Required field. Specify the type of activity data you have available for use to calculate GHG emissions</t>
  </si>
  <si>
    <t>For Weight-Distance activities only. Total freight weight.</t>
  </si>
  <si>
    <t>For Passenger-Distance activities only. For example, number of employees in transportation.</t>
  </si>
  <si>
    <t>The tool will display errors or data gaps below, if any, based on user's entries.</t>
  </si>
  <si>
    <t>1000abc</t>
  </si>
  <si>
    <t>Passenger Car - Small car, &lt;1.4 litre - Petrol (100% mineral petrol) (Motor Gasoline)</t>
  </si>
  <si>
    <t>0.14 (Kilogram CO2/Kilometer)</t>
  </si>
  <si>
    <t>Passenger Car - Medium car, 1.4 - 2.0 litres - Petrol (100% mineral petrol) (Motor Gasoline)</t>
  </si>
  <si>
    <t>0.178 (Kilogram CO2/Kilometer)</t>
  </si>
  <si>
    <t>Passenger Car - Average car - Petrol (100% mineral petrol) (Motor Gasoline)</t>
  </si>
  <si>
    <t>0.163 (Kilogram CO2/Kilometer)</t>
  </si>
  <si>
    <t>Passenger Car - Small car, &lt;1.7 litre - Diesel (100% mineral diesel)</t>
  </si>
  <si>
    <t>0.138 (Kilogram CO2/Kilometer)</t>
  </si>
  <si>
    <t>0.000166 (Gram CH4/Kilometer)</t>
  </si>
  <si>
    <t>0.00631 (Gram N2O/Kilometer)</t>
  </si>
  <si>
    <t>Passenger Car - Medium car, 1.7 - 2.0 litres - Diesel (100% mineral diesel)</t>
  </si>
  <si>
    <t>0.165 (Kilogram CO2/Kilometer)</t>
  </si>
  <si>
    <t>Passenger Car - Large car, &gt;2.0 litres - Diesel (100% mineral diesel)</t>
  </si>
  <si>
    <t>0.207 (Kilogram CO2/Kilometer)</t>
  </si>
  <si>
    <t>Passenger Car - Average car - Diesel (100% mineral diesel)</t>
  </si>
  <si>
    <t>0.168 (Kilogram CO2/Kilometer)</t>
  </si>
  <si>
    <t>Passenger Car - Small car, &lt;1.4 litre - Hybrid</t>
  </si>
  <si>
    <t>0.1 (Kilogram CO2/Kilometer)</t>
  </si>
  <si>
    <t>0.0084 (Gram CH4/Kilometer)</t>
  </si>
  <si>
    <t>0.00292 (Gram N2O/Kilometer)</t>
  </si>
  <si>
    <t>Passenger Car - Medium car, 1.4 - 2.0 litres - Hybrid</t>
  </si>
  <si>
    <t>0.108 (Kilogram CO2/Kilometer)</t>
  </si>
  <si>
    <t>0.006 (Gram CH4/Kilometer)</t>
  </si>
  <si>
    <t>0.00393 (Gram N2O/Kilometer)</t>
  </si>
  <si>
    <t>Passenger Car - Large car, &gt;2.0 litres - Hybrid</t>
  </si>
  <si>
    <t>0.151 (Kilogram CO2/Kilometer)</t>
  </si>
  <si>
    <t>0.0036 (Gram CH4/Kilometer)</t>
  </si>
  <si>
    <t>0.005 (Gram N2O/Kilometer)</t>
  </si>
  <si>
    <t>Passenger Car - Average car - Hybrid</t>
  </si>
  <si>
    <t>0.118 (Kilogram CO2/Kilometer)</t>
  </si>
  <si>
    <t>0.0068 (Gram CH4/Kilometer)</t>
  </si>
  <si>
    <t>0.00369 (Gram N2O/Kilometer)</t>
  </si>
  <si>
    <t>Passenger Car - Medium car, 1.4 - 2.0 litres - Compressed Natural Gas (CNG)</t>
  </si>
  <si>
    <t>0.154 (Kilogram CO2/Kilometer)</t>
  </si>
  <si>
    <t>0.0632 (Gram CH4/Kilometer)</t>
  </si>
  <si>
    <t>0.00138 (Gram N2O/Kilometer)</t>
  </si>
  <si>
    <t>Passenger Car - Large car, &gt;2.0 litres - Compressed Natural Gas (CNG)</t>
  </si>
  <si>
    <t>0.236 (Kilogram CO2/Kilometer)</t>
  </si>
  <si>
    <t>Passenger Car - Average car - Compressed Natural Gas (CNG)</t>
  </si>
  <si>
    <t>0.173 (Kilogram CO2/Kilometer)</t>
  </si>
  <si>
    <t>Passenger Car - Medium car, 1.4 - 2.0 litres - Liquefied Petroleum Gases (LPG)</t>
  </si>
  <si>
    <t>0.176 (Kilogram CO2/Kilometer)</t>
  </si>
  <si>
    <t>0.002 (Gram CH4/Kilometer)</t>
  </si>
  <si>
    <t>Passenger Car - Large car, &gt;2.0 litres - Liquefied Petroleum Gases (LPG)</t>
  </si>
  <si>
    <t>0.269 (Kilogram CO2/Kilometer)</t>
  </si>
  <si>
    <t>Passenger Car - Average car - Liquefied Petroleum Gases (LPG)</t>
  </si>
  <si>
    <t>0.197 (Kilogram CO2/Kilometer)</t>
  </si>
  <si>
    <t>Vans - Class I, ≤1.305 tonnes - Petrol (100% mineral petrol) (Motor Gasoline)</t>
  </si>
  <si>
    <t>0.181 (Kilogram CO2/Kilometer)</t>
  </si>
  <si>
    <t>0.0096 (Gram CH4/Kilometer)</t>
  </si>
  <si>
    <t>0.00164 (Gram N2O/Kilometer)</t>
  </si>
  <si>
    <t>Vans - Class II, &gt;1.305 to ≤1.74 tonnes - Petrol (100% mineral petrol) (Motor Gasoline)</t>
  </si>
  <si>
    <t>0.195 (Kilogram CO2/Kilometer)</t>
  </si>
  <si>
    <t>Vans - Class III, &gt;1.74 to ≤3.5 tonnes - Petrol (100% mineral petrol) (Motor Gasoline)</t>
  </si>
  <si>
    <t>0.314 (Kilogram CO2/Kilometer)</t>
  </si>
  <si>
    <t>Vans - Average (up to 3.5 tonnes) - Petrol (100% mineral petrol) (Motor Gasoline)</t>
  </si>
  <si>
    <t>0.201 (Kilogram CO2/Kilometer)</t>
  </si>
  <si>
    <t>Vans - Average (up to 3.5 tonnes) - Diesel (100% mineral diesel)</t>
  </si>
  <si>
    <t>0.23 (Kilogram CO2/Kilometer)</t>
  </si>
  <si>
    <t>0 (Gram CH4/Kilometer)</t>
  </si>
  <si>
    <t>0.00624 (Gram N2O/Kilometer)</t>
  </si>
  <si>
    <t>Vans - Average (up to 3.5 tonnes) - Liquefied Petroleum Gases (LPG)</t>
  </si>
  <si>
    <t>0.255 (Kilogram CO2/Kilometer)</t>
  </si>
  <si>
    <t>0.0016 (Gram CH4/Kilometer)</t>
  </si>
  <si>
    <t>0.00188 (Gram N2O/Kilometer)</t>
  </si>
  <si>
    <t>Vans - Average (up to 3.5 tonnes) - Compressed Natural Gas (CNG)</t>
  </si>
  <si>
    <t>0.0472 (Gram CH4/Kilometer)</t>
  </si>
  <si>
    <t>Motorbike - Small, ≤125 cc - Petrol (100% mineral petrol) (Motor Gasoline)</t>
  </si>
  <si>
    <t>0.0809 (Kilogram CO2/Kilometer)</t>
  </si>
  <si>
    <t>0.0624 (Gram CH4/Kilometer)</t>
  </si>
  <si>
    <t>Motorbike - Medium, &gt;125 and ≤500 cc - Petrol (100% mineral petrol) (Motor Gasoline)</t>
  </si>
  <si>
    <t>0.0983 (Kilogram CO2/Kilometer)</t>
  </si>
  <si>
    <t>0.0816 (Gram CH4/Kilometer)</t>
  </si>
  <si>
    <t>0.00201 (Gram N2O/Kilometer)</t>
  </si>
  <si>
    <t>Motorbike - Large, &gt;500 cc - Petrol (100% mineral petrol) (Motor Gasoline)</t>
  </si>
  <si>
    <t>0.131 (Kilogram CO2/Kilometer)</t>
  </si>
  <si>
    <t>0.0452 (Gram CH4/Kilometer)</t>
  </si>
  <si>
    <t>Motorbike - Average - Petrol (100% mineral petrol) (Motor Gasoline)</t>
  </si>
  <si>
    <t>0.111 (Kilogram CO2/Kilometer)</t>
  </si>
  <si>
    <t>0.00198 (Gram N2O/Kilometer)</t>
  </si>
  <si>
    <t>HGV - Rigid - 3.5 - 7.5 tonnes - 0% Weight Laden - Diesel (100% mineral diesel)</t>
  </si>
  <si>
    <t>0.447 (Kilogram CO2/Kilometer)</t>
  </si>
  <si>
    <t>0.004 (Gram CH4/Kilometer)</t>
  </si>
  <si>
    <t>0.0201 (Gram N2O/Kilometer)</t>
  </si>
  <si>
    <t>HGV - Rigid - 3.5 - 7.5 tonnes - 50% Weight Laden - Diesel (100% mineral diesel)</t>
  </si>
  <si>
    <t>0.486 (Kilogram CO2/Kilometer)</t>
  </si>
  <si>
    <t>HGV - Rigid - 3.5 - 7.5 tonnes - 100% Weight Laden - Diesel (100% mineral diesel)</t>
  </si>
  <si>
    <t>0.524 (Kilogram CO2/Kilometer)</t>
  </si>
  <si>
    <t>HGV - Rigid - 3.5 - 7.5 tonnes - Average Laden - Diesel (100% mineral diesel)</t>
  </si>
  <si>
    <t>0.48 (Kilogram CO2/Kilometer)</t>
  </si>
  <si>
    <t>HGV - Rigid - 7.5 - 17 tonnes - 0% Weight Laden - Diesel (100% mineral diesel)</t>
  </si>
  <si>
    <t>0.534 (Kilogram CO2/Kilometer)</t>
  </si>
  <si>
    <t>0.0048 (Gram CH4/Kilometer)</t>
  </si>
  <si>
    <t>0.0245 (Gram N2O/Kilometer)</t>
  </si>
  <si>
    <t>HGV - Rigid - 7.5 - 17 tonnes - 50% Weight Laden - Diesel (100% mineral diesel)</t>
  </si>
  <si>
    <t>0.611 (Kilogram CO2/Kilometer)</t>
  </si>
  <si>
    <t>HGV - Rigid - 7.5 - 17 tonnes - 100% Weight Laden - Diesel (100% mineral diesel)</t>
  </si>
  <si>
    <t>0.687 (Kilogram CO2/Kilometer)</t>
  </si>
  <si>
    <t>HGV - Rigid - 7.5 - 17 tonnes - Average Laden - Diesel (100% mineral diesel)</t>
  </si>
  <si>
    <t>0.586 (Kilogram CO2/Kilometer)</t>
  </si>
  <si>
    <t>HGV - Rigid - &gt;17 tonnes - 0% Weight Laden - Diesel (100% mineral diesel)</t>
  </si>
  <si>
    <t>0.736 (Kilogram CO2/Kilometer)</t>
  </si>
  <si>
    <t>0.008 (Gram CH4/Kilometer)</t>
  </si>
  <si>
    <t>0.04 (Gram N2O/Kilometer)</t>
  </si>
  <si>
    <t>HGV - Rigid - &gt;17 tonnes - 50% Weight Laden - Diesel (100% mineral diesel)</t>
  </si>
  <si>
    <t>0.898 (Kilogram CO2/Kilometer)</t>
  </si>
  <si>
    <t>HGV - Rigid - &gt;17 tonnes - 100% Weight Laden - Diesel (100% mineral diesel)</t>
  </si>
  <si>
    <t>1.06 (Kilogram CO2/Kilometer)</t>
  </si>
  <si>
    <t>HGV - Rigid - &gt;17 tonnes - Average Laden - Diesel (100% mineral diesel)</t>
  </si>
  <si>
    <t>0.964 (Kilogram CO2/Kilometer)</t>
  </si>
  <si>
    <t>HGV - Articulated - 3.5 - 33 tonnes - 0% Weight Laden - Diesel (100% mineral diesel)</t>
  </si>
  <si>
    <t>0.603 (Kilogram CO2/Kilometer)</t>
  </si>
  <si>
    <t>0.0044 (Gram CH4/Kilometer)</t>
  </si>
  <si>
    <t>0.0456 (Gram N2O/Kilometer)</t>
  </si>
  <si>
    <t>HGV - Articulated - 3.5 - 33 tonnes - 50% Weight Laden - Diesel (100% mineral diesel)</t>
  </si>
  <si>
    <t>0.754 (Kilogram CO2/Kilometer)</t>
  </si>
  <si>
    <t>HGV - Articulated - 3.5 - 33 tonnes - 100% Weight Laden - Diesel (100% mineral diesel)</t>
  </si>
  <si>
    <t>0.905 (Kilogram CO2/Kilometer)</t>
  </si>
  <si>
    <t>HGV - Articulated - 3.5 - 33 tonnes - Average Laden - Diesel (100% mineral diesel)</t>
  </si>
  <si>
    <t xml:space="preserve">* Please note the following distance categories when calculating air transport emissions.  </t>
  </si>
  <si>
    <t>Summary of Emissions</t>
  </si>
  <si>
    <t xml:space="preserve">     Domestic = &lt; 463 km</t>
  </si>
  <si>
    <t xml:space="preserve">     Short-haul = ≥ 463 &lt;1108 km </t>
  </si>
  <si>
    <t xml:space="preserve">     Long haul = ≥ 1108 km</t>
  </si>
  <si>
    <t>HGV - Articulated -  &gt;33 tonnes - 0% Weight Laden - Diesel (100% mineral diesel)</t>
  </si>
  <si>
    <t>0.618 (Kilogram CO2/Kilometer)</t>
  </si>
  <si>
    <t>0.0052 (Gram CH4/Kilometer)</t>
  </si>
  <si>
    <t>0.0543 (Gram N2O/Kilometer)</t>
  </si>
  <si>
    <t>HGV - Articulated -  &gt;33 tonnes - 50% Weight Laden - Diesel (100% mineral diesel)</t>
  </si>
  <si>
    <t>0.824 (Kilogram CO2/Kilometer)</t>
  </si>
  <si>
    <t>HGV - Articulated - &gt;33 tonnes - 100% Weight Laden - Diesel (100% mineral diesel)</t>
  </si>
  <si>
    <t>1.03 (Kilogram CO2/Kilometer)</t>
  </si>
  <si>
    <t>HGV - Articulated -  &gt;33 tonnes - Average Laden - Diesel (100% mineral diesel)</t>
  </si>
  <si>
    <t>HGV - Articulated - Average - Average Laden - Diesel (100% mineral diesel)</t>
  </si>
  <si>
    <t>0.892 (Kilogram CO2/Kilometer)</t>
  </si>
  <si>
    <t>0.0539 (Gram N2O/Kilometer)</t>
  </si>
  <si>
    <t>HGV - Type Unknown - Average - Average Laden - Diesel (100% mineral diesel)</t>
  </si>
  <si>
    <t>0.86 (Kilogram CO2/Kilometer)</t>
  </si>
  <si>
    <t>0.0056 (Gram CH4/Kilometer)</t>
  </si>
  <si>
    <t>0.0451 (Gram N2O/Kilometer)</t>
  </si>
  <si>
    <t>Comments</t>
  </si>
  <si>
    <t>???</t>
  </si>
  <si>
    <t>Metric tons</t>
  </si>
  <si>
    <t>Converted tp metric tons</t>
  </si>
  <si>
    <t>Converted to metric tons</t>
  </si>
  <si>
    <t>Sum</t>
  </si>
  <si>
    <t>RUNNING PROOF</t>
  </si>
  <si>
    <t>Discrepency of</t>
  </si>
  <si>
    <t>metric tons</t>
  </si>
  <si>
    <t>By N digit approx ???</t>
  </si>
  <si>
    <t>No digits to run</t>
  </si>
  <si>
    <t>not relevant for activity type</t>
  </si>
  <si>
    <t>Simplest case</t>
  </si>
  <si>
    <t>Run digits</t>
  </si>
  <si>
    <t>Running digits</t>
  </si>
  <si>
    <t>Fallbacks when lacking data</t>
  </si>
  <si>
    <t>Spiking numbers</t>
  </si>
  <si>
    <t>Very small campared to 
the kilometeres driven</t>
  </si>
  <si>
    <t>metric tons per kilometer
*(distribution unknown)</t>
  </si>
  <si>
    <t>have</t>
  </si>
  <si>
    <t>fallbacks</t>
  </si>
  <si>
    <t>when lack</t>
  </si>
  <si>
    <t>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</si>
</sst>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"/>
    <numFmt numFmtId="165" formatCode="_(* #,##0.00000_);_(* \(#,##0.00000\);_(* &quot;-&quot;??_);_(@_)"/>
    <numFmt numFmtId="166" formatCode="_(* #,##0.000_);_(* \(#,##0.000\);_(* &quot;-&quot;??_);_(@_)"/>
    <numFmt numFmtId="167" formatCode="0.00000"/>
    <numFmt numFmtId="168" formatCode="_(* #,##0.000000_);_(* \(#,##0.000000\);_(* &quot;-&quot;??_);_(@_)"/>
    <numFmt numFmtId="173" formatCode="0.000"/>
    <numFmt numFmtId="177" formatCode="0.00000000"/>
    <numFmt numFmtId="178" formatCode="0.000000000"/>
    <numFmt numFmtId="179" formatCode="0.0000000000"/>
    <numFmt numFmtId="180" formatCode="0.00000000000"/>
    <numFmt numFmtId="189" formatCode="_(* #,##0.000000000_);_(* \(#,##0.000000000\);_(* &quot;-&quot;??_);_(@_)"/>
    <numFmt numFmtId="190" formatCode="_(* #,##0.0000000000_);_(* \(#,##0.0000000000\);_(* &quot;-&quot;??_);_(@_)"/>
    <numFmt numFmtId="193" formatCode="_(* #,##0.0000000000000_);_(* \(#,##0.0000000000000\);_(* &quot;-&quot;??_);_(@_)"/>
    <numFmt numFmtId="195" formatCode="_(* #,##0.000000000000000_);_(* \(#,##0.000000000000000\);_(* &quot;-&quot;??_);_(@_)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theme="0"/>
      <name val="Arial"/>
      <family val="2"/>
    </font>
    <font>
      <b/>
      <vertAlign val="subscript"/>
      <sz val="10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  <font>
      <sz val="24"/>
      <color theme="1"/>
      <name val="Aptos Narrow"/>
      <family val="2"/>
      <scheme val="minor"/>
    </font>
    <font>
      <sz val="24"/>
      <name val="Arial"/>
      <family val="2"/>
    </font>
    <font>
      <b/>
      <sz val="11"/>
      <color theme="0"/>
      <name val="Arial"/>
      <family val="2"/>
    </font>
    <font>
      <b/>
      <strike/>
      <sz val="10"/>
      <color theme="0"/>
      <name val="Arial"/>
      <family val="2"/>
    </font>
    <font>
      <sz val="11"/>
      <color theme="9" tint="0.59999389629810485"/>
      <name val="Aptos Narrow"/>
      <family val="2"/>
      <scheme val="minor"/>
    </font>
    <font>
      <b/>
      <sz val="12"/>
      <color theme="1" tint="0.14999847407452621"/>
      <name val="Arial"/>
      <family val="2"/>
    </font>
    <font>
      <b/>
      <sz val="8"/>
      <color theme="3"/>
      <name val="Arial"/>
      <family val="2"/>
    </font>
    <font>
      <sz val="9"/>
      <color theme="8" tint="-0.499984740745262"/>
      <name val="Arial"/>
      <family val="2"/>
    </font>
    <font>
      <sz val="7.5"/>
      <color indexed="8"/>
      <name val="Arial"/>
      <family val="2"/>
    </font>
    <font>
      <sz val="12"/>
      <color indexed="8"/>
      <name val="Arial"/>
      <family val="2"/>
    </font>
    <font>
      <sz val="8"/>
      <color theme="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00ACA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E7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B3FFFB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ACA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ACA2"/>
      </left>
      <right/>
      <top style="medium">
        <color rgb="FF00ACA2"/>
      </top>
      <bottom/>
      <diagonal/>
    </border>
    <border>
      <left/>
      <right/>
      <top style="medium">
        <color rgb="FF00ACA2"/>
      </top>
      <bottom/>
      <diagonal/>
    </border>
    <border>
      <left style="thin">
        <color theme="1" tint="0.34998626667073579"/>
      </left>
      <right/>
      <top style="medium">
        <color rgb="FF00ACA2"/>
      </top>
      <bottom style="thin">
        <color theme="1" tint="0.34998626667073579"/>
      </bottom>
      <diagonal/>
    </border>
    <border>
      <left/>
      <right/>
      <top style="medium">
        <color rgb="FF00ACA2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medium">
        <color rgb="FF00ACA2"/>
      </top>
      <bottom style="thin">
        <color theme="1" tint="0.34998626667073579"/>
      </bottom>
      <diagonal/>
    </border>
    <border>
      <left style="medium">
        <color rgb="FF00ACA2"/>
      </left>
      <right/>
      <top/>
      <bottom style="thin">
        <color theme="1" tint="0.3499862666707357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rgb="FF00ACA2"/>
      </top>
      <bottom/>
      <diagonal/>
    </border>
    <border>
      <left/>
      <right style="medium">
        <color indexed="64"/>
      </right>
      <top style="medium">
        <color rgb="FF00ACA2"/>
      </top>
      <bottom style="thin">
        <color theme="1" tint="0.34998626667073579"/>
      </bottom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theme="1" tint="0.34998626667073579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1" tint="0.34998626667073579"/>
      </bottom>
      <diagonal/>
    </border>
    <border>
      <left/>
      <right/>
      <top style="medium">
        <color indexed="64"/>
      </top>
      <bottom style="thin">
        <color theme="1" tint="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/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rgb="FF00ACA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rgb="FF00ACA2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rgb="FF00ACA2"/>
      </left>
      <right style="hair">
        <color indexed="19"/>
      </right>
      <top/>
      <bottom style="medium">
        <color rgb="FF00ACA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rgb="FF00ACA2"/>
      </bottom>
      <diagonal/>
    </border>
    <border>
      <left style="hair">
        <color indexed="19"/>
      </left>
      <right style="hair">
        <color indexed="19"/>
      </right>
      <top/>
      <bottom style="medium">
        <color rgb="FF00ACA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ACA2"/>
      </bottom>
      <diagonal/>
    </border>
    <border>
      <left style="medium">
        <color rgb="FF00ACA2"/>
      </left>
      <right style="medium">
        <color rgb="FF00ACA2"/>
      </right>
      <top style="medium">
        <color rgb="FF00ACA2"/>
      </top>
      <bottom/>
      <diagonal/>
    </border>
    <border>
      <left style="medium">
        <color rgb="FF00ACA2"/>
      </left>
      <right style="medium">
        <color rgb="FF00ACA2"/>
      </right>
      <top style="medium">
        <color rgb="FF00ACA2"/>
      </top>
      <bottom style="hair">
        <color indexed="19"/>
      </bottom>
      <diagonal/>
    </border>
    <border>
      <left style="medium">
        <color rgb="FF00ACA2"/>
      </left>
      <right style="medium">
        <color rgb="FF00ACA2"/>
      </right>
      <top/>
      <bottom/>
      <diagonal/>
    </border>
    <border>
      <left/>
      <right/>
      <top/>
      <bottom style="medium">
        <color rgb="FF00ACA2"/>
      </bottom>
      <diagonal/>
    </border>
    <border>
      <left style="medium">
        <color rgb="FF00ACA2"/>
      </left>
      <right style="medium">
        <color rgb="FF00ACA2"/>
      </right>
      <top style="hair">
        <color indexed="19"/>
      </top>
      <bottom style="hair">
        <color indexed="19"/>
      </bottom>
      <diagonal/>
    </border>
    <border>
      <left style="medium">
        <color rgb="FF00ACA2"/>
      </left>
      <right style="medium">
        <color rgb="FF00ACA2"/>
      </right>
      <top/>
      <bottom style="medium">
        <color rgb="FF00ACA2"/>
      </bottom>
      <diagonal/>
    </border>
    <border>
      <left style="medium">
        <color rgb="FF00ACA2"/>
      </left>
      <right style="medium">
        <color rgb="FF00ACA2"/>
      </right>
      <top style="hair">
        <color indexed="19"/>
      </top>
      <bottom style="medium">
        <color rgb="FF00ACA2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rgb="FF00ACA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ACA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ACA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</cellStyleXfs>
  <cellXfs count="183">
    <xf numFmtId="0" fontId="0" fillId="0" borderId="0" xfId="0"/>
    <xf numFmtId="0" fontId="0" fillId="0" borderId="0" xfId="0" applyBorder="1"/>
    <xf numFmtId="164" fontId="4" fillId="0" borderId="0" xfId="2" applyNumberFormat="1" applyBorder="1" applyAlignment="1" applyProtection="1">
      <alignment horizontal="center" vertical="center"/>
      <protection locked="0"/>
    </xf>
    <xf numFmtId="0" fontId="4" fillId="0" borderId="0" xfId="2" applyBorder="1" applyAlignment="1" applyProtection="1">
      <alignment horizontal="left" vertical="center" indent="1"/>
      <protection locked="0"/>
    </xf>
    <xf numFmtId="164" fontId="4" fillId="0" borderId="0" xfId="2" applyNumberFormat="1" applyBorder="1" applyAlignment="1">
      <alignment horizontal="center" vertical="center"/>
    </xf>
    <xf numFmtId="0" fontId="0" fillId="0" borderId="1" xfId="0" applyBorder="1"/>
    <xf numFmtId="0" fontId="6" fillId="0" borderId="2" xfId="3" applyFont="1" applyBorder="1" applyAlignment="1" applyProtection="1">
      <alignment horizontal="left" vertical="center"/>
      <protection locked="0"/>
    </xf>
    <xf numFmtId="0" fontId="6" fillId="0" borderId="3" xfId="3" applyFont="1" applyBorder="1" applyAlignment="1" applyProtection="1">
      <alignment horizontal="left" vertical="center"/>
      <protection locked="0"/>
    </xf>
    <xf numFmtId="0" fontId="6" fillId="0" borderId="3" xfId="3" applyFont="1" applyBorder="1" applyAlignment="1" applyProtection="1">
      <alignment horizontal="left" vertical="center" wrapText="1"/>
      <protection locked="0"/>
    </xf>
    <xf numFmtId="0" fontId="6" fillId="0" borderId="3" xfId="3" applyFont="1" applyBorder="1" applyAlignment="1" applyProtection="1">
      <alignment horizontal="center" vertical="center"/>
      <protection locked="0"/>
    </xf>
    <xf numFmtId="0" fontId="6" fillId="0" borderId="1" xfId="3" applyFont="1" applyBorder="1" applyAlignment="1" applyProtection="1">
      <alignment horizontal="left" vertical="center"/>
      <protection locked="0"/>
    </xf>
    <xf numFmtId="0" fontId="6" fillId="0" borderId="1" xfId="3" applyFont="1" applyBorder="1" applyAlignment="1" applyProtection="1">
      <alignment horizontal="left" vertical="center" wrapText="1"/>
      <protection locked="0"/>
    </xf>
    <xf numFmtId="0" fontId="6" fillId="0" borderId="1" xfId="3" applyFont="1" applyBorder="1" applyAlignment="1" applyProtection="1">
      <alignment horizontal="center" vertical="center"/>
      <protection locked="0"/>
    </xf>
    <xf numFmtId="0" fontId="7" fillId="2" borderId="3" xfId="3" applyFont="1" applyFill="1" applyBorder="1" applyAlignment="1">
      <alignment horizontal="center" vertical="center" wrapText="1"/>
    </xf>
    <xf numFmtId="0" fontId="11" fillId="3" borderId="4" xfId="3" applyFont="1" applyFill="1" applyBorder="1" applyAlignment="1">
      <alignment horizontal="center" vertical="center" wrapText="1"/>
    </xf>
    <xf numFmtId="43" fontId="6" fillId="0" borderId="3" xfId="1" applyFont="1" applyBorder="1" applyAlignment="1" applyProtection="1">
      <alignment horizontal="right" vertical="center"/>
      <protection hidden="1"/>
    </xf>
    <xf numFmtId="43" fontId="6" fillId="0" borderId="5" xfId="1" applyFont="1" applyBorder="1" applyAlignment="1" applyProtection="1">
      <alignment horizontal="right" vertical="center"/>
      <protection hidden="1"/>
    </xf>
    <xf numFmtId="165" fontId="6" fillId="4" borderId="6" xfId="1" applyNumberFormat="1" applyFont="1" applyFill="1" applyBorder="1" applyAlignment="1" applyProtection="1">
      <alignment horizontal="right" vertical="center" wrapText="1"/>
      <protection hidden="1"/>
    </xf>
    <xf numFmtId="166" fontId="6" fillId="0" borderId="3" xfId="1" applyNumberFormat="1" applyFont="1" applyBorder="1" applyAlignment="1" applyProtection="1">
      <alignment horizontal="right" vertical="center"/>
      <protection hidden="1"/>
    </xf>
    <xf numFmtId="0" fontId="4" fillId="0" borderId="11" xfId="2" applyBorder="1" applyAlignment="1" applyProtection="1">
      <alignment vertical="center" wrapText="1"/>
      <protection locked="0"/>
    </xf>
    <xf numFmtId="0" fontId="4" fillId="0" borderId="12" xfId="2" applyBorder="1" applyAlignment="1" applyProtection="1">
      <alignment horizontal="left" vertical="center" indent="1"/>
      <protection locked="0"/>
    </xf>
    <xf numFmtId="164" fontId="4" fillId="0" borderId="12" xfId="2" applyNumberFormat="1" applyBorder="1" applyAlignment="1">
      <alignment horizontal="center" vertical="center"/>
    </xf>
    <xf numFmtId="164" fontId="4" fillId="0" borderId="12" xfId="2" applyNumberFormat="1" applyBorder="1" applyAlignment="1" applyProtection="1">
      <alignment horizontal="center" vertical="center"/>
      <protection locked="0"/>
    </xf>
    <xf numFmtId="0" fontId="0" fillId="0" borderId="12" xfId="0" applyBorder="1"/>
    <xf numFmtId="0" fontId="0" fillId="0" borderId="13" xfId="0" applyBorder="1"/>
    <xf numFmtId="0" fontId="16" fillId="2" borderId="14" xfId="3" applyFont="1" applyFill="1" applyBorder="1" applyAlignment="1">
      <alignment horizontal="center" vertical="center" wrapText="1"/>
    </xf>
    <xf numFmtId="0" fontId="16" fillId="2" borderId="15" xfId="3" applyFont="1" applyFill="1" applyBorder="1" applyAlignment="1">
      <alignment horizontal="center" vertical="center" wrapText="1"/>
    </xf>
    <xf numFmtId="0" fontId="16" fillId="9" borderId="16" xfId="3" applyFont="1" applyFill="1" applyBorder="1" applyAlignment="1">
      <alignment horizontal="center" vertical="center" wrapText="1"/>
    </xf>
    <xf numFmtId="0" fontId="16" fillId="9" borderId="17" xfId="3" applyFont="1" applyFill="1" applyBorder="1" applyAlignment="1">
      <alignment horizontal="center" vertical="center" wrapText="1"/>
    </xf>
    <xf numFmtId="0" fontId="16" fillId="9" borderId="18" xfId="3" applyFont="1" applyFill="1" applyBorder="1" applyAlignment="1">
      <alignment horizontal="center" vertical="center" wrapText="1"/>
    </xf>
    <xf numFmtId="0" fontId="16" fillId="2" borderId="19" xfId="3" applyFont="1" applyFill="1" applyBorder="1" applyAlignment="1">
      <alignment horizontal="center" vertical="center" wrapText="1"/>
    </xf>
    <xf numFmtId="0" fontId="16" fillId="2" borderId="7" xfId="3" applyFont="1" applyFill="1" applyBorder="1" applyAlignment="1">
      <alignment horizontal="center" vertical="center" wrapText="1"/>
    </xf>
    <xf numFmtId="0" fontId="16" fillId="10" borderId="15" xfId="3" applyFont="1" applyFill="1" applyBorder="1" applyAlignment="1">
      <alignment horizontal="center" vertical="center" wrapText="1"/>
    </xf>
    <xf numFmtId="0" fontId="16" fillId="10" borderId="7" xfId="3" applyFont="1" applyFill="1" applyBorder="1" applyAlignment="1">
      <alignment horizontal="center" vertical="center" wrapText="1"/>
    </xf>
    <xf numFmtId="178" fontId="4" fillId="13" borderId="0" xfId="2" applyNumberFormat="1" applyFill="1" applyBorder="1" applyAlignment="1">
      <alignment horizontal="center" vertical="center"/>
    </xf>
    <xf numFmtId="179" fontId="4" fillId="13" borderId="0" xfId="2" applyNumberFormat="1" applyFill="1" applyBorder="1" applyAlignment="1">
      <alignment horizontal="center" vertical="center"/>
    </xf>
    <xf numFmtId="180" fontId="4" fillId="13" borderId="0" xfId="2" applyNumberFormat="1" applyFill="1" applyBorder="1" applyAlignment="1">
      <alignment horizontal="center" vertical="center"/>
    </xf>
    <xf numFmtId="177" fontId="4" fillId="13" borderId="0" xfId="2" applyNumberFormat="1" applyFill="1" applyBorder="1" applyAlignment="1">
      <alignment horizontal="center" vertical="center"/>
    </xf>
    <xf numFmtId="164" fontId="4" fillId="13" borderId="0" xfId="2" applyNumberForma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8" fillId="5" borderId="10" xfId="0" applyFont="1" applyFill="1" applyBorder="1"/>
    <xf numFmtId="0" fontId="16" fillId="10" borderId="21" xfId="3" applyFont="1" applyFill="1" applyBorder="1" applyAlignment="1">
      <alignment horizontal="center" vertical="center" wrapText="1"/>
    </xf>
    <xf numFmtId="0" fontId="16" fillId="11" borderId="22" xfId="3" applyFont="1" applyFill="1" applyBorder="1" applyAlignment="1">
      <alignment vertical="center" wrapText="1"/>
    </xf>
    <xf numFmtId="0" fontId="16" fillId="10" borderId="23" xfId="3" applyFont="1" applyFill="1" applyBorder="1" applyAlignment="1">
      <alignment horizontal="center" vertical="center" wrapText="1"/>
    </xf>
    <xf numFmtId="0" fontId="7" fillId="11" borderId="24" xfId="3" applyFont="1" applyFill="1" applyBorder="1" applyAlignment="1">
      <alignment horizontal="center" vertical="center" wrapText="1"/>
    </xf>
    <xf numFmtId="0" fontId="6" fillId="0" borderId="25" xfId="3" applyFont="1" applyBorder="1" applyAlignment="1" applyProtection="1">
      <alignment horizontal="left" vertical="center"/>
      <protection locked="0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4" fillId="0" borderId="27" xfId="2" applyBorder="1" applyAlignment="1" applyProtection="1">
      <alignment vertical="center" wrapText="1"/>
      <protection locked="0"/>
    </xf>
    <xf numFmtId="0" fontId="15" fillId="7" borderId="8" xfId="2" applyFont="1" applyFill="1" applyBorder="1" applyAlignment="1" applyProtection="1">
      <alignment horizontal="center" vertical="center" wrapText="1"/>
      <protection locked="0"/>
    </xf>
    <xf numFmtId="0" fontId="15" fillId="7" borderId="9" xfId="2" applyFont="1" applyFill="1" applyBorder="1" applyAlignment="1" applyProtection="1">
      <alignment horizontal="center" vertical="center" wrapText="1"/>
      <protection locked="0"/>
    </xf>
    <xf numFmtId="0" fontId="0" fillId="7" borderId="10" xfId="0" applyFill="1" applyBorder="1"/>
    <xf numFmtId="0" fontId="2" fillId="13" borderId="27" xfId="0" applyFont="1" applyFill="1" applyBorder="1"/>
    <xf numFmtId="0" fontId="0" fillId="13" borderId="0" xfId="0" applyFill="1" applyBorder="1"/>
    <xf numFmtId="0" fontId="4" fillId="13" borderId="27" xfId="2" applyFill="1" applyBorder="1" applyAlignment="1" applyProtection="1">
      <alignment horizontal="left" vertical="center" indent="1"/>
      <protection locked="0"/>
    </xf>
    <xf numFmtId="0" fontId="0" fillId="13" borderId="27" xfId="0" applyFill="1" applyBorder="1"/>
    <xf numFmtId="173" fontId="4" fillId="13" borderId="27" xfId="2" applyNumberFormat="1" applyFill="1" applyBorder="1" applyAlignment="1" applyProtection="1">
      <alignment horizontal="left" vertical="center" indent="1"/>
      <protection locked="0"/>
    </xf>
    <xf numFmtId="0" fontId="14" fillId="6" borderId="29" xfId="0" applyFont="1" applyFill="1" applyBorder="1" applyAlignment="1">
      <alignment horizontal="center"/>
    </xf>
    <xf numFmtId="0" fontId="14" fillId="6" borderId="30" xfId="0" applyFont="1" applyFill="1" applyBorder="1" applyAlignment="1">
      <alignment horizontal="center"/>
    </xf>
    <xf numFmtId="0" fontId="14" fillId="6" borderId="31" xfId="0" applyFont="1" applyFill="1" applyBorder="1" applyAlignment="1">
      <alignment horizontal="center"/>
    </xf>
    <xf numFmtId="0" fontId="7" fillId="2" borderId="32" xfId="3" applyFont="1" applyFill="1" applyBorder="1" applyAlignment="1">
      <alignment horizontal="center" vertical="center" wrapText="1"/>
    </xf>
    <xf numFmtId="0" fontId="11" fillId="3" borderId="33" xfId="3" applyFont="1" applyFill="1" applyBorder="1" applyAlignment="1">
      <alignment horizontal="center" vertical="center" wrapText="1"/>
    </xf>
    <xf numFmtId="166" fontId="6" fillId="0" borderId="34" xfId="1" applyNumberFormat="1" applyFont="1" applyBorder="1" applyAlignment="1" applyProtection="1">
      <alignment horizontal="right" vertical="center"/>
      <protection hidden="1"/>
    </xf>
    <xf numFmtId="167" fontId="13" fillId="0" borderId="35" xfId="1" applyNumberFormat="1" applyFont="1" applyBorder="1" applyAlignment="1" applyProtection="1">
      <alignment horizontal="right" vertical="center"/>
      <protection hidden="1"/>
    </xf>
    <xf numFmtId="168" fontId="6" fillId="0" borderId="35" xfId="1" applyNumberFormat="1" applyFont="1" applyBorder="1" applyAlignment="1" applyProtection="1">
      <alignment horizontal="right" vertical="center"/>
      <protection hidden="1"/>
    </xf>
    <xf numFmtId="43" fontId="6" fillId="0" borderId="35" xfId="1" applyFont="1" applyBorder="1" applyAlignment="1" applyProtection="1">
      <alignment horizontal="right" vertical="center"/>
      <protection hidden="1"/>
    </xf>
    <xf numFmtId="43" fontId="6" fillId="0" borderId="36" xfId="1" applyFont="1" applyBorder="1" applyAlignment="1" applyProtection="1">
      <alignment horizontal="right" vertical="center"/>
      <protection hidden="1"/>
    </xf>
    <xf numFmtId="165" fontId="6" fillId="4" borderId="37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38" xfId="1" applyNumberFormat="1" applyFont="1" applyFill="1" applyBorder="1" applyAlignment="1" applyProtection="1">
      <alignment horizontal="right" vertical="center" wrapText="1"/>
      <protection hidden="1"/>
    </xf>
    <xf numFmtId="0" fontId="0" fillId="14" borderId="0" xfId="0" applyFill="1"/>
    <xf numFmtId="0" fontId="4" fillId="14" borderId="0" xfId="2" applyFill="1" applyBorder="1" applyAlignment="1" applyProtection="1">
      <alignment vertical="center" wrapText="1"/>
      <protection locked="0"/>
    </xf>
    <xf numFmtId="0" fontId="4" fillId="14" borderId="0" xfId="2" applyFill="1" applyBorder="1" applyAlignment="1" applyProtection="1">
      <alignment horizontal="left" vertical="center" indent="1"/>
      <protection locked="0"/>
    </xf>
    <xf numFmtId="164" fontId="4" fillId="14" borderId="0" xfId="2" applyNumberFormat="1" applyFill="1" applyBorder="1" applyAlignment="1">
      <alignment horizontal="center" vertical="center"/>
    </xf>
    <xf numFmtId="164" fontId="4" fillId="14" borderId="0" xfId="2" applyNumberFormat="1" applyFill="1" applyBorder="1" applyAlignment="1" applyProtection="1">
      <alignment horizontal="center" vertical="center"/>
      <protection locked="0"/>
    </xf>
    <xf numFmtId="0" fontId="0" fillId="14" borderId="0" xfId="0" applyFill="1" applyBorder="1"/>
    <xf numFmtId="0" fontId="0" fillId="0" borderId="28" xfId="0" applyBorder="1" applyAlignment="1">
      <alignment horizontal="center"/>
    </xf>
    <xf numFmtId="0" fontId="0" fillId="0" borderId="28" xfId="0" applyBorder="1" applyAlignment="1">
      <alignment wrapText="1"/>
    </xf>
    <xf numFmtId="0" fontId="0" fillId="0" borderId="27" xfId="0" applyBorder="1" applyAlignment="1">
      <alignment horizontal="center" vertical="center"/>
    </xf>
    <xf numFmtId="0" fontId="3" fillId="1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4" fillId="0" borderId="0" xfId="2" quotePrefix="1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1" fillId="13" borderId="0" xfId="3" applyFont="1" applyFill="1" applyBorder="1" applyAlignment="1">
      <alignment horizontal="center" vertical="center" wrapText="1"/>
    </xf>
    <xf numFmtId="0" fontId="0" fillId="12" borderId="0" xfId="0" applyFill="1" applyBorder="1"/>
    <xf numFmtId="0" fontId="0" fillId="0" borderId="0" xfId="0" applyBorder="1" applyAlignment="1">
      <alignment vertical="center"/>
    </xf>
    <xf numFmtId="0" fontId="3" fillId="0" borderId="0" xfId="0" applyFont="1" applyFill="1" applyBorder="1" applyAlignment="1"/>
    <xf numFmtId="4" fontId="7" fillId="16" borderId="39" xfId="3" applyNumberFormat="1" applyFont="1" applyFill="1" applyBorder="1" applyAlignment="1">
      <alignment horizontal="center" vertical="center" wrapText="1"/>
    </xf>
    <xf numFmtId="0" fontId="7" fillId="2" borderId="40" xfId="3" applyFont="1" applyFill="1" applyBorder="1" applyAlignment="1">
      <alignment horizontal="center" vertical="center" wrapText="1"/>
    </xf>
    <xf numFmtId="0" fontId="16" fillId="2" borderId="39" xfId="3" applyFont="1" applyFill="1" applyBorder="1" applyAlignment="1">
      <alignment horizontal="center" vertical="center" wrapText="1"/>
    </xf>
    <xf numFmtId="4" fontId="7" fillId="16" borderId="3" xfId="3" applyNumberFormat="1" applyFont="1" applyFill="1" applyBorder="1" applyAlignment="1">
      <alignment horizontal="center" vertical="center" wrapText="1"/>
    </xf>
    <xf numFmtId="0" fontId="7" fillId="2" borderId="41" xfId="3" applyFont="1" applyFill="1" applyBorder="1" applyAlignment="1">
      <alignment horizontal="center" vertical="center" wrapText="1"/>
    </xf>
    <xf numFmtId="0" fontId="16" fillId="2" borderId="3" xfId="3" applyFont="1" applyFill="1" applyBorder="1" applyAlignment="1">
      <alignment horizontal="center" vertical="center" wrapText="1"/>
    </xf>
    <xf numFmtId="0" fontId="19" fillId="3" borderId="7" xfId="3" applyFont="1" applyFill="1" applyBorder="1" applyAlignment="1">
      <alignment horizontal="center" vertical="center" wrapText="1"/>
    </xf>
    <xf numFmtId="0" fontId="16" fillId="17" borderId="2" xfId="3" applyFont="1" applyFill="1" applyBorder="1" applyAlignment="1">
      <alignment horizontal="center" vertical="center" wrapText="1"/>
    </xf>
    <xf numFmtId="0" fontId="20" fillId="17" borderId="3" xfId="3" applyFont="1" applyFill="1" applyBorder="1" applyAlignment="1">
      <alignment horizontal="center" vertical="center" wrapText="1"/>
    </xf>
    <xf numFmtId="4" fontId="21" fillId="4" borderId="3" xfId="3" applyNumberFormat="1" applyFont="1" applyFill="1" applyBorder="1" applyAlignment="1">
      <alignment horizontal="center" vertical="center"/>
    </xf>
    <xf numFmtId="2" fontId="22" fillId="0" borderId="3" xfId="3" applyNumberFormat="1" applyFont="1" applyBorder="1" applyAlignment="1">
      <alignment horizontal="left" vertical="center" wrapText="1"/>
    </xf>
    <xf numFmtId="165" fontId="13" fillId="0" borderId="3" xfId="1" applyNumberFormat="1" applyFont="1" applyBorder="1" applyAlignment="1" applyProtection="1">
      <alignment horizontal="right" vertical="center"/>
      <protection hidden="1"/>
    </xf>
    <xf numFmtId="165" fontId="6" fillId="0" borderId="3" xfId="1" applyNumberFormat="1" applyFont="1" applyBorder="1" applyAlignment="1" applyProtection="1">
      <alignment horizontal="right" vertical="center"/>
      <protection hidden="1"/>
    </xf>
    <xf numFmtId="0" fontId="6" fillId="0" borderId="42" xfId="3" applyFont="1" applyBorder="1" applyAlignment="1" applyProtection="1">
      <alignment horizontal="left" vertical="center"/>
      <protection locked="0"/>
    </xf>
    <xf numFmtId="0" fontId="6" fillId="0" borderId="43" xfId="3" applyFont="1" applyBorder="1" applyAlignment="1" applyProtection="1">
      <alignment horizontal="left" vertical="center"/>
      <protection locked="0"/>
    </xf>
    <xf numFmtId="0" fontId="6" fillId="0" borderId="44" xfId="3" applyFont="1" applyBorder="1" applyAlignment="1" applyProtection="1">
      <alignment horizontal="left" vertical="center"/>
      <protection locked="0"/>
    </xf>
    <xf numFmtId="0" fontId="6" fillId="0" borderId="44" xfId="3" applyFont="1" applyBorder="1" applyAlignment="1" applyProtection="1">
      <alignment horizontal="left" vertical="center" wrapText="1"/>
      <protection locked="0"/>
    </xf>
    <xf numFmtId="0" fontId="6" fillId="0" borderId="44" xfId="3" applyFont="1" applyBorder="1" applyAlignment="1" applyProtection="1">
      <alignment horizontal="center" vertical="center"/>
      <protection locked="0"/>
    </xf>
    <xf numFmtId="4" fontId="21" fillId="4" borderId="43" xfId="3" applyNumberFormat="1" applyFont="1" applyFill="1" applyBorder="1" applyAlignment="1">
      <alignment horizontal="center" vertical="center"/>
    </xf>
    <xf numFmtId="2" fontId="22" fillId="0" borderId="43" xfId="3" applyNumberFormat="1" applyFont="1" applyBorder="1" applyAlignment="1">
      <alignment horizontal="left" vertical="center" wrapText="1"/>
    </xf>
    <xf numFmtId="166" fontId="6" fillId="0" borderId="43" xfId="1" applyNumberFormat="1" applyFont="1" applyBorder="1" applyAlignment="1" applyProtection="1">
      <alignment horizontal="right" vertical="center"/>
      <protection hidden="1"/>
    </xf>
    <xf numFmtId="165" fontId="6" fillId="0" borderId="43" xfId="1" applyNumberFormat="1" applyFont="1" applyBorder="1" applyAlignment="1" applyProtection="1">
      <alignment horizontal="right" vertical="center"/>
      <protection hidden="1"/>
    </xf>
    <xf numFmtId="165" fontId="6" fillId="4" borderId="45" xfId="1" applyNumberFormat="1" applyFont="1" applyFill="1" applyBorder="1" applyAlignment="1" applyProtection="1">
      <alignment horizontal="right" vertical="center" wrapText="1"/>
      <protection hidden="1"/>
    </xf>
    <xf numFmtId="0" fontId="5" fillId="0" borderId="0" xfId="3" applyAlignment="1">
      <alignment horizontal="center" vertical="center"/>
    </xf>
    <xf numFmtId="0" fontId="5" fillId="0" borderId="0" xfId="3" applyAlignment="1">
      <alignment horizontal="center" vertical="center" wrapText="1"/>
    </xf>
    <xf numFmtId="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3" fontId="0" fillId="0" borderId="0" xfId="0" applyNumberFormat="1"/>
    <xf numFmtId="0" fontId="23" fillId="0" borderId="0" xfId="3" applyFont="1" applyAlignment="1">
      <alignment horizontal="left" vertical="center" wrapText="1"/>
    </xf>
    <xf numFmtId="0" fontId="7" fillId="2" borderId="46" xfId="3" applyFont="1" applyFill="1" applyBorder="1" applyAlignment="1">
      <alignment horizontal="center" vertical="center" wrapText="1"/>
    </xf>
    <xf numFmtId="0" fontId="7" fillId="2" borderId="15" xfId="3" applyFont="1" applyFill="1" applyBorder="1" applyAlignment="1">
      <alignment horizontal="center" vertical="center" wrapText="1"/>
    </xf>
    <xf numFmtId="43" fontId="5" fillId="0" borderId="47" xfId="1" applyFont="1" applyBorder="1" applyAlignment="1" applyProtection="1">
      <alignment vertical="center"/>
      <protection hidden="1"/>
    </xf>
    <xf numFmtId="0" fontId="5" fillId="0" borderId="0" xfId="3" applyAlignment="1">
      <alignment horizontal="left" vertical="center"/>
    </xf>
    <xf numFmtId="0" fontId="23" fillId="0" borderId="0" xfId="3" applyFont="1" applyAlignment="1">
      <alignment horizontal="left" vertical="center"/>
    </xf>
    <xf numFmtId="0" fontId="23" fillId="0" borderId="0" xfId="3" applyFont="1" applyAlignment="1">
      <alignment horizontal="left" vertical="center" wrapText="1"/>
    </xf>
    <xf numFmtId="0" fontId="7" fillId="2" borderId="48" xfId="3" applyFont="1" applyFill="1" applyBorder="1" applyAlignment="1">
      <alignment horizontal="center" vertical="center" wrapText="1"/>
    </xf>
    <xf numFmtId="0" fontId="7" fillId="2" borderId="49" xfId="3" applyFont="1" applyFill="1" applyBorder="1" applyAlignment="1">
      <alignment horizontal="center" vertical="center" wrapText="1"/>
    </xf>
    <xf numFmtId="43" fontId="5" fillId="0" borderId="50" xfId="1" applyFont="1" applyBorder="1" applyAlignment="1" applyProtection="1">
      <alignment vertical="center"/>
      <protection hidden="1"/>
    </xf>
    <xf numFmtId="0" fontId="5" fillId="0" borderId="0" xfId="3" applyAlignment="1">
      <alignment horizontal="left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51" xfId="3" applyFont="1" applyFill="1" applyBorder="1" applyAlignment="1">
      <alignment horizontal="center" vertical="center" wrapText="1"/>
    </xf>
    <xf numFmtId="43" fontId="5" fillId="0" borderId="52" xfId="1" applyFont="1" applyBorder="1" applyAlignment="1" applyProtection="1">
      <alignment vertical="center"/>
      <protection hidden="1"/>
    </xf>
    <xf numFmtId="165" fontId="6" fillId="8" borderId="3" xfId="1" applyNumberFormat="1" applyFont="1" applyFill="1" applyBorder="1" applyAlignment="1" applyProtection="1">
      <alignment horizontal="right" vertical="center"/>
      <protection hidden="1"/>
    </xf>
    <xf numFmtId="4" fontId="21" fillId="8" borderId="3" xfId="3" applyNumberFormat="1" applyFont="1" applyFill="1" applyBorder="1" applyAlignment="1">
      <alignment horizontal="center" vertical="center"/>
    </xf>
    <xf numFmtId="0" fontId="16" fillId="18" borderId="15" xfId="3" applyFont="1" applyFill="1" applyBorder="1" applyAlignment="1">
      <alignment horizontal="center" vertical="center" wrapText="1"/>
    </xf>
    <xf numFmtId="0" fontId="16" fillId="18" borderId="7" xfId="3" applyFont="1" applyFill="1" applyBorder="1" applyAlignment="1">
      <alignment horizontal="center" vertical="center" wrapText="1"/>
    </xf>
    <xf numFmtId="0" fontId="20" fillId="18" borderId="3" xfId="3" applyFont="1" applyFill="1" applyBorder="1" applyAlignment="1">
      <alignment horizontal="center" vertical="center" wrapText="1"/>
    </xf>
    <xf numFmtId="0" fontId="0" fillId="8" borderId="0" xfId="0" applyFill="1"/>
    <xf numFmtId="0" fontId="11" fillId="8" borderId="6" xfId="3" applyFont="1" applyFill="1" applyBorder="1" applyAlignment="1">
      <alignment horizontal="center" vertical="center" wrapText="1"/>
    </xf>
    <xf numFmtId="190" fontId="6" fillId="0" borderId="3" xfId="1" applyNumberFormat="1" applyFont="1" applyBorder="1" applyAlignment="1" applyProtection="1">
      <alignment horizontal="right" vertical="center"/>
      <protection hidden="1"/>
    </xf>
    <xf numFmtId="190" fontId="6" fillId="0" borderId="43" xfId="1" applyNumberFormat="1" applyFont="1" applyBorder="1" applyAlignment="1" applyProtection="1">
      <alignment horizontal="right" vertical="center"/>
      <protection hidden="1"/>
    </xf>
    <xf numFmtId="43" fontId="0" fillId="8" borderId="0" xfId="0" applyNumberFormat="1" applyFill="1"/>
    <xf numFmtId="189" fontId="0" fillId="8" borderId="0" xfId="0" applyNumberFormat="1" applyFill="1"/>
    <xf numFmtId="190" fontId="0" fillId="8" borderId="0" xfId="0" applyNumberFormat="1" applyFill="1"/>
    <xf numFmtId="165" fontId="0" fillId="8" borderId="0" xfId="0" applyNumberFormat="1" applyFill="1"/>
    <xf numFmtId="0" fontId="0" fillId="8" borderId="49" xfId="0" applyFill="1" applyBorder="1" applyAlignment="1">
      <alignment horizontal="center"/>
    </xf>
    <xf numFmtId="0" fontId="16" fillId="2" borderId="41" xfId="3" applyFont="1" applyFill="1" applyBorder="1" applyAlignment="1">
      <alignment horizontal="center" vertical="center" wrapText="1"/>
    </xf>
    <xf numFmtId="0" fontId="0" fillId="8" borderId="6" xfId="0" applyFill="1" applyBorder="1"/>
    <xf numFmtId="0" fontId="0" fillId="8" borderId="0" xfId="0" applyFill="1" applyBorder="1"/>
    <xf numFmtId="0" fontId="0" fillId="8" borderId="6" xfId="0" applyFill="1" applyBorder="1" applyAlignment="1">
      <alignment horizontal="center" vertical="center"/>
    </xf>
    <xf numFmtId="193" fontId="6" fillId="0" borderId="3" xfId="1" applyNumberFormat="1" applyFont="1" applyBorder="1" applyAlignment="1" applyProtection="1">
      <alignment horizontal="right" vertical="center"/>
      <protection hidden="1"/>
    </xf>
    <xf numFmtId="193" fontId="6" fillId="0" borderId="43" xfId="1" applyNumberFormat="1" applyFont="1" applyBorder="1" applyAlignment="1" applyProtection="1">
      <alignment horizontal="right" vertical="center"/>
      <protection hidden="1"/>
    </xf>
    <xf numFmtId="0" fontId="16" fillId="2" borderId="16" xfId="3" applyFont="1" applyFill="1" applyBorder="1" applyAlignment="1">
      <alignment horizontal="center" vertical="center" wrapText="1"/>
    </xf>
    <xf numFmtId="0" fontId="16" fillId="2" borderId="5" xfId="3" applyFont="1" applyFill="1" applyBorder="1" applyAlignment="1">
      <alignment horizontal="center" vertical="center" wrapText="1"/>
    </xf>
    <xf numFmtId="0" fontId="7" fillId="2" borderId="5" xfId="3" applyFont="1" applyFill="1" applyBorder="1" applyAlignment="1">
      <alignment horizontal="center" vertical="center" wrapText="1"/>
    </xf>
    <xf numFmtId="165" fontId="6" fillId="0" borderId="53" xfId="1" applyNumberFormat="1" applyFont="1" applyBorder="1" applyAlignment="1" applyProtection="1">
      <alignment horizontal="right" vertical="center"/>
      <protection hidden="1"/>
    </xf>
    <xf numFmtId="0" fontId="0" fillId="8" borderId="54" xfId="0" applyFill="1" applyBorder="1" applyAlignment="1">
      <alignment horizontal="center" vertical="center"/>
    </xf>
    <xf numFmtId="0" fontId="11" fillId="8" borderId="54" xfId="3" applyFont="1" applyFill="1" applyBorder="1" applyAlignment="1">
      <alignment horizontal="center" vertical="center" wrapText="1"/>
    </xf>
    <xf numFmtId="0" fontId="19" fillId="3" borderId="8" xfId="3" applyFont="1" applyFill="1" applyBorder="1" applyAlignment="1">
      <alignment horizontal="center" vertical="center" wrapText="1"/>
    </xf>
    <xf numFmtId="0" fontId="19" fillId="3" borderId="9" xfId="3" applyFont="1" applyFill="1" applyBorder="1" applyAlignment="1">
      <alignment horizontal="center" vertical="center" wrapText="1"/>
    </xf>
    <xf numFmtId="0" fontId="19" fillId="3" borderId="10" xfId="3" applyFont="1" applyFill="1" applyBorder="1" applyAlignment="1">
      <alignment horizontal="center" vertical="center" wrapText="1"/>
    </xf>
    <xf numFmtId="0" fontId="19" fillId="3" borderId="23" xfId="3" applyFont="1" applyFill="1" applyBorder="1" applyAlignment="1">
      <alignment horizontal="center" vertical="center" wrapText="1"/>
    </xf>
    <xf numFmtId="0" fontId="19" fillId="3" borderId="55" xfId="3" applyFont="1" applyFill="1" applyBorder="1" applyAlignment="1">
      <alignment horizontal="center" vertical="center" wrapText="1"/>
    </xf>
    <xf numFmtId="0" fontId="11" fillId="3" borderId="56" xfId="3" applyFont="1" applyFill="1" applyBorder="1" applyAlignment="1">
      <alignment horizontal="center" vertical="center" wrapText="1"/>
    </xf>
    <xf numFmtId="165" fontId="6" fillId="4" borderId="57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58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59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60" xfId="1" applyNumberFormat="1" applyFont="1" applyFill="1" applyBorder="1" applyAlignment="1" applyProtection="1">
      <alignment horizontal="right" vertical="center" wrapText="1"/>
      <protection hidden="1"/>
    </xf>
    <xf numFmtId="165" fontId="6" fillId="4" borderId="61" xfId="1" applyNumberFormat="1" applyFont="1" applyFill="1" applyBorder="1" applyAlignment="1" applyProtection="1">
      <alignment horizontal="right" vertical="center" wrapText="1"/>
      <protection hidden="1"/>
    </xf>
    <xf numFmtId="0" fontId="6" fillId="19" borderId="3" xfId="3" applyFont="1" applyFill="1" applyBorder="1" applyAlignment="1" applyProtection="1">
      <alignment horizontal="left" vertical="center" wrapText="1"/>
      <protection locked="0"/>
    </xf>
    <xf numFmtId="0" fontId="6" fillId="19" borderId="44" xfId="3" applyFont="1" applyFill="1" applyBorder="1" applyAlignment="1" applyProtection="1">
      <alignment horizontal="left" vertical="center" wrapText="1"/>
      <protection locked="0"/>
    </xf>
    <xf numFmtId="0" fontId="6" fillId="20" borderId="3" xfId="3" applyFont="1" applyFill="1" applyBorder="1" applyAlignment="1" applyProtection="1">
      <alignment horizontal="left" vertical="center" wrapText="1"/>
      <protection locked="0"/>
    </xf>
    <xf numFmtId="0" fontId="24" fillId="21" borderId="3" xfId="3" applyFont="1" applyFill="1" applyBorder="1" applyAlignment="1" applyProtection="1">
      <alignment horizontal="left" vertical="center" wrapText="1"/>
      <protection locked="0"/>
    </xf>
    <xf numFmtId="0" fontId="5" fillId="8" borderId="0" xfId="3" applyFill="1" applyAlignment="1">
      <alignment horizontal="center" vertical="center"/>
    </xf>
    <xf numFmtId="0" fontId="0" fillId="8" borderId="20" xfId="0" applyFill="1" applyBorder="1"/>
    <xf numFmtId="43" fontId="0" fillId="8" borderId="20" xfId="0" applyNumberFormat="1" applyFill="1" applyBorder="1"/>
    <xf numFmtId="195" fontId="0" fillId="8" borderId="0" xfId="0" applyNumberFormat="1" applyFill="1"/>
    <xf numFmtId="0" fontId="0" fillId="8" borderId="0" xfId="0" applyFill="1" applyAlignment="1">
      <alignment wrapText="1"/>
    </xf>
    <xf numFmtId="0" fontId="0" fillId="8" borderId="0" xfId="0" applyFill="1" applyAlignment="1">
      <alignment horizontal="center" wrapText="1"/>
    </xf>
    <xf numFmtId="0" fontId="3" fillId="0" borderId="28" xfId="0" applyFont="1" applyFill="1" applyBorder="1" applyAlignment="1"/>
    <xf numFmtId="0" fontId="4" fillId="13" borderId="11" xfId="2" applyFill="1" applyBorder="1" applyAlignment="1" applyProtection="1">
      <alignment horizontal="left" vertical="center" indent="1"/>
      <protection locked="0"/>
    </xf>
    <xf numFmtId="164" fontId="4" fillId="13" borderId="12" xfId="2" applyNumberForma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 xr:uid="{1982AF23-F757-4FD8-AC33-6880547C2C56}"/>
    <cellStyle name="Normal_Stationary_combustion_tool_GL1" xfId="3" xr:uid="{1DD7D5DF-D43A-49FE-A4EB-7AE80F280694}"/>
  </cellStyles>
  <dxfs count="40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 patternType="gray125"/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gray125"/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ill>
        <patternFill patternType="gray125">
          <fgColor auto="1"/>
          <bgColor theme="0"/>
        </patternFill>
      </fill>
    </dxf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  <dxf>
      <font>
        <condense val="0"/>
        <extend val="0"/>
        <color indexed="9"/>
      </font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inst\AppData\Local\Temp\MicrosoftEdgeDownloads\d3bf9602-0fc1-40c8-a313-dbc424ab7d77\Transport_Tool_v2_7.xlsx" TargetMode="External"/><Relationship Id="rId1" Type="http://schemas.openxmlformats.org/officeDocument/2006/relationships/externalLinkPath" Target="file:///C:\Users\kinst\AppData\Local\Temp\MicrosoftEdgeDownloads\d3bf9602-0fc1-40c8-a313-dbc424ab7d77\Transport_Tool_v2_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lcome!"/>
      <sheetName val="1. Introduction"/>
      <sheetName val="2. Settings"/>
      <sheetName val="3. Calculator"/>
      <sheetName val="Calculate Mobile Activity Data"/>
      <sheetName val="Summary"/>
      <sheetName val="Revisions"/>
      <sheetName val="Reference - Lookup and Unit"/>
      <sheetName val="Reference - EF Fuel Use"/>
      <sheetName val="Reference - EF Road"/>
      <sheetName val="Reference - EF Freight"/>
      <sheetName val="Reference - EF Public"/>
    </sheetNames>
    <sheetDataSet>
      <sheetData sheetId="0"/>
      <sheetData sheetId="1"/>
      <sheetData sheetId="2">
        <row r="12">
          <cell r="C12" t="str">
            <v>UK</v>
          </cell>
        </row>
      </sheetData>
      <sheetData sheetId="3"/>
      <sheetData sheetId="4"/>
      <sheetData sheetId="5"/>
      <sheetData sheetId="6"/>
      <sheetData sheetId="7">
        <row r="37">
          <cell r="A37" t="str">
            <v>US</v>
          </cell>
        </row>
        <row r="38">
          <cell r="A38" t="str">
            <v>UK</v>
          </cell>
        </row>
        <row r="39">
          <cell r="A39" t="str">
            <v>Other</v>
          </cell>
        </row>
        <row r="76">
          <cell r="A76" t="str">
            <v>Scope 1</v>
          </cell>
        </row>
        <row r="77">
          <cell r="A77" t="str">
            <v>Scope 3</v>
          </cell>
        </row>
      </sheetData>
      <sheetData sheetId="8"/>
      <sheetData sheetId="9">
        <row r="231">
          <cell r="A231" t="str">
            <v>Passenger Car - Small car, &lt;1.4 litre - Petrol (100% mineral petrol) (Motor Gasoline)</v>
          </cell>
          <cell r="B231" t="str">
            <v>UK</v>
          </cell>
          <cell r="C231">
            <v>0.14011999999999999</v>
          </cell>
          <cell r="D231" t="str">
            <v xml:space="preserve"> </v>
          </cell>
          <cell r="E231" t="str">
            <v>Kilogram</v>
          </cell>
          <cell r="F231" t="str">
            <v>Kilometer</v>
          </cell>
          <cell r="G231">
            <v>1.2800000000000001E-2</v>
          </cell>
          <cell r="H231" t="str">
            <v>Gram</v>
          </cell>
          <cell r="I231" t="str">
            <v>Kilometer</v>
          </cell>
          <cell r="J231">
            <v>1.2080000000000001E-3</v>
          </cell>
          <cell r="K231" t="str">
            <v>Gram</v>
          </cell>
          <cell r="L231" t="str">
            <v>Kilometer</v>
          </cell>
          <cell r="N231" t="str">
            <v>Road</v>
          </cell>
          <cell r="O231" t="str">
            <v>Petrol (100% mineral petrol) (Motor Gasoline)</v>
          </cell>
          <cell r="P231">
            <v>16.634741650014274</v>
          </cell>
          <cell r="Q231" t="str">
            <v>Passenger Car - Small car, &lt;1.4 litre</v>
          </cell>
        </row>
        <row r="232">
          <cell r="A232" t="str">
            <v>Passenger Car - Medium car, 1.4 - 2.0 litres - Petrol (100% mineral petrol) (Motor Gasoline)</v>
          </cell>
          <cell r="B232" t="str">
            <v>UK</v>
          </cell>
          <cell r="C232">
            <v>0.17751</v>
          </cell>
          <cell r="D232" t="str">
            <v xml:space="preserve"> </v>
          </cell>
          <cell r="E232" t="str">
            <v>Kilogram</v>
          </cell>
          <cell r="F232" t="str">
            <v>Kilometer</v>
          </cell>
          <cell r="G232">
            <v>1.2800000000000001E-2</v>
          </cell>
          <cell r="H232" t="str">
            <v>Gram</v>
          </cell>
          <cell r="I232" t="str">
            <v>Kilometer</v>
          </cell>
          <cell r="J232">
            <v>1.2080000000000001E-3</v>
          </cell>
          <cell r="K232" t="str">
            <v>Gram</v>
          </cell>
          <cell r="L232" t="str">
            <v>Kilometer</v>
          </cell>
          <cell r="N232" t="str">
            <v>Road</v>
          </cell>
          <cell r="O232" t="str">
            <v>Petrol (100% mineral petrol) (Motor Gasoline)</v>
          </cell>
          <cell r="P232">
            <v>13.130865866711734</v>
          </cell>
          <cell r="Q232" t="str">
            <v>Passenger Car - Medium car, 1.4 - 2.0 litres</v>
          </cell>
        </row>
        <row r="233">
          <cell r="A233" t="str">
            <v>Passenger Car - Large car, &gt;2.0 litres - Petrol (100% mineral petrol) (Motor Gasoline)</v>
          </cell>
          <cell r="B233" t="str">
            <v>UK</v>
          </cell>
          <cell r="C233">
            <v>0.27156000000000002</v>
          </cell>
          <cell r="D233" t="str">
            <v xml:space="preserve"> </v>
          </cell>
          <cell r="E233" t="str">
            <v>Kilogram</v>
          </cell>
          <cell r="F233" t="str">
            <v>Kilometer</v>
          </cell>
          <cell r="G233">
            <v>1.2800000000000001E-2</v>
          </cell>
          <cell r="H233" t="str">
            <v>Gram</v>
          </cell>
          <cell r="I233" t="str">
            <v>Kilometer</v>
          </cell>
          <cell r="J233">
            <v>1.2080000000000001E-3</v>
          </cell>
          <cell r="K233" t="str">
            <v>Gram</v>
          </cell>
          <cell r="L233" t="str">
            <v>Kilometer</v>
          </cell>
          <cell r="N233" t="str">
            <v>Road</v>
          </cell>
          <cell r="O233" t="str">
            <v>Petrol (100% mineral petrol) (Motor Gasoline)</v>
          </cell>
          <cell r="P233">
            <v>8.5832228605096468</v>
          </cell>
          <cell r="Q233" t="str">
            <v>Passenger Car - Large car, &gt;2.0 litres</v>
          </cell>
        </row>
        <row r="234">
          <cell r="A234" t="str">
            <v>Passenger Car - Average car - Petrol (100% mineral petrol) (Motor Gasoline)</v>
          </cell>
          <cell r="B234" t="str">
            <v>UK</v>
          </cell>
          <cell r="C234">
            <v>0.16322999999999999</v>
          </cell>
          <cell r="D234" t="str">
            <v xml:space="preserve"> </v>
          </cell>
          <cell r="E234" t="str">
            <v>Kilogram</v>
          </cell>
          <cell r="F234" t="str">
            <v>Kilometer</v>
          </cell>
          <cell r="G234">
            <v>1.2800000000000001E-2</v>
          </cell>
          <cell r="H234" t="str">
            <v>Gram</v>
          </cell>
          <cell r="I234" t="str">
            <v>Kilometer</v>
          </cell>
          <cell r="J234">
            <v>1.2080000000000001E-3</v>
          </cell>
          <cell r="K234" t="str">
            <v>Gram</v>
          </cell>
          <cell r="L234" t="str">
            <v>Kilometer</v>
          </cell>
          <cell r="N234" t="str">
            <v>Road</v>
          </cell>
          <cell r="O234" t="str">
            <v>Petrol (100% mineral petrol) (Motor Gasoline)</v>
          </cell>
          <cell r="P234">
            <v>14.279605464681739</v>
          </cell>
          <cell r="Q234" t="str">
            <v>Passenger Car - Average car</v>
          </cell>
        </row>
        <row r="235">
          <cell r="A235" t="str">
            <v>Passenger Car - Small car, &lt;1.7 litre - Diesel (100% mineral diesel)</v>
          </cell>
          <cell r="B235" t="str">
            <v>UK</v>
          </cell>
          <cell r="C235">
            <v>0.13763</v>
          </cell>
          <cell r="D235" t="str">
            <v xml:space="preserve"> </v>
          </cell>
          <cell r="E235" t="str">
            <v>Kilogram</v>
          </cell>
          <cell r="F235" t="str">
            <v>Kilometer</v>
          </cell>
          <cell r="G235">
            <v>1.66E-4</v>
          </cell>
          <cell r="H235" t="str">
            <v>Gram</v>
          </cell>
          <cell r="I235" t="str">
            <v>Kilometer</v>
          </cell>
          <cell r="J235">
            <v>6.3090000000000004E-3</v>
          </cell>
          <cell r="K235" t="str">
            <v>Gram</v>
          </cell>
          <cell r="L235" t="str">
            <v>Kilometer</v>
          </cell>
          <cell r="N235" t="str">
            <v>Road</v>
          </cell>
          <cell r="O235" t="str">
            <v>Diesel (100% mineral diesel)</v>
          </cell>
          <cell r="P235">
            <v>19.080142410811597</v>
          </cell>
          <cell r="Q235" t="str">
            <v>Passenger Car - Small car, &lt;1.7 litre</v>
          </cell>
        </row>
        <row r="236">
          <cell r="A236" t="str">
            <v>Passenger Car - Medium car, 1.7 - 2.0 litres - Diesel (100% mineral diesel)</v>
          </cell>
          <cell r="B236" t="str">
            <v>UK</v>
          </cell>
          <cell r="C236">
            <v>0.16547999999999999</v>
          </cell>
          <cell r="D236" t="str">
            <v xml:space="preserve"> </v>
          </cell>
          <cell r="E236" t="str">
            <v>Kilogram</v>
          </cell>
          <cell r="F236" t="str">
            <v>Kilometer</v>
          </cell>
          <cell r="G236">
            <v>1.66E-4</v>
          </cell>
          <cell r="H236" t="str">
            <v>Gram</v>
          </cell>
          <cell r="I236" t="str">
            <v>Kilometer</v>
          </cell>
          <cell r="J236">
            <v>6.3090000000000004E-3</v>
          </cell>
          <cell r="K236" t="str">
            <v>Gram</v>
          </cell>
          <cell r="L236" t="str">
            <v>Kilometer</v>
          </cell>
          <cell r="N236" t="str">
            <v>Road</v>
          </cell>
          <cell r="O236" t="str">
            <v>Diesel (100% mineral diesel)</v>
          </cell>
          <cell r="P236">
            <v>15.868987188784143</v>
          </cell>
          <cell r="Q236" t="str">
            <v>Passenger Car - Medium car, 1.7 - 2.0 litres</v>
          </cell>
        </row>
        <row r="237">
          <cell r="A237" t="str">
            <v>Passenger Car - Large car, &gt;2.0 litres - Diesel (100% mineral diesel)</v>
          </cell>
          <cell r="B237" t="str">
            <v>UK</v>
          </cell>
          <cell r="C237">
            <v>0.20691000000000001</v>
          </cell>
          <cell r="D237" t="str">
            <v xml:space="preserve"> </v>
          </cell>
          <cell r="E237" t="str">
            <v>Kilogram</v>
          </cell>
          <cell r="F237" t="str">
            <v>Kilometer</v>
          </cell>
          <cell r="G237">
            <v>1.66E-4</v>
          </cell>
          <cell r="H237" t="str">
            <v>Gram</v>
          </cell>
          <cell r="I237" t="str">
            <v>Kilometer</v>
          </cell>
          <cell r="J237">
            <v>6.3090000000000004E-3</v>
          </cell>
          <cell r="K237" t="str">
            <v>Gram</v>
          </cell>
          <cell r="L237" t="str">
            <v>Kilometer</v>
          </cell>
          <cell r="N237" t="str">
            <v>Road</v>
          </cell>
          <cell r="O237" t="str">
            <v>Diesel (100% mineral diesel)</v>
          </cell>
          <cell r="P237">
            <v>12.691508385288289</v>
          </cell>
          <cell r="Q237" t="str">
            <v>Passenger Car - Large car, &gt;2.0 litres</v>
          </cell>
        </row>
        <row r="238">
          <cell r="A238" t="str">
            <v>Passenger Car - Average car - Diesel (100% mineral diesel)</v>
          </cell>
          <cell r="B238" t="str">
            <v>UK</v>
          </cell>
          <cell r="C238">
            <v>0.16814999999999999</v>
          </cell>
          <cell r="D238" t="str">
            <v xml:space="preserve"> </v>
          </cell>
          <cell r="E238" t="str">
            <v>Kilogram</v>
          </cell>
          <cell r="F238" t="str">
            <v>Kilometer</v>
          </cell>
          <cell r="G238">
            <v>1.66E-4</v>
          </cell>
          <cell r="H238" t="str">
            <v>Gram</v>
          </cell>
          <cell r="I238" t="str">
            <v>Kilometer</v>
          </cell>
          <cell r="J238">
            <v>6.3090000000000004E-3</v>
          </cell>
          <cell r="K238" t="str">
            <v>Gram</v>
          </cell>
          <cell r="L238" t="str">
            <v>Kilometer</v>
          </cell>
          <cell r="N238" t="str">
            <v>Road</v>
          </cell>
          <cell r="O238" t="str">
            <v>Diesel (100% mineral diesel)</v>
          </cell>
          <cell r="P238">
            <v>15.617008623253048</v>
          </cell>
          <cell r="Q238" t="str">
            <v>Passenger Car - Average car</v>
          </cell>
        </row>
        <row r="239">
          <cell r="A239" t="str">
            <v>Passenger Car - Small car, &lt;1.4 litre - Hybrid</v>
          </cell>
          <cell r="B239" t="str">
            <v>UK</v>
          </cell>
          <cell r="C239">
            <v>0.10049</v>
          </cell>
          <cell r="D239" t="str">
            <v xml:space="preserve"> </v>
          </cell>
          <cell r="E239" t="str">
            <v>Kilogram</v>
          </cell>
          <cell r="F239" t="str">
            <v>Kilometer</v>
          </cell>
          <cell r="G239">
            <v>8.3999999999999995E-3</v>
          </cell>
          <cell r="H239" t="str">
            <v>Gram</v>
          </cell>
          <cell r="I239" t="str">
            <v>Kilometer</v>
          </cell>
          <cell r="J239">
            <v>2.9190000000000002E-3</v>
          </cell>
          <cell r="K239" t="str">
            <v>Gram</v>
          </cell>
          <cell r="L239" t="str">
            <v>Kilometer</v>
          </cell>
          <cell r="N239" t="str">
            <v>Road</v>
          </cell>
          <cell r="O239" t="str">
            <v>Petrol (100% mineral petrol) (Motor Gasoline)</v>
          </cell>
          <cell r="P239">
            <v>23.194944770623945</v>
          </cell>
          <cell r="Q239" t="str">
            <v>Passenger Car - Small car, &lt;1.4 litre</v>
          </cell>
        </row>
        <row r="240">
          <cell r="A240" t="str">
            <v>Passenger Car - Medium car, 1.4 - 2.0 litres - Hybrid</v>
          </cell>
          <cell r="B240" t="str">
            <v>UK</v>
          </cell>
          <cell r="C240">
            <v>0.10783</v>
          </cell>
          <cell r="D240" t="str">
            <v xml:space="preserve"> </v>
          </cell>
          <cell r="E240" t="str">
            <v>Kilogram</v>
          </cell>
          <cell r="F240" t="str">
            <v>Kilometer</v>
          </cell>
          <cell r="G240">
            <v>6.0000000000000001E-3</v>
          </cell>
          <cell r="H240" t="str">
            <v>Gram</v>
          </cell>
          <cell r="I240" t="str">
            <v>Kilometer</v>
          </cell>
          <cell r="J240">
            <v>3.9259999999999998E-3</v>
          </cell>
          <cell r="K240" t="str">
            <v>Gram</v>
          </cell>
          <cell r="L240" t="str">
            <v>Kilometer</v>
          </cell>
          <cell r="N240" t="str">
            <v>Road</v>
          </cell>
          <cell r="O240" t="str">
            <v>Petrol (100% mineral petrol) (Motor Gasoline)</v>
          </cell>
          <cell r="P240">
            <v>21.616062320319021</v>
          </cell>
          <cell r="Q240" t="str">
            <v>Passenger Car - Medium car, 1.4 - 2.0 litres</v>
          </cell>
        </row>
        <row r="241">
          <cell r="A241" t="str">
            <v>Passenger Car - Large car, &gt;2.0 litres - Hybrid</v>
          </cell>
          <cell r="B241" t="str">
            <v>UK</v>
          </cell>
          <cell r="C241">
            <v>0.15101000000000001</v>
          </cell>
          <cell r="D241" t="str">
            <v xml:space="preserve"> </v>
          </cell>
          <cell r="E241" t="str">
            <v>Kilogram</v>
          </cell>
          <cell r="F241" t="str">
            <v>Kilometer</v>
          </cell>
          <cell r="G241">
            <v>3.5999999999999999E-3</v>
          </cell>
          <cell r="H241" t="str">
            <v>Gram</v>
          </cell>
          <cell r="I241" t="str">
            <v>Kilometer</v>
          </cell>
          <cell r="J241">
            <v>5.0000000000000001E-3</v>
          </cell>
          <cell r="K241" t="str">
            <v>Gram</v>
          </cell>
          <cell r="L241" t="str">
            <v>Kilometer</v>
          </cell>
          <cell r="N241" t="str">
            <v>Road</v>
          </cell>
          <cell r="O241" t="str">
            <v>Petrol (100% mineral petrol) (Motor Gasoline)</v>
          </cell>
          <cell r="P241">
            <v>15.435136745910865</v>
          </cell>
          <cell r="Q241" t="str">
            <v>Passenger Car - Large car, &gt;2.0 litres</v>
          </cell>
        </row>
        <row r="242">
          <cell r="A242" t="str">
            <v>Passenger Car - Average car - Hybrid</v>
          </cell>
          <cell r="B242" t="str">
            <v>UK</v>
          </cell>
          <cell r="C242">
            <v>0.11781</v>
          </cell>
          <cell r="D242" t="str">
            <v xml:space="preserve"> </v>
          </cell>
          <cell r="E242" t="str">
            <v>Kilogram</v>
          </cell>
          <cell r="F242" t="str">
            <v>Kilometer</v>
          </cell>
          <cell r="G242">
            <v>6.7999999999999996E-3</v>
          </cell>
          <cell r="H242" t="str">
            <v>Gram</v>
          </cell>
          <cell r="I242" t="str">
            <v>Kilometer</v>
          </cell>
          <cell r="J242">
            <v>3.6909999999999998E-3</v>
          </cell>
          <cell r="K242" t="str">
            <v>Gram</v>
          </cell>
          <cell r="L242" t="str">
            <v>Kilometer</v>
          </cell>
          <cell r="N242" t="str">
            <v>Road</v>
          </cell>
          <cell r="O242" t="str">
            <v>Petrol (100% mineral petrol) (Motor Gasoline)</v>
          </cell>
          <cell r="P242">
            <v>19.784907902554963</v>
          </cell>
          <cell r="Q242" t="str">
            <v>Passenger Car - Average car</v>
          </cell>
        </row>
        <row r="243">
          <cell r="A243" t="str">
            <v>Passenger Car - Medium car, 1.4 - 2.0 litres - Compressed Natural Gas (CNG)</v>
          </cell>
          <cell r="B243" t="str">
            <v>UK</v>
          </cell>
          <cell r="C243">
            <v>0.15447</v>
          </cell>
          <cell r="D243" t="str">
            <v xml:space="preserve"> </v>
          </cell>
          <cell r="E243" t="str">
            <v>Kilogram</v>
          </cell>
          <cell r="F243" t="str">
            <v>Kilometer</v>
          </cell>
          <cell r="G243">
            <v>6.3200000000000006E-2</v>
          </cell>
          <cell r="H243" t="str">
            <v>Gram</v>
          </cell>
          <cell r="I243" t="str">
            <v>Kilometer</v>
          </cell>
          <cell r="J243">
            <v>1.3758389261744966E-3</v>
          </cell>
          <cell r="K243" t="str">
            <v>Gram</v>
          </cell>
          <cell r="L243" t="str">
            <v>Kilometer</v>
          </cell>
          <cell r="N243" t="str">
            <v>Road</v>
          </cell>
          <cell r="O243" t="str">
            <v>Compressed Natural Gas (CNG)</v>
          </cell>
          <cell r="P243">
            <v>2.8974558166634301</v>
          </cell>
          <cell r="Q243" t="str">
            <v>Passenger Car - Medium car, 1.4 - 2.0 litres</v>
          </cell>
        </row>
        <row r="244">
          <cell r="A244" t="str">
            <v>Passenger Car - Large car, &gt;2.0 litres - Compressed Natural Gas (CNG)</v>
          </cell>
          <cell r="B244" t="str">
            <v>UK</v>
          </cell>
          <cell r="C244">
            <v>0.23632</v>
          </cell>
          <cell r="D244" t="str">
            <v xml:space="preserve"> </v>
          </cell>
          <cell r="E244" t="str">
            <v>Kilogram</v>
          </cell>
          <cell r="F244" t="str">
            <v>Kilometer</v>
          </cell>
          <cell r="G244">
            <v>6.3200000000000006E-2</v>
          </cell>
          <cell r="H244" t="str">
            <v>Gram</v>
          </cell>
          <cell r="I244" t="str">
            <v>Kilometer</v>
          </cell>
          <cell r="J244">
            <v>1.3758389261744966E-3</v>
          </cell>
          <cell r="K244" t="str">
            <v>Gram</v>
          </cell>
          <cell r="L244" t="str">
            <v>Kilometer</v>
          </cell>
          <cell r="N244" t="str">
            <v>Road</v>
          </cell>
          <cell r="O244" t="str">
            <v>Compressed Natural Gas (CNG)</v>
          </cell>
          <cell r="P244">
            <v>1.8939150304671633</v>
          </cell>
          <cell r="Q244" t="str">
            <v>Passenger Car - Large car, &gt;2.0 litres</v>
          </cell>
        </row>
        <row r="245">
          <cell r="A245" t="str">
            <v>Passenger Car - Average car - Compressed Natural Gas (CNG)</v>
          </cell>
          <cell r="B245" t="str">
            <v>UK</v>
          </cell>
          <cell r="C245">
            <v>0.17291000000000001</v>
          </cell>
          <cell r="D245" t="str">
            <v xml:space="preserve"> </v>
          </cell>
          <cell r="E245" t="str">
            <v>Kilogram</v>
          </cell>
          <cell r="F245" t="str">
            <v>Kilometer</v>
          </cell>
          <cell r="G245">
            <v>6.3200000000000006E-2</v>
          </cell>
          <cell r="H245" t="str">
            <v>Gram</v>
          </cell>
          <cell r="I245" t="str">
            <v>Kilometer</v>
          </cell>
          <cell r="J245">
            <v>1.3758389261744966E-3</v>
          </cell>
          <cell r="K245" t="str">
            <v>Gram</v>
          </cell>
          <cell r="L245" t="str">
            <v>Kilometer</v>
          </cell>
          <cell r="N245" t="str">
            <v>Road</v>
          </cell>
          <cell r="O245" t="str">
            <v>Compressed Natural Gas (CNG)</v>
          </cell>
          <cell r="P245">
            <v>2.5884564224162858</v>
          </cell>
          <cell r="Q245" t="str">
            <v>Passenger Car - Average car</v>
          </cell>
        </row>
        <row r="246">
          <cell r="A246" t="str">
            <v>Passenger Car - Medium car, 1.4 - 2.0 litres - Liquefied Petroleum Gases (LPG)</v>
          </cell>
          <cell r="B246" t="str">
            <v>UK</v>
          </cell>
          <cell r="C246">
            <v>0.17565</v>
          </cell>
          <cell r="D246" t="str">
            <v xml:space="preserve"> </v>
          </cell>
          <cell r="E246" t="str">
            <v>Kilogram</v>
          </cell>
          <cell r="F246" t="str">
            <v>Kilometer</v>
          </cell>
          <cell r="G246">
            <v>2.0000000000000005E-3</v>
          </cell>
          <cell r="H246" t="str">
            <v>Gram</v>
          </cell>
          <cell r="I246" t="str">
            <v>Kilometer</v>
          </cell>
          <cell r="J246">
            <v>1.3758389261744966E-3</v>
          </cell>
          <cell r="K246" t="str">
            <v>Gram</v>
          </cell>
          <cell r="L246" t="str">
            <v>Kilometer</v>
          </cell>
          <cell r="N246" t="str">
            <v>Road</v>
          </cell>
          <cell r="O246" t="str">
            <v>Liquefied Petroleum Gases (LPG)</v>
          </cell>
          <cell r="P246">
            <v>8.8523199544548827</v>
          </cell>
          <cell r="Q246" t="str">
            <v>Passenger Car - Medium car, 1.4 - 2.0 litres</v>
          </cell>
        </row>
        <row r="247">
          <cell r="A247" t="str">
            <v>Passenger Car - Large car, &gt;2.0 litres - Liquefied Petroleum Gases (LPG)</v>
          </cell>
          <cell r="B247" t="str">
            <v>UK</v>
          </cell>
          <cell r="C247">
            <v>0.26872000000000001</v>
          </cell>
          <cell r="D247" t="str">
            <v xml:space="preserve"> </v>
          </cell>
          <cell r="E247" t="str">
            <v>Kilogram</v>
          </cell>
          <cell r="F247" t="str">
            <v>Kilometer</v>
          </cell>
          <cell r="G247">
            <v>2.0000000000000005E-3</v>
          </cell>
          <cell r="H247" t="str">
            <v>Gram</v>
          </cell>
          <cell r="I247" t="str">
            <v>Kilometer</v>
          </cell>
          <cell r="J247">
            <v>1.3758389261744966E-3</v>
          </cell>
          <cell r="K247" t="str">
            <v>Gram</v>
          </cell>
          <cell r="L247" t="str">
            <v>Kilometer</v>
          </cell>
          <cell r="N247" t="str">
            <v>Road</v>
          </cell>
          <cell r="O247" t="str">
            <v>Liquefied Petroleum Gases (LPG)</v>
          </cell>
          <cell r="P247">
            <v>5.7863575468889552</v>
          </cell>
          <cell r="Q247" t="str">
            <v>Passenger Car - Large car, &gt;2.0 litres</v>
          </cell>
        </row>
        <row r="248">
          <cell r="A248" t="str">
            <v>Passenger Car - Average car - Liquefied Petroleum Gases (LPG)</v>
          </cell>
          <cell r="B248" t="str">
            <v>UK</v>
          </cell>
          <cell r="C248">
            <v>0.19661999999999999</v>
          </cell>
          <cell r="D248" t="str">
            <v xml:space="preserve"> </v>
          </cell>
          <cell r="E248" t="str">
            <v>Kilogram</v>
          </cell>
          <cell r="F248" t="str">
            <v>Kilometer</v>
          </cell>
          <cell r="G248">
            <v>2.0000000000000005E-3</v>
          </cell>
          <cell r="H248" t="str">
            <v>Gram</v>
          </cell>
          <cell r="I248" t="str">
            <v>Kilometer</v>
          </cell>
          <cell r="J248">
            <v>1.3758389261744966E-3</v>
          </cell>
          <cell r="K248" t="str">
            <v>Gram</v>
          </cell>
          <cell r="L248" t="str">
            <v>Kilometer</v>
          </cell>
          <cell r="N248" t="str">
            <v>Road</v>
          </cell>
          <cell r="O248" t="str">
            <v>Liquefied Petroleum Gases (LPG)</v>
          </cell>
          <cell r="P248">
            <v>7.9081985555894621</v>
          </cell>
          <cell r="Q248" t="str">
            <v>Passenger Car - Average car</v>
          </cell>
        </row>
        <row r="249">
          <cell r="A249" t="str">
            <v>Vans - Class I, ≤1.305 tonnes - Petrol (100% mineral petrol) (Motor Gasoline)</v>
          </cell>
          <cell r="B249" t="str">
            <v>UK</v>
          </cell>
          <cell r="C249">
            <v>0.18146999999999999</v>
          </cell>
          <cell r="D249" t="str">
            <v xml:space="preserve"> </v>
          </cell>
          <cell r="E249" t="str">
            <v>Kilogram</v>
          </cell>
          <cell r="F249" t="str">
            <v>Kilometer</v>
          </cell>
          <cell r="G249">
            <v>9.6000000000000009E-3</v>
          </cell>
          <cell r="H249" t="str">
            <v>Gram</v>
          </cell>
          <cell r="I249" t="str">
            <v>Kilometer</v>
          </cell>
          <cell r="J249">
            <v>1.6442953020134228E-3</v>
          </cell>
          <cell r="K249" t="str">
            <v>Gram</v>
          </cell>
          <cell r="L249" t="str">
            <v>Kilometer</v>
          </cell>
          <cell r="N249" t="str">
            <v>Road</v>
          </cell>
          <cell r="O249" t="str">
            <v>Petrol (100% mineral petrol) (Motor Gasoline)</v>
          </cell>
          <cell r="P249">
            <v>12.844326885986664</v>
          </cell>
          <cell r="Q249" t="str">
            <v>Vans - Class I, ≤1.305 tonnes</v>
          </cell>
        </row>
        <row r="250">
          <cell r="A250" t="str">
            <v>Vans - Class II, &gt;1.305 to ≤1.74 tonnes - Petrol (100% mineral petrol) (Motor Gasoline)</v>
          </cell>
          <cell r="B250" t="str">
            <v>UK</v>
          </cell>
          <cell r="C250">
            <v>0.19524</v>
          </cell>
          <cell r="D250" t="str">
            <v xml:space="preserve"> </v>
          </cell>
          <cell r="E250" t="str">
            <v>Kilogram</v>
          </cell>
          <cell r="F250" t="str">
            <v>Kilometer</v>
          </cell>
          <cell r="G250">
            <v>9.6000000000000009E-3</v>
          </cell>
          <cell r="H250" t="str">
            <v>Gram</v>
          </cell>
          <cell r="I250" t="str">
            <v>Kilometer</v>
          </cell>
          <cell r="J250">
            <v>1.6442953020134228E-3</v>
          </cell>
          <cell r="K250" t="str">
            <v>Gram</v>
          </cell>
          <cell r="L250" t="str">
            <v>Kilometer</v>
          </cell>
          <cell r="N250" t="str">
            <v>Road</v>
          </cell>
          <cell r="O250" t="str">
            <v>Petrol (100% mineral petrol) (Motor Gasoline)</v>
          </cell>
          <cell r="P250">
            <v>11.938434746978078</v>
          </cell>
          <cell r="Q250" t="str">
            <v>Vans - Class II, &gt;1.305 to ≤1.74 tonnes</v>
          </cell>
        </row>
        <row r="251">
          <cell r="A251" t="str">
            <v>Vans - Class III, &gt;1.74 to ≤3.5 tonnes - Petrol (100% mineral petrol) (Motor Gasoline)</v>
          </cell>
          <cell r="B251" t="str">
            <v>UK</v>
          </cell>
          <cell r="C251">
            <v>0.31374000000000002</v>
          </cell>
          <cell r="D251" t="str">
            <v xml:space="preserve"> </v>
          </cell>
          <cell r="E251" t="str">
            <v>Kilogram</v>
          </cell>
          <cell r="F251" t="str">
            <v>Kilometer</v>
          </cell>
          <cell r="G251">
            <v>9.6000000000000009E-3</v>
          </cell>
          <cell r="H251" t="str">
            <v>Gram</v>
          </cell>
          <cell r="I251" t="str">
            <v>Kilometer</v>
          </cell>
          <cell r="J251">
            <v>1.6442953020134228E-3</v>
          </cell>
          <cell r="K251" t="str">
            <v>Gram</v>
          </cell>
          <cell r="L251" t="str">
            <v>Kilometer</v>
          </cell>
          <cell r="N251" t="str">
            <v>Road</v>
          </cell>
          <cell r="O251" t="str">
            <v>Petrol (100% mineral petrol) (Motor Gasoline)</v>
          </cell>
          <cell r="P251">
            <v>7.4292726461401157</v>
          </cell>
          <cell r="Q251" t="str">
            <v>Vans - Class III, &gt;1.74 to ≤3.5 tonnes</v>
          </cell>
        </row>
        <row r="252">
          <cell r="A252" t="str">
            <v>Vans - Average (up to 3.5 tonnes) - Petrol (100% mineral petrol) (Motor Gasoline)</v>
          </cell>
          <cell r="B252" t="str">
            <v>UK</v>
          </cell>
          <cell r="C252">
            <v>0.20061999999999999</v>
          </cell>
          <cell r="D252" t="str">
            <v xml:space="preserve"> </v>
          </cell>
          <cell r="E252" t="str">
            <v>Kilogram</v>
          </cell>
          <cell r="F252" t="str">
            <v>Kilometer</v>
          </cell>
          <cell r="G252">
            <v>9.6000000000000009E-3</v>
          </cell>
          <cell r="H252" t="str">
            <v>Gram</v>
          </cell>
          <cell r="I252" t="str">
            <v>Kilometer</v>
          </cell>
          <cell r="J252">
            <v>1.6442953020134228E-3</v>
          </cell>
          <cell r="K252" t="str">
            <v>Gram</v>
          </cell>
          <cell r="L252" t="str">
            <v>Kilometer</v>
          </cell>
          <cell r="N252" t="str">
            <v>Road</v>
          </cell>
          <cell r="O252" t="str">
            <v>Petrol (100% mineral petrol) (Motor Gasoline)</v>
          </cell>
          <cell r="P252">
            <v>11.618283321702721</v>
          </cell>
          <cell r="Q252" t="str">
            <v>Vans - Average (up to 3.5 tonnes)</v>
          </cell>
        </row>
        <row r="253">
          <cell r="A253" t="str">
            <v>Vans - Average (up to 3.5 tonnes) - Diesel (100% mineral diesel)</v>
          </cell>
          <cell r="B253" t="str">
            <v>UK</v>
          </cell>
          <cell r="C253">
            <v>0.22963</v>
          </cell>
          <cell r="D253" t="str">
            <v xml:space="preserve"> </v>
          </cell>
          <cell r="E253" t="str">
            <v>Kilogram</v>
          </cell>
          <cell r="F253" t="str">
            <v>Kilometer</v>
          </cell>
          <cell r="G253">
            <v>0</v>
          </cell>
          <cell r="H253" t="str">
            <v>Gram</v>
          </cell>
          <cell r="I253" t="str">
            <v>Kilometer</v>
          </cell>
          <cell r="J253">
            <v>6.2416107382550334E-3</v>
          </cell>
          <cell r="K253" t="str">
            <v>Gram</v>
          </cell>
          <cell r="L253" t="str">
            <v>Kilometer</v>
          </cell>
          <cell r="N253" t="str">
            <v>Road</v>
          </cell>
          <cell r="O253" t="str">
            <v>Diesel (100% mineral diesel)</v>
          </cell>
          <cell r="P253">
            <v>11.435788006793537</v>
          </cell>
          <cell r="Q253" t="str">
            <v>Vans - Average (up to 3.5 tonnes)</v>
          </cell>
        </row>
        <row r="254">
          <cell r="A254" t="str">
            <v>Vans - Average (up to 3.5 tonnes) - Liquefied Petroleum Gases (LPG)</v>
          </cell>
          <cell r="B254" t="str">
            <v>UK</v>
          </cell>
          <cell r="C254">
            <v>0.2545</v>
          </cell>
          <cell r="D254" t="str">
            <v xml:space="preserve"> </v>
          </cell>
          <cell r="E254" t="str">
            <v>Kilogram</v>
          </cell>
          <cell r="F254" t="str">
            <v>Kilometer</v>
          </cell>
          <cell r="G254">
            <v>1.6000000000000001E-3</v>
          </cell>
          <cell r="H254" t="str">
            <v>Gram</v>
          </cell>
          <cell r="I254" t="str">
            <v>Kilometer</v>
          </cell>
          <cell r="J254">
            <v>1.8791946308724832E-3</v>
          </cell>
          <cell r="K254" t="str">
            <v>Gram</v>
          </cell>
          <cell r="L254" t="str">
            <v>Kilometer</v>
          </cell>
          <cell r="N254" t="str">
            <v>Road</v>
          </cell>
          <cell r="O254" t="str">
            <v>Liquefied Petroleum Gases (LPG)</v>
          </cell>
          <cell r="P254">
            <v>6.1096660117878194</v>
          </cell>
          <cell r="Q254" t="str">
            <v>Vans - Average (up to 3.5 tonnes)</v>
          </cell>
        </row>
        <row r="255">
          <cell r="A255" t="str">
            <v>Vans - Average (up to 3.5 tonnes) - Compressed Natural Gas (CNG)</v>
          </cell>
          <cell r="B255" t="str">
            <v>UK</v>
          </cell>
          <cell r="C255">
            <v>0.23027</v>
          </cell>
          <cell r="D255" t="str">
            <v xml:space="preserve"> </v>
          </cell>
          <cell r="E255" t="str">
            <v>Kilogram</v>
          </cell>
          <cell r="F255" t="str">
            <v>Kilometer</v>
          </cell>
          <cell r="G255">
            <v>4.7200000000000006E-2</v>
          </cell>
          <cell r="H255" t="str">
            <v>Gram</v>
          </cell>
          <cell r="I255" t="str">
            <v>Kilometer</v>
          </cell>
          <cell r="J255">
            <v>1.8791946308724832E-3</v>
          </cell>
          <cell r="K255" t="str">
            <v>Gram</v>
          </cell>
          <cell r="L255" t="str">
            <v>Kilometer</v>
          </cell>
          <cell r="N255" t="str">
            <v>Road</v>
          </cell>
          <cell r="O255" t="str">
            <v>Compressed Natural Gas (CNG)</v>
          </cell>
          <cell r="P255">
            <v>1.9436748165197377</v>
          </cell>
          <cell r="Q255" t="str">
            <v>Vans - Average (up to 3.5 tonnes)</v>
          </cell>
        </row>
        <row r="256">
          <cell r="A256" t="str">
            <v>Vans - Average (up to 3.5 tonnes) - Petrol (100% mineral petrol) (Motor Gasoline)</v>
          </cell>
          <cell r="B256" t="str">
            <v>UK</v>
          </cell>
          <cell r="C256">
            <v>0.22874</v>
          </cell>
          <cell r="D256" t="str">
            <v xml:space="preserve"> </v>
          </cell>
          <cell r="E256" t="str">
            <v>Kilogram</v>
          </cell>
          <cell r="F256" t="str">
            <v>Kilometer</v>
          </cell>
          <cell r="G256">
            <v>4.0000000000000002E-4</v>
          </cell>
          <cell r="H256" t="str">
            <v>Gram</v>
          </cell>
          <cell r="I256" t="str">
            <v>Kilometer</v>
          </cell>
          <cell r="J256">
            <v>6.1073825503355694E-3</v>
          </cell>
          <cell r="K256" t="str">
            <v>Gram</v>
          </cell>
          <cell r="L256" t="str">
            <v>Kilometer</v>
          </cell>
          <cell r="N256" t="str">
            <v>Road</v>
          </cell>
          <cell r="O256" t="str">
            <v>Petrol (100% mineral petrol) (Motor Gasoline)</v>
          </cell>
          <cell r="P256">
            <v>10.18999737693451</v>
          </cell>
          <cell r="Q256" t="str">
            <v>Vans - Average (up to 3.5 tonnes)</v>
          </cell>
        </row>
        <row r="257">
          <cell r="A257" t="str">
            <v>Motorbike - Small, ≤125 cc - Petrol (100% mineral petrol) (Motor Gasoline)</v>
          </cell>
          <cell r="B257" t="str">
            <v>UK</v>
          </cell>
          <cell r="C257">
            <v>8.0939999999999998E-2</v>
          </cell>
          <cell r="D257" t="str">
            <v xml:space="preserve"> </v>
          </cell>
          <cell r="E257" t="str">
            <v>Kilogram</v>
          </cell>
          <cell r="F257" t="str">
            <v>Kilometer</v>
          </cell>
          <cell r="G257">
            <v>6.2399999999999997E-2</v>
          </cell>
          <cell r="H257" t="str">
            <v>Gram</v>
          </cell>
          <cell r="I257" t="str">
            <v>Kilometer</v>
          </cell>
          <cell r="J257">
            <v>1.8799999999999999E-3</v>
          </cell>
          <cell r="K257" t="str">
            <v>Gram</v>
          </cell>
          <cell r="L257" t="str">
            <v>Kilometer</v>
          </cell>
          <cell r="N257" t="str">
            <v>Road</v>
          </cell>
          <cell r="O257" t="str">
            <v>Petrol (100% mineral petrol) (Motor Gasoline)</v>
          </cell>
          <cell r="P257">
            <v>28.797380775883369</v>
          </cell>
          <cell r="Q257" t="str">
            <v>Motorbike - Small, ≤125 cc</v>
          </cell>
        </row>
        <row r="258">
          <cell r="A258" t="str">
            <v>Motorbike - Medium, &gt;125 and ≤500 cc - Petrol (100% mineral petrol) (Motor Gasoline)</v>
          </cell>
          <cell r="B258" t="str">
            <v>UK</v>
          </cell>
          <cell r="C258">
            <v>9.826E-2</v>
          </cell>
          <cell r="D258" t="str">
            <v xml:space="preserve"> </v>
          </cell>
          <cell r="E258" t="str">
            <v>Kilogram</v>
          </cell>
          <cell r="F258" t="str">
            <v>Kilometer</v>
          </cell>
          <cell r="G258">
            <v>8.1600000000000006E-2</v>
          </cell>
          <cell r="H258" t="str">
            <v>Gram</v>
          </cell>
          <cell r="I258" t="str">
            <v>Kilometer</v>
          </cell>
          <cell r="J258">
            <v>2.0100000000000001E-3</v>
          </cell>
          <cell r="K258" t="str">
            <v>Gram</v>
          </cell>
          <cell r="L258" t="str">
            <v>Kilometer</v>
          </cell>
          <cell r="N258" t="str">
            <v>Road</v>
          </cell>
          <cell r="O258" t="str">
            <v>Petrol (100% mineral petrol) (Motor Gasoline)</v>
          </cell>
          <cell r="P258">
            <v>23.721351516385099</v>
          </cell>
          <cell r="Q258" t="str">
            <v>Motorbike - Medium, &gt;125 and ≤500 cc</v>
          </cell>
        </row>
        <row r="259">
          <cell r="A259" t="str">
            <v>Motorbike - Large, &gt;500 cc - Petrol (100% mineral petrol) (Motor Gasoline)</v>
          </cell>
          <cell r="B259" t="str">
            <v>UK</v>
          </cell>
          <cell r="C259">
            <v>0.13072</v>
          </cell>
          <cell r="D259" t="str">
            <v xml:space="preserve"> </v>
          </cell>
          <cell r="E259" t="str">
            <v>Kilogram</v>
          </cell>
          <cell r="F259" t="str">
            <v>Kilometer</v>
          </cell>
          <cell r="G259">
            <v>4.5199999999999997E-2</v>
          </cell>
          <cell r="H259" t="str">
            <v>Gram</v>
          </cell>
          <cell r="I259" t="str">
            <v>Kilometer</v>
          </cell>
          <cell r="J259">
            <v>2.0100000000000001E-3</v>
          </cell>
          <cell r="K259" t="str">
            <v>Gram</v>
          </cell>
          <cell r="L259" t="str">
            <v>Kilometer</v>
          </cell>
          <cell r="N259" t="str">
            <v>Road</v>
          </cell>
          <cell r="O259" t="str">
            <v>Petrol (100% mineral petrol) (Motor Gasoline)</v>
          </cell>
          <cell r="P259">
            <v>17.83093635250918</v>
          </cell>
          <cell r="Q259" t="str">
            <v>Motorbike - Large, &gt;500 cc</v>
          </cell>
        </row>
        <row r="260">
          <cell r="A260" t="str">
            <v>Motorbike - Average - Petrol (100% mineral petrol) (Motor Gasoline)</v>
          </cell>
          <cell r="B260" t="str">
            <v>UK</v>
          </cell>
          <cell r="C260">
            <v>0.11138000000000001</v>
          </cell>
          <cell r="D260" t="str">
            <v xml:space="preserve"> </v>
          </cell>
          <cell r="E260" t="str">
            <v>Kilogram</v>
          </cell>
          <cell r="F260" t="str">
            <v>Kilometer</v>
          </cell>
          <cell r="G260">
            <v>6.3200000000000006E-2</v>
          </cell>
          <cell r="H260" t="str">
            <v>Gram</v>
          </cell>
          <cell r="I260" t="str">
            <v>Kilometer</v>
          </cell>
          <cell r="J260">
            <v>1.98E-3</v>
          </cell>
          <cell r="K260" t="str">
            <v>Gram</v>
          </cell>
          <cell r="L260" t="str">
            <v>Kilometer</v>
          </cell>
          <cell r="N260" t="str">
            <v>Road</v>
          </cell>
          <cell r="O260" t="str">
            <v>Petrol (100% mineral petrol) (Motor Gasoline)</v>
          </cell>
          <cell r="P260">
            <v>20.927096426647513</v>
          </cell>
          <cell r="Q260" t="str">
            <v>Motorbike - Average</v>
          </cell>
        </row>
        <row r="261">
          <cell r="A261" t="str">
            <v>HGV - Rigid - 3.5 - 7.5 tonnes - 0% Weight Laden - Diesel (100% mineral diesel)</v>
          </cell>
          <cell r="B261" t="str">
            <v>UK</v>
          </cell>
          <cell r="C261">
            <v>0.44678000000000001</v>
          </cell>
          <cell r="D261" t="str">
            <v xml:space="preserve"> </v>
          </cell>
          <cell r="E261" t="str">
            <v>Kilogram</v>
          </cell>
          <cell r="F261" t="str">
            <v>Kilometer</v>
          </cell>
          <cell r="G261">
            <v>4.0000000000000001E-3</v>
          </cell>
          <cell r="H261" t="str">
            <v>Gram</v>
          </cell>
          <cell r="I261" t="str">
            <v>Kilometer</v>
          </cell>
          <cell r="J261">
            <v>2.0067114093959729E-2</v>
          </cell>
          <cell r="K261" t="str">
            <v>Gram</v>
          </cell>
          <cell r="L261" t="str">
            <v>Kilometer</v>
          </cell>
          <cell r="N261" t="str">
            <v>Road</v>
          </cell>
          <cell r="O261" t="str">
            <v>Diesel (100% mineral diesel)</v>
          </cell>
          <cell r="P261">
            <v>5.8776131429338818</v>
          </cell>
          <cell r="Q261" t="str">
            <v>HGV - Rigid - 3.5 - 7.5 tonnes - 0% Weight Laden</v>
          </cell>
        </row>
        <row r="262">
          <cell r="A262" t="str">
            <v>HGV - Rigid - 3.5 - 7.5 tonnes - 50% Weight Laden - Diesel (100% mineral diesel)</v>
          </cell>
          <cell r="B262" t="str">
            <v>UK</v>
          </cell>
          <cell r="C262">
            <v>0.48563000000000001</v>
          </cell>
          <cell r="D262" t="str">
            <v xml:space="preserve"> </v>
          </cell>
          <cell r="E262" t="str">
            <v>Kilogram</v>
          </cell>
          <cell r="F262" t="str">
            <v>Kilometer</v>
          </cell>
          <cell r="G262">
            <v>4.0000000000000001E-3</v>
          </cell>
          <cell r="H262" t="str">
            <v>Gram</v>
          </cell>
          <cell r="I262" t="str">
            <v>Kilometer</v>
          </cell>
          <cell r="J262">
            <v>2.0067114093959729E-2</v>
          </cell>
          <cell r="K262" t="str">
            <v>Gram</v>
          </cell>
          <cell r="L262" t="str">
            <v>Kilometer</v>
          </cell>
          <cell r="N262" t="str">
            <v>Road</v>
          </cell>
          <cell r="O262" t="str">
            <v>Diesel (100% mineral diesel)</v>
          </cell>
          <cell r="P262">
            <v>5.4074089327265611</v>
          </cell>
          <cell r="Q262" t="str">
            <v>HGV - Rigid - 3.5 - 7.5 tonnes - 50% Weight Laden</v>
          </cell>
        </row>
        <row r="263">
          <cell r="A263" t="str">
            <v>HGV - Rigid - 3.5 - 7.5 tonnes - 100% Weight Laden - Diesel (100% mineral diesel)</v>
          </cell>
          <cell r="B263" t="str">
            <v>UK</v>
          </cell>
          <cell r="C263">
            <v>0.52447999999999995</v>
          </cell>
          <cell r="D263" t="str">
            <v xml:space="preserve"> </v>
          </cell>
          <cell r="E263" t="str">
            <v>Kilogram</v>
          </cell>
          <cell r="F263" t="str">
            <v>Kilometer</v>
          </cell>
          <cell r="G263">
            <v>4.0000000000000001E-3</v>
          </cell>
          <cell r="H263" t="str">
            <v>Gram</v>
          </cell>
          <cell r="I263" t="str">
            <v>Kilometer</v>
          </cell>
          <cell r="J263">
            <v>2.0067114093959729E-2</v>
          </cell>
          <cell r="K263" t="str">
            <v>Gram</v>
          </cell>
          <cell r="L263" t="str">
            <v>Kilometer</v>
          </cell>
          <cell r="N263" t="str">
            <v>Road</v>
          </cell>
          <cell r="O263" t="str">
            <v>Diesel (100% mineral diesel)</v>
          </cell>
          <cell r="P263">
            <v>5.0068639414277003</v>
          </cell>
          <cell r="Q263" t="str">
            <v>HGV - Rigid - 3.5 - 7.5 tonnes - 100% Weight Laden</v>
          </cell>
        </row>
        <row r="264">
          <cell r="A264" t="str">
            <v>HGV - Rigid - 3.5 - 7.5 tonnes - Average Laden - Diesel (100% mineral diesel)</v>
          </cell>
          <cell r="B264" t="str">
            <v>UK</v>
          </cell>
          <cell r="C264">
            <v>0.48019000000000001</v>
          </cell>
          <cell r="D264" t="str">
            <v xml:space="preserve"> </v>
          </cell>
          <cell r="E264" t="str">
            <v>Kilogram</v>
          </cell>
          <cell r="F264" t="str">
            <v>Kilometer</v>
          </cell>
          <cell r="G264">
            <v>4.0000000000000001E-3</v>
          </cell>
          <cell r="H264" t="str">
            <v>Gram</v>
          </cell>
          <cell r="I264" t="str">
            <v>Kilometer</v>
          </cell>
          <cell r="J264">
            <v>2.0067114093959729E-2</v>
          </cell>
          <cell r="K264" t="str">
            <v>Gram</v>
          </cell>
          <cell r="L264" t="str">
            <v>Kilometer</v>
          </cell>
          <cell r="N264" t="str">
            <v>Road</v>
          </cell>
          <cell r="O264" t="str">
            <v>Diesel (100% mineral diesel)</v>
          </cell>
          <cell r="P264">
            <v>5.4686686519919192</v>
          </cell>
          <cell r="Q264" t="str">
            <v>HGV - Rigid - 3.5 - 7.5 tonnes - Average Laden</v>
          </cell>
        </row>
        <row r="265">
          <cell r="A265" t="str">
            <v>HGV - Rigid - 7.5 - 17 tonnes - 0% Weight Laden - Diesel (100% mineral diesel)</v>
          </cell>
          <cell r="B265" t="str">
            <v>UK</v>
          </cell>
          <cell r="C265">
            <v>0.53425999999999996</v>
          </cell>
          <cell r="D265" t="str">
            <v xml:space="preserve"> </v>
          </cell>
          <cell r="E265" t="str">
            <v>Kilogram</v>
          </cell>
          <cell r="F265" t="str">
            <v>Kilometer</v>
          </cell>
          <cell r="G265">
            <v>4.7999999999999996E-3</v>
          </cell>
          <cell r="H265" t="str">
            <v>Gram</v>
          </cell>
          <cell r="I265" t="str">
            <v>Kilometer</v>
          </cell>
          <cell r="J265">
            <v>2.4463087248322146E-2</v>
          </cell>
          <cell r="K265" t="str">
            <v>Gram</v>
          </cell>
          <cell r="L265" t="str">
            <v>Kilometer</v>
          </cell>
          <cell r="N265" t="str">
            <v>Road</v>
          </cell>
          <cell r="O265" t="str">
            <v>Diesel (100% mineral diesel)</v>
          </cell>
          <cell r="P265">
            <v>4.9152098229326544</v>
          </cell>
          <cell r="Q265" t="str">
            <v>HGV - Rigid - 7.5 - 17 tonnes - 0% Weight Laden</v>
          </cell>
        </row>
        <row r="266">
          <cell r="A266" t="str">
            <v>HGV - Rigid - 7.5 - 17 tonnes - 50% Weight Laden - Diesel (100% mineral diesel)</v>
          </cell>
          <cell r="B266" t="str">
            <v>UK</v>
          </cell>
          <cell r="C266">
            <v>0.61058000000000001</v>
          </cell>
          <cell r="D266" t="str">
            <v xml:space="preserve"> </v>
          </cell>
          <cell r="E266" t="str">
            <v>Kilogram</v>
          </cell>
          <cell r="F266" t="str">
            <v>Kilometer</v>
          </cell>
          <cell r="G266">
            <v>4.7999999999999996E-3</v>
          </cell>
          <cell r="H266" t="str">
            <v>Gram</v>
          </cell>
          <cell r="I266" t="str">
            <v>Kilometer</v>
          </cell>
          <cell r="J266">
            <v>2.4463087248322146E-2</v>
          </cell>
          <cell r="K266" t="str">
            <v>Gram</v>
          </cell>
          <cell r="L266" t="str">
            <v>Kilometer</v>
          </cell>
          <cell r="N266" t="str">
            <v>Road</v>
          </cell>
          <cell r="O266" t="str">
            <v>Diesel (100% mineral diesel)</v>
          </cell>
          <cell r="P266">
            <v>4.3008287202332207</v>
          </cell>
          <cell r="Q266" t="str">
            <v>HGV - Rigid - 7.5 - 17 tonnes - 50% Weight Laden</v>
          </cell>
        </row>
        <row r="267">
          <cell r="A267" t="str">
            <v>HGV - Rigid - 7.5 - 17 tonnes - 100% Weight Laden - Diesel (100% mineral diesel)</v>
          </cell>
          <cell r="B267" t="str">
            <v>UK</v>
          </cell>
          <cell r="C267">
            <v>0.68689999999999996</v>
          </cell>
          <cell r="D267" t="str">
            <v xml:space="preserve"> </v>
          </cell>
          <cell r="E267" t="str">
            <v>Kilogram</v>
          </cell>
          <cell r="F267" t="str">
            <v>Kilometer</v>
          </cell>
          <cell r="G267">
            <v>4.7999999999999996E-3</v>
          </cell>
          <cell r="H267" t="str">
            <v>Gram</v>
          </cell>
          <cell r="I267" t="str">
            <v>Kilometer</v>
          </cell>
          <cell r="J267">
            <v>2.4463087248322146E-2</v>
          </cell>
          <cell r="K267" t="str">
            <v>Gram</v>
          </cell>
          <cell r="L267" t="str">
            <v>Kilometer</v>
          </cell>
          <cell r="N267" t="str">
            <v>Road</v>
          </cell>
          <cell r="O267" t="str">
            <v>Diesel (100% mineral diesel)</v>
          </cell>
          <cell r="P267">
            <v>3.822972776241083</v>
          </cell>
          <cell r="Q267" t="str">
            <v>HGV - Rigid - 7.5 - 17 tonnes - 100% Weight Laden</v>
          </cell>
        </row>
        <row r="268">
          <cell r="A268" t="str">
            <v>HGV - Rigid - 7.5 - 17 tonnes - Average Laden - Diesel (100% mineral diesel)</v>
          </cell>
          <cell r="B268" t="str">
            <v>UK</v>
          </cell>
          <cell r="C268">
            <v>0.58614999999999995</v>
          </cell>
          <cell r="D268" t="str">
            <v xml:space="preserve"> </v>
          </cell>
          <cell r="E268" t="str">
            <v>Kilogram</v>
          </cell>
          <cell r="F268" t="str">
            <v>Kilometer</v>
          </cell>
          <cell r="G268">
            <v>4.7999999999999996E-3</v>
          </cell>
          <cell r="H268" t="str">
            <v>Gram</v>
          </cell>
          <cell r="I268" t="str">
            <v>Kilometer</v>
          </cell>
          <cell r="J268">
            <v>2.4463087248322146E-2</v>
          </cell>
          <cell r="K268" t="str">
            <v>Gram</v>
          </cell>
          <cell r="L268" t="str">
            <v>Kilometer</v>
          </cell>
          <cell r="N268" t="str">
            <v>Road</v>
          </cell>
          <cell r="O268" t="str">
            <v>Diesel (100% mineral diesel)</v>
          </cell>
          <cell r="P268">
            <v>4.4800818903011175</v>
          </cell>
          <cell r="Q268" t="str">
            <v>HGV - Rigid - 7.5 - 17 tonnes - Average Laden</v>
          </cell>
        </row>
        <row r="269">
          <cell r="A269" t="str">
            <v>HGV - Rigid - &gt;17 tonnes - 0% Weight Laden - Diesel (100% mineral diesel)</v>
          </cell>
          <cell r="B269" t="str">
            <v>UK</v>
          </cell>
          <cell r="C269">
            <v>0.73597999999999997</v>
          </cell>
          <cell r="D269" t="str">
            <v xml:space="preserve"> </v>
          </cell>
          <cell r="E269" t="str">
            <v>Kilogram</v>
          </cell>
          <cell r="F269" t="str">
            <v>Kilometer</v>
          </cell>
          <cell r="G269">
            <v>8.0000000000000019E-3</v>
          </cell>
          <cell r="H269" t="str">
            <v>Gram</v>
          </cell>
          <cell r="I269" t="str">
            <v>Kilometer</v>
          </cell>
          <cell r="J269">
            <v>3.9966442953020133E-2</v>
          </cell>
          <cell r="K269" t="str">
            <v>Gram</v>
          </cell>
          <cell r="L269" t="str">
            <v>Kilometer</v>
          </cell>
          <cell r="N269" t="str">
            <v>Road</v>
          </cell>
          <cell r="O269" t="str">
            <v>Diesel (100% mineral diesel)</v>
          </cell>
          <cell r="P269">
            <v>3.5680317399929344</v>
          </cell>
          <cell r="Q269" t="str">
            <v>HGV - Rigid - &gt;17 tonnes - 0% Weight Laden</v>
          </cell>
        </row>
        <row r="270">
          <cell r="A270" t="str">
            <v>HGV - Rigid - &gt;17 tonnes - 50% Weight Laden - Diesel (100% mineral diesel)</v>
          </cell>
          <cell r="B270" t="str">
            <v>UK</v>
          </cell>
          <cell r="C270">
            <v>0.89754</v>
          </cell>
          <cell r="D270" t="str">
            <v xml:space="preserve"> </v>
          </cell>
          <cell r="E270" t="str">
            <v>Kilogram</v>
          </cell>
          <cell r="F270" t="str">
            <v>Kilometer</v>
          </cell>
          <cell r="G270">
            <v>8.0000000000000019E-3</v>
          </cell>
          <cell r="H270" t="str">
            <v>Gram</v>
          </cell>
          <cell r="I270" t="str">
            <v>Kilometer</v>
          </cell>
          <cell r="J270">
            <v>3.9966442953020133E-2</v>
          </cell>
          <cell r="K270" t="str">
            <v>Gram</v>
          </cell>
          <cell r="L270" t="str">
            <v>Kilometer</v>
          </cell>
          <cell r="N270" t="str">
            <v>Road</v>
          </cell>
          <cell r="O270" t="str">
            <v>Diesel (100% mineral diesel)</v>
          </cell>
          <cell r="P270">
            <v>2.9257748958263696</v>
          </cell>
          <cell r="Q270" t="str">
            <v>HGV - Rigid - &gt;17 tonnes - 50% Weight Laden</v>
          </cell>
        </row>
        <row r="271">
          <cell r="A271" t="str">
            <v>HGV - Rigid - &gt;17 tonnes - 100% Weight Laden - Diesel (100% mineral diesel)</v>
          </cell>
          <cell r="B271" t="str">
            <v>UK</v>
          </cell>
          <cell r="C271">
            <v>1.0590900000000001</v>
          </cell>
          <cell r="D271" t="str">
            <v xml:space="preserve"> </v>
          </cell>
          <cell r="E271" t="str">
            <v>Kilogram</v>
          </cell>
          <cell r="F271" t="str">
            <v>Kilometer</v>
          </cell>
          <cell r="G271">
            <v>8.0000000000000019E-3</v>
          </cell>
          <cell r="H271" t="str">
            <v>Gram</v>
          </cell>
          <cell r="I271" t="str">
            <v>Kilometer</v>
          </cell>
          <cell r="J271">
            <v>3.9966442953020133E-2</v>
          </cell>
          <cell r="K271" t="str">
            <v>Gram</v>
          </cell>
          <cell r="L271" t="str">
            <v>Kilometer</v>
          </cell>
          <cell r="N271" t="str">
            <v>Road</v>
          </cell>
          <cell r="O271" t="str">
            <v>Diesel (100% mineral diesel)</v>
          </cell>
          <cell r="P271">
            <v>2.4794871068558852</v>
          </cell>
          <cell r="Q271" t="str">
            <v>HGV - Rigid - &gt;17 tonnes - 100% Weight Laden</v>
          </cell>
        </row>
        <row r="272">
          <cell r="A272" t="str">
            <v>HGV - Rigid - &gt;17 tonnes - Average Laden - Diesel (100% mineral diesel)</v>
          </cell>
          <cell r="B272" t="str">
            <v>UK</v>
          </cell>
          <cell r="C272">
            <v>0.96353999999999995</v>
          </cell>
          <cell r="D272" t="str">
            <v xml:space="preserve"> </v>
          </cell>
          <cell r="E272" t="str">
            <v>Kilogram</v>
          </cell>
          <cell r="F272" t="str">
            <v>Kilometer</v>
          </cell>
          <cell r="G272">
            <v>8.0000000000000019E-3</v>
          </cell>
          <cell r="H272" t="str">
            <v>Gram</v>
          </cell>
          <cell r="I272" t="str">
            <v>Kilometer</v>
          </cell>
          <cell r="J272">
            <v>3.9966442953020133E-2</v>
          </cell>
          <cell r="K272" t="str">
            <v>Gram</v>
          </cell>
          <cell r="L272" t="str">
            <v>Kilometer</v>
          </cell>
          <cell r="N272" t="str">
            <v>Road</v>
          </cell>
          <cell r="O272" t="str">
            <v>Diesel (100% mineral diesel)</v>
          </cell>
          <cell r="P272">
            <v>2.7253668763102725</v>
          </cell>
          <cell r="Q272" t="str">
            <v>HGV - Rigid - &gt;17 tonnes - Average Laden</v>
          </cell>
        </row>
        <row r="273">
          <cell r="A273" t="str">
            <v>HGV - Rigid - Average - Average Laden - Diesel (100% mineral diesel)</v>
          </cell>
          <cell r="B273" t="str">
            <v>UK</v>
          </cell>
          <cell r="C273">
            <v>0.81406000000000001</v>
          </cell>
          <cell r="D273" t="str">
            <v xml:space="preserve"> </v>
          </cell>
          <cell r="E273" t="str">
            <v>Kilogram</v>
          </cell>
          <cell r="F273" t="str">
            <v>Kilometer</v>
          </cell>
          <cell r="G273">
            <v>6.8000000000000014E-3</v>
          </cell>
          <cell r="H273" t="str">
            <v>Gram</v>
          </cell>
          <cell r="I273" t="str">
            <v>Kilometer</v>
          </cell>
          <cell r="J273">
            <v>3.3523489932885904E-2</v>
          </cell>
          <cell r="K273" t="str">
            <v>Gram</v>
          </cell>
          <cell r="L273" t="str">
            <v>Kilometer</v>
          </cell>
          <cell r="N273" t="str">
            <v>Road</v>
          </cell>
          <cell r="O273" t="str">
            <v>Diesel (100% mineral diesel)</v>
          </cell>
          <cell r="P273">
            <v>3.225806451612903</v>
          </cell>
          <cell r="Q273" t="str">
            <v>HGV - Rigid - Average - Average Laden</v>
          </cell>
        </row>
        <row r="274">
          <cell r="A274" t="str">
            <v>HGV - Articulated - 3.5 - 33 tonnes - 0% Weight Laden - Diesel (100% mineral diesel)</v>
          </cell>
          <cell r="B274" t="str">
            <v>UK</v>
          </cell>
          <cell r="C274">
            <v>0.60341</v>
          </cell>
          <cell r="D274" t="str">
            <v xml:space="preserve"> </v>
          </cell>
          <cell r="E274" t="str">
            <v>Kilogram</v>
          </cell>
          <cell r="F274" t="str">
            <v>Kilometer</v>
          </cell>
          <cell r="G274">
            <v>4.4000000000000003E-3</v>
          </cell>
          <cell r="H274" t="str">
            <v>Gram</v>
          </cell>
          <cell r="I274" t="str">
            <v>Kilometer</v>
          </cell>
          <cell r="J274">
            <v>4.560402684563758E-2</v>
          </cell>
          <cell r="K274" t="str">
            <v>Gram</v>
          </cell>
          <cell r="L274" t="str">
            <v>Kilometer</v>
          </cell>
          <cell r="N274" t="str">
            <v>Road</v>
          </cell>
          <cell r="O274" t="str">
            <v>Diesel (100% mineral diesel)</v>
          </cell>
          <cell r="P274">
            <v>4.3519331797616871</v>
          </cell>
          <cell r="Q274" t="str">
            <v>HGV - Articulated - 3.5 - 33 tonnes - 0% Weight Laden</v>
          </cell>
        </row>
        <row r="275">
          <cell r="A275" t="str">
            <v>HGV - Articulated - 3.5 - 33 tonnes - 50% Weight Laden - Diesel (100% mineral diesel)</v>
          </cell>
          <cell r="B275" t="str">
            <v>UK</v>
          </cell>
          <cell r="C275">
            <v>0.75426000000000004</v>
          </cell>
          <cell r="D275" t="str">
            <v xml:space="preserve"> </v>
          </cell>
          <cell r="E275" t="str">
            <v>Kilogram</v>
          </cell>
          <cell r="F275" t="str">
            <v>Kilometer</v>
          </cell>
          <cell r="G275">
            <v>4.4000000000000003E-3</v>
          </cell>
          <cell r="H275" t="str">
            <v>Gram</v>
          </cell>
          <cell r="I275" t="str">
            <v>Kilometer</v>
          </cell>
          <cell r="J275">
            <v>4.560402684563758E-2</v>
          </cell>
          <cell r="K275" t="str">
            <v>Gram</v>
          </cell>
          <cell r="L275" t="str">
            <v>Kilometer</v>
          </cell>
          <cell r="N275" t="str">
            <v>Road</v>
          </cell>
          <cell r="O275" t="str">
            <v>Diesel (100% mineral diesel)</v>
          </cell>
          <cell r="P275">
            <v>3.4815580834195101</v>
          </cell>
          <cell r="Q275" t="str">
            <v>HGV - Articulated - 3.5 - 33 tonnes - 50% Weight Laden</v>
          </cell>
        </row>
        <row r="276">
          <cell r="A276" t="str">
            <v>HGV - Articulated - 3.5 - 33 tonnes - 100% Weight Laden - Diesel (100% mineral diesel)</v>
          </cell>
          <cell r="B276" t="str">
            <v>UK</v>
          </cell>
          <cell r="C276">
            <v>0.90512000000000004</v>
          </cell>
          <cell r="D276" t="str">
            <v xml:space="preserve"> </v>
          </cell>
          <cell r="E276" t="str">
            <v>Kilogram</v>
          </cell>
          <cell r="F276" t="str">
            <v>Kilometer</v>
          </cell>
          <cell r="G276">
            <v>4.4000000000000003E-3</v>
          </cell>
          <cell r="H276" t="str">
            <v>Gram</v>
          </cell>
          <cell r="I276" t="str">
            <v>Kilometer</v>
          </cell>
          <cell r="J276">
            <v>4.560402684563758E-2</v>
          </cell>
          <cell r="K276" t="str">
            <v>Gram</v>
          </cell>
          <cell r="L276" t="str">
            <v>Kilometer</v>
          </cell>
          <cell r="N276" t="str">
            <v>Road</v>
          </cell>
          <cell r="O276" t="str">
            <v>Diesel (100% mineral diesel)</v>
          </cell>
          <cell r="P276">
            <v>2.9012727594131165</v>
          </cell>
          <cell r="Q276" t="str">
            <v>HGV - Articulated - 3.5 - 33 tonnes - 100% Weight Laden</v>
          </cell>
        </row>
        <row r="277">
          <cell r="A277" t="str">
            <v>HGV - Articulated - 3.5 - 33 tonnes - Average Laden - Diesel (100% mineral diesel)</v>
          </cell>
          <cell r="B277" t="str">
            <v>UK</v>
          </cell>
          <cell r="C277">
            <v>0.75426000000000004</v>
          </cell>
          <cell r="D277" t="str">
            <v xml:space="preserve"> </v>
          </cell>
          <cell r="E277" t="str">
            <v>Kilogram</v>
          </cell>
          <cell r="F277" t="str">
            <v>Kilometer</v>
          </cell>
          <cell r="G277">
            <v>4.4000000000000003E-3</v>
          </cell>
          <cell r="H277" t="str">
            <v>Gram</v>
          </cell>
          <cell r="I277" t="str">
            <v>Kilometer</v>
          </cell>
          <cell r="J277">
            <v>4.560402684563758E-2</v>
          </cell>
          <cell r="K277" t="str">
            <v>Gram</v>
          </cell>
          <cell r="L277" t="str">
            <v>Kilometer</v>
          </cell>
          <cell r="N277" t="str">
            <v>Road</v>
          </cell>
          <cell r="O277" t="str">
            <v>Diesel (100% mineral diesel)</v>
          </cell>
          <cell r="P277">
            <v>3.4815580834195101</v>
          </cell>
          <cell r="Q277" t="str">
            <v>HGV - Articulated - 3.5 - 33 tonnes - Average Laden</v>
          </cell>
        </row>
        <row r="278">
          <cell r="A278" t="str">
            <v>HGV - Articulated -  &gt;33 tonnes - 0% Weight Laden - Diesel (100% mineral diesel)</v>
          </cell>
          <cell r="B278" t="str">
            <v>UK</v>
          </cell>
          <cell r="C278">
            <v>0.61797999999999997</v>
          </cell>
          <cell r="D278" t="str">
            <v xml:space="preserve"> </v>
          </cell>
          <cell r="E278" t="str">
            <v>Kilogram</v>
          </cell>
          <cell r="F278" t="str">
            <v>Kilometer</v>
          </cell>
          <cell r="G278">
            <v>5.1999999999999998E-3</v>
          </cell>
          <cell r="H278" t="str">
            <v>Gram</v>
          </cell>
          <cell r="I278" t="str">
            <v>Kilometer</v>
          </cell>
          <cell r="J278">
            <v>5.4261744966442954E-2</v>
          </cell>
          <cell r="K278" t="str">
            <v>Gram</v>
          </cell>
          <cell r="L278" t="str">
            <v>Kilometer</v>
          </cell>
          <cell r="N278" t="str">
            <v>Road</v>
          </cell>
          <cell r="O278" t="str">
            <v>Diesel (100% mineral diesel)</v>
          </cell>
          <cell r="P278">
            <v>4.2493284572316252</v>
          </cell>
          <cell r="Q278" t="str">
            <v>HGV - Articulated -  &gt;33 tonnes - 0% Weight Laden</v>
          </cell>
        </row>
        <row r="279">
          <cell r="A279" t="str">
            <v>HGV - Articulated -  &gt;33 tonnes - 50% Weight Laden - Diesel (100% mineral diesel)</v>
          </cell>
          <cell r="B279" t="str">
            <v>UK</v>
          </cell>
          <cell r="C279">
            <v>0.82396999999999998</v>
          </cell>
          <cell r="D279" t="str">
            <v xml:space="preserve"> </v>
          </cell>
          <cell r="E279" t="str">
            <v>Kilogram</v>
          </cell>
          <cell r="F279" t="str">
            <v>Kilometer</v>
          </cell>
          <cell r="G279">
            <v>5.1999999999999998E-3</v>
          </cell>
          <cell r="H279" t="str">
            <v>Gram</v>
          </cell>
          <cell r="I279" t="str">
            <v>Kilometer</v>
          </cell>
          <cell r="J279">
            <v>5.4261744966442954E-2</v>
          </cell>
          <cell r="K279" t="str">
            <v>Gram</v>
          </cell>
          <cell r="L279" t="str">
            <v>Kilometer</v>
          </cell>
          <cell r="N279" t="str">
            <v>Road</v>
          </cell>
          <cell r="O279" t="str">
            <v>Diesel (100% mineral diesel)</v>
          </cell>
          <cell r="P279">
            <v>3.187009235773147</v>
          </cell>
          <cell r="Q279" t="str">
            <v>HGV - Articulated -  &gt;33 tonnes - 50% Weight Laden</v>
          </cell>
        </row>
        <row r="280">
          <cell r="A280" t="str">
            <v>HGV - Articulated - &gt;33 tonnes - 100% Weight Laden - Diesel (100% mineral diesel)</v>
          </cell>
          <cell r="B280" t="str">
            <v>UK</v>
          </cell>
          <cell r="C280">
            <v>1.02996</v>
          </cell>
          <cell r="D280" t="str">
            <v xml:space="preserve"> </v>
          </cell>
          <cell r="E280" t="str">
            <v>Kilogram</v>
          </cell>
          <cell r="F280" t="str">
            <v>Kilometer</v>
          </cell>
          <cell r="G280">
            <v>5.1999999999999998E-3</v>
          </cell>
          <cell r="H280" t="str">
            <v>Gram</v>
          </cell>
          <cell r="I280" t="str">
            <v>Kilometer</v>
          </cell>
          <cell r="J280">
            <v>5.4261744966442954E-2</v>
          </cell>
          <cell r="K280" t="str">
            <v>Gram</v>
          </cell>
          <cell r="L280" t="str">
            <v>Kilometer</v>
          </cell>
          <cell r="N280" t="str">
            <v>Road</v>
          </cell>
          <cell r="O280" t="str">
            <v>Diesel (100% mineral diesel)</v>
          </cell>
          <cell r="P280">
            <v>2.5496135772263</v>
          </cell>
          <cell r="Q280" t="str">
            <v>HGV - Articulated - &gt;33 tonnes - 100% Weight Laden</v>
          </cell>
        </row>
        <row r="281">
          <cell r="A281" t="str">
            <v>HGV - Articulated -  &gt;33 tonnes - Average Laden - Diesel (100% mineral diesel)</v>
          </cell>
          <cell r="B281" t="str">
            <v>UK</v>
          </cell>
          <cell r="C281">
            <v>0.89812999999999998</v>
          </cell>
          <cell r="D281" t="str">
            <v xml:space="preserve"> </v>
          </cell>
          <cell r="E281" t="str">
            <v>Kilogram</v>
          </cell>
          <cell r="F281" t="str">
            <v>Kilometer</v>
          </cell>
          <cell r="G281">
            <v>5.1999999999999998E-3</v>
          </cell>
          <cell r="H281" t="str">
            <v>Gram</v>
          </cell>
          <cell r="I281" t="str">
            <v>Kilometer</v>
          </cell>
          <cell r="J281">
            <v>5.4261744966442954E-2</v>
          </cell>
          <cell r="K281" t="str">
            <v>Gram</v>
          </cell>
          <cell r="L281" t="str">
            <v>Kilometer</v>
          </cell>
          <cell r="N281" t="str">
            <v>Road</v>
          </cell>
          <cell r="O281" t="str">
            <v>Diesel (100% mineral diesel)</v>
          </cell>
          <cell r="P281">
            <v>2.9238528943471436</v>
          </cell>
          <cell r="Q281" t="str">
            <v>HGV - Articulated -  &gt;33 tonnes - Average Laden</v>
          </cell>
        </row>
        <row r="282">
          <cell r="A282" t="str">
            <v>HGV - Articulated - Average - Average Laden - Diesel (100% mineral diesel)</v>
          </cell>
          <cell r="B282" t="str">
            <v>UK</v>
          </cell>
          <cell r="C282">
            <v>0.89200999999999997</v>
          </cell>
          <cell r="D282" t="str">
            <v xml:space="preserve"> </v>
          </cell>
          <cell r="E282" t="str">
            <v>Kilogram</v>
          </cell>
          <cell r="F282" t="str">
            <v>Kilometer</v>
          </cell>
          <cell r="G282">
            <v>5.1999999999999998E-3</v>
          </cell>
          <cell r="H282" t="str">
            <v>Gram</v>
          </cell>
          <cell r="I282" t="str">
            <v>Kilometer</v>
          </cell>
          <cell r="J282">
            <v>5.3892617449664434E-2</v>
          </cell>
          <cell r="K282" t="str">
            <v>Gram</v>
          </cell>
          <cell r="L282" t="str">
            <v>Kilometer</v>
          </cell>
          <cell r="N282" t="str">
            <v>Road</v>
          </cell>
          <cell r="O282" t="str">
            <v>Diesel (100% mineral diesel)</v>
          </cell>
          <cell r="P282">
            <v>2.9439131848297664</v>
          </cell>
          <cell r="Q282" t="str">
            <v>HGV - Articulated - Average - Average Laden</v>
          </cell>
        </row>
        <row r="283">
          <cell r="A283" t="str">
            <v>HGV - Type Unknown - Average - Average Laden - Diesel (100% mineral diesel)</v>
          </cell>
          <cell r="B283" t="str">
            <v>UK</v>
          </cell>
          <cell r="C283">
            <v>0.85994000000000004</v>
          </cell>
          <cell r="D283" t="str">
            <v xml:space="preserve"> </v>
          </cell>
          <cell r="E283" t="str">
            <v>Kilogram</v>
          </cell>
          <cell r="F283" t="str">
            <v>Kilometer</v>
          </cell>
          <cell r="G283">
            <v>5.5999999999999999E-3</v>
          </cell>
          <cell r="H283" t="str">
            <v>Gram</v>
          </cell>
          <cell r="I283" t="str">
            <v>Kilometer</v>
          </cell>
          <cell r="J283">
            <v>4.5100671140939602E-2</v>
          </cell>
          <cell r="K283" t="str">
            <v>Gram</v>
          </cell>
          <cell r="L283" t="str">
            <v>Kilometer</v>
          </cell>
          <cell r="N283" t="str">
            <v>Road</v>
          </cell>
          <cell r="O283" t="str">
            <v>Diesel (100% mineral diesel)</v>
          </cell>
          <cell r="P283">
            <v>3.0537014210293738</v>
          </cell>
          <cell r="Q283" t="str">
            <v>HGV - Type Unknown - Average - Average Laden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41A-F92F-43D4-A1E3-4CBBABDBA8D7}">
  <dimension ref="A1:X52"/>
  <sheetViews>
    <sheetView tabSelected="1" workbookViewId="0">
      <selection activeCell="A29" sqref="A29:XFD30"/>
    </sheetView>
  </sheetViews>
  <sheetFormatPr defaultRowHeight="15" x14ac:dyDescent="0.25"/>
  <cols>
    <col min="1" max="1" width="9.140625" style="72"/>
    <col min="2" max="2" width="51" customWidth="1"/>
    <col min="3" max="3" width="35.140625" customWidth="1"/>
    <col min="4" max="4" width="16.5703125" customWidth="1"/>
    <col min="5" max="5" width="38.85546875" customWidth="1"/>
    <col min="6" max="6" width="46" customWidth="1"/>
    <col min="7" max="7" width="27.42578125" customWidth="1"/>
    <col min="8" max="8" width="27.5703125" customWidth="1"/>
    <col min="9" max="9" width="27" customWidth="1"/>
    <col min="10" max="10" width="22.42578125" customWidth="1"/>
    <col min="11" max="11" width="14.42578125" customWidth="1"/>
    <col min="12" max="12" width="21.7109375" customWidth="1"/>
    <col min="13" max="13" width="29.7109375" customWidth="1"/>
  </cols>
  <sheetData>
    <row r="1" spans="2:24" s="72" customFormat="1" ht="15.75" thickBot="1" x14ac:dyDescent="0.3"/>
    <row r="2" spans="2:24" ht="28.5" customHeight="1" thickBot="1" x14ac:dyDescent="0.55000000000000004">
      <c r="B2" s="39" t="s">
        <v>25</v>
      </c>
      <c r="C2" s="40"/>
      <c r="D2" s="40"/>
      <c r="E2" s="40"/>
      <c r="F2" s="40"/>
      <c r="G2" s="40"/>
      <c r="H2" s="40"/>
      <c r="I2" s="40"/>
      <c r="J2" s="41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42" t="s">
        <v>49</v>
      </c>
      <c r="C3" s="32" t="s">
        <v>51</v>
      </c>
      <c r="D3" s="32" t="s">
        <v>52</v>
      </c>
      <c r="E3" s="32" t="s">
        <v>53</v>
      </c>
      <c r="F3" s="32" t="s">
        <v>54</v>
      </c>
      <c r="G3" s="27" t="s">
        <v>55</v>
      </c>
      <c r="H3" s="28"/>
      <c r="I3" s="28"/>
      <c r="J3" s="43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 spans="2:24" x14ac:dyDescent="0.25">
      <c r="B4" s="44"/>
      <c r="C4" s="33"/>
      <c r="D4" s="33"/>
      <c r="E4" s="33"/>
      <c r="F4" s="33"/>
      <c r="G4" s="13" t="s">
        <v>56</v>
      </c>
      <c r="H4" s="13" t="s">
        <v>57</v>
      </c>
      <c r="I4" s="13" t="s">
        <v>58</v>
      </c>
      <c r="J4" s="45" t="s">
        <v>5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 spans="2:24" ht="33.75" x14ac:dyDescent="0.25">
      <c r="B5" s="46" t="s">
        <v>11</v>
      </c>
      <c r="C5" s="10" t="s">
        <v>27</v>
      </c>
      <c r="D5" s="10" t="s">
        <v>6</v>
      </c>
      <c r="E5" s="10" t="s">
        <v>7</v>
      </c>
      <c r="F5" s="11" t="s">
        <v>8</v>
      </c>
      <c r="G5" s="11" t="s">
        <v>9</v>
      </c>
      <c r="H5" s="12">
        <v>10000</v>
      </c>
      <c r="I5" s="12" t="s">
        <v>10</v>
      </c>
      <c r="J5" s="47">
        <v>8.6</v>
      </c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2:24" ht="15" customHeight="1" x14ac:dyDescent="0.25">
      <c r="B6" s="48"/>
      <c r="C6" s="1"/>
      <c r="D6" s="1"/>
      <c r="E6" s="1"/>
      <c r="F6" s="1"/>
      <c r="G6" s="1"/>
      <c r="H6" s="1"/>
      <c r="I6" s="1"/>
      <c r="J6" s="49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2:24" x14ac:dyDescent="0.25">
      <c r="B7" s="50" t="s">
        <v>2</v>
      </c>
      <c r="C7" s="5" t="s">
        <v>3</v>
      </c>
      <c r="D7" s="5" t="s">
        <v>4</v>
      </c>
      <c r="E7" s="5" t="s">
        <v>5</v>
      </c>
      <c r="F7" s="1"/>
      <c r="G7" s="1"/>
      <c r="H7" s="1"/>
      <c r="I7" s="1"/>
      <c r="J7" s="49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 spans="2:24" x14ac:dyDescent="0.25">
      <c r="B8" s="51" t="s">
        <v>0</v>
      </c>
      <c r="C8" s="3" t="s">
        <v>1</v>
      </c>
      <c r="D8" s="4">
        <f t="shared" ref="D8" si="0">E8*2.352</f>
        <v>20.187740167918687</v>
      </c>
      <c r="E8" s="2">
        <v>8.5832228605096468</v>
      </c>
      <c r="F8" s="1"/>
      <c r="G8" s="1"/>
      <c r="H8" s="1"/>
      <c r="I8" s="1"/>
      <c r="J8" s="49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 spans="2:24" ht="15.75" thickBot="1" x14ac:dyDescent="0.3">
      <c r="B9" s="19"/>
      <c r="C9" s="20"/>
      <c r="D9" s="21"/>
      <c r="E9" s="22"/>
      <c r="F9" s="23"/>
      <c r="G9" s="23"/>
      <c r="H9" s="23"/>
      <c r="I9" s="23"/>
      <c r="J9" s="24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 spans="2:24" ht="15.75" thickBot="1" x14ac:dyDescent="0.3">
      <c r="B10" s="73"/>
      <c r="C10" s="74"/>
      <c r="D10" s="75"/>
      <c r="E10" s="76"/>
      <c r="F10" s="77"/>
      <c r="G10" s="77"/>
      <c r="H10" s="77"/>
      <c r="I10" s="77"/>
      <c r="J10" s="77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 spans="2:24" ht="30" x14ac:dyDescent="0.25">
      <c r="B11" s="52" t="s">
        <v>48</v>
      </c>
      <c r="C11" s="53"/>
      <c r="D11" s="53"/>
      <c r="E11" s="53"/>
      <c r="F11" s="53"/>
      <c r="G11" s="53"/>
      <c r="H11" s="53"/>
      <c r="I11" s="53"/>
      <c r="J11" s="54"/>
      <c r="K11" s="72"/>
      <c r="L11" s="81" t="s">
        <v>62</v>
      </c>
      <c r="M11" s="81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 spans="2:24" x14ac:dyDescent="0.25">
      <c r="B12" s="51" t="s">
        <v>61</v>
      </c>
      <c r="C12" s="3"/>
      <c r="D12" s="4"/>
      <c r="E12" s="2"/>
      <c r="F12" s="1"/>
      <c r="G12" s="1"/>
      <c r="H12" s="1"/>
      <c r="I12" s="90"/>
      <c r="J12" s="180"/>
      <c r="K12" s="72"/>
      <c r="L12" s="85" t="s">
        <v>63</v>
      </c>
      <c r="M12" s="85" t="s">
        <v>64</v>
      </c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 spans="2:24" x14ac:dyDescent="0.25">
      <c r="B13" s="80" t="s">
        <v>28</v>
      </c>
      <c r="C13" s="3" t="s">
        <v>29</v>
      </c>
      <c r="D13" s="83" t="s">
        <v>31</v>
      </c>
      <c r="E13" s="2">
        <v>10000</v>
      </c>
      <c r="F13" s="84" t="s">
        <v>32</v>
      </c>
      <c r="G13" s="82">
        <f>10000/8.6</f>
        <v>1162.7906976744187</v>
      </c>
      <c r="H13" s="1"/>
      <c r="I13" s="85"/>
      <c r="J13" s="78"/>
      <c r="K13" s="72"/>
      <c r="L13" s="82" t="s">
        <v>30</v>
      </c>
      <c r="M13" s="86" t="s">
        <v>66</v>
      </c>
      <c r="N13" s="72" t="s">
        <v>242</v>
      </c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 spans="2:24" ht="15.75" customHeight="1" x14ac:dyDescent="0.25">
      <c r="B14" s="80"/>
      <c r="C14" s="3" t="s">
        <v>30</v>
      </c>
      <c r="D14" s="83"/>
      <c r="E14" s="2">
        <v>8.6</v>
      </c>
      <c r="F14" s="84"/>
      <c r="G14" s="82"/>
      <c r="H14" s="1"/>
      <c r="I14" s="89"/>
      <c r="J14" s="79"/>
      <c r="K14" s="72"/>
      <c r="L14" s="82"/>
      <c r="M14" s="86"/>
      <c r="N14" s="72" t="s">
        <v>243</v>
      </c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spans="2:24" x14ac:dyDescent="0.25">
      <c r="B15" s="51"/>
      <c r="C15" s="3"/>
      <c r="D15" s="4"/>
      <c r="E15" s="2"/>
      <c r="F15" s="1"/>
      <c r="G15" s="1"/>
      <c r="H15" s="1"/>
      <c r="I15" s="89"/>
      <c r="J15" s="79"/>
      <c r="K15" s="72"/>
      <c r="L15" s="82"/>
      <c r="M15" s="86"/>
      <c r="N15" s="72" t="s">
        <v>244</v>
      </c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 spans="2:24" x14ac:dyDescent="0.25">
      <c r="B16" s="57" t="s">
        <v>33</v>
      </c>
      <c r="C16" s="38"/>
      <c r="D16" s="1"/>
      <c r="E16" s="2"/>
      <c r="F16" s="1"/>
      <c r="G16" s="1"/>
      <c r="H16" s="1"/>
      <c r="I16" s="89"/>
      <c r="J16" s="79"/>
      <c r="K16" s="72"/>
      <c r="L16" s="82"/>
      <c r="M16" s="86"/>
      <c r="N16" s="72" t="s">
        <v>245</v>
      </c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 spans="2:24" ht="27" x14ac:dyDescent="0.25">
      <c r="B17" s="55" t="s">
        <v>34</v>
      </c>
      <c r="C17" s="34">
        <v>2.3357600000000001E-3</v>
      </c>
      <c r="D17" s="1"/>
      <c r="E17" s="87" t="s">
        <v>39</v>
      </c>
      <c r="F17" s="56">
        <v>0.27200000000000002</v>
      </c>
      <c r="G17" s="1"/>
      <c r="H17" s="1"/>
      <c r="I17" s="89"/>
      <c r="J17" s="79"/>
      <c r="K17" s="72"/>
      <c r="L17" s="1" t="s">
        <v>65</v>
      </c>
      <c r="M17" s="1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2:24" ht="27" x14ac:dyDescent="0.25">
      <c r="B18" s="55" t="s">
        <v>35</v>
      </c>
      <c r="C18" s="35">
        <v>1.118E-7</v>
      </c>
      <c r="D18" s="1"/>
      <c r="E18" s="87" t="s">
        <v>40</v>
      </c>
      <c r="F18" s="56">
        <v>1.2800000000000001E-2</v>
      </c>
      <c r="G18" s="1"/>
      <c r="H18" s="1"/>
      <c r="I18" s="1"/>
      <c r="J18" s="49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spans="2:24" ht="27" x14ac:dyDescent="0.25">
      <c r="B19" s="55" t="s">
        <v>36</v>
      </c>
      <c r="C19" s="36">
        <v>1.0320000000000001E-8</v>
      </c>
      <c r="D19" s="1"/>
      <c r="E19" s="87" t="s">
        <v>41</v>
      </c>
      <c r="F19" s="56">
        <v>1.2099999999999999E-3</v>
      </c>
      <c r="G19" s="1"/>
      <c r="H19" s="1"/>
      <c r="I19" s="1"/>
      <c r="J19" s="49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</row>
    <row r="20" spans="2:24" x14ac:dyDescent="0.25">
      <c r="B20" s="55" t="s">
        <v>37</v>
      </c>
      <c r="C20" s="37">
        <v>2.3392E-3</v>
      </c>
      <c r="D20" s="1"/>
      <c r="E20" s="1"/>
      <c r="F20" s="1"/>
      <c r="G20" s="1"/>
      <c r="H20" s="1"/>
      <c r="I20" s="1"/>
      <c r="J20" s="49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 spans="2:24" x14ac:dyDescent="0.25">
      <c r="B21" s="57"/>
      <c r="C21" s="38"/>
      <c r="D21" s="1"/>
      <c r="E21" s="1" t="s">
        <v>42</v>
      </c>
      <c r="F21" s="1"/>
      <c r="G21" s="1"/>
      <c r="H21" s="1"/>
      <c r="I21" s="1"/>
      <c r="J21" s="49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 spans="2:24" x14ac:dyDescent="0.25">
      <c r="B22" s="58"/>
      <c r="C22" s="38"/>
      <c r="D22" s="1"/>
      <c r="E22" s="1" t="s">
        <v>45</v>
      </c>
      <c r="F22" s="1">
        <f>F17*E13</f>
        <v>2720</v>
      </c>
      <c r="G22" s="1" t="s">
        <v>43</v>
      </c>
      <c r="H22" s="1">
        <v>1000</v>
      </c>
      <c r="I22" s="1">
        <f>F22/H22</f>
        <v>2.72</v>
      </c>
      <c r="J22" s="49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</row>
    <row r="23" spans="2:24" x14ac:dyDescent="0.25">
      <c r="B23" s="55" t="s">
        <v>38</v>
      </c>
      <c r="C23" s="38"/>
      <c r="D23" s="1"/>
      <c r="E23" s="1" t="s">
        <v>46</v>
      </c>
      <c r="F23" s="1">
        <f>F18*E13</f>
        <v>128</v>
      </c>
      <c r="G23" s="1" t="s">
        <v>44</v>
      </c>
      <c r="H23" s="1">
        <v>1000000</v>
      </c>
      <c r="I23" s="1">
        <f>F23/H23</f>
        <v>1.2799999999999999E-4</v>
      </c>
      <c r="J23" s="49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</row>
    <row r="24" spans="2:24" x14ac:dyDescent="0.25">
      <c r="B24" s="59">
        <f>G13*C17</f>
        <v>2.7160000000000002</v>
      </c>
      <c r="C24" s="38"/>
      <c r="D24" s="1"/>
      <c r="E24" s="1" t="s">
        <v>47</v>
      </c>
      <c r="F24" s="1">
        <f>F19*E13</f>
        <v>12.1</v>
      </c>
      <c r="G24" s="1" t="s">
        <v>44</v>
      </c>
      <c r="H24" s="1">
        <v>1000000</v>
      </c>
      <c r="I24" s="1">
        <f>F24/H24</f>
        <v>1.2099999999999999E-5</v>
      </c>
      <c r="J24" s="49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</row>
    <row r="25" spans="2:24" x14ac:dyDescent="0.25">
      <c r="B25" s="57">
        <f>G13*C18</f>
        <v>1.2999999999999999E-4</v>
      </c>
      <c r="C25" s="38"/>
      <c r="D25" s="1"/>
      <c r="E25" s="2"/>
      <c r="F25" s="1"/>
      <c r="G25" s="1"/>
      <c r="H25" s="1"/>
      <c r="I25" s="1"/>
      <c r="J25" s="49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</row>
    <row r="26" spans="2:24" x14ac:dyDescent="0.25">
      <c r="B26" s="57">
        <f>G13*C19</f>
        <v>1.2000000000000002E-5</v>
      </c>
      <c r="C26" s="38"/>
      <c r="D26" s="1"/>
      <c r="E26" s="2"/>
      <c r="F26" s="1"/>
      <c r="G26" s="1"/>
      <c r="H26" s="1"/>
      <c r="I26" s="88">
        <f>I22+I23+I24</f>
        <v>2.7201401000000005</v>
      </c>
      <c r="J26" s="49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</row>
    <row r="27" spans="2:24" ht="15.75" thickBot="1" x14ac:dyDescent="0.3">
      <c r="B27" s="181">
        <f>G13*C20</f>
        <v>2.72</v>
      </c>
      <c r="C27" s="182"/>
      <c r="D27" s="23"/>
      <c r="E27" s="22"/>
      <c r="F27" s="23"/>
      <c r="G27" s="23"/>
      <c r="H27" s="23"/>
      <c r="I27" s="23"/>
      <c r="J27" s="24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</row>
    <row r="28" spans="2:24" ht="15.75" thickBot="1" x14ac:dyDescent="0.3">
      <c r="B28" s="73"/>
      <c r="C28" s="74"/>
      <c r="D28" s="75"/>
      <c r="E28" s="76"/>
      <c r="F28" s="77"/>
      <c r="G28" s="77"/>
      <c r="H28" s="77"/>
      <c r="I28" s="77"/>
      <c r="J28" s="77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</row>
    <row r="29" spans="2:24" ht="31.5" x14ac:dyDescent="0.5">
      <c r="B29" s="60" t="s">
        <v>26</v>
      </c>
      <c r="C29" s="61"/>
      <c r="D29" s="61"/>
      <c r="E29" s="61"/>
      <c r="F29" s="61"/>
      <c r="G29" s="61"/>
      <c r="H29" s="61"/>
      <c r="I29" s="61"/>
      <c r="J29" s="6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</row>
    <row r="30" spans="2:24" ht="42.75" x14ac:dyDescent="0.25">
      <c r="B30" s="63" t="s">
        <v>12</v>
      </c>
      <c r="C30" s="13" t="s">
        <v>13</v>
      </c>
      <c r="D30" s="13" t="s">
        <v>14</v>
      </c>
      <c r="E30" s="13" t="s">
        <v>15</v>
      </c>
      <c r="F30" s="13" t="s">
        <v>16</v>
      </c>
      <c r="G30" s="14" t="s">
        <v>17</v>
      </c>
      <c r="H30" s="14" t="s">
        <v>18</v>
      </c>
      <c r="I30" s="14" t="s">
        <v>19</v>
      </c>
      <c r="J30" s="64" t="s">
        <v>20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</row>
    <row r="31" spans="2:24" ht="15.75" thickBot="1" x14ac:dyDescent="0.3">
      <c r="B31" s="65">
        <v>2.7156000000000002</v>
      </c>
      <c r="C31" s="66">
        <v>1.2799999999999999E-4</v>
      </c>
      <c r="D31" s="67">
        <v>1.208E-5</v>
      </c>
      <c r="E31" s="68">
        <v>2.7156068690400006</v>
      </c>
      <c r="F31" s="69" t="s">
        <v>21</v>
      </c>
      <c r="G31" s="70" t="s">
        <v>24</v>
      </c>
      <c r="H31" s="70" t="s">
        <v>22</v>
      </c>
      <c r="I31" s="70" t="s">
        <v>23</v>
      </c>
      <c r="J31" s="71" t="s">
        <v>21</v>
      </c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</row>
    <row r="32" spans="2:24" x14ac:dyDescent="0.25"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</row>
    <row r="33" spans="2:24" x14ac:dyDescent="0.25"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</row>
    <row r="34" spans="2:24" x14ac:dyDescent="0.25"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</row>
    <row r="35" spans="2:24" x14ac:dyDescent="0.25"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</row>
    <row r="36" spans="2:24" x14ac:dyDescent="0.25"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</row>
    <row r="37" spans="2:24" x14ac:dyDescent="0.25"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</row>
    <row r="38" spans="2:24" x14ac:dyDescent="0.25"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</row>
    <row r="39" spans="2:24" x14ac:dyDescent="0.25"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</row>
    <row r="40" spans="2:24" x14ac:dyDescent="0.2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</row>
    <row r="41" spans="2:24" x14ac:dyDescent="0.25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</row>
    <row r="42" spans="2:24" x14ac:dyDescent="0.25"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</row>
    <row r="43" spans="2:24" x14ac:dyDescent="0.25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</row>
    <row r="44" spans="2:24" x14ac:dyDescent="0.25"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</row>
    <row r="45" spans="2:24" x14ac:dyDescent="0.25"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</row>
    <row r="46" spans="2:24" x14ac:dyDescent="0.25"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</row>
    <row r="47" spans="2:24" x14ac:dyDescent="0.25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</row>
    <row r="48" spans="2:24" x14ac:dyDescent="0.25"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</row>
    <row r="49" spans="2:24" x14ac:dyDescent="0.25"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</row>
    <row r="50" spans="2:24" x14ac:dyDescent="0.25"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</row>
    <row r="51" spans="2:24" x14ac:dyDescent="0.2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</row>
    <row r="52" spans="2:24" x14ac:dyDescent="0.2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</row>
  </sheetData>
  <mergeCells count="16">
    <mergeCell ref="L11:M11"/>
    <mergeCell ref="L13:L16"/>
    <mergeCell ref="M13:M16"/>
    <mergeCell ref="F3:F4"/>
    <mergeCell ref="G3:I3"/>
    <mergeCell ref="B13:B14"/>
    <mergeCell ref="D13:D14"/>
    <mergeCell ref="F13:F14"/>
    <mergeCell ref="G13:G14"/>
    <mergeCell ref="B2:I2"/>
    <mergeCell ref="B29:J29"/>
    <mergeCell ref="B11:I11"/>
    <mergeCell ref="B3:B4"/>
    <mergeCell ref="C3:C4"/>
    <mergeCell ref="D3:D4"/>
    <mergeCell ref="E3:E4"/>
  </mergeCells>
  <conditionalFormatting sqref="G5:I5">
    <cfRule type="expression" dxfId="39" priority="5">
      <formula>$Q2="Sorry, no emission factors are found in this tool based on your selections."</formula>
    </cfRule>
  </conditionalFormatting>
  <conditionalFormatting sqref="H5:I5">
    <cfRule type="expression" dxfId="38" priority="3">
      <formula>$Q2="Sorry, no emission factors are found based on your selections."</formula>
    </cfRule>
  </conditionalFormatting>
  <conditionalFormatting sqref="F31:J31 B31:D31">
    <cfRule type="cellIs" dxfId="37" priority="1" stopIfTrue="1" operator="equal">
      <formula>"Error"</formula>
    </cfRule>
  </conditionalFormatting>
  <conditionalFormatting sqref="H5:I5">
    <cfRule type="expression" dxfId="36" priority="13" stopIfTrue="1">
      <formula>OR($E5="Custom Fuel",$E5="Fuel Use")</formula>
    </cfRule>
  </conditionalFormatting>
  <conditionalFormatting sqref="G5">
    <cfRule type="expression" dxfId="35" priority="14">
      <formula>AND($B5="US",$C5="Road",$E5="Fuel Use")</formula>
    </cfRule>
    <cfRule type="expression" dxfId="34" priority="15">
      <formula>AND(#REF!="Other",OR($C5="Road",$C5="Water",$C5="Aircraft"),$E5="Fuel Use")</formula>
    </cfRule>
    <cfRule type="expression" dxfId="33" priority="16" stopIfTrue="1">
      <formula>AND($B5="UK",OR($D5="Scope 1",$D5="Scope 3"),$E5="Fuel Use")</formula>
    </cfRule>
    <cfRule type="expression" dxfId="32" priority="17" stopIfTrue="1">
      <formula>$E5="Custom Fuel"</formula>
    </cfRule>
  </conditionalFormatting>
  <dataValidations count="7">
    <dataValidation type="list" allowBlank="1" showInputMessage="1" showErrorMessage="1" sqref="I5" xr:uid="{D3B65C23-9E61-4527-980F-32708AE7ACC3}">
      <formula1>INDIRECT($CX2)</formula1>
    </dataValidation>
    <dataValidation type="list" allowBlank="1" showInputMessage="1" showErrorMessage="1" sqref="C5" xr:uid="{B987B5F0-E980-459C-929A-F768FC3DC192}">
      <formula1>Ref_DD_Region</formula1>
    </dataValidation>
    <dataValidation type="list" allowBlank="1" showInputMessage="1" showErrorMessage="1" sqref="E5" xr:uid="{356AD109-CD28-4F72-8122-46600F65D129}">
      <formula1>Ref_DD_Scope</formula1>
    </dataValidation>
    <dataValidation type="decimal" operator="greaterThanOrEqual" allowBlank="1" showInputMessage="1" showErrorMessage="1" sqref="H5" xr:uid="{A4618B34-A290-4DF6-9872-9956CF2BE5B8}">
      <formula1>0</formula1>
    </dataValidation>
    <dataValidation type="list" allowBlank="1" showInputMessage="1" showErrorMessage="1" sqref="D5" xr:uid="{521F0F68-4274-468D-A106-DAAAF7D4E44D}">
      <formula1>INDIRECT("Ref_ModeTransport"&amp;"_"&amp;$B5)</formula1>
    </dataValidation>
    <dataValidation type="list" showInputMessage="1" showErrorMessage="1" sqref="F5" xr:uid="{D9E88568-4B0F-41D0-90F1-E8DA45C7396F}">
      <formula1>INDIRECT(IF($D5="Scope 1","Ref_DD_1"&amp;"_"&amp;#REF!,"Ref_DD_3"&amp;"_"&amp;#REF!))</formula1>
    </dataValidation>
    <dataValidation type="list" showInputMessage="1" showErrorMessage="1" sqref="G5" xr:uid="{4900CD7D-2FC7-47C7-A5E0-C14B2E94BBD8}">
      <formula1>INDIRECT(IF($E5="Custom Vehicle","Settings_Custom_Vehicle",IF(AND($AZ2=TRUE),$AY2,"Ref_DD_NA")))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561E-A881-43E9-B0CB-F36452D18F86}">
  <dimension ref="A1:AC60"/>
  <sheetViews>
    <sheetView zoomScaleNormal="100" workbookViewId="0">
      <selection activeCell="AA60" sqref="AA60"/>
    </sheetView>
  </sheetViews>
  <sheetFormatPr defaultRowHeight="15" x14ac:dyDescent="0.25"/>
  <cols>
    <col min="1" max="1" width="9.140625" customWidth="1"/>
    <col min="2" max="2" width="7.140625" customWidth="1"/>
    <col min="3" max="3" width="9" customWidth="1"/>
    <col min="4" max="4" width="7.140625" customWidth="1"/>
    <col min="5" max="5" width="7.85546875" customWidth="1"/>
    <col min="6" max="6" width="28.28515625" customWidth="1"/>
    <col min="7" max="7" width="63.28515625" customWidth="1"/>
    <col min="8" max="8" width="15.42578125" customWidth="1"/>
    <col min="9" max="11" width="9" customWidth="1"/>
    <col min="12" max="13" width="5.7109375" customWidth="1"/>
    <col min="14" max="14" width="6.7109375" customWidth="1"/>
    <col min="15" max="15" width="9" customWidth="1"/>
    <col min="16" max="16" width="7.7109375" customWidth="1"/>
    <col min="17" max="17" width="14.140625" customWidth="1"/>
    <col min="18" max="18" width="10" customWidth="1"/>
    <col min="19" max="19" width="16.28515625" customWidth="1"/>
    <col min="20" max="20" width="18.42578125" customWidth="1"/>
    <col min="21" max="21" width="6.7109375" customWidth="1"/>
    <col min="22" max="22" width="24.5703125" customWidth="1"/>
    <col min="23" max="23" width="22.85546875" customWidth="1"/>
    <col min="24" max="24" width="24" customWidth="1"/>
    <col min="25" max="25" width="6.5703125" customWidth="1"/>
    <col min="26" max="26" width="13.7109375" customWidth="1"/>
    <col min="27" max="27" width="13.28515625" customWidth="1"/>
    <col min="28" max="28" width="14.140625" bestFit="1" customWidth="1"/>
    <col min="29" max="29" width="16.5703125" customWidth="1"/>
  </cols>
  <sheetData>
    <row r="1" spans="1:29" ht="15.75" thickBot="1" x14ac:dyDescent="0.3">
      <c r="A1" t="s">
        <v>223</v>
      </c>
      <c r="B1" s="138" t="s">
        <v>224</v>
      </c>
      <c r="F1" s="138" t="s">
        <v>235</v>
      </c>
      <c r="G1" s="138" t="s">
        <v>238</v>
      </c>
      <c r="H1" s="138" t="s">
        <v>239</v>
      </c>
      <c r="J1" s="146" t="s">
        <v>234</v>
      </c>
      <c r="K1" s="146"/>
      <c r="L1" s="146"/>
      <c r="M1" s="146"/>
      <c r="N1" s="146"/>
      <c r="O1" s="138" t="s">
        <v>224</v>
      </c>
      <c r="Q1" s="148" t="s">
        <v>233</v>
      </c>
      <c r="R1" s="148" t="s">
        <v>236</v>
      </c>
      <c r="S1" s="148" t="s">
        <v>237</v>
      </c>
      <c r="T1" s="148" t="s">
        <v>237</v>
      </c>
      <c r="U1" s="149" t="s">
        <v>224</v>
      </c>
      <c r="V1" s="138" t="s">
        <v>232</v>
      </c>
      <c r="W1" s="138" t="s">
        <v>232</v>
      </c>
      <c r="X1" s="138" t="s">
        <v>232</v>
      </c>
    </row>
    <row r="2" spans="1:29" x14ac:dyDescent="0.25">
      <c r="A2" s="25" t="s">
        <v>49</v>
      </c>
      <c r="B2" s="135" t="s">
        <v>50</v>
      </c>
      <c r="C2" s="26" t="s">
        <v>51</v>
      </c>
      <c r="D2" s="26" t="s">
        <v>52</v>
      </c>
      <c r="E2" s="26" t="s">
        <v>53</v>
      </c>
      <c r="F2" s="26" t="s">
        <v>54</v>
      </c>
      <c r="G2" s="27" t="s">
        <v>55</v>
      </c>
      <c r="H2" s="28"/>
      <c r="I2" s="28"/>
      <c r="J2" s="28"/>
      <c r="K2" s="29"/>
      <c r="L2" s="27" t="s">
        <v>67</v>
      </c>
      <c r="M2" s="28"/>
      <c r="N2" s="29"/>
      <c r="O2" s="91" t="s">
        <v>68</v>
      </c>
      <c r="P2" s="92" t="s">
        <v>69</v>
      </c>
      <c r="Q2" s="147" t="s">
        <v>70</v>
      </c>
      <c r="R2" s="147"/>
      <c r="S2" s="147"/>
      <c r="T2" s="93"/>
      <c r="U2" s="153"/>
      <c r="V2" s="159" t="s">
        <v>71</v>
      </c>
      <c r="W2" s="160"/>
      <c r="X2" s="160"/>
      <c r="Y2" s="161"/>
      <c r="Z2" s="157" t="s">
        <v>229</v>
      </c>
      <c r="AA2" s="150"/>
      <c r="AB2" s="150"/>
      <c r="AC2" s="150"/>
    </row>
    <row r="3" spans="1:29" ht="63.75" x14ac:dyDescent="0.25">
      <c r="A3" s="30"/>
      <c r="B3" s="136"/>
      <c r="C3" s="31"/>
      <c r="D3" s="31"/>
      <c r="E3" s="31"/>
      <c r="F3" s="31"/>
      <c r="G3" s="13" t="s">
        <v>56</v>
      </c>
      <c r="H3" s="13" t="s">
        <v>57</v>
      </c>
      <c r="I3" s="13" t="s">
        <v>58</v>
      </c>
      <c r="J3" s="13" t="s">
        <v>59</v>
      </c>
      <c r="K3" s="13" t="s">
        <v>60</v>
      </c>
      <c r="L3" s="13" t="s">
        <v>72</v>
      </c>
      <c r="M3" s="13" t="s">
        <v>73</v>
      </c>
      <c r="N3" s="13" t="s">
        <v>74</v>
      </c>
      <c r="O3" s="94"/>
      <c r="P3" s="95"/>
      <c r="Q3" s="96"/>
      <c r="R3" s="96"/>
      <c r="S3" s="96"/>
      <c r="T3" s="96"/>
      <c r="U3" s="154"/>
      <c r="V3" s="162"/>
      <c r="W3" s="97"/>
      <c r="X3" s="97"/>
      <c r="Y3" s="163"/>
      <c r="Z3" s="157"/>
      <c r="AA3" s="150"/>
      <c r="AB3" s="150"/>
      <c r="AC3" s="150"/>
    </row>
    <row r="4" spans="1:29" ht="135" x14ac:dyDescent="0.25">
      <c r="A4" s="98"/>
      <c r="B4" s="137" t="s">
        <v>50</v>
      </c>
      <c r="C4" s="99" t="s">
        <v>75</v>
      </c>
      <c r="D4" s="99" t="s">
        <v>76</v>
      </c>
      <c r="E4" s="99" t="s">
        <v>77</v>
      </c>
      <c r="F4" s="99" t="s">
        <v>78</v>
      </c>
      <c r="G4" s="99"/>
      <c r="H4" s="99"/>
      <c r="I4" s="99"/>
      <c r="J4" s="99" t="s">
        <v>79</v>
      </c>
      <c r="K4" s="99" t="s">
        <v>80</v>
      </c>
      <c r="L4" s="99"/>
      <c r="M4" s="99"/>
      <c r="N4" s="99"/>
      <c r="O4" s="94"/>
      <c r="P4" s="99" t="s">
        <v>81</v>
      </c>
      <c r="Q4" s="13" t="s">
        <v>12</v>
      </c>
      <c r="R4" s="13" t="s">
        <v>13</v>
      </c>
      <c r="S4" s="13" t="s">
        <v>14</v>
      </c>
      <c r="T4" s="13" t="s">
        <v>15</v>
      </c>
      <c r="U4" s="155" t="s">
        <v>16</v>
      </c>
      <c r="V4" s="164" t="s">
        <v>17</v>
      </c>
      <c r="W4" s="14" t="s">
        <v>18</v>
      </c>
      <c r="X4" s="14" t="s">
        <v>19</v>
      </c>
      <c r="Y4" s="64" t="s">
        <v>20</v>
      </c>
      <c r="Z4" s="158" t="s">
        <v>225</v>
      </c>
      <c r="AA4" s="139" t="s">
        <v>226</v>
      </c>
      <c r="AB4" s="139" t="s">
        <v>227</v>
      </c>
      <c r="AC4" s="139" t="s">
        <v>228</v>
      </c>
    </row>
    <row r="5" spans="1:29" ht="25.5" customHeight="1" x14ac:dyDescent="0.25">
      <c r="A5" s="6" t="s">
        <v>82</v>
      </c>
      <c r="B5" s="7" t="str" cm="1">
        <f t="array" ref="B5">IFERROR(_xlfn.IFS($D5="Other", C5&amp;"_" &amp;Ref_Other_to,OR($D5="UK", $D5="US"),$D5),"")</f>
        <v/>
      </c>
      <c r="C5" s="7" t="s">
        <v>27</v>
      </c>
      <c r="D5" s="7" t="s">
        <v>6</v>
      </c>
      <c r="E5" s="7" t="s">
        <v>7</v>
      </c>
      <c r="F5" s="8" t="s">
        <v>8</v>
      </c>
      <c r="G5" s="8" t="s">
        <v>83</v>
      </c>
      <c r="H5" s="9">
        <v>1000000000</v>
      </c>
      <c r="I5" s="9" t="s">
        <v>10</v>
      </c>
      <c r="J5" s="9"/>
      <c r="K5" s="9"/>
      <c r="L5" s="9"/>
      <c r="M5" s="9"/>
      <c r="N5" s="9"/>
      <c r="O5" s="134" t="str">
        <f>IFERROR(IF(AND(B5&lt;&gt;"US",F5="Vehicle Distance (e.g. Road Transport)"),(VLOOKUP(G5,'[1]Reference - EF Road'!#REF!,16, FALSE)),""),"")</f>
        <v/>
      </c>
      <c r="P5" s="101" t="str">
        <f>IF(OR((
AND(C5="UK",OR(D5="Water",D5="Aircraft",D5="Rail"),OR(E5="Scope 1",E5="Scope 3"),F5="Vehicle Distance (e.g. Road Transport)")),
AND(OR(C5="UK",B5="Other_UK"),D5&lt;&gt;"Road",OR(E5="Scope 1",E5="Scope 3"),F5="Vehicle Distance (e.g. Road Transport)"),
AND(C5="US",D5&lt;&gt;"Road",F5="Vehicle Distance (e.g. Public or Freight Transport)"),
AND(OR(C5="US",B5="Other_US"),OR(D5="Water",D5="Offroad"),E5="Scope 3",F5="Passenger Distance (e.g. Public Transport)"),
AND(OR(C5="US",B5="Other_US"),D5="Offroad",E5="Scope 3",F5="Weight Distance (e.g. Freight Transport)"),
AND(C5="US",D5&lt;&gt;"Road",OR(E5="Scope 3",E5="Scope 1"),F5="Fuel Use and Vehicle Distance"),
AND(C5="Other",OR(D5&lt;&gt;"Road"),F5="Fuel Use and Vehicle Distance",OR(E5="Scope 1",E5="Scope 3"))),"Sorry, no emission factors are found in this tool based on your selections.",
IF(OR(
AND(C5="UK",F5="Fuel Use"),
AND(OR(C5="Other",C5="US"),D5="Road",F5="Fuel Use"),
AND(B5="Other_UK",OR(D5="Water",D5="Aircraft"),F5="Fuel Use")),"Sorry, emission factors are not available, in this tool, to calculate CH4 and N2O emissions with only fuel use activity data.",""))</f>
        <v/>
      </c>
      <c r="Q5" s="15">
        <v>140120</v>
      </c>
      <c r="R5" s="102">
        <v>12.799999999999999</v>
      </c>
      <c r="S5" s="151">
        <v>1.208</v>
      </c>
      <c r="T5" s="140">
        <v>140120.686904</v>
      </c>
      <c r="U5" s="16" t="s">
        <v>21</v>
      </c>
      <c r="V5" s="165" t="s">
        <v>84</v>
      </c>
      <c r="W5" s="17" t="s">
        <v>22</v>
      </c>
      <c r="X5" s="17" t="s">
        <v>23</v>
      </c>
      <c r="Y5" s="166" t="s">
        <v>21</v>
      </c>
      <c r="Z5" s="142">
        <f>Q5</f>
        <v>140120</v>
      </c>
      <c r="AA5" s="143">
        <f>R5/1000</f>
        <v>1.2799999999999999E-2</v>
      </c>
      <c r="AB5" s="144">
        <f>S5/1000</f>
        <v>1.2079999999999999E-3</v>
      </c>
      <c r="AC5" s="145">
        <f>Z5+AA5+AB5</f>
        <v>140120.014008</v>
      </c>
    </row>
    <row r="6" spans="1:29" ht="25.5" customHeight="1" x14ac:dyDescent="0.25">
      <c r="A6" s="6" t="s">
        <v>82</v>
      </c>
      <c r="B6" s="7" t="str" cm="1">
        <f t="array" ref="B6">IFERROR(_xlfn.IFS($D6="Other", C6&amp;"_" &amp;Ref_Other_to,OR($D6="UK", $D6="US"),$D6),"")</f>
        <v/>
      </c>
      <c r="C6" s="7" t="s">
        <v>27</v>
      </c>
      <c r="D6" s="7" t="s">
        <v>6</v>
      </c>
      <c r="E6" s="7" t="s">
        <v>7</v>
      </c>
      <c r="F6" s="8" t="s">
        <v>8</v>
      </c>
      <c r="G6" s="8" t="s">
        <v>85</v>
      </c>
      <c r="H6" s="9">
        <v>1000000000</v>
      </c>
      <c r="I6" s="9" t="s">
        <v>10</v>
      </c>
      <c r="J6" s="9"/>
      <c r="K6" s="9"/>
      <c r="L6" s="9"/>
      <c r="M6" s="9"/>
      <c r="N6" s="9"/>
      <c r="O6" s="134" t="str">
        <f>IFERROR(IF(AND(B6&lt;&gt;"US",F6="Vehicle Distance (e.g. Road Transport)"),(VLOOKUP(G6,'[1]Reference - EF Road'!#REF!,16, FALSE)),""),"")</f>
        <v/>
      </c>
      <c r="P6" s="101" t="str">
        <f t="shared" ref="P6:P49" si="0">IF(OR((
AND(C6="UK",OR(D6="Water",D6="Aircraft",D6="Rail"),OR(E6="Scope 1",E6="Scope 3"),F6="Vehicle Distance (e.g. Road Transport)")),
AND(OR(C6="UK",B6="Other_UK"),D6&lt;&gt;"Road",OR(E6="Scope 1",E6="Scope 3"),F6="Vehicle Distance (e.g. Road Transport)"),
AND(C6="US",D6&lt;&gt;"Road",F6="Vehicle Distance (e.g. Public or Freight Transport)"),
AND(OR(C6="US",B6="Other_US"),OR(D6="Water",D6="Offroad"),E6="Scope 3",F6="Passenger Distance (e.g. Public Transport)"),
AND(OR(C6="US",B6="Other_US"),D6="Offroad",E6="Scope 3",F6="Weight Distance (e.g. Freight Transport)"),
AND(C6="US",D6&lt;&gt;"Road",OR(E6="Scope 3",E6="Scope 1"),F6="Fuel Use and Vehicle Distance"),
AND(C6="Other",OR(D6&lt;&gt;"Road"),F6="Fuel Use and Vehicle Distance",OR(E6="Scope 1",E6="Scope 3"))),"Sorry, no emission factors are found in this tool based on your selections.",
IF(OR(
AND(C6="UK",F6="Fuel Use"),
AND(OR(C6="Other",C6="US"),D6="Road",F6="Fuel Use"),
AND(B6="Other_UK",OR(D6="Water",D6="Aircraft"),F6="Fuel Use")),"Sorry, emission factors are not available, in this tool, to calculate CH4 and N2O emissions with only fuel use activity data.",""))</f>
        <v/>
      </c>
      <c r="Q6" s="15">
        <v>177510</v>
      </c>
      <c r="R6" s="102">
        <v>12.799999999999999</v>
      </c>
      <c r="S6" s="151">
        <v>1.208</v>
      </c>
      <c r="T6" s="140">
        <v>177510.686904</v>
      </c>
      <c r="U6" s="16" t="s">
        <v>21</v>
      </c>
      <c r="V6" s="165" t="s">
        <v>86</v>
      </c>
      <c r="W6" s="17" t="s">
        <v>22</v>
      </c>
      <c r="X6" s="17" t="s">
        <v>23</v>
      </c>
      <c r="Y6" s="166" t="s">
        <v>21</v>
      </c>
      <c r="Z6" s="142">
        <f t="shared" ref="Z6:Z55" si="1">Q6</f>
        <v>177510</v>
      </c>
      <c r="AA6" s="143">
        <f t="shared" ref="AA6:AA55" si="2">R6/1000</f>
        <v>1.2799999999999999E-2</v>
      </c>
      <c r="AB6" s="144">
        <f t="shared" ref="AB6:AB55" si="3">S6/1000</f>
        <v>1.2079999999999999E-3</v>
      </c>
      <c r="AC6" s="145">
        <f t="shared" ref="AC6:AC55" si="4">Z6+AA6+AB6</f>
        <v>177510.014008</v>
      </c>
    </row>
    <row r="7" spans="1:29" ht="25.5" customHeight="1" x14ac:dyDescent="0.25">
      <c r="A7" s="6" t="s">
        <v>82</v>
      </c>
      <c r="B7" s="7" t="str" cm="1">
        <f t="array" ref="B7">IFERROR(_xlfn.IFS($D7="Other", C7&amp;"_" &amp;Ref_Other_to,OR($D7="UK", $D7="US"),$D7),"")</f>
        <v/>
      </c>
      <c r="C7" s="7" t="s">
        <v>27</v>
      </c>
      <c r="D7" s="7" t="s">
        <v>6</v>
      </c>
      <c r="E7" s="7" t="s">
        <v>7</v>
      </c>
      <c r="F7" s="8" t="s">
        <v>8</v>
      </c>
      <c r="G7" s="8" t="s">
        <v>9</v>
      </c>
      <c r="H7" s="9">
        <v>1000000000</v>
      </c>
      <c r="I7" s="9" t="s">
        <v>10</v>
      </c>
      <c r="J7" s="9"/>
      <c r="K7" s="9"/>
      <c r="L7" s="9"/>
      <c r="M7" s="9"/>
      <c r="N7" s="9"/>
      <c r="O7" s="134" t="str">
        <f>IFERROR(IF(AND(B7&lt;&gt;"US",F7="Vehicle Distance (e.g. Road Transport)"),(VLOOKUP(G7,'[1]Reference - EF Road'!#REF!,16, FALSE)),""),"")</f>
        <v/>
      </c>
      <c r="P7" s="101" t="str">
        <f t="shared" si="0"/>
        <v/>
      </c>
      <c r="Q7" s="18">
        <v>271560</v>
      </c>
      <c r="R7" s="102">
        <v>12.799999999999999</v>
      </c>
      <c r="S7" s="151">
        <v>1.208</v>
      </c>
      <c r="T7" s="140">
        <v>271560.686904</v>
      </c>
      <c r="U7" s="16" t="s">
        <v>21</v>
      </c>
      <c r="V7" s="165" t="s">
        <v>24</v>
      </c>
      <c r="W7" s="17" t="s">
        <v>22</v>
      </c>
      <c r="X7" s="17" t="s">
        <v>23</v>
      </c>
      <c r="Y7" s="166" t="s">
        <v>21</v>
      </c>
      <c r="Z7" s="142">
        <f t="shared" si="1"/>
        <v>271560</v>
      </c>
      <c r="AA7" s="143">
        <f t="shared" si="2"/>
        <v>1.2799999999999999E-2</v>
      </c>
      <c r="AB7" s="144">
        <f t="shared" si="3"/>
        <v>1.2079999999999999E-3</v>
      </c>
      <c r="AC7" s="145">
        <f t="shared" si="4"/>
        <v>271560.01400800003</v>
      </c>
    </row>
    <row r="8" spans="1:29" ht="25.5" customHeight="1" x14ac:dyDescent="0.25">
      <c r="A8" s="6" t="s">
        <v>82</v>
      </c>
      <c r="B8" s="7" t="str" cm="1">
        <f t="array" ref="B8">IFERROR(_xlfn.IFS($D8="Other", C8&amp;"_" &amp;Ref_Other_to,OR($D8="UK", $D8="US"),$D8),"")</f>
        <v/>
      </c>
      <c r="C8" s="7" t="s">
        <v>27</v>
      </c>
      <c r="D8" s="7" t="s">
        <v>6</v>
      </c>
      <c r="E8" s="7" t="s">
        <v>7</v>
      </c>
      <c r="F8" s="8" t="s">
        <v>8</v>
      </c>
      <c r="G8" s="170" t="s">
        <v>87</v>
      </c>
      <c r="H8" s="9">
        <v>1000000000</v>
      </c>
      <c r="I8" s="9" t="s">
        <v>10</v>
      </c>
      <c r="J8" s="9"/>
      <c r="K8" s="9"/>
      <c r="L8" s="9"/>
      <c r="M8" s="9"/>
      <c r="N8" s="9"/>
      <c r="O8" s="134" t="str">
        <f>IFERROR(IF(AND(B8&lt;&gt;"US",F8="Vehicle Distance (e.g. Road Transport)"),(VLOOKUP(G8,'[1]Reference - EF Road'!#REF!,16, FALSE)),""),"")</f>
        <v/>
      </c>
      <c r="P8" s="101" t="str">
        <f t="shared" si="0"/>
        <v/>
      </c>
      <c r="Q8" s="18">
        <v>163230</v>
      </c>
      <c r="R8" s="102">
        <v>12.799999999999999</v>
      </c>
      <c r="S8" s="151">
        <v>1.208</v>
      </c>
      <c r="T8" s="140">
        <v>163230.686904</v>
      </c>
      <c r="U8" s="16" t="s">
        <v>21</v>
      </c>
      <c r="V8" s="165" t="s">
        <v>88</v>
      </c>
      <c r="W8" s="17" t="s">
        <v>22</v>
      </c>
      <c r="X8" s="17" t="s">
        <v>23</v>
      </c>
      <c r="Y8" s="166" t="s">
        <v>21</v>
      </c>
      <c r="Z8" s="142">
        <f t="shared" si="1"/>
        <v>163230</v>
      </c>
      <c r="AA8" s="143">
        <f t="shared" si="2"/>
        <v>1.2799999999999999E-2</v>
      </c>
      <c r="AB8" s="144">
        <f t="shared" si="3"/>
        <v>1.2079999999999999E-3</v>
      </c>
      <c r="AC8" s="145">
        <f t="shared" si="4"/>
        <v>163230.014008</v>
      </c>
    </row>
    <row r="9" spans="1:29" ht="25.5" customHeight="1" x14ac:dyDescent="0.25">
      <c r="A9" s="6" t="s">
        <v>82</v>
      </c>
      <c r="B9" s="7" t="str" cm="1">
        <f t="array" ref="B9">IFERROR(_xlfn.IFS($D9="Other", C9&amp;"_" &amp;Ref_Other_to,OR($D9="UK", $D9="US"),$D9),"")</f>
        <v/>
      </c>
      <c r="C9" s="7" t="s">
        <v>27</v>
      </c>
      <c r="D9" s="7" t="s">
        <v>6</v>
      </c>
      <c r="E9" s="7" t="s">
        <v>7</v>
      </c>
      <c r="F9" s="8" t="s">
        <v>8</v>
      </c>
      <c r="G9" s="8" t="s">
        <v>89</v>
      </c>
      <c r="H9" s="9">
        <v>1000000000</v>
      </c>
      <c r="I9" s="9" t="s">
        <v>10</v>
      </c>
      <c r="J9" s="9"/>
      <c r="K9" s="9"/>
      <c r="L9" s="9"/>
      <c r="M9" s="9"/>
      <c r="N9" s="9"/>
      <c r="O9" s="134" t="str">
        <f>IFERROR(IF(AND(B9&lt;&gt;"US",F9="Vehicle Distance (e.g. Road Transport)"),(VLOOKUP(G9,'[1]Reference - EF Road'!#REF!,16, FALSE)),""),"")</f>
        <v/>
      </c>
      <c r="P9" s="101" t="str">
        <f t="shared" si="0"/>
        <v/>
      </c>
      <c r="Q9" s="18">
        <v>137630</v>
      </c>
      <c r="R9" s="102">
        <v>0.16599999999999998</v>
      </c>
      <c r="S9" s="151">
        <v>6.3089999999999993</v>
      </c>
      <c r="T9" s="140">
        <v>137631.72698839998</v>
      </c>
      <c r="U9" s="16" t="s">
        <v>21</v>
      </c>
      <c r="V9" s="165" t="s">
        <v>90</v>
      </c>
      <c r="W9" s="17" t="s">
        <v>91</v>
      </c>
      <c r="X9" s="17" t="s">
        <v>92</v>
      </c>
      <c r="Y9" s="166" t="s">
        <v>21</v>
      </c>
      <c r="Z9" s="142">
        <f t="shared" si="1"/>
        <v>137630</v>
      </c>
      <c r="AA9" s="143">
        <f t="shared" si="2"/>
        <v>1.6599999999999997E-4</v>
      </c>
      <c r="AB9" s="144">
        <f t="shared" si="3"/>
        <v>6.3089999999999995E-3</v>
      </c>
      <c r="AC9" s="145">
        <f t="shared" si="4"/>
        <v>137630.006475</v>
      </c>
    </row>
    <row r="10" spans="1:29" ht="25.5" customHeight="1" x14ac:dyDescent="0.25">
      <c r="A10" s="6" t="s">
        <v>82</v>
      </c>
      <c r="B10" s="7" t="str" cm="1">
        <f t="array" ref="B10">IFERROR(_xlfn.IFS($D10="Other", C10&amp;"_" &amp;Ref_Other_to,OR($D10="UK", $D10="US"),$D10),"")</f>
        <v/>
      </c>
      <c r="C10" s="7" t="s">
        <v>27</v>
      </c>
      <c r="D10" s="7" t="s">
        <v>6</v>
      </c>
      <c r="E10" s="7" t="s">
        <v>7</v>
      </c>
      <c r="F10" s="8" t="s">
        <v>8</v>
      </c>
      <c r="G10" s="8" t="s">
        <v>93</v>
      </c>
      <c r="H10" s="9">
        <v>1000000000</v>
      </c>
      <c r="I10" s="9" t="s">
        <v>10</v>
      </c>
      <c r="J10" s="9"/>
      <c r="K10" s="9"/>
      <c r="L10" s="9"/>
      <c r="M10" s="9"/>
      <c r="N10" s="9"/>
      <c r="O10" s="134" t="str">
        <f>IFERROR(IF(AND(B10&lt;&gt;"US",F10="Vehicle Distance (e.g. Road Transport)"),(VLOOKUP(G10,'[1]Reference - EF Road'!#REF!,16, FALSE)),""),"")</f>
        <v/>
      </c>
      <c r="P10" s="101" t="str">
        <f t="shared" si="0"/>
        <v/>
      </c>
      <c r="Q10" s="18">
        <v>165480</v>
      </c>
      <c r="R10" s="102">
        <v>0.16599999999999998</v>
      </c>
      <c r="S10" s="151">
        <v>6.3089999999999993</v>
      </c>
      <c r="T10" s="140">
        <v>165481.72698839998</v>
      </c>
      <c r="U10" s="16" t="s">
        <v>21</v>
      </c>
      <c r="V10" s="165" t="s">
        <v>94</v>
      </c>
      <c r="W10" s="17" t="s">
        <v>91</v>
      </c>
      <c r="X10" s="17" t="s">
        <v>92</v>
      </c>
      <c r="Y10" s="166" t="s">
        <v>21</v>
      </c>
      <c r="Z10" s="142">
        <f t="shared" si="1"/>
        <v>165480</v>
      </c>
      <c r="AA10" s="143">
        <f t="shared" si="2"/>
        <v>1.6599999999999997E-4</v>
      </c>
      <c r="AB10" s="144">
        <f t="shared" si="3"/>
        <v>6.3089999999999995E-3</v>
      </c>
      <c r="AC10" s="145">
        <f t="shared" si="4"/>
        <v>165480.006475</v>
      </c>
    </row>
    <row r="11" spans="1:29" ht="25.5" customHeight="1" x14ac:dyDescent="0.25">
      <c r="A11" s="6" t="s">
        <v>82</v>
      </c>
      <c r="B11" s="7" t="str" cm="1">
        <f t="array" ref="B11">IFERROR(_xlfn.IFS($D11="Other", C11&amp;"_" &amp;Ref_Other_to,OR($D11="UK", $D11="US"),$D11),"")</f>
        <v/>
      </c>
      <c r="C11" s="7" t="s">
        <v>27</v>
      </c>
      <c r="D11" s="7" t="s">
        <v>6</v>
      </c>
      <c r="E11" s="7" t="s">
        <v>7</v>
      </c>
      <c r="F11" s="8" t="s">
        <v>8</v>
      </c>
      <c r="G11" s="8" t="s">
        <v>95</v>
      </c>
      <c r="H11" s="9">
        <v>1000000000</v>
      </c>
      <c r="I11" s="9" t="s">
        <v>10</v>
      </c>
      <c r="J11" s="9"/>
      <c r="K11" s="9"/>
      <c r="L11" s="9"/>
      <c r="M11" s="9"/>
      <c r="N11" s="9"/>
      <c r="O11" s="134" t="str">
        <f>IFERROR(IF(AND(B11&lt;&gt;"US",F11="Vehicle Distance (e.g. Road Transport)"),(VLOOKUP(G11,'[1]Reference - EF Road'!#REF!,16, FALSE)),""),"")</f>
        <v/>
      </c>
      <c r="P11" s="101" t="str">
        <f t="shared" si="0"/>
        <v/>
      </c>
      <c r="Q11" s="18">
        <v>206910</v>
      </c>
      <c r="R11" s="102">
        <v>0.16599999999999998</v>
      </c>
      <c r="S11" s="151">
        <v>6.3089999999999993</v>
      </c>
      <c r="T11" s="140">
        <v>206911.72698839998</v>
      </c>
      <c r="U11" s="16" t="s">
        <v>21</v>
      </c>
      <c r="V11" s="165" t="s">
        <v>96</v>
      </c>
      <c r="W11" s="17" t="s">
        <v>91</v>
      </c>
      <c r="X11" s="17" t="s">
        <v>92</v>
      </c>
      <c r="Y11" s="166" t="s">
        <v>21</v>
      </c>
      <c r="Z11" s="142">
        <f t="shared" si="1"/>
        <v>206910</v>
      </c>
      <c r="AA11" s="143">
        <f t="shared" si="2"/>
        <v>1.6599999999999997E-4</v>
      </c>
      <c r="AB11" s="144">
        <f t="shared" si="3"/>
        <v>6.3089999999999995E-3</v>
      </c>
      <c r="AC11" s="145">
        <f t="shared" si="4"/>
        <v>206910.006475</v>
      </c>
    </row>
    <row r="12" spans="1:29" ht="25.5" customHeight="1" x14ac:dyDescent="0.25">
      <c r="A12" s="6" t="s">
        <v>82</v>
      </c>
      <c r="B12" s="7" t="str" cm="1">
        <f t="array" ref="B12">IFERROR(_xlfn.IFS($D12="Other", C12&amp;"_" &amp;Ref_Other_to,OR($D12="UK", $D12="US"),$D12),"")</f>
        <v/>
      </c>
      <c r="C12" s="7" t="s">
        <v>27</v>
      </c>
      <c r="D12" s="7" t="s">
        <v>6</v>
      </c>
      <c r="E12" s="7" t="s">
        <v>7</v>
      </c>
      <c r="F12" s="8" t="s">
        <v>8</v>
      </c>
      <c r="G12" s="170" t="s">
        <v>97</v>
      </c>
      <c r="H12" s="9">
        <v>1000000000</v>
      </c>
      <c r="I12" s="9" t="s">
        <v>10</v>
      </c>
      <c r="J12" s="9"/>
      <c r="K12" s="9"/>
      <c r="L12" s="9"/>
      <c r="M12" s="9"/>
      <c r="N12" s="9"/>
      <c r="O12" s="134" t="str">
        <f>IFERROR(IF(AND(B12&lt;&gt;"US",F12="Vehicle Distance (e.g. Road Transport)"),(VLOOKUP(G12,'[1]Reference - EF Road'!#REF!,16, FALSE)),""),"")</f>
        <v/>
      </c>
      <c r="P12" s="101" t="str">
        <f t="shared" si="0"/>
        <v/>
      </c>
      <c r="Q12" s="18">
        <v>168150</v>
      </c>
      <c r="R12" s="103">
        <v>0.16599999999999998</v>
      </c>
      <c r="S12" s="151">
        <v>6.3089999999999993</v>
      </c>
      <c r="T12" s="140">
        <v>168151.72698839998</v>
      </c>
      <c r="U12" s="16" t="s">
        <v>21</v>
      </c>
      <c r="V12" s="165" t="s">
        <v>98</v>
      </c>
      <c r="W12" s="17" t="s">
        <v>91</v>
      </c>
      <c r="X12" s="17" t="s">
        <v>92</v>
      </c>
      <c r="Y12" s="166" t="s">
        <v>21</v>
      </c>
      <c r="Z12" s="142">
        <f t="shared" si="1"/>
        <v>168150</v>
      </c>
      <c r="AA12" s="143">
        <f t="shared" si="2"/>
        <v>1.6599999999999997E-4</v>
      </c>
      <c r="AB12" s="144">
        <f t="shared" si="3"/>
        <v>6.3089999999999995E-3</v>
      </c>
      <c r="AC12" s="145">
        <f t="shared" si="4"/>
        <v>168150.006475</v>
      </c>
    </row>
    <row r="13" spans="1:29" ht="25.5" customHeight="1" x14ac:dyDescent="0.25">
      <c r="A13" s="6" t="s">
        <v>82</v>
      </c>
      <c r="B13" s="7" t="str" cm="1">
        <f t="array" ref="B13">IFERROR(_xlfn.IFS($D13="Other", C13&amp;"_" &amp;Ref_Other_to,OR($D13="UK", $D13="US"),$D13),"")</f>
        <v/>
      </c>
      <c r="C13" s="7" t="s">
        <v>27</v>
      </c>
      <c r="D13" s="7" t="s">
        <v>6</v>
      </c>
      <c r="E13" s="7" t="s">
        <v>7</v>
      </c>
      <c r="F13" s="8" t="s">
        <v>8</v>
      </c>
      <c r="G13" s="8" t="s">
        <v>99</v>
      </c>
      <c r="H13" s="9">
        <v>1000000000</v>
      </c>
      <c r="I13" s="9" t="s">
        <v>10</v>
      </c>
      <c r="J13" s="9"/>
      <c r="K13" s="9"/>
      <c r="L13" s="9"/>
      <c r="M13" s="9"/>
      <c r="N13" s="9"/>
      <c r="O13" s="100">
        <f t="shared" ref="O13" si="5">IFERROR(IF(AND(C13&lt;&gt;"US",F13="Vehicle Distance (e.g. Road Transport)"),VLOOKUP(G13,Ref_EF_Vehicle_Distance_UK,16,FALSE),""),"")</f>
        <v>23.194944770623945</v>
      </c>
      <c r="P13" s="101" t="str">
        <f t="shared" si="0"/>
        <v/>
      </c>
      <c r="Q13" s="18">
        <v>100490</v>
      </c>
      <c r="R13" s="103">
        <v>8.4</v>
      </c>
      <c r="S13" s="151">
        <v>2.919</v>
      </c>
      <c r="T13" s="140">
        <v>100491.03124700001</v>
      </c>
      <c r="U13" s="16" t="s">
        <v>21</v>
      </c>
      <c r="V13" s="165" t="s">
        <v>100</v>
      </c>
      <c r="W13" s="17" t="s">
        <v>101</v>
      </c>
      <c r="X13" s="17" t="s">
        <v>102</v>
      </c>
      <c r="Y13" s="166" t="s">
        <v>21</v>
      </c>
      <c r="Z13" s="142">
        <f t="shared" si="1"/>
        <v>100490</v>
      </c>
      <c r="AA13" s="143">
        <f t="shared" si="2"/>
        <v>8.4000000000000012E-3</v>
      </c>
      <c r="AB13" s="144">
        <f t="shared" si="3"/>
        <v>2.9190000000000002E-3</v>
      </c>
      <c r="AC13" s="145">
        <f t="shared" si="4"/>
        <v>100490.01131900001</v>
      </c>
    </row>
    <row r="14" spans="1:29" ht="25.5" customHeight="1" x14ac:dyDescent="0.25">
      <c r="A14" s="6" t="s">
        <v>82</v>
      </c>
      <c r="B14" s="7" t="str" cm="1">
        <f t="array" ref="B14">IFERROR(_xlfn.IFS($D14="Other", C14&amp;"_" &amp;Ref_Other_to,OR($D14="UK", $D14="US"),$D14),"")</f>
        <v/>
      </c>
      <c r="C14" s="7" t="s">
        <v>27</v>
      </c>
      <c r="D14" s="7" t="s">
        <v>6</v>
      </c>
      <c r="E14" s="7" t="s">
        <v>7</v>
      </c>
      <c r="F14" s="8" t="s">
        <v>8</v>
      </c>
      <c r="G14" s="8" t="s">
        <v>103</v>
      </c>
      <c r="H14" s="9">
        <v>1000000000</v>
      </c>
      <c r="I14" s="9" t="s">
        <v>10</v>
      </c>
      <c r="J14" s="9"/>
      <c r="K14" s="9"/>
      <c r="L14" s="9"/>
      <c r="M14" s="9"/>
      <c r="N14" s="9"/>
      <c r="O14" s="100">
        <f t="shared" ref="O14" si="6">IFERROR(IF(AND(C14&lt;&gt;"US",F14="Vehicle Distance (e.g. Road Transport)"),VLOOKUP(G14,Ref_EF_Vehicle_Distance_UK,16,FALSE),""),"")</f>
        <v>21.616062320319021</v>
      </c>
      <c r="P14" s="101" t="str">
        <f t="shared" si="0"/>
        <v/>
      </c>
      <c r="Q14" s="18">
        <v>107830</v>
      </c>
      <c r="R14" s="103">
        <v>6</v>
      </c>
      <c r="S14" s="151">
        <v>3.9259999999999997</v>
      </c>
      <c r="T14" s="140">
        <v>107831.23919800001</v>
      </c>
      <c r="U14" s="16" t="s">
        <v>21</v>
      </c>
      <c r="V14" s="165" t="s">
        <v>104</v>
      </c>
      <c r="W14" s="17" t="s">
        <v>105</v>
      </c>
      <c r="X14" s="17" t="s">
        <v>106</v>
      </c>
      <c r="Y14" s="166" t="s">
        <v>21</v>
      </c>
      <c r="Z14" s="142">
        <f t="shared" si="1"/>
        <v>107830</v>
      </c>
      <c r="AA14" s="143">
        <f t="shared" si="2"/>
        <v>6.0000000000000001E-3</v>
      </c>
      <c r="AB14" s="144">
        <f t="shared" si="3"/>
        <v>3.9259999999999998E-3</v>
      </c>
      <c r="AC14" s="145">
        <f t="shared" si="4"/>
        <v>107830.009926</v>
      </c>
    </row>
    <row r="15" spans="1:29" ht="25.5" customHeight="1" x14ac:dyDescent="0.25">
      <c r="A15" s="6" t="s">
        <v>82</v>
      </c>
      <c r="B15" s="7" t="str" cm="1">
        <f t="array" ref="B15">IFERROR(_xlfn.IFS($D15="Other", C15&amp;"_" &amp;Ref_Other_to,OR($D15="UK", $D15="US"),$D15),"")</f>
        <v/>
      </c>
      <c r="C15" s="7" t="s">
        <v>27</v>
      </c>
      <c r="D15" s="7" t="s">
        <v>6</v>
      </c>
      <c r="E15" s="7" t="s">
        <v>7</v>
      </c>
      <c r="F15" s="8" t="s">
        <v>8</v>
      </c>
      <c r="G15" s="8" t="s">
        <v>107</v>
      </c>
      <c r="H15" s="9">
        <v>1000000000</v>
      </c>
      <c r="I15" s="9" t="s">
        <v>10</v>
      </c>
      <c r="J15" s="9"/>
      <c r="K15" s="9"/>
      <c r="L15" s="9"/>
      <c r="M15" s="9"/>
      <c r="N15" s="9"/>
      <c r="O15" s="100">
        <f t="shared" ref="O15" si="7">IFERROR(IF(AND(C15&lt;&gt;"US",F15="Vehicle Distance (e.g. Road Transport)"),VLOOKUP(G15,Ref_EF_Vehicle_Distance_UK,16,FALSE),""),"")</f>
        <v>15.435136745910865</v>
      </c>
      <c r="P15" s="101" t="str">
        <f t="shared" si="0"/>
        <v/>
      </c>
      <c r="Q15" s="18">
        <v>151010</v>
      </c>
      <c r="R15" s="103">
        <v>3.5999999999999996</v>
      </c>
      <c r="S15" s="151">
        <v>5</v>
      </c>
      <c r="T15" s="140">
        <v>151011.46544</v>
      </c>
      <c r="U15" s="16" t="s">
        <v>21</v>
      </c>
      <c r="V15" s="165" t="s">
        <v>108</v>
      </c>
      <c r="W15" s="17" t="s">
        <v>109</v>
      </c>
      <c r="X15" s="17" t="s">
        <v>110</v>
      </c>
      <c r="Y15" s="166" t="s">
        <v>21</v>
      </c>
      <c r="Z15" s="142">
        <f t="shared" si="1"/>
        <v>151010</v>
      </c>
      <c r="AA15" s="143">
        <f t="shared" si="2"/>
        <v>3.5999999999999995E-3</v>
      </c>
      <c r="AB15" s="144">
        <f t="shared" si="3"/>
        <v>5.0000000000000001E-3</v>
      </c>
      <c r="AC15" s="145">
        <f t="shared" si="4"/>
        <v>151010.0086</v>
      </c>
    </row>
    <row r="16" spans="1:29" ht="25.5" customHeight="1" x14ac:dyDescent="0.25">
      <c r="A16" s="6" t="s">
        <v>82</v>
      </c>
      <c r="B16" s="7" t="str" cm="1">
        <f t="array" ref="B16">IFERROR(_xlfn.IFS($D16="Other", C16&amp;"_" &amp;Ref_Other_to,OR($D16="UK", $D16="US"),$D16),"")</f>
        <v/>
      </c>
      <c r="C16" s="7" t="s">
        <v>27</v>
      </c>
      <c r="D16" s="7" t="s">
        <v>6</v>
      </c>
      <c r="E16" s="7" t="s">
        <v>7</v>
      </c>
      <c r="F16" s="8" t="s">
        <v>8</v>
      </c>
      <c r="G16" s="170" t="s">
        <v>111</v>
      </c>
      <c r="H16" s="9">
        <v>1000000000</v>
      </c>
      <c r="I16" s="9" t="s">
        <v>10</v>
      </c>
      <c r="J16" s="9"/>
      <c r="K16" s="9"/>
      <c r="L16" s="9"/>
      <c r="M16" s="9"/>
      <c r="N16" s="9"/>
      <c r="O16" s="100">
        <f t="shared" ref="O16" si="8">IFERROR(IF(AND(C16&lt;&gt;"US",F16="Vehicle Distance (e.g. Road Transport)"),VLOOKUP(G16,Ref_EF_Vehicle_Distance_UK,16,FALSE),""),"")</f>
        <v>19.784907902554963</v>
      </c>
      <c r="P16" s="101" t="str">
        <f t="shared" si="0"/>
        <v/>
      </c>
      <c r="Q16" s="18">
        <v>117810</v>
      </c>
      <c r="R16" s="103">
        <v>6.8</v>
      </c>
      <c r="S16" s="151">
        <v>3.6909999999999998</v>
      </c>
      <c r="T16" s="140">
        <v>117811.197363</v>
      </c>
      <c r="U16" s="16" t="s">
        <v>21</v>
      </c>
      <c r="V16" s="165" t="s">
        <v>112</v>
      </c>
      <c r="W16" s="17" t="s">
        <v>113</v>
      </c>
      <c r="X16" s="17" t="s">
        <v>114</v>
      </c>
      <c r="Y16" s="166" t="s">
        <v>21</v>
      </c>
      <c r="Z16" s="142">
        <f t="shared" si="1"/>
        <v>117810</v>
      </c>
      <c r="AA16" s="143">
        <f t="shared" si="2"/>
        <v>6.7999999999999996E-3</v>
      </c>
      <c r="AB16" s="144">
        <f t="shared" si="3"/>
        <v>3.6909999999999998E-3</v>
      </c>
      <c r="AC16" s="145">
        <f t="shared" si="4"/>
        <v>117810.01049100001</v>
      </c>
    </row>
    <row r="17" spans="1:29" ht="25.5" customHeight="1" x14ac:dyDescent="0.25">
      <c r="A17" s="6" t="s">
        <v>82</v>
      </c>
      <c r="B17" s="7" t="str" cm="1">
        <f t="array" ref="B17">IFERROR(_xlfn.IFS($D17="Other", C17&amp;"_" &amp;Ref_Other_to,OR($D17="UK", $D17="US"),$D17),"")</f>
        <v/>
      </c>
      <c r="C17" s="7" t="s">
        <v>27</v>
      </c>
      <c r="D17" s="7" t="s">
        <v>6</v>
      </c>
      <c r="E17" s="7" t="s">
        <v>7</v>
      </c>
      <c r="F17" s="8" t="s">
        <v>8</v>
      </c>
      <c r="G17" s="8" t="s">
        <v>115</v>
      </c>
      <c r="H17" s="9">
        <v>1000000000</v>
      </c>
      <c r="I17" s="9" t="s">
        <v>10</v>
      </c>
      <c r="J17" s="9"/>
      <c r="K17" s="9"/>
      <c r="L17" s="9"/>
      <c r="M17" s="9"/>
      <c r="N17" s="9"/>
      <c r="O17" s="100">
        <f t="shared" ref="O17" si="9">IFERROR(IF(AND(C17&lt;&gt;"US",F17="Vehicle Distance (e.g. Road Transport)"),VLOOKUP(G17,Ref_EF_Vehicle_Distance_UK,16,FALSE),""),"")</f>
        <v>2.8974558166634301</v>
      </c>
      <c r="P17" s="101" t="str">
        <f t="shared" si="0"/>
        <v/>
      </c>
      <c r="Q17" s="18">
        <v>154470</v>
      </c>
      <c r="R17" s="103">
        <v>63.2</v>
      </c>
      <c r="S17" s="151">
        <v>1.3758389261744965</v>
      </c>
      <c r="T17" s="140">
        <v>154472.13888402685</v>
      </c>
      <c r="U17" s="16" t="s">
        <v>21</v>
      </c>
      <c r="V17" s="165" t="s">
        <v>116</v>
      </c>
      <c r="W17" s="17" t="s">
        <v>117</v>
      </c>
      <c r="X17" s="17" t="s">
        <v>118</v>
      </c>
      <c r="Y17" s="166" t="s">
        <v>21</v>
      </c>
      <c r="Z17" s="142">
        <f t="shared" si="1"/>
        <v>154470</v>
      </c>
      <c r="AA17" s="143">
        <f t="shared" si="2"/>
        <v>6.3200000000000006E-2</v>
      </c>
      <c r="AB17" s="144">
        <f t="shared" si="3"/>
        <v>1.3758389261744966E-3</v>
      </c>
      <c r="AC17" s="145">
        <f t="shared" si="4"/>
        <v>154470.06457583894</v>
      </c>
    </row>
    <row r="18" spans="1:29" ht="25.5" customHeight="1" x14ac:dyDescent="0.25">
      <c r="A18" s="6" t="s">
        <v>82</v>
      </c>
      <c r="B18" s="7" t="str" cm="1">
        <f t="array" ref="B18">IFERROR(_xlfn.IFS($D18="Other", C18&amp;"_" &amp;Ref_Other_to,OR($D18="UK", $D18="US"),$D18),"")</f>
        <v/>
      </c>
      <c r="C18" s="7" t="s">
        <v>27</v>
      </c>
      <c r="D18" s="7" t="s">
        <v>6</v>
      </c>
      <c r="E18" s="7" t="s">
        <v>7</v>
      </c>
      <c r="F18" s="8" t="s">
        <v>8</v>
      </c>
      <c r="G18" s="8" t="s">
        <v>119</v>
      </c>
      <c r="H18" s="9">
        <v>1000000000</v>
      </c>
      <c r="I18" s="9" t="s">
        <v>10</v>
      </c>
      <c r="J18" s="9"/>
      <c r="K18" s="9"/>
      <c r="L18" s="9"/>
      <c r="M18" s="9"/>
      <c r="N18" s="9"/>
      <c r="O18" s="100">
        <f t="shared" ref="O18" si="10">IFERROR(IF(AND(C18&lt;&gt;"US",F18="Vehicle Distance (e.g. Road Transport)"),VLOOKUP(G18,Ref_EF_Vehicle_Distance_UK,16,FALSE),""),"")</f>
        <v>1.8939150304671633</v>
      </c>
      <c r="P18" s="101" t="str">
        <f t="shared" si="0"/>
        <v/>
      </c>
      <c r="Q18" s="18">
        <v>236320</v>
      </c>
      <c r="R18" s="103">
        <v>63.2</v>
      </c>
      <c r="S18" s="151">
        <v>1.3758389261744965</v>
      </c>
      <c r="T18" s="140">
        <v>236322.13888402685</v>
      </c>
      <c r="U18" s="16" t="s">
        <v>21</v>
      </c>
      <c r="V18" s="165" t="s">
        <v>120</v>
      </c>
      <c r="W18" s="17" t="s">
        <v>117</v>
      </c>
      <c r="X18" s="17" t="s">
        <v>118</v>
      </c>
      <c r="Y18" s="166" t="s">
        <v>21</v>
      </c>
      <c r="Z18" s="142">
        <f t="shared" si="1"/>
        <v>236320</v>
      </c>
      <c r="AA18" s="143">
        <f t="shared" si="2"/>
        <v>6.3200000000000006E-2</v>
      </c>
      <c r="AB18" s="144">
        <f t="shared" si="3"/>
        <v>1.3758389261744966E-3</v>
      </c>
      <c r="AC18" s="145">
        <f t="shared" si="4"/>
        <v>236320.06457583894</v>
      </c>
    </row>
    <row r="19" spans="1:29" ht="25.5" customHeight="1" x14ac:dyDescent="0.25">
      <c r="A19" s="6" t="s">
        <v>82</v>
      </c>
      <c r="B19" s="7" t="str" cm="1">
        <f t="array" ref="B19">IFERROR(_xlfn.IFS($D19="Other", C19&amp;"_" &amp;Ref_Other_to,OR($D19="UK", $D19="US"),$D19),"")</f>
        <v/>
      </c>
      <c r="C19" s="7" t="s">
        <v>27</v>
      </c>
      <c r="D19" s="7" t="s">
        <v>6</v>
      </c>
      <c r="E19" s="7" t="s">
        <v>7</v>
      </c>
      <c r="F19" s="8" t="s">
        <v>8</v>
      </c>
      <c r="G19" s="170" t="s">
        <v>121</v>
      </c>
      <c r="H19" s="9">
        <v>1000000000</v>
      </c>
      <c r="I19" s="9" t="s">
        <v>10</v>
      </c>
      <c r="J19" s="9"/>
      <c r="K19" s="9"/>
      <c r="L19" s="9"/>
      <c r="M19" s="9"/>
      <c r="N19" s="9"/>
      <c r="O19" s="100">
        <f t="shared" ref="O19" si="11">IFERROR(IF(AND(C19&lt;&gt;"US",F19="Vehicle Distance (e.g. Road Transport)"),VLOOKUP(G19,Ref_EF_Vehicle_Distance_UK,16,FALSE),""),"")</f>
        <v>2.5884564224162858</v>
      </c>
      <c r="P19" s="101" t="str">
        <f t="shared" si="0"/>
        <v/>
      </c>
      <c r="Q19" s="18">
        <v>172910</v>
      </c>
      <c r="R19" s="103">
        <v>63.2</v>
      </c>
      <c r="S19" s="151">
        <v>1.3758389261744965</v>
      </c>
      <c r="T19" s="140">
        <v>172912.13888402685</v>
      </c>
      <c r="U19" s="16" t="s">
        <v>21</v>
      </c>
      <c r="V19" s="165" t="s">
        <v>122</v>
      </c>
      <c r="W19" s="17" t="s">
        <v>117</v>
      </c>
      <c r="X19" s="17" t="s">
        <v>118</v>
      </c>
      <c r="Y19" s="166" t="s">
        <v>21</v>
      </c>
      <c r="Z19" s="142">
        <f t="shared" si="1"/>
        <v>172910</v>
      </c>
      <c r="AA19" s="143">
        <f t="shared" si="2"/>
        <v>6.3200000000000006E-2</v>
      </c>
      <c r="AB19" s="144">
        <f t="shared" si="3"/>
        <v>1.3758389261744966E-3</v>
      </c>
      <c r="AC19" s="145">
        <f t="shared" si="4"/>
        <v>172910.06457583894</v>
      </c>
    </row>
    <row r="20" spans="1:29" ht="25.5" customHeight="1" x14ac:dyDescent="0.25">
      <c r="A20" s="6" t="s">
        <v>82</v>
      </c>
      <c r="B20" s="7" t="str" cm="1">
        <f t="array" ref="B20">IFERROR(_xlfn.IFS($D20="Other", C20&amp;"_" &amp;Ref_Other_to,OR($D20="UK", $D20="US"),$D20),"")</f>
        <v/>
      </c>
      <c r="C20" s="7" t="s">
        <v>27</v>
      </c>
      <c r="D20" s="7" t="s">
        <v>6</v>
      </c>
      <c r="E20" s="7" t="s">
        <v>7</v>
      </c>
      <c r="F20" s="8" t="s">
        <v>8</v>
      </c>
      <c r="G20" s="8" t="s">
        <v>123</v>
      </c>
      <c r="H20" s="9">
        <v>1000000000</v>
      </c>
      <c r="I20" s="9" t="s">
        <v>10</v>
      </c>
      <c r="J20" s="9"/>
      <c r="K20" s="9"/>
      <c r="L20" s="9"/>
      <c r="M20" s="9"/>
      <c r="N20" s="9"/>
      <c r="O20" s="100">
        <f t="shared" ref="O20" si="12">IFERROR(IF(AND(C20&lt;&gt;"US",F20="Vehicle Distance (e.g. Road Transport)"),VLOOKUP(G20,Ref_EF_Vehicle_Distance_UK,16,FALSE),""),"")</f>
        <v>8.8523199544548827</v>
      </c>
      <c r="P20" s="101" t="str">
        <f t="shared" si="0"/>
        <v/>
      </c>
      <c r="Q20" s="18">
        <v>175650</v>
      </c>
      <c r="R20" s="103">
        <v>2.0000000000000004</v>
      </c>
      <c r="S20" s="151">
        <v>1.3758389261744965</v>
      </c>
      <c r="T20" s="140">
        <v>175650.43140402684</v>
      </c>
      <c r="U20" s="16" t="s">
        <v>21</v>
      </c>
      <c r="V20" s="165" t="s">
        <v>124</v>
      </c>
      <c r="W20" s="17" t="s">
        <v>125</v>
      </c>
      <c r="X20" s="17" t="s">
        <v>118</v>
      </c>
      <c r="Y20" s="166" t="s">
        <v>21</v>
      </c>
      <c r="Z20" s="142">
        <f t="shared" si="1"/>
        <v>175650</v>
      </c>
      <c r="AA20" s="143">
        <f t="shared" si="2"/>
        <v>2.0000000000000005E-3</v>
      </c>
      <c r="AB20" s="144">
        <f t="shared" si="3"/>
        <v>1.3758389261744966E-3</v>
      </c>
      <c r="AC20" s="145">
        <f t="shared" si="4"/>
        <v>175650.00337583895</v>
      </c>
    </row>
    <row r="21" spans="1:29" ht="25.5" customHeight="1" x14ac:dyDescent="0.25">
      <c r="A21" s="6" t="s">
        <v>82</v>
      </c>
      <c r="B21" s="7" t="str" cm="1">
        <f t="array" ref="B21">IFERROR(_xlfn.IFS($D21="Other", C21&amp;"_" &amp;Ref_Other_to,OR($D21="UK", $D21="US"),$D21),"")</f>
        <v/>
      </c>
      <c r="C21" s="7" t="s">
        <v>27</v>
      </c>
      <c r="D21" s="7" t="s">
        <v>6</v>
      </c>
      <c r="E21" s="7" t="s">
        <v>7</v>
      </c>
      <c r="F21" s="8" t="s">
        <v>8</v>
      </c>
      <c r="G21" s="8" t="s">
        <v>126</v>
      </c>
      <c r="H21" s="9">
        <v>1000000000</v>
      </c>
      <c r="I21" s="9" t="s">
        <v>10</v>
      </c>
      <c r="J21" s="9"/>
      <c r="K21" s="9"/>
      <c r="L21" s="9"/>
      <c r="M21" s="9"/>
      <c r="N21" s="9"/>
      <c r="O21" s="100">
        <f t="shared" ref="O21" si="13">IFERROR(IF(AND(C21&lt;&gt;"US",F21="Vehicle Distance (e.g. Road Transport)"),VLOOKUP(G21,Ref_EF_Vehicle_Distance_UK,16,FALSE),""),"")</f>
        <v>5.7863575468889552</v>
      </c>
      <c r="P21" s="101" t="str">
        <f t="shared" si="0"/>
        <v/>
      </c>
      <c r="Q21" s="18">
        <v>268720</v>
      </c>
      <c r="R21" s="103">
        <v>2.0000000000000004</v>
      </c>
      <c r="S21" s="151">
        <v>1.3758389261744965</v>
      </c>
      <c r="T21" s="140">
        <v>268720.43140402681</v>
      </c>
      <c r="U21" s="16" t="s">
        <v>21</v>
      </c>
      <c r="V21" s="165" t="s">
        <v>127</v>
      </c>
      <c r="W21" s="17" t="s">
        <v>125</v>
      </c>
      <c r="X21" s="17" t="s">
        <v>118</v>
      </c>
      <c r="Y21" s="166" t="s">
        <v>21</v>
      </c>
      <c r="Z21" s="142">
        <f t="shared" si="1"/>
        <v>268720</v>
      </c>
      <c r="AA21" s="143">
        <f t="shared" si="2"/>
        <v>2.0000000000000005E-3</v>
      </c>
      <c r="AB21" s="144">
        <f t="shared" si="3"/>
        <v>1.3758389261744966E-3</v>
      </c>
      <c r="AC21" s="145">
        <f t="shared" si="4"/>
        <v>268720.00337583892</v>
      </c>
    </row>
    <row r="22" spans="1:29" ht="25.5" customHeight="1" x14ac:dyDescent="0.25">
      <c r="A22" s="6" t="s">
        <v>82</v>
      </c>
      <c r="B22" s="7" t="str" cm="1">
        <f t="array" ref="B22">IFERROR(_xlfn.IFS($D22="Other", C22&amp;"_" &amp;Ref_Other_to,OR($D22="UK", $D22="US"),$D22),"")</f>
        <v/>
      </c>
      <c r="C22" s="7" t="s">
        <v>27</v>
      </c>
      <c r="D22" s="7" t="s">
        <v>6</v>
      </c>
      <c r="E22" s="7" t="s">
        <v>7</v>
      </c>
      <c r="F22" s="8" t="s">
        <v>8</v>
      </c>
      <c r="G22" s="170" t="s">
        <v>128</v>
      </c>
      <c r="H22" s="9">
        <v>1000000000</v>
      </c>
      <c r="I22" s="9" t="s">
        <v>10</v>
      </c>
      <c r="J22" s="9"/>
      <c r="K22" s="9"/>
      <c r="L22" s="9"/>
      <c r="M22" s="9"/>
      <c r="N22" s="9"/>
      <c r="O22" s="100">
        <f t="shared" ref="O22" si="14">IFERROR(IF(AND(C22&lt;&gt;"US",F22="Vehicle Distance (e.g. Road Transport)"),VLOOKUP(G22,Ref_EF_Vehicle_Distance_UK,16,FALSE),""),"")</f>
        <v>7.9081985555894621</v>
      </c>
      <c r="P22" s="101" t="str">
        <f t="shared" si="0"/>
        <v/>
      </c>
      <c r="Q22" s="18">
        <v>196620</v>
      </c>
      <c r="R22" s="103">
        <v>2.0000000000000004</v>
      </c>
      <c r="S22" s="151">
        <v>1.3758389261744965</v>
      </c>
      <c r="T22" s="140">
        <v>196620.43140402684</v>
      </c>
      <c r="U22" s="16" t="s">
        <v>21</v>
      </c>
      <c r="V22" s="165" t="s">
        <v>129</v>
      </c>
      <c r="W22" s="17" t="s">
        <v>125</v>
      </c>
      <c r="X22" s="17" t="s">
        <v>118</v>
      </c>
      <c r="Y22" s="166" t="s">
        <v>21</v>
      </c>
      <c r="Z22" s="142">
        <f t="shared" si="1"/>
        <v>196620</v>
      </c>
      <c r="AA22" s="143">
        <f t="shared" si="2"/>
        <v>2.0000000000000005E-3</v>
      </c>
      <c r="AB22" s="144">
        <f t="shared" si="3"/>
        <v>1.3758389261744966E-3</v>
      </c>
      <c r="AC22" s="145">
        <f t="shared" si="4"/>
        <v>196620.00337583895</v>
      </c>
    </row>
    <row r="23" spans="1:29" ht="25.5" customHeight="1" x14ac:dyDescent="0.25">
      <c r="A23" s="6" t="s">
        <v>82</v>
      </c>
      <c r="B23" s="7" t="str" cm="1">
        <f t="array" ref="B23">IFERROR(_xlfn.IFS($D23="Other", C23&amp;"_" &amp;Ref_Other_to,OR($D23="UK", $D23="US"),$D23),"")</f>
        <v/>
      </c>
      <c r="C23" s="7" t="s">
        <v>27</v>
      </c>
      <c r="D23" s="7" t="s">
        <v>6</v>
      </c>
      <c r="E23" s="7" t="s">
        <v>7</v>
      </c>
      <c r="F23" s="8" t="s">
        <v>8</v>
      </c>
      <c r="G23" s="8" t="s">
        <v>130</v>
      </c>
      <c r="H23" s="9">
        <v>1000000000</v>
      </c>
      <c r="I23" s="9" t="s">
        <v>10</v>
      </c>
      <c r="J23" s="9"/>
      <c r="K23" s="9"/>
      <c r="L23" s="9"/>
      <c r="M23" s="9"/>
      <c r="N23" s="9"/>
      <c r="O23" s="100">
        <f t="shared" ref="O23" si="15">IFERROR(IF(AND(C23&lt;&gt;"US",F23="Vehicle Distance (e.g. Road Transport)"),VLOOKUP(G23,Ref_EF_Vehicle_Distance_UK,16,FALSE),""),"")</f>
        <v>12.844326885986664</v>
      </c>
      <c r="P23" s="101" t="str">
        <f t="shared" si="0"/>
        <v/>
      </c>
      <c r="Q23" s="18">
        <v>181470</v>
      </c>
      <c r="R23" s="103">
        <v>9.6</v>
      </c>
      <c r="S23" s="151">
        <v>1.6442953020134228</v>
      </c>
      <c r="T23" s="140">
        <v>181470.71673261744</v>
      </c>
      <c r="U23" s="16" t="s">
        <v>21</v>
      </c>
      <c r="V23" s="165" t="s">
        <v>131</v>
      </c>
      <c r="W23" s="17" t="s">
        <v>132</v>
      </c>
      <c r="X23" s="17" t="s">
        <v>133</v>
      </c>
      <c r="Y23" s="166" t="s">
        <v>21</v>
      </c>
      <c r="Z23" s="142">
        <f t="shared" si="1"/>
        <v>181470</v>
      </c>
      <c r="AA23" s="143">
        <f t="shared" si="2"/>
        <v>9.5999999999999992E-3</v>
      </c>
      <c r="AB23" s="144">
        <f t="shared" si="3"/>
        <v>1.6442953020134228E-3</v>
      </c>
      <c r="AC23" s="145">
        <f t="shared" si="4"/>
        <v>181470.01124429528</v>
      </c>
    </row>
    <row r="24" spans="1:29" ht="25.5" customHeight="1" x14ac:dyDescent="0.25">
      <c r="A24" s="6" t="s">
        <v>82</v>
      </c>
      <c r="B24" s="7" t="str" cm="1">
        <f t="array" ref="B24">IFERROR(_xlfn.IFS($D24="Other", C24&amp;"_" &amp;Ref_Other_to,OR($D24="UK", $D24="US"),$D24),"")</f>
        <v/>
      </c>
      <c r="C24" s="7" t="s">
        <v>27</v>
      </c>
      <c r="D24" s="7" t="s">
        <v>6</v>
      </c>
      <c r="E24" s="7" t="s">
        <v>7</v>
      </c>
      <c r="F24" s="8" t="s">
        <v>8</v>
      </c>
      <c r="G24" s="8" t="s">
        <v>134</v>
      </c>
      <c r="H24" s="9">
        <v>1000000000</v>
      </c>
      <c r="I24" s="9" t="s">
        <v>10</v>
      </c>
      <c r="J24" s="9"/>
      <c r="K24" s="9"/>
      <c r="L24" s="9"/>
      <c r="M24" s="9"/>
      <c r="N24" s="9"/>
      <c r="O24" s="100">
        <f t="shared" ref="O24" si="16">IFERROR(IF(AND(C24&lt;&gt;"US",F24="Vehicle Distance (e.g. Road Transport)"),VLOOKUP(G24,Ref_EF_Vehicle_Distance_UK,16,FALSE),""),"")</f>
        <v>11.938434746978078</v>
      </c>
      <c r="P24" s="101" t="str">
        <f t="shared" si="0"/>
        <v/>
      </c>
      <c r="Q24" s="18">
        <v>195240</v>
      </c>
      <c r="R24" s="103">
        <v>9.6</v>
      </c>
      <c r="S24" s="151">
        <v>1.6442953020134228</v>
      </c>
      <c r="T24" s="140">
        <v>195240.71673261744</v>
      </c>
      <c r="U24" s="16" t="s">
        <v>21</v>
      </c>
      <c r="V24" s="165" t="s">
        <v>135</v>
      </c>
      <c r="W24" s="17" t="s">
        <v>132</v>
      </c>
      <c r="X24" s="17" t="s">
        <v>133</v>
      </c>
      <c r="Y24" s="166" t="s">
        <v>21</v>
      </c>
      <c r="Z24" s="142">
        <f t="shared" si="1"/>
        <v>195240</v>
      </c>
      <c r="AA24" s="143">
        <f t="shared" si="2"/>
        <v>9.5999999999999992E-3</v>
      </c>
      <c r="AB24" s="144">
        <f t="shared" si="3"/>
        <v>1.6442953020134228E-3</v>
      </c>
      <c r="AC24" s="145">
        <f t="shared" si="4"/>
        <v>195240.01124429528</v>
      </c>
    </row>
    <row r="25" spans="1:29" ht="25.5" customHeight="1" x14ac:dyDescent="0.25">
      <c r="A25" s="6" t="s">
        <v>82</v>
      </c>
      <c r="B25" s="7" t="str" cm="1">
        <f t="array" ref="B25">IFERROR(_xlfn.IFS($D25="Other", C25&amp;"_" &amp;Ref_Other_to,OR($D25="UK", $D25="US"),$D25),"")</f>
        <v/>
      </c>
      <c r="C25" s="7" t="s">
        <v>27</v>
      </c>
      <c r="D25" s="7" t="s">
        <v>6</v>
      </c>
      <c r="E25" s="7" t="s">
        <v>7</v>
      </c>
      <c r="F25" s="8" t="s">
        <v>8</v>
      </c>
      <c r="G25" s="8" t="s">
        <v>136</v>
      </c>
      <c r="H25" s="9">
        <v>1000000000</v>
      </c>
      <c r="I25" s="9" t="s">
        <v>10</v>
      </c>
      <c r="J25" s="9"/>
      <c r="K25" s="9"/>
      <c r="L25" s="9"/>
      <c r="M25" s="9"/>
      <c r="N25" s="9"/>
      <c r="O25" s="100">
        <f t="shared" ref="O25" si="17">IFERROR(IF(AND(C25&lt;&gt;"US",F25="Vehicle Distance (e.g. Road Transport)"),VLOOKUP(G25,Ref_EF_Vehicle_Distance_UK,16,FALSE),""),"")</f>
        <v>7.4292726461401157</v>
      </c>
      <c r="P25" s="101" t="str">
        <f t="shared" si="0"/>
        <v/>
      </c>
      <c r="Q25" s="18">
        <v>313740</v>
      </c>
      <c r="R25" s="103">
        <v>9.6</v>
      </c>
      <c r="S25" s="151">
        <v>1.6442953020134228</v>
      </c>
      <c r="T25" s="140">
        <v>313740.71673261741</v>
      </c>
      <c r="U25" s="16" t="s">
        <v>21</v>
      </c>
      <c r="V25" s="165" t="s">
        <v>137</v>
      </c>
      <c r="W25" s="17" t="s">
        <v>132</v>
      </c>
      <c r="X25" s="17" t="s">
        <v>133</v>
      </c>
      <c r="Y25" s="166" t="s">
        <v>21</v>
      </c>
      <c r="Z25" s="142">
        <f t="shared" si="1"/>
        <v>313740</v>
      </c>
      <c r="AA25" s="143">
        <f t="shared" si="2"/>
        <v>9.5999999999999992E-3</v>
      </c>
      <c r="AB25" s="144">
        <f t="shared" si="3"/>
        <v>1.6442953020134228E-3</v>
      </c>
      <c r="AC25" s="145">
        <f t="shared" si="4"/>
        <v>313740.01124429528</v>
      </c>
    </row>
    <row r="26" spans="1:29" ht="25.5" customHeight="1" x14ac:dyDescent="0.25">
      <c r="A26" s="6" t="s">
        <v>82</v>
      </c>
      <c r="B26" s="7" t="str" cm="1">
        <f t="array" ref="B26">IFERROR(_xlfn.IFS($D26="Other", C26&amp;"_" &amp;Ref_Other_to,OR($D26="UK", $D26="US"),$D26),"")</f>
        <v/>
      </c>
      <c r="C26" s="7" t="s">
        <v>27</v>
      </c>
      <c r="D26" s="7" t="s">
        <v>6</v>
      </c>
      <c r="E26" s="7" t="s">
        <v>7</v>
      </c>
      <c r="F26" s="8" t="s">
        <v>8</v>
      </c>
      <c r="G26" s="170" t="s">
        <v>138</v>
      </c>
      <c r="H26" s="9">
        <v>1000000000</v>
      </c>
      <c r="I26" s="9" t="s">
        <v>10</v>
      </c>
      <c r="J26" s="9"/>
      <c r="K26" s="9"/>
      <c r="L26" s="9"/>
      <c r="M26" s="9"/>
      <c r="N26" s="9"/>
      <c r="O26" s="100">
        <f t="shared" ref="O26" si="18">IFERROR(IF(AND(C26&lt;&gt;"US",F26="Vehicle Distance (e.g. Road Transport)"),VLOOKUP(G26,Ref_EF_Vehicle_Distance_UK,16,FALSE),""),"")</f>
        <v>11.618283321702721</v>
      </c>
      <c r="P26" s="101" t="str">
        <f t="shared" si="0"/>
        <v/>
      </c>
      <c r="Q26" s="18">
        <v>200620</v>
      </c>
      <c r="R26" s="103">
        <v>9.6</v>
      </c>
      <c r="S26" s="151">
        <v>1.6442953020134228</v>
      </c>
      <c r="T26" s="140">
        <v>200620.71673261744</v>
      </c>
      <c r="U26" s="16" t="s">
        <v>21</v>
      </c>
      <c r="V26" s="165" t="s">
        <v>139</v>
      </c>
      <c r="W26" s="17" t="s">
        <v>132</v>
      </c>
      <c r="X26" s="17" t="s">
        <v>133</v>
      </c>
      <c r="Y26" s="166" t="s">
        <v>21</v>
      </c>
      <c r="Z26" s="142">
        <f t="shared" si="1"/>
        <v>200620</v>
      </c>
      <c r="AA26" s="143">
        <f t="shared" si="2"/>
        <v>9.5999999999999992E-3</v>
      </c>
      <c r="AB26" s="144">
        <f t="shared" si="3"/>
        <v>1.6442953020134228E-3</v>
      </c>
      <c r="AC26" s="145">
        <f t="shared" si="4"/>
        <v>200620.01124429528</v>
      </c>
    </row>
    <row r="27" spans="1:29" ht="25.5" customHeight="1" x14ac:dyDescent="0.25">
      <c r="A27" s="6" t="s">
        <v>82</v>
      </c>
      <c r="B27" s="7" t="str" cm="1">
        <f t="array" ref="B27">IFERROR(_xlfn.IFS($D27="Other", C27&amp;"_" &amp;Ref_Other_to,OR($D27="UK", $D27="US"),$D27),"")</f>
        <v/>
      </c>
      <c r="C27" s="7" t="s">
        <v>27</v>
      </c>
      <c r="D27" s="7" t="s">
        <v>6</v>
      </c>
      <c r="E27" s="7" t="s">
        <v>7</v>
      </c>
      <c r="F27" s="8" t="s">
        <v>8</v>
      </c>
      <c r="G27" s="170" t="s">
        <v>140</v>
      </c>
      <c r="H27" s="9">
        <v>1000000000</v>
      </c>
      <c r="I27" s="9" t="s">
        <v>10</v>
      </c>
      <c r="J27" s="9"/>
      <c r="K27" s="9"/>
      <c r="L27" s="9"/>
      <c r="M27" s="9"/>
      <c r="N27" s="9"/>
      <c r="O27" s="100">
        <f t="shared" ref="O27" si="19">IFERROR(IF(AND(C27&lt;&gt;"US",F27="Vehicle Distance (e.g. Road Transport)"),VLOOKUP(G27,Ref_EF_Vehicle_Distance_UK,16,FALSE),""),"")</f>
        <v>11.435788006793537</v>
      </c>
      <c r="P27" s="101" t="str">
        <f t="shared" si="0"/>
        <v/>
      </c>
      <c r="Q27" s="18">
        <v>229630</v>
      </c>
      <c r="R27" s="133">
        <v>0</v>
      </c>
      <c r="S27" s="151">
        <v>6.2416107382550328</v>
      </c>
      <c r="T27" s="140">
        <v>229631.70395973153</v>
      </c>
      <c r="U27" s="16" t="s">
        <v>21</v>
      </c>
      <c r="V27" s="165" t="s">
        <v>141</v>
      </c>
      <c r="W27" s="17" t="s">
        <v>142</v>
      </c>
      <c r="X27" s="17" t="s">
        <v>143</v>
      </c>
      <c r="Y27" s="166" t="s">
        <v>21</v>
      </c>
      <c r="Z27" s="142">
        <f t="shared" si="1"/>
        <v>229630</v>
      </c>
      <c r="AA27" s="143">
        <f t="shared" si="2"/>
        <v>0</v>
      </c>
      <c r="AB27" s="144">
        <f t="shared" si="3"/>
        <v>6.2416107382550325E-3</v>
      </c>
      <c r="AC27" s="145">
        <f t="shared" si="4"/>
        <v>229630.00624161074</v>
      </c>
    </row>
    <row r="28" spans="1:29" ht="25.5" customHeight="1" x14ac:dyDescent="0.25">
      <c r="A28" s="6" t="s">
        <v>82</v>
      </c>
      <c r="B28" s="7" t="str" cm="1">
        <f t="array" ref="B28">IFERROR(_xlfn.IFS($D28="Other", C28&amp;"_" &amp;Ref_Other_to,OR($D28="UK", $D28="US"),$D28),"")</f>
        <v/>
      </c>
      <c r="C28" s="7" t="s">
        <v>27</v>
      </c>
      <c r="D28" s="7" t="s">
        <v>6</v>
      </c>
      <c r="E28" s="7" t="s">
        <v>7</v>
      </c>
      <c r="F28" s="8" t="s">
        <v>8</v>
      </c>
      <c r="G28" s="170" t="s">
        <v>144</v>
      </c>
      <c r="H28" s="9">
        <v>1000000000</v>
      </c>
      <c r="I28" s="9" t="s">
        <v>10</v>
      </c>
      <c r="J28" s="9"/>
      <c r="K28" s="9"/>
      <c r="L28" s="9"/>
      <c r="M28" s="9"/>
      <c r="N28" s="9"/>
      <c r="O28" s="100">
        <f t="shared" ref="O28" si="20">IFERROR(IF(AND(C28&lt;&gt;"US",F28="Vehicle Distance (e.g. Road Transport)"),VLOOKUP(G28,Ref_EF_Vehicle_Distance_UK,16,FALSE),""),"")</f>
        <v>6.1096660117878194</v>
      </c>
      <c r="P28" s="101" t="str">
        <f t="shared" si="0"/>
        <v/>
      </c>
      <c r="Q28" s="18">
        <v>254500</v>
      </c>
      <c r="R28" s="103">
        <v>1.5999999999999999</v>
      </c>
      <c r="S28" s="151">
        <v>1.879194630872483</v>
      </c>
      <c r="T28" s="140">
        <v>254500.55766013425</v>
      </c>
      <c r="U28" s="16" t="s">
        <v>21</v>
      </c>
      <c r="V28" s="165" t="s">
        <v>145</v>
      </c>
      <c r="W28" s="17" t="s">
        <v>146</v>
      </c>
      <c r="X28" s="17" t="s">
        <v>147</v>
      </c>
      <c r="Y28" s="166" t="s">
        <v>21</v>
      </c>
      <c r="Z28" s="142">
        <f t="shared" si="1"/>
        <v>254500</v>
      </c>
      <c r="AA28" s="143">
        <f t="shared" si="2"/>
        <v>1.5999999999999999E-3</v>
      </c>
      <c r="AB28" s="144">
        <f t="shared" si="3"/>
        <v>1.879194630872483E-3</v>
      </c>
      <c r="AC28" s="145">
        <f t="shared" si="4"/>
        <v>254500.00347919462</v>
      </c>
    </row>
    <row r="29" spans="1:29" ht="25.5" customHeight="1" x14ac:dyDescent="0.25">
      <c r="A29" s="6" t="s">
        <v>82</v>
      </c>
      <c r="B29" s="7" t="str" cm="1">
        <f t="array" ref="B29">IFERROR(_xlfn.IFS($D29="Other", C29&amp;"_" &amp;Ref_Other_to,OR($D29="UK", $D29="US"),$D29),"")</f>
        <v/>
      </c>
      <c r="C29" s="7" t="s">
        <v>27</v>
      </c>
      <c r="D29" s="7" t="s">
        <v>6</v>
      </c>
      <c r="E29" s="7" t="s">
        <v>7</v>
      </c>
      <c r="F29" s="8" t="s">
        <v>8</v>
      </c>
      <c r="G29" s="170" t="s">
        <v>148</v>
      </c>
      <c r="H29" s="9">
        <v>1000000000</v>
      </c>
      <c r="I29" s="9" t="s">
        <v>10</v>
      </c>
      <c r="J29" s="9"/>
      <c r="K29" s="9"/>
      <c r="L29" s="9"/>
      <c r="M29" s="9"/>
      <c r="N29" s="9"/>
      <c r="O29" s="100">
        <f t="shared" ref="O29" si="21">IFERROR(IF(AND(C29&lt;&gt;"US",F29="Vehicle Distance (e.g. Road Transport)"),VLOOKUP(G29,Ref_EF_Vehicle_Distance_UK,16,FALSE),""),"")</f>
        <v>1.9436748165197377</v>
      </c>
      <c r="P29" s="101" t="str">
        <f t="shared" si="0"/>
        <v/>
      </c>
      <c r="Q29" s="18">
        <v>230270</v>
      </c>
      <c r="R29" s="103">
        <v>47.2</v>
      </c>
      <c r="S29" s="151">
        <v>1.879194630872483</v>
      </c>
      <c r="T29" s="140">
        <v>230271.82990013424</v>
      </c>
      <c r="U29" s="16" t="s">
        <v>21</v>
      </c>
      <c r="V29" s="165" t="s">
        <v>141</v>
      </c>
      <c r="W29" s="17" t="s">
        <v>149</v>
      </c>
      <c r="X29" s="17" t="s">
        <v>147</v>
      </c>
      <c r="Y29" s="166" t="s">
        <v>21</v>
      </c>
      <c r="Z29" s="142">
        <f t="shared" si="1"/>
        <v>230270</v>
      </c>
      <c r="AA29" s="143">
        <f t="shared" si="2"/>
        <v>4.7200000000000006E-2</v>
      </c>
      <c r="AB29" s="144">
        <f t="shared" si="3"/>
        <v>1.879194630872483E-3</v>
      </c>
      <c r="AC29" s="145">
        <f t="shared" si="4"/>
        <v>230270.04907919464</v>
      </c>
    </row>
    <row r="30" spans="1:29" ht="25.5" customHeight="1" x14ac:dyDescent="0.25">
      <c r="A30" s="6" t="s">
        <v>82</v>
      </c>
      <c r="B30" s="7" t="str" cm="1">
        <f t="array" ref="B30">IFERROR(_xlfn.IFS($D30="Other", C30&amp;"_" &amp;Ref_Other_to,OR($D30="UK", $D30="US"),$D30),"")</f>
        <v/>
      </c>
      <c r="C30" s="7" t="s">
        <v>27</v>
      </c>
      <c r="D30" s="7" t="s">
        <v>6</v>
      </c>
      <c r="E30" s="7" t="s">
        <v>7</v>
      </c>
      <c r="F30" s="8" t="s">
        <v>8</v>
      </c>
      <c r="G30" s="8" t="s">
        <v>150</v>
      </c>
      <c r="H30" s="9">
        <v>1000000000</v>
      </c>
      <c r="I30" s="9" t="s">
        <v>10</v>
      </c>
      <c r="J30" s="9"/>
      <c r="K30" s="9"/>
      <c r="L30" s="9"/>
      <c r="M30" s="9"/>
      <c r="N30" s="9"/>
      <c r="O30" s="100">
        <f t="shared" ref="O30" si="22">IFERROR(IF(AND(C30&lt;&gt;"US",F30="Vehicle Distance (e.g. Road Transport)"),VLOOKUP(G30,Ref_EF_Vehicle_Distance_UK,16,FALSE),""),"")</f>
        <v>28.797380775883369</v>
      </c>
      <c r="P30" s="101" t="str">
        <f t="shared" si="0"/>
        <v/>
      </c>
      <c r="Q30" s="18">
        <v>80940</v>
      </c>
      <c r="R30" s="103">
        <v>62.4</v>
      </c>
      <c r="S30" s="151">
        <v>1.88</v>
      </c>
      <c r="T30" s="140">
        <v>80942.254199999996</v>
      </c>
      <c r="U30" s="16" t="s">
        <v>21</v>
      </c>
      <c r="V30" s="165" t="s">
        <v>151</v>
      </c>
      <c r="W30" s="17" t="s">
        <v>152</v>
      </c>
      <c r="X30" s="17" t="s">
        <v>147</v>
      </c>
      <c r="Y30" s="166" t="s">
        <v>21</v>
      </c>
      <c r="Z30" s="142">
        <f t="shared" si="1"/>
        <v>80940</v>
      </c>
      <c r="AA30" s="143">
        <f t="shared" si="2"/>
        <v>6.2399999999999997E-2</v>
      </c>
      <c r="AB30" s="144">
        <f t="shared" si="3"/>
        <v>1.8799999999999999E-3</v>
      </c>
      <c r="AC30" s="145">
        <f t="shared" si="4"/>
        <v>80940.064279999991</v>
      </c>
    </row>
    <row r="31" spans="1:29" ht="25.5" customHeight="1" x14ac:dyDescent="0.25">
      <c r="A31" s="6" t="s">
        <v>82</v>
      </c>
      <c r="B31" s="7" t="str" cm="1">
        <f t="array" ref="B31">IFERROR(_xlfn.IFS($D31="Other", C31&amp;"_" &amp;Ref_Other_to,OR($D31="UK", $D31="US"),$D31),"")</f>
        <v/>
      </c>
      <c r="C31" s="7" t="s">
        <v>27</v>
      </c>
      <c r="D31" s="7" t="s">
        <v>6</v>
      </c>
      <c r="E31" s="7" t="s">
        <v>7</v>
      </c>
      <c r="F31" s="8" t="s">
        <v>8</v>
      </c>
      <c r="G31" s="8" t="s">
        <v>153</v>
      </c>
      <c r="H31" s="9">
        <v>1000000000</v>
      </c>
      <c r="I31" s="9" t="s">
        <v>10</v>
      </c>
      <c r="J31" s="9"/>
      <c r="K31" s="9"/>
      <c r="L31" s="9"/>
      <c r="M31" s="9"/>
      <c r="N31" s="9"/>
      <c r="O31" s="100">
        <f t="shared" ref="O31" si="23">IFERROR(IF(AND(C31&lt;&gt;"US",F31="Vehicle Distance (e.g. Road Transport)"),VLOOKUP(G31,Ref_EF_Vehicle_Distance_UK,16,FALSE),""),"")</f>
        <v>23.721351516385099</v>
      </c>
      <c r="P31" s="101" t="str">
        <f t="shared" si="0"/>
        <v/>
      </c>
      <c r="Q31" s="18">
        <v>98260</v>
      </c>
      <c r="R31" s="103">
        <v>81.599999999999994</v>
      </c>
      <c r="S31" s="151">
        <v>2.0099999999999998</v>
      </c>
      <c r="T31" s="140">
        <v>98262.825369999991</v>
      </c>
      <c r="U31" s="16" t="s">
        <v>21</v>
      </c>
      <c r="V31" s="165" t="s">
        <v>154</v>
      </c>
      <c r="W31" s="17" t="s">
        <v>155</v>
      </c>
      <c r="X31" s="17" t="s">
        <v>156</v>
      </c>
      <c r="Y31" s="166" t="s">
        <v>21</v>
      </c>
      <c r="Z31" s="142">
        <f t="shared" si="1"/>
        <v>98260</v>
      </c>
      <c r="AA31" s="143">
        <f t="shared" si="2"/>
        <v>8.1599999999999992E-2</v>
      </c>
      <c r="AB31" s="144">
        <f t="shared" si="3"/>
        <v>2.0099999999999996E-3</v>
      </c>
      <c r="AC31" s="145">
        <f t="shared" si="4"/>
        <v>98260.083610000001</v>
      </c>
    </row>
    <row r="32" spans="1:29" ht="25.5" customHeight="1" x14ac:dyDescent="0.25">
      <c r="A32" s="6" t="s">
        <v>82</v>
      </c>
      <c r="B32" s="7" t="str" cm="1">
        <f t="array" ref="B32">IFERROR(_xlfn.IFS($D32="Other", C32&amp;"_" &amp;Ref_Other_to,OR($D32="UK", $D32="US"),$D32),"")</f>
        <v/>
      </c>
      <c r="C32" s="7" t="s">
        <v>27</v>
      </c>
      <c r="D32" s="7" t="s">
        <v>6</v>
      </c>
      <c r="E32" s="7" t="s">
        <v>7</v>
      </c>
      <c r="F32" s="8" t="s">
        <v>8</v>
      </c>
      <c r="G32" s="8" t="s">
        <v>157</v>
      </c>
      <c r="H32" s="9">
        <v>1000000000</v>
      </c>
      <c r="I32" s="9" t="s">
        <v>10</v>
      </c>
      <c r="J32" s="9"/>
      <c r="K32" s="9"/>
      <c r="L32" s="9"/>
      <c r="M32" s="9"/>
      <c r="N32" s="9"/>
      <c r="O32" s="100">
        <f t="shared" ref="O32" si="24">IFERROR(IF(AND(C32&lt;&gt;"US",F32="Vehicle Distance (e.g. Road Transport)"),VLOOKUP(G32,Ref_EF_Vehicle_Distance_UK,16,FALSE),""),"")</f>
        <v>17.83093635250918</v>
      </c>
      <c r="P32" s="101" t="str">
        <f t="shared" si="0"/>
        <v/>
      </c>
      <c r="Q32" s="18">
        <v>130720</v>
      </c>
      <c r="R32" s="103">
        <v>45.199999999999996</v>
      </c>
      <c r="S32" s="151">
        <v>2.0099999999999998</v>
      </c>
      <c r="T32" s="140">
        <v>130721.80980999999</v>
      </c>
      <c r="U32" s="16" t="s">
        <v>21</v>
      </c>
      <c r="V32" s="165" t="s">
        <v>158</v>
      </c>
      <c r="W32" s="17" t="s">
        <v>159</v>
      </c>
      <c r="X32" s="17" t="s">
        <v>156</v>
      </c>
      <c r="Y32" s="166" t="s">
        <v>21</v>
      </c>
      <c r="Z32" s="142">
        <f t="shared" si="1"/>
        <v>130720</v>
      </c>
      <c r="AA32" s="143">
        <f t="shared" si="2"/>
        <v>4.5199999999999997E-2</v>
      </c>
      <c r="AB32" s="144">
        <f t="shared" si="3"/>
        <v>2.0099999999999996E-3</v>
      </c>
      <c r="AC32" s="145">
        <f t="shared" si="4"/>
        <v>130720.04720999999</v>
      </c>
    </row>
    <row r="33" spans="1:29" ht="25.5" customHeight="1" x14ac:dyDescent="0.25">
      <c r="A33" s="6" t="s">
        <v>82</v>
      </c>
      <c r="B33" s="7" t="str" cm="1">
        <f t="array" ref="B33">IFERROR(_xlfn.IFS($D33="Other", C33&amp;"_" &amp;Ref_Other_to,OR($D33="UK", $D33="US"),$D33),"")</f>
        <v/>
      </c>
      <c r="C33" s="7" t="s">
        <v>27</v>
      </c>
      <c r="D33" s="7" t="s">
        <v>6</v>
      </c>
      <c r="E33" s="7" t="s">
        <v>7</v>
      </c>
      <c r="F33" s="8" t="s">
        <v>8</v>
      </c>
      <c r="G33" s="170" t="s">
        <v>160</v>
      </c>
      <c r="H33" s="9">
        <v>1000000000</v>
      </c>
      <c r="I33" s="9" t="s">
        <v>10</v>
      </c>
      <c r="J33" s="9"/>
      <c r="K33" s="9"/>
      <c r="L33" s="9"/>
      <c r="M33" s="9"/>
      <c r="N33" s="9"/>
      <c r="O33" s="100">
        <f t="shared" ref="O33" si="25">IFERROR(IF(AND(C33&lt;&gt;"US",F33="Vehicle Distance (e.g. Road Transport)"),VLOOKUP(G33,Ref_EF_Vehicle_Distance_UK,16,FALSE),""),"")</f>
        <v>20.927096426647513</v>
      </c>
      <c r="P33" s="101" t="str">
        <f t="shared" si="0"/>
        <v/>
      </c>
      <c r="Q33" s="18">
        <v>111380</v>
      </c>
      <c r="R33" s="103">
        <v>63.2</v>
      </c>
      <c r="S33" s="151">
        <v>1.98</v>
      </c>
      <c r="T33" s="140">
        <v>111382.30382</v>
      </c>
      <c r="U33" s="16" t="s">
        <v>21</v>
      </c>
      <c r="V33" s="165" t="s">
        <v>161</v>
      </c>
      <c r="W33" s="17" t="s">
        <v>117</v>
      </c>
      <c r="X33" s="17" t="s">
        <v>162</v>
      </c>
      <c r="Y33" s="166" t="s">
        <v>21</v>
      </c>
      <c r="Z33" s="142">
        <f t="shared" si="1"/>
        <v>111380</v>
      </c>
      <c r="AA33" s="143">
        <f t="shared" si="2"/>
        <v>6.3200000000000006E-2</v>
      </c>
      <c r="AB33" s="144">
        <f t="shared" si="3"/>
        <v>1.98E-3</v>
      </c>
      <c r="AC33" s="145">
        <f t="shared" si="4"/>
        <v>111380.06518000001</v>
      </c>
    </row>
    <row r="34" spans="1:29" ht="25.5" customHeight="1" x14ac:dyDescent="0.25">
      <c r="A34" s="6" t="s">
        <v>82</v>
      </c>
      <c r="B34" s="7" t="str" cm="1">
        <f t="array" ref="B34">IFERROR(_xlfn.IFS($D34="Other", C34&amp;"_" &amp;Ref_Other_to,OR($D34="UK", $D34="US"),$D34),"")</f>
        <v/>
      </c>
      <c r="C34" s="7" t="s">
        <v>27</v>
      </c>
      <c r="D34" s="7" t="s">
        <v>6</v>
      </c>
      <c r="E34" s="7" t="s">
        <v>7</v>
      </c>
      <c r="F34" s="8" t="s">
        <v>8</v>
      </c>
      <c r="G34" s="8" t="s">
        <v>163</v>
      </c>
      <c r="H34" s="9">
        <v>1000000000</v>
      </c>
      <c r="I34" s="9" t="s">
        <v>10</v>
      </c>
      <c r="J34" s="9"/>
      <c r="K34" s="9"/>
      <c r="L34" s="9"/>
      <c r="M34" s="9"/>
      <c r="N34" s="9"/>
      <c r="O34" s="100">
        <f t="shared" ref="O34" si="26">IFERROR(IF(AND(C34&lt;&gt;"US",F34="Vehicle Distance (e.g. Road Transport)"),VLOOKUP(G34,Ref_EF_Vehicle_Distance_UK,16,FALSE),""),"")</f>
        <v>5.8776131429338818</v>
      </c>
      <c r="P34" s="101" t="str">
        <f t="shared" si="0"/>
        <v/>
      </c>
      <c r="Q34" s="18">
        <v>446780</v>
      </c>
      <c r="R34" s="103">
        <v>4</v>
      </c>
      <c r="S34" s="151">
        <v>20.067114093959731</v>
      </c>
      <c r="T34" s="140">
        <v>446785.58992214763</v>
      </c>
      <c r="U34" s="16" t="s">
        <v>21</v>
      </c>
      <c r="V34" s="165" t="s">
        <v>164</v>
      </c>
      <c r="W34" s="17" t="s">
        <v>165</v>
      </c>
      <c r="X34" s="17" t="s">
        <v>166</v>
      </c>
      <c r="Y34" s="166" t="s">
        <v>21</v>
      </c>
      <c r="Z34" s="142">
        <f t="shared" si="1"/>
        <v>446780</v>
      </c>
      <c r="AA34" s="143">
        <f t="shared" si="2"/>
        <v>4.0000000000000001E-3</v>
      </c>
      <c r="AB34" s="144">
        <f t="shared" si="3"/>
        <v>2.0067114093959729E-2</v>
      </c>
      <c r="AC34" s="145">
        <f t="shared" si="4"/>
        <v>446780.02406711411</v>
      </c>
    </row>
    <row r="35" spans="1:29" ht="25.5" customHeight="1" x14ac:dyDescent="0.25">
      <c r="A35" s="6" t="s">
        <v>82</v>
      </c>
      <c r="B35" s="7" t="str" cm="1">
        <f t="array" ref="B35">IFERROR(_xlfn.IFS($D35="Other", C35&amp;"_" &amp;Ref_Other_to,OR($D35="UK", $D35="US"),$D35),"")</f>
        <v/>
      </c>
      <c r="C35" s="7" t="s">
        <v>27</v>
      </c>
      <c r="D35" s="7" t="s">
        <v>6</v>
      </c>
      <c r="E35" s="7" t="s">
        <v>7</v>
      </c>
      <c r="F35" s="8" t="s">
        <v>8</v>
      </c>
      <c r="G35" s="8" t="s">
        <v>167</v>
      </c>
      <c r="H35" s="9">
        <v>1000000000</v>
      </c>
      <c r="I35" s="9" t="s">
        <v>10</v>
      </c>
      <c r="J35" s="9"/>
      <c r="K35" s="9"/>
      <c r="L35" s="9"/>
      <c r="M35" s="9"/>
      <c r="N35" s="9"/>
      <c r="O35" s="100">
        <f t="shared" ref="O35" si="27">IFERROR(IF(AND(C35&lt;&gt;"US",F35="Vehicle Distance (e.g. Road Transport)"),VLOOKUP(G35,Ref_EF_Vehicle_Distance_UK,16,FALSE),""),"")</f>
        <v>5.4074089327265611</v>
      </c>
      <c r="P35" s="101" t="str">
        <f t="shared" si="0"/>
        <v/>
      </c>
      <c r="Q35" s="18">
        <v>485630</v>
      </c>
      <c r="R35" s="103">
        <v>4</v>
      </c>
      <c r="S35" s="151">
        <v>20.067114093959731</v>
      </c>
      <c r="T35" s="140">
        <v>485635.58992214763</v>
      </c>
      <c r="U35" s="16" t="s">
        <v>21</v>
      </c>
      <c r="V35" s="165" t="s">
        <v>168</v>
      </c>
      <c r="W35" s="17" t="s">
        <v>165</v>
      </c>
      <c r="X35" s="17" t="s">
        <v>166</v>
      </c>
      <c r="Y35" s="166" t="s">
        <v>21</v>
      </c>
      <c r="Z35" s="142">
        <f t="shared" si="1"/>
        <v>485630</v>
      </c>
      <c r="AA35" s="143">
        <f t="shared" si="2"/>
        <v>4.0000000000000001E-3</v>
      </c>
      <c r="AB35" s="144">
        <f t="shared" si="3"/>
        <v>2.0067114093959729E-2</v>
      </c>
      <c r="AC35" s="145">
        <f t="shared" si="4"/>
        <v>485630.02406711411</v>
      </c>
    </row>
    <row r="36" spans="1:29" ht="25.5" customHeight="1" x14ac:dyDescent="0.25">
      <c r="A36" s="6" t="s">
        <v>82</v>
      </c>
      <c r="B36" s="7" t="str" cm="1">
        <f t="array" ref="B36">IFERROR(_xlfn.IFS($D36="Other", C36&amp;"_" &amp;Ref_Other_to,OR($D36="UK", $D36="US"),$D36),"")</f>
        <v/>
      </c>
      <c r="C36" s="7" t="s">
        <v>27</v>
      </c>
      <c r="D36" s="7" t="s">
        <v>6</v>
      </c>
      <c r="E36" s="7" t="s">
        <v>7</v>
      </c>
      <c r="F36" s="8" t="s">
        <v>8</v>
      </c>
      <c r="G36" s="8" t="s">
        <v>169</v>
      </c>
      <c r="H36" s="9">
        <v>1000000000</v>
      </c>
      <c r="I36" s="9" t="s">
        <v>10</v>
      </c>
      <c r="J36" s="9"/>
      <c r="K36" s="9"/>
      <c r="L36" s="9"/>
      <c r="M36" s="9"/>
      <c r="N36" s="9"/>
      <c r="O36" s="100">
        <f t="shared" ref="O36" si="28">IFERROR(IF(AND(C36&lt;&gt;"US",F36="Vehicle Distance (e.g. Road Transport)"),VLOOKUP(G36,Ref_EF_Vehicle_Distance_UK,16,FALSE),""),"")</f>
        <v>5.0068639414277003</v>
      </c>
      <c r="P36" s="101" t="str">
        <f t="shared" si="0"/>
        <v/>
      </c>
      <c r="Q36" s="18">
        <v>524480</v>
      </c>
      <c r="R36" s="103">
        <v>4</v>
      </c>
      <c r="S36" s="151">
        <v>20.067114093959731</v>
      </c>
      <c r="T36" s="140">
        <v>524485.58992214757</v>
      </c>
      <c r="U36" s="16" t="s">
        <v>21</v>
      </c>
      <c r="V36" s="165" t="s">
        <v>170</v>
      </c>
      <c r="W36" s="17" t="s">
        <v>165</v>
      </c>
      <c r="X36" s="17" t="s">
        <v>166</v>
      </c>
      <c r="Y36" s="166" t="s">
        <v>21</v>
      </c>
      <c r="Z36" s="142">
        <f t="shared" si="1"/>
        <v>524480</v>
      </c>
      <c r="AA36" s="143">
        <f t="shared" si="2"/>
        <v>4.0000000000000001E-3</v>
      </c>
      <c r="AB36" s="144">
        <f t="shared" si="3"/>
        <v>2.0067114093959729E-2</v>
      </c>
      <c r="AC36" s="145">
        <f t="shared" si="4"/>
        <v>524480.02406711411</v>
      </c>
    </row>
    <row r="37" spans="1:29" ht="25.5" customHeight="1" x14ac:dyDescent="0.25">
      <c r="A37" s="6" t="s">
        <v>82</v>
      </c>
      <c r="B37" s="7" t="str" cm="1">
        <f t="array" ref="B37">IFERROR(_xlfn.IFS($D37="Other", C37&amp;"_" &amp;Ref_Other_to,OR($D37="UK", $D37="US"),$D37),"")</f>
        <v/>
      </c>
      <c r="C37" s="7" t="s">
        <v>27</v>
      </c>
      <c r="D37" s="7" t="s">
        <v>6</v>
      </c>
      <c r="E37" s="7" t="s">
        <v>7</v>
      </c>
      <c r="F37" s="8" t="s">
        <v>8</v>
      </c>
      <c r="G37" s="170" t="s">
        <v>171</v>
      </c>
      <c r="H37" s="9">
        <v>1000000000</v>
      </c>
      <c r="I37" s="9" t="s">
        <v>10</v>
      </c>
      <c r="J37" s="9"/>
      <c r="K37" s="9"/>
      <c r="L37" s="9"/>
      <c r="M37" s="9"/>
      <c r="N37" s="9"/>
      <c r="O37" s="100">
        <f t="shared" ref="O37" si="29">IFERROR(IF(AND(C37&lt;&gt;"US",F37="Vehicle Distance (e.g. Road Transport)"),VLOOKUP(G37,Ref_EF_Vehicle_Distance_UK,16,FALSE),""),"")</f>
        <v>5.4686686519919192</v>
      </c>
      <c r="P37" s="101" t="str">
        <f t="shared" si="0"/>
        <v/>
      </c>
      <c r="Q37" s="18">
        <v>480190</v>
      </c>
      <c r="R37" s="103">
        <v>4</v>
      </c>
      <c r="S37" s="151">
        <v>20.067114093959731</v>
      </c>
      <c r="T37" s="140">
        <v>480195.58992214763</v>
      </c>
      <c r="U37" s="16" t="s">
        <v>21</v>
      </c>
      <c r="V37" s="165" t="s">
        <v>172</v>
      </c>
      <c r="W37" s="17" t="s">
        <v>165</v>
      </c>
      <c r="X37" s="17" t="s">
        <v>166</v>
      </c>
      <c r="Y37" s="166" t="s">
        <v>21</v>
      </c>
      <c r="Z37" s="142">
        <f t="shared" si="1"/>
        <v>480190</v>
      </c>
      <c r="AA37" s="143">
        <f t="shared" si="2"/>
        <v>4.0000000000000001E-3</v>
      </c>
      <c r="AB37" s="144">
        <f t="shared" si="3"/>
        <v>2.0067114093959729E-2</v>
      </c>
      <c r="AC37" s="145">
        <f t="shared" si="4"/>
        <v>480190.02406711411</v>
      </c>
    </row>
    <row r="38" spans="1:29" ht="25.5" customHeight="1" x14ac:dyDescent="0.25">
      <c r="A38" s="6" t="s">
        <v>82</v>
      </c>
      <c r="B38" s="7" t="str" cm="1">
        <f t="array" ref="B38">IFERROR(_xlfn.IFS($D38="Other", C38&amp;"_" &amp;Ref_Other_to,OR($D38="UK", $D38="US"),$D38),"")</f>
        <v/>
      </c>
      <c r="C38" s="7" t="s">
        <v>27</v>
      </c>
      <c r="D38" s="7" t="s">
        <v>6</v>
      </c>
      <c r="E38" s="7" t="s">
        <v>7</v>
      </c>
      <c r="F38" s="8" t="s">
        <v>8</v>
      </c>
      <c r="G38" s="8" t="s">
        <v>173</v>
      </c>
      <c r="H38" s="9">
        <v>1000000000</v>
      </c>
      <c r="I38" s="9" t="s">
        <v>10</v>
      </c>
      <c r="J38" s="9"/>
      <c r="K38" s="9"/>
      <c r="L38" s="9"/>
      <c r="M38" s="9"/>
      <c r="N38" s="9"/>
      <c r="O38" s="100">
        <f t="shared" ref="O38" si="30">IFERROR(IF(AND(C38&lt;&gt;"US",F38="Vehicle Distance (e.g. Road Transport)"),VLOOKUP(G38,Ref_EF_Vehicle_Distance_UK,16,FALSE),""),"")</f>
        <v>4.9152098229326544</v>
      </c>
      <c r="P38" s="101" t="str">
        <f t="shared" si="0"/>
        <v/>
      </c>
      <c r="Q38" s="18">
        <v>534260</v>
      </c>
      <c r="R38" s="103">
        <v>4.8</v>
      </c>
      <c r="S38" s="151">
        <v>24.463087248322143</v>
      </c>
      <c r="T38" s="140">
        <v>534266.81234281883</v>
      </c>
      <c r="U38" s="16" t="s">
        <v>21</v>
      </c>
      <c r="V38" s="165" t="s">
        <v>174</v>
      </c>
      <c r="W38" s="17" t="s">
        <v>175</v>
      </c>
      <c r="X38" s="17" t="s">
        <v>176</v>
      </c>
      <c r="Y38" s="166" t="s">
        <v>21</v>
      </c>
      <c r="Z38" s="142">
        <f t="shared" si="1"/>
        <v>534260</v>
      </c>
      <c r="AA38" s="143">
        <f t="shared" si="2"/>
        <v>4.7999999999999996E-3</v>
      </c>
      <c r="AB38" s="144">
        <f t="shared" si="3"/>
        <v>2.4463087248322142E-2</v>
      </c>
      <c r="AC38" s="145">
        <f t="shared" si="4"/>
        <v>534260.0292630872</v>
      </c>
    </row>
    <row r="39" spans="1:29" ht="25.5" customHeight="1" x14ac:dyDescent="0.25">
      <c r="A39" s="6" t="s">
        <v>82</v>
      </c>
      <c r="B39" s="7" t="str" cm="1">
        <f t="array" ref="B39">IFERROR(_xlfn.IFS($D39="Other", C39&amp;"_" &amp;Ref_Other_to,OR($D39="UK", $D39="US"),$D39),"")</f>
        <v/>
      </c>
      <c r="C39" s="7" t="s">
        <v>27</v>
      </c>
      <c r="D39" s="7" t="s">
        <v>6</v>
      </c>
      <c r="E39" s="7" t="s">
        <v>7</v>
      </c>
      <c r="F39" s="8" t="s">
        <v>8</v>
      </c>
      <c r="G39" s="8" t="s">
        <v>177</v>
      </c>
      <c r="H39" s="9">
        <v>1000000000</v>
      </c>
      <c r="I39" s="9" t="s">
        <v>10</v>
      </c>
      <c r="J39" s="9"/>
      <c r="K39" s="9"/>
      <c r="L39" s="9"/>
      <c r="M39" s="9"/>
      <c r="N39" s="9"/>
      <c r="O39" s="100">
        <f t="shared" ref="O39" si="31">IFERROR(IF(AND(C39&lt;&gt;"US",F39="Vehicle Distance (e.g. Road Transport)"),VLOOKUP(G39,Ref_EF_Vehicle_Distance_UK,16,FALSE),""),"")</f>
        <v>4.3008287202332207</v>
      </c>
      <c r="P39" s="101" t="str">
        <f t="shared" si="0"/>
        <v/>
      </c>
      <c r="Q39" s="18">
        <v>610580</v>
      </c>
      <c r="R39" s="103">
        <v>4.8</v>
      </c>
      <c r="S39" s="151">
        <v>24.463087248322143</v>
      </c>
      <c r="T39" s="140">
        <v>610586.81234281883</v>
      </c>
      <c r="U39" s="16" t="s">
        <v>21</v>
      </c>
      <c r="V39" s="165" t="s">
        <v>178</v>
      </c>
      <c r="W39" s="17" t="s">
        <v>175</v>
      </c>
      <c r="X39" s="17" t="s">
        <v>176</v>
      </c>
      <c r="Y39" s="166" t="s">
        <v>21</v>
      </c>
      <c r="Z39" s="142">
        <f t="shared" si="1"/>
        <v>610580</v>
      </c>
      <c r="AA39" s="143">
        <f t="shared" si="2"/>
        <v>4.7999999999999996E-3</v>
      </c>
      <c r="AB39" s="144">
        <f t="shared" si="3"/>
        <v>2.4463087248322142E-2</v>
      </c>
      <c r="AC39" s="145">
        <f t="shared" si="4"/>
        <v>610580.0292630872</v>
      </c>
    </row>
    <row r="40" spans="1:29" ht="25.5" customHeight="1" x14ac:dyDescent="0.25">
      <c r="A40" s="6" t="s">
        <v>82</v>
      </c>
      <c r="B40" s="7" t="str" cm="1">
        <f t="array" ref="B40">IFERROR(_xlfn.IFS($D40="Other", C40&amp;"_" &amp;Ref_Other_to,OR($D40="UK", $D40="US"),$D40),"")</f>
        <v/>
      </c>
      <c r="C40" s="7" t="s">
        <v>27</v>
      </c>
      <c r="D40" s="7" t="s">
        <v>6</v>
      </c>
      <c r="E40" s="7" t="s">
        <v>7</v>
      </c>
      <c r="F40" s="8" t="s">
        <v>8</v>
      </c>
      <c r="G40" s="8" t="s">
        <v>179</v>
      </c>
      <c r="H40" s="9">
        <v>1000000000</v>
      </c>
      <c r="I40" s="9" t="s">
        <v>10</v>
      </c>
      <c r="J40" s="9"/>
      <c r="K40" s="9"/>
      <c r="L40" s="9"/>
      <c r="M40" s="9"/>
      <c r="N40" s="9"/>
      <c r="O40" s="100">
        <f t="shared" ref="O40" si="32">IFERROR(IF(AND(C40&lt;&gt;"US",F40="Vehicle Distance (e.g. Road Transport)"),VLOOKUP(G40,Ref_EF_Vehicle_Distance_UK,16,FALSE),""),"")</f>
        <v>3.822972776241083</v>
      </c>
      <c r="P40" s="101" t="str">
        <f t="shared" si="0"/>
        <v/>
      </c>
      <c r="Q40" s="18">
        <v>686900</v>
      </c>
      <c r="R40" s="103">
        <v>4.8</v>
      </c>
      <c r="S40" s="151">
        <v>24.463087248322143</v>
      </c>
      <c r="T40" s="140">
        <v>686906.81234281883</v>
      </c>
      <c r="U40" s="16" t="s">
        <v>21</v>
      </c>
      <c r="V40" s="165" t="s">
        <v>180</v>
      </c>
      <c r="W40" s="17" t="s">
        <v>175</v>
      </c>
      <c r="X40" s="17" t="s">
        <v>176</v>
      </c>
      <c r="Y40" s="166" t="s">
        <v>21</v>
      </c>
      <c r="Z40" s="142">
        <f t="shared" si="1"/>
        <v>686900</v>
      </c>
      <c r="AA40" s="143">
        <f t="shared" si="2"/>
        <v>4.7999999999999996E-3</v>
      </c>
      <c r="AB40" s="144">
        <f t="shared" si="3"/>
        <v>2.4463087248322142E-2</v>
      </c>
      <c r="AC40" s="145">
        <f t="shared" si="4"/>
        <v>686900.0292630872</v>
      </c>
    </row>
    <row r="41" spans="1:29" ht="25.5" customHeight="1" x14ac:dyDescent="0.25">
      <c r="A41" s="6" t="s">
        <v>82</v>
      </c>
      <c r="B41" s="7" t="str" cm="1">
        <f t="array" ref="B41">IFERROR(_xlfn.IFS($D41="Other", C41&amp;"_" &amp;Ref_Other_to,OR($D41="UK", $D41="US"),$D41),"")</f>
        <v/>
      </c>
      <c r="C41" s="7" t="s">
        <v>27</v>
      </c>
      <c r="D41" s="7" t="s">
        <v>6</v>
      </c>
      <c r="E41" s="7" t="s">
        <v>7</v>
      </c>
      <c r="F41" s="8" t="s">
        <v>8</v>
      </c>
      <c r="G41" s="170" t="s">
        <v>181</v>
      </c>
      <c r="H41" s="9">
        <v>1000000000</v>
      </c>
      <c r="I41" s="9" t="s">
        <v>10</v>
      </c>
      <c r="J41" s="9"/>
      <c r="K41" s="9"/>
      <c r="L41" s="9"/>
      <c r="M41" s="9"/>
      <c r="N41" s="9"/>
      <c r="O41" s="100">
        <f t="shared" ref="O41" si="33">IFERROR(IF(AND(C41&lt;&gt;"US",F41="Vehicle Distance (e.g. Road Transport)"),VLOOKUP(G41,Ref_EF_Vehicle_Distance_UK,16,FALSE),""),"")</f>
        <v>4.4800818903011175</v>
      </c>
      <c r="P41" s="101" t="str">
        <f t="shared" si="0"/>
        <v/>
      </c>
      <c r="Q41" s="18">
        <v>586150</v>
      </c>
      <c r="R41" s="103">
        <v>4.8</v>
      </c>
      <c r="S41" s="151">
        <v>24.463087248322143</v>
      </c>
      <c r="T41" s="140">
        <v>586156.81234281883</v>
      </c>
      <c r="U41" s="16" t="s">
        <v>21</v>
      </c>
      <c r="V41" s="165" t="s">
        <v>182</v>
      </c>
      <c r="W41" s="17" t="s">
        <v>175</v>
      </c>
      <c r="X41" s="17" t="s">
        <v>176</v>
      </c>
      <c r="Y41" s="166" t="s">
        <v>21</v>
      </c>
      <c r="Z41" s="142">
        <f t="shared" si="1"/>
        <v>586150</v>
      </c>
      <c r="AA41" s="143">
        <f t="shared" si="2"/>
        <v>4.7999999999999996E-3</v>
      </c>
      <c r="AB41" s="144">
        <f t="shared" si="3"/>
        <v>2.4463087248322142E-2</v>
      </c>
      <c r="AC41" s="145">
        <f t="shared" si="4"/>
        <v>586150.0292630872</v>
      </c>
    </row>
    <row r="42" spans="1:29" ht="25.5" customHeight="1" x14ac:dyDescent="0.25">
      <c r="A42" s="6" t="s">
        <v>82</v>
      </c>
      <c r="B42" s="7" t="str" cm="1">
        <f t="array" ref="B42">IFERROR(_xlfn.IFS($D42="Other", C42&amp;"_" &amp;Ref_Other_to,OR($D42="UK", $D42="US"),$D42),"")</f>
        <v/>
      </c>
      <c r="C42" s="7" t="s">
        <v>27</v>
      </c>
      <c r="D42" s="7" t="s">
        <v>6</v>
      </c>
      <c r="E42" s="7" t="s">
        <v>7</v>
      </c>
      <c r="F42" s="8" t="s">
        <v>8</v>
      </c>
      <c r="G42" s="8" t="s">
        <v>183</v>
      </c>
      <c r="H42" s="9">
        <v>1000000000</v>
      </c>
      <c r="I42" s="9" t="s">
        <v>10</v>
      </c>
      <c r="J42" s="9"/>
      <c r="K42" s="9"/>
      <c r="L42" s="9"/>
      <c r="M42" s="9"/>
      <c r="N42" s="9"/>
      <c r="O42" s="100">
        <f t="shared" ref="O42" si="34">IFERROR(IF(AND(C42&lt;&gt;"US",F42="Vehicle Distance (e.g. Road Transport)"),VLOOKUP(G42,Ref_EF_Vehicle_Distance_UK,16,FALSE),""),"")</f>
        <v>3.5680317399929344</v>
      </c>
      <c r="P42" s="101" t="str">
        <f t="shared" si="0"/>
        <v/>
      </c>
      <c r="Q42" s="18">
        <v>735980</v>
      </c>
      <c r="R42" s="103">
        <v>8.0000000000000018</v>
      </c>
      <c r="S42" s="151">
        <v>39.966442953020135</v>
      </c>
      <c r="T42" s="140">
        <v>735991.13403892622</v>
      </c>
      <c r="U42" s="16" t="s">
        <v>21</v>
      </c>
      <c r="V42" s="165" t="s">
        <v>184</v>
      </c>
      <c r="W42" s="17" t="s">
        <v>185</v>
      </c>
      <c r="X42" s="17" t="s">
        <v>186</v>
      </c>
      <c r="Y42" s="166" t="s">
        <v>21</v>
      </c>
      <c r="Z42" s="142">
        <f t="shared" si="1"/>
        <v>735980</v>
      </c>
      <c r="AA42" s="143">
        <f t="shared" si="2"/>
        <v>8.0000000000000019E-3</v>
      </c>
      <c r="AB42" s="144">
        <f t="shared" si="3"/>
        <v>3.9966442953020133E-2</v>
      </c>
      <c r="AC42" s="145">
        <f t="shared" si="4"/>
        <v>735980.047966443</v>
      </c>
    </row>
    <row r="43" spans="1:29" ht="25.5" customHeight="1" x14ac:dyDescent="0.25">
      <c r="A43" s="6" t="s">
        <v>82</v>
      </c>
      <c r="B43" s="7" t="str" cm="1">
        <f t="array" ref="B43">IFERROR(_xlfn.IFS($D43="Other", C43&amp;"_" &amp;Ref_Other_to,OR($D43="UK", $D43="US"),$D43),"")</f>
        <v/>
      </c>
      <c r="C43" s="7" t="s">
        <v>27</v>
      </c>
      <c r="D43" s="7" t="s">
        <v>6</v>
      </c>
      <c r="E43" s="7" t="s">
        <v>7</v>
      </c>
      <c r="F43" s="8" t="s">
        <v>8</v>
      </c>
      <c r="G43" s="8" t="s">
        <v>187</v>
      </c>
      <c r="H43" s="9">
        <v>1000000000</v>
      </c>
      <c r="I43" s="9" t="s">
        <v>10</v>
      </c>
      <c r="J43" s="9"/>
      <c r="K43" s="9"/>
      <c r="L43" s="9"/>
      <c r="M43" s="9"/>
      <c r="N43" s="9"/>
      <c r="O43" s="100">
        <f t="shared" ref="O43" si="35">IFERROR(IF(AND(C43&lt;&gt;"US",F43="Vehicle Distance (e.g. Road Transport)"),VLOOKUP(G43,Ref_EF_Vehicle_Distance_UK,16,FALSE),""),"")</f>
        <v>2.9257748958263696</v>
      </c>
      <c r="P43" s="101" t="str">
        <f t="shared" si="0"/>
        <v/>
      </c>
      <c r="Q43" s="18">
        <v>897540</v>
      </c>
      <c r="R43" s="103">
        <v>8.0000000000000018</v>
      </c>
      <c r="S43" s="151">
        <v>39.966442953020135</v>
      </c>
      <c r="T43" s="140">
        <v>897551.13403892622</v>
      </c>
      <c r="U43" s="16" t="s">
        <v>21</v>
      </c>
      <c r="V43" s="165" t="s">
        <v>188</v>
      </c>
      <c r="W43" s="17" t="s">
        <v>185</v>
      </c>
      <c r="X43" s="17" t="s">
        <v>186</v>
      </c>
      <c r="Y43" s="166" t="s">
        <v>21</v>
      </c>
      <c r="Z43" s="142">
        <f t="shared" si="1"/>
        <v>897540</v>
      </c>
      <c r="AA43" s="143">
        <f t="shared" si="2"/>
        <v>8.0000000000000019E-3</v>
      </c>
      <c r="AB43" s="144">
        <f t="shared" si="3"/>
        <v>3.9966442953020133E-2</v>
      </c>
      <c r="AC43" s="145">
        <f t="shared" si="4"/>
        <v>897540.047966443</v>
      </c>
    </row>
    <row r="44" spans="1:29" ht="25.5" customHeight="1" x14ac:dyDescent="0.25">
      <c r="A44" s="6" t="s">
        <v>82</v>
      </c>
      <c r="B44" s="7" t="str" cm="1">
        <f t="array" ref="B44">IFERROR(_xlfn.IFS($D44="Other", C44&amp;"_" &amp;Ref_Other_to,OR($D44="UK", $D44="US"),$D44),"")</f>
        <v/>
      </c>
      <c r="C44" s="7" t="s">
        <v>27</v>
      </c>
      <c r="D44" s="7" t="s">
        <v>6</v>
      </c>
      <c r="E44" s="7" t="s">
        <v>7</v>
      </c>
      <c r="F44" s="8" t="s">
        <v>8</v>
      </c>
      <c r="G44" s="8" t="s">
        <v>189</v>
      </c>
      <c r="H44" s="9">
        <v>1000000000</v>
      </c>
      <c r="I44" s="9" t="s">
        <v>10</v>
      </c>
      <c r="J44" s="9"/>
      <c r="K44" s="9"/>
      <c r="L44" s="9"/>
      <c r="M44" s="9"/>
      <c r="N44" s="9"/>
      <c r="O44" s="100">
        <f t="shared" ref="O44" si="36">IFERROR(IF(AND(C44&lt;&gt;"US",F44="Vehicle Distance (e.g. Road Transport)"),VLOOKUP(G44,Ref_EF_Vehicle_Distance_UK,16,FALSE),""),"")</f>
        <v>2.4794871068558852</v>
      </c>
      <c r="P44" s="101" t="str">
        <f t="shared" si="0"/>
        <v/>
      </c>
      <c r="Q44" s="18">
        <v>1059090.0000000002</v>
      </c>
      <c r="R44" s="103">
        <v>8.0000000000000018</v>
      </c>
      <c r="S44" s="151">
        <v>39.966442953020135</v>
      </c>
      <c r="T44" s="140">
        <v>1059101.1340389263</v>
      </c>
      <c r="U44" s="16" t="s">
        <v>21</v>
      </c>
      <c r="V44" s="165" t="s">
        <v>190</v>
      </c>
      <c r="W44" s="17" t="s">
        <v>185</v>
      </c>
      <c r="X44" s="17" t="s">
        <v>186</v>
      </c>
      <c r="Y44" s="166" t="s">
        <v>21</v>
      </c>
      <c r="Z44" s="142">
        <f t="shared" si="1"/>
        <v>1059090.0000000002</v>
      </c>
      <c r="AA44" s="143">
        <f t="shared" si="2"/>
        <v>8.0000000000000019E-3</v>
      </c>
      <c r="AB44" s="144">
        <f t="shared" si="3"/>
        <v>3.9966442953020133E-2</v>
      </c>
      <c r="AC44" s="145">
        <f t="shared" si="4"/>
        <v>1059090.047966443</v>
      </c>
    </row>
    <row r="45" spans="1:29" ht="25.5" customHeight="1" x14ac:dyDescent="0.25">
      <c r="A45" s="6" t="s">
        <v>82</v>
      </c>
      <c r="B45" s="7" t="str" cm="1">
        <f t="array" ref="B45">IFERROR(_xlfn.IFS($D45="Other", C45&amp;"_" &amp;Ref_Other_to,OR($D45="UK", $D45="US"),$D45),"")</f>
        <v/>
      </c>
      <c r="C45" s="7" t="s">
        <v>27</v>
      </c>
      <c r="D45" s="7" t="s">
        <v>6</v>
      </c>
      <c r="E45" s="7" t="s">
        <v>7</v>
      </c>
      <c r="F45" s="8" t="s">
        <v>8</v>
      </c>
      <c r="G45" s="170" t="s">
        <v>191</v>
      </c>
      <c r="H45" s="9">
        <v>1000000000</v>
      </c>
      <c r="I45" s="9" t="s">
        <v>10</v>
      </c>
      <c r="J45" s="9"/>
      <c r="K45" s="9"/>
      <c r="L45" s="9"/>
      <c r="M45" s="9"/>
      <c r="N45" s="9"/>
      <c r="O45" s="100">
        <f t="shared" ref="O45" si="37">IFERROR(IF(AND(C45&lt;&gt;"US",F45="Vehicle Distance (e.g. Road Transport)"),VLOOKUP(G45,Ref_EF_Vehicle_Distance_UK,16,FALSE),""),"")</f>
        <v>2.7253668763102725</v>
      </c>
      <c r="P45" s="101" t="str">
        <f t="shared" si="0"/>
        <v/>
      </c>
      <c r="Q45" s="18">
        <v>963540</v>
      </c>
      <c r="R45" s="103">
        <v>8.0000000000000018</v>
      </c>
      <c r="S45" s="151">
        <v>39.966442953020135</v>
      </c>
      <c r="T45" s="140">
        <v>963551.13403892622</v>
      </c>
      <c r="U45" s="16" t="s">
        <v>21</v>
      </c>
      <c r="V45" s="165" t="s">
        <v>192</v>
      </c>
      <c r="W45" s="17" t="s">
        <v>185</v>
      </c>
      <c r="X45" s="17" t="s">
        <v>186</v>
      </c>
      <c r="Y45" s="166" t="s">
        <v>21</v>
      </c>
      <c r="Z45" s="142">
        <f t="shared" si="1"/>
        <v>963540</v>
      </c>
      <c r="AA45" s="143">
        <f t="shared" si="2"/>
        <v>8.0000000000000019E-3</v>
      </c>
      <c r="AB45" s="144">
        <f t="shared" si="3"/>
        <v>3.9966442953020133E-2</v>
      </c>
      <c r="AC45" s="145">
        <f t="shared" si="4"/>
        <v>963540.047966443</v>
      </c>
    </row>
    <row r="46" spans="1:29" ht="25.5" customHeight="1" x14ac:dyDescent="0.25">
      <c r="A46" s="6" t="s">
        <v>82</v>
      </c>
      <c r="B46" s="7" t="str" cm="1">
        <f t="array" ref="B46">IFERROR(_xlfn.IFS($D46="Other", C46&amp;"_" &amp;Ref_Other_to,OR($D46="UK", $D46="US"),$D46),"")</f>
        <v/>
      </c>
      <c r="C46" s="7" t="s">
        <v>27</v>
      </c>
      <c r="D46" s="7" t="s">
        <v>6</v>
      </c>
      <c r="E46" s="7" t="s">
        <v>7</v>
      </c>
      <c r="F46" s="8" t="s">
        <v>8</v>
      </c>
      <c r="G46" s="8" t="s">
        <v>193</v>
      </c>
      <c r="H46" s="9">
        <v>1000000000</v>
      </c>
      <c r="I46" s="9" t="s">
        <v>10</v>
      </c>
      <c r="J46" s="9"/>
      <c r="K46" s="9"/>
      <c r="L46" s="9"/>
      <c r="M46" s="9"/>
      <c r="N46" s="9"/>
      <c r="O46" s="100">
        <f t="shared" ref="O46" si="38">IFERROR(IF(AND(C46&lt;&gt;"US",F46="Vehicle Distance (e.g. Road Transport)"),VLOOKUP(G46,Ref_EF_Vehicle_Distance_UK,16,FALSE),""),"")</f>
        <v>4.3519331797616871</v>
      </c>
      <c r="P46" s="101" t="str">
        <f t="shared" si="0"/>
        <v/>
      </c>
      <c r="Q46" s="18">
        <v>603410</v>
      </c>
      <c r="R46" s="103">
        <v>4.3999999999999995</v>
      </c>
      <c r="S46" s="151">
        <v>45.604026845637577</v>
      </c>
      <c r="T46" s="140">
        <v>603422.57265932893</v>
      </c>
      <c r="U46" s="16" t="s">
        <v>21</v>
      </c>
      <c r="V46" s="165" t="s">
        <v>194</v>
      </c>
      <c r="W46" s="17" t="s">
        <v>195</v>
      </c>
      <c r="X46" s="17" t="s">
        <v>196</v>
      </c>
      <c r="Y46" s="166" t="s">
        <v>21</v>
      </c>
      <c r="Z46" s="142">
        <f t="shared" si="1"/>
        <v>603410</v>
      </c>
      <c r="AA46" s="143">
        <f t="shared" si="2"/>
        <v>4.3999999999999994E-3</v>
      </c>
      <c r="AB46" s="144">
        <f t="shared" si="3"/>
        <v>4.560402684563758E-2</v>
      </c>
      <c r="AC46" s="145">
        <f t="shared" si="4"/>
        <v>603410.05000402685</v>
      </c>
    </row>
    <row r="47" spans="1:29" ht="25.5" customHeight="1" x14ac:dyDescent="0.25">
      <c r="A47" s="6" t="s">
        <v>82</v>
      </c>
      <c r="B47" s="7" t="str" cm="1">
        <f t="array" ref="B47">IFERROR(_xlfn.IFS($D47="Other", C47&amp;"_" &amp;Ref_Other_to,OR($D47="UK", $D47="US"),$D47),"")</f>
        <v/>
      </c>
      <c r="C47" s="7" t="s">
        <v>27</v>
      </c>
      <c r="D47" s="7" t="s">
        <v>6</v>
      </c>
      <c r="E47" s="7" t="s">
        <v>7</v>
      </c>
      <c r="F47" s="8" t="s">
        <v>8</v>
      </c>
      <c r="G47" s="8" t="s">
        <v>197</v>
      </c>
      <c r="H47" s="9">
        <v>1000000000</v>
      </c>
      <c r="I47" s="9" t="s">
        <v>10</v>
      </c>
      <c r="J47" s="9"/>
      <c r="K47" s="9"/>
      <c r="L47" s="9"/>
      <c r="M47" s="9"/>
      <c r="N47" s="9"/>
      <c r="O47" s="100">
        <f t="shared" ref="O47" si="39">IFERROR(IF(AND(C47&lt;&gt;"US",F47="Vehicle Distance (e.g. Road Transport)"),VLOOKUP(G47,Ref_EF_Vehicle_Distance_UK,16,FALSE),""),"")</f>
        <v>3.4815580834195101</v>
      </c>
      <c r="P47" s="101" t="str">
        <f t="shared" si="0"/>
        <v/>
      </c>
      <c r="Q47" s="18">
        <v>754260</v>
      </c>
      <c r="R47" s="103">
        <v>4.3999999999999995</v>
      </c>
      <c r="S47" s="151">
        <v>45.604026845637577</v>
      </c>
      <c r="T47" s="140">
        <v>754272.57265932893</v>
      </c>
      <c r="U47" s="16" t="s">
        <v>21</v>
      </c>
      <c r="V47" s="165" t="s">
        <v>198</v>
      </c>
      <c r="W47" s="17" t="s">
        <v>195</v>
      </c>
      <c r="X47" s="17" t="s">
        <v>196</v>
      </c>
      <c r="Y47" s="166" t="s">
        <v>21</v>
      </c>
      <c r="Z47" s="142">
        <f t="shared" si="1"/>
        <v>754260</v>
      </c>
      <c r="AA47" s="143">
        <f t="shared" si="2"/>
        <v>4.3999999999999994E-3</v>
      </c>
      <c r="AB47" s="144">
        <f t="shared" si="3"/>
        <v>4.560402684563758E-2</v>
      </c>
      <c r="AC47" s="145">
        <f t="shared" si="4"/>
        <v>754260.05000402685</v>
      </c>
    </row>
    <row r="48" spans="1:29" ht="25.5" customHeight="1" x14ac:dyDescent="0.25">
      <c r="A48" s="6" t="s">
        <v>82</v>
      </c>
      <c r="B48" s="7" t="str" cm="1">
        <f t="array" ref="B48">IFERROR(_xlfn.IFS($D48="Other", C48&amp;"_" &amp;Ref_Other_to,OR($D48="UK", $D48="US"),$D48),"")</f>
        <v/>
      </c>
      <c r="C48" s="7" t="s">
        <v>27</v>
      </c>
      <c r="D48" s="7" t="s">
        <v>6</v>
      </c>
      <c r="E48" s="7" t="s">
        <v>7</v>
      </c>
      <c r="F48" s="8" t="s">
        <v>8</v>
      </c>
      <c r="G48" s="8" t="s">
        <v>199</v>
      </c>
      <c r="H48" s="9">
        <v>1000000000</v>
      </c>
      <c r="I48" s="9" t="s">
        <v>10</v>
      </c>
      <c r="J48" s="9"/>
      <c r="K48" s="9"/>
      <c r="L48" s="9"/>
      <c r="M48" s="9"/>
      <c r="N48" s="9"/>
      <c r="O48" s="100">
        <f t="shared" ref="O48" si="40">IFERROR(IF(AND(C48&lt;&gt;"US",F48="Vehicle Distance (e.g. Road Transport)"),VLOOKUP(G48,Ref_EF_Vehicle_Distance_UK,16,FALSE),""),"")</f>
        <v>2.9012727594131165</v>
      </c>
      <c r="P48" s="101" t="str">
        <f t="shared" si="0"/>
        <v/>
      </c>
      <c r="Q48" s="18">
        <v>905120</v>
      </c>
      <c r="R48" s="103">
        <v>4.3999999999999995</v>
      </c>
      <c r="S48" s="151">
        <v>45.604026845637577</v>
      </c>
      <c r="T48" s="140">
        <v>905132.57265932893</v>
      </c>
      <c r="U48" s="16" t="s">
        <v>21</v>
      </c>
      <c r="V48" s="165" t="s">
        <v>200</v>
      </c>
      <c r="W48" s="17" t="s">
        <v>195</v>
      </c>
      <c r="X48" s="17" t="s">
        <v>196</v>
      </c>
      <c r="Y48" s="166" t="s">
        <v>21</v>
      </c>
      <c r="Z48" s="142">
        <f t="shared" si="1"/>
        <v>905120</v>
      </c>
      <c r="AA48" s="143">
        <f t="shared" si="2"/>
        <v>4.3999999999999994E-3</v>
      </c>
      <c r="AB48" s="144">
        <f t="shared" si="3"/>
        <v>4.560402684563758E-2</v>
      </c>
      <c r="AC48" s="145">
        <f t="shared" si="4"/>
        <v>905120.05000402685</v>
      </c>
    </row>
    <row r="49" spans="1:29" ht="25.5" customHeight="1" thickBot="1" x14ac:dyDescent="0.3">
      <c r="A49" s="104" t="s">
        <v>82</v>
      </c>
      <c r="B49" s="105" t="str" cm="1">
        <f t="array" ref="B49">IFERROR(_xlfn.IFS($D49="Other", C49&amp;"_" &amp;Ref_Other_to,OR($D49="UK", $D49="US"),$D49),"")</f>
        <v/>
      </c>
      <c r="C49" s="106" t="s">
        <v>27</v>
      </c>
      <c r="D49" s="106" t="s">
        <v>6</v>
      </c>
      <c r="E49" s="106" t="s">
        <v>7</v>
      </c>
      <c r="F49" s="107" t="s">
        <v>8</v>
      </c>
      <c r="G49" s="171" t="s">
        <v>201</v>
      </c>
      <c r="H49" s="108">
        <v>1000000000</v>
      </c>
      <c r="I49" s="108" t="s">
        <v>10</v>
      </c>
      <c r="J49" s="108"/>
      <c r="K49" s="108"/>
      <c r="L49" s="108"/>
      <c r="M49" s="108"/>
      <c r="N49" s="108"/>
      <c r="O49" s="109">
        <f t="shared" ref="O49" si="41">IFERROR(IF(AND(C49&lt;&gt;"US",F49="Vehicle Distance (e.g. Road Transport)"),VLOOKUP(G49,Ref_EF_Vehicle_Distance_UK,16,FALSE),""),"")</f>
        <v>3.4815580834195101</v>
      </c>
      <c r="P49" s="110" t="str">
        <f t="shared" si="0"/>
        <v/>
      </c>
      <c r="Q49" s="111">
        <v>754260</v>
      </c>
      <c r="R49" s="112">
        <v>4.3999999999999995</v>
      </c>
      <c r="S49" s="152">
        <v>45.604026845637577</v>
      </c>
      <c r="T49" s="141">
        <v>754272.57265932893</v>
      </c>
      <c r="U49" s="156" t="s">
        <v>21</v>
      </c>
      <c r="V49" s="167" t="s">
        <v>198</v>
      </c>
      <c r="W49" s="113" t="s">
        <v>195</v>
      </c>
      <c r="X49" s="17" t="s">
        <v>196</v>
      </c>
      <c r="Y49" s="168"/>
      <c r="Z49" s="142">
        <f t="shared" si="1"/>
        <v>754260</v>
      </c>
      <c r="AA49" s="143">
        <f t="shared" si="2"/>
        <v>4.3999999999999994E-3</v>
      </c>
      <c r="AB49" s="144">
        <f t="shared" si="3"/>
        <v>4.560402684563758E-2</v>
      </c>
      <c r="AC49" s="145">
        <f t="shared" si="4"/>
        <v>754260.05000402685</v>
      </c>
    </row>
    <row r="50" spans="1:29" ht="25.5" customHeight="1" x14ac:dyDescent="0.25">
      <c r="A50" s="6" t="s">
        <v>82</v>
      </c>
      <c r="B50" s="7" t="str" cm="1">
        <f t="array" ref="B50">IFERROR(_xlfn.IFS($D50="Other", C50&amp;"_" &amp;Ref_Other_to,OR($D50="UK", $D50="US"),$D50),"")</f>
        <v/>
      </c>
      <c r="C50" s="7" t="s">
        <v>27</v>
      </c>
      <c r="D50" s="7" t="s">
        <v>6</v>
      </c>
      <c r="E50" s="7" t="s">
        <v>7</v>
      </c>
      <c r="F50" s="8" t="s">
        <v>8</v>
      </c>
      <c r="G50" s="8" t="s">
        <v>207</v>
      </c>
      <c r="H50" s="9">
        <v>1000000000</v>
      </c>
      <c r="I50" s="9" t="s">
        <v>10</v>
      </c>
      <c r="J50" s="9"/>
      <c r="K50" s="9"/>
      <c r="L50" s="9"/>
      <c r="M50" s="9"/>
      <c r="N50" s="9"/>
      <c r="O50" s="134" t="str">
        <f>IFERROR(IF(AND(B50&lt;&gt;"US",F50="Vehicle Distance (e.g. Road Transport)"),(VLOOKUP(G50,'[1]Reference - EF Road'!#REF!,16, FALSE)),""),"")</f>
        <v/>
      </c>
      <c r="P50" s="101" t="str">
        <f>IF(OR((
AND(C50="UK",OR(D50="Water",D50="Aircraft",D50="Rail"),OR(E50="Scope 1",E50="Scope 3"),F50="Vehicle Distance (e.g. Road Transport)")),
AND(OR(C50="UK",B50="Other_UK"),D50&lt;&gt;"Road",OR(E50="Scope 1",E50="Scope 3"),F50="Vehicle Distance (e.g. Road Transport)"),
AND(C50="US",D50&lt;&gt;"Road",F50="Vehicle Distance (e.g. Public or Freight Transport)"),
AND(OR(C50="US",B50="Other_US"),OR(D50="Water",D50="Offroad"),E50="Scope 3",F50="Passenger Distance (e.g. Public Transport)"),
AND(OR(C50="US",B50="Other_US"),D50="Offroad",E50="Scope 3",F50="Weight Distance (e.g. Freight Transport)"),
AND(C50="US",D50&lt;&gt;"Road",OR(E50="Scope 3",E50="Scope 1"),F50="Fuel Use and Vehicle Distance"),
AND(C50="Other",OR(D50&lt;&gt;"Road"),F50="Fuel Use and Vehicle Distance",OR(E50="Scope 1",E50="Scope 3"))),"Sorry, no emission factors are found in this tool based on your selections.",
IF(OR(
AND(C50="UK",F50="Fuel Use"),
AND(OR(C50="Other",C50="US"),D50="Road",F50="Fuel Use"),
AND(B50="Other_UK",OR(D50="Water",D50="Aircraft"),F50="Fuel Use")),"Sorry, emission factors are not available, in this tool, to calculate CH4 and N2O emissions with only fuel use activity data.",""))</f>
        <v/>
      </c>
      <c r="Q50" s="15">
        <v>617980</v>
      </c>
      <c r="R50" s="102">
        <v>5.2</v>
      </c>
      <c r="S50" s="151">
        <v>54.261744966442954</v>
      </c>
      <c r="T50" s="140">
        <v>617994.9585363759</v>
      </c>
      <c r="U50" s="16" t="s">
        <v>21</v>
      </c>
      <c r="V50" s="165" t="s">
        <v>208</v>
      </c>
      <c r="W50" s="17" t="s">
        <v>209</v>
      </c>
      <c r="X50" s="17" t="s">
        <v>210</v>
      </c>
      <c r="Y50" s="166" t="s">
        <v>21</v>
      </c>
      <c r="Z50" s="142">
        <f t="shared" si="1"/>
        <v>617980</v>
      </c>
      <c r="AA50" s="143">
        <f t="shared" si="2"/>
        <v>5.1999999999999998E-3</v>
      </c>
      <c r="AB50" s="144">
        <f t="shared" si="3"/>
        <v>5.4261744966442954E-2</v>
      </c>
      <c r="AC50" s="145">
        <f t="shared" si="4"/>
        <v>617980.05946174497</v>
      </c>
    </row>
    <row r="51" spans="1:29" ht="25.5" customHeight="1" x14ac:dyDescent="0.25">
      <c r="A51" s="6" t="s">
        <v>82</v>
      </c>
      <c r="B51" s="7" t="str" cm="1">
        <f t="array" ref="B51">IFERROR(_xlfn.IFS($D51="Other", C51&amp;"_" &amp;Ref_Other_to,OR($D51="UK", $D51="US"),$D51),"")</f>
        <v/>
      </c>
      <c r="C51" s="7" t="s">
        <v>27</v>
      </c>
      <c r="D51" s="7" t="s">
        <v>6</v>
      </c>
      <c r="E51" s="7" t="s">
        <v>7</v>
      </c>
      <c r="F51" s="8" t="s">
        <v>8</v>
      </c>
      <c r="G51" s="8" t="s">
        <v>211</v>
      </c>
      <c r="H51" s="9">
        <v>1000000000</v>
      </c>
      <c r="I51" s="9" t="s">
        <v>10</v>
      </c>
      <c r="J51" s="9"/>
      <c r="K51" s="9"/>
      <c r="L51" s="9"/>
      <c r="M51" s="9"/>
      <c r="N51" s="9"/>
      <c r="O51" s="134" t="str">
        <f>IFERROR(IF(AND(B51&lt;&gt;"US",F51="Vehicle Distance (e.g. Road Transport)"),(VLOOKUP(G51,'[1]Reference - EF Road'!#REF!,16, FALSE)),""),"")</f>
        <v/>
      </c>
      <c r="P51" s="101" t="str">
        <f t="shared" ref="P51:P55" si="42">IF(OR((
AND(C51="UK",OR(D51="Water",D51="Aircraft",D51="Rail"),OR(E51="Scope 1",E51="Scope 3"),F51="Vehicle Distance (e.g. Road Transport)")),
AND(OR(C51="UK",B51="Other_UK"),D51&lt;&gt;"Road",OR(E51="Scope 1",E51="Scope 3"),F51="Vehicle Distance (e.g. Road Transport)"),
AND(C51="US",D51&lt;&gt;"Road",F51="Vehicle Distance (e.g. Public or Freight Transport)"),
AND(OR(C51="US",B51="Other_US"),OR(D51="Water",D51="Offroad"),E51="Scope 3",F51="Passenger Distance (e.g. Public Transport)"),
AND(OR(C51="US",B51="Other_US"),D51="Offroad",E51="Scope 3",F51="Weight Distance (e.g. Freight Transport)"),
AND(C51="US",D51&lt;&gt;"Road",OR(E51="Scope 3",E51="Scope 1"),F51="Fuel Use and Vehicle Distance"),
AND(C51="Other",OR(D51&lt;&gt;"Road"),F51="Fuel Use and Vehicle Distance",OR(E51="Scope 1",E51="Scope 3"))),"Sorry, no emission factors are found in this tool based on your selections.",
IF(OR(
AND(C51="UK",F51="Fuel Use"),
AND(OR(C51="Other",C51="US"),D51="Road",F51="Fuel Use"),
AND(B51="Other_UK",OR(D51="Water",D51="Aircraft"),F51="Fuel Use")),"Sorry, emission factors are not available, in this tool, to calculate CH4 and N2O emissions with only fuel use activity data.",""))</f>
        <v/>
      </c>
      <c r="Q51" s="15">
        <v>823970</v>
      </c>
      <c r="R51" s="102">
        <v>5.2</v>
      </c>
      <c r="S51" s="151">
        <v>54.261744966442954</v>
      </c>
      <c r="T51" s="140">
        <v>823984.9585363759</v>
      </c>
      <c r="U51" s="16" t="s">
        <v>21</v>
      </c>
      <c r="V51" s="165" t="s">
        <v>212</v>
      </c>
      <c r="W51" s="17" t="s">
        <v>209</v>
      </c>
      <c r="X51" s="17" t="s">
        <v>210</v>
      </c>
      <c r="Y51" s="166" t="s">
        <v>21</v>
      </c>
      <c r="Z51" s="142">
        <f t="shared" si="1"/>
        <v>823970</v>
      </c>
      <c r="AA51" s="143">
        <f t="shared" si="2"/>
        <v>5.1999999999999998E-3</v>
      </c>
      <c r="AB51" s="144">
        <f t="shared" si="3"/>
        <v>5.4261744966442954E-2</v>
      </c>
      <c r="AC51" s="145">
        <f t="shared" si="4"/>
        <v>823970.05946174497</v>
      </c>
    </row>
    <row r="52" spans="1:29" ht="25.5" customHeight="1" x14ac:dyDescent="0.25">
      <c r="A52" s="6" t="s">
        <v>82</v>
      </c>
      <c r="B52" s="7" t="str" cm="1">
        <f t="array" ref="B52">IFERROR(_xlfn.IFS($D52="Other", C52&amp;"_" &amp;Ref_Other_to,OR($D52="UK", $D52="US"),$D52),"")</f>
        <v/>
      </c>
      <c r="C52" s="7" t="s">
        <v>27</v>
      </c>
      <c r="D52" s="7" t="s">
        <v>6</v>
      </c>
      <c r="E52" s="7" t="s">
        <v>7</v>
      </c>
      <c r="F52" s="8" t="s">
        <v>8</v>
      </c>
      <c r="G52" s="8" t="s">
        <v>213</v>
      </c>
      <c r="H52" s="9">
        <v>1000000000</v>
      </c>
      <c r="I52" s="9" t="s">
        <v>10</v>
      </c>
      <c r="J52" s="9"/>
      <c r="K52" s="9"/>
      <c r="L52" s="9"/>
      <c r="M52" s="9"/>
      <c r="N52" s="9"/>
      <c r="O52" s="134" t="str">
        <f>IFERROR(IF(AND(B52&lt;&gt;"US",F52="Vehicle Distance (e.g. Road Transport)"),(VLOOKUP(G52,'[1]Reference - EF Road'!#REF!,16, FALSE)),""),"")</f>
        <v/>
      </c>
      <c r="P52" s="101" t="str">
        <f t="shared" si="42"/>
        <v/>
      </c>
      <c r="Q52" s="18">
        <v>1029960</v>
      </c>
      <c r="R52" s="102">
        <v>5.2</v>
      </c>
      <c r="S52" s="151">
        <v>54.261744966442954</v>
      </c>
      <c r="T52" s="140">
        <v>1029974.9585363759</v>
      </c>
      <c r="U52" s="16" t="s">
        <v>21</v>
      </c>
      <c r="V52" s="165" t="s">
        <v>214</v>
      </c>
      <c r="W52" s="17" t="s">
        <v>209</v>
      </c>
      <c r="X52" s="17" t="s">
        <v>210</v>
      </c>
      <c r="Y52" s="166" t="s">
        <v>21</v>
      </c>
      <c r="Z52" s="142">
        <f t="shared" si="1"/>
        <v>1029960</v>
      </c>
      <c r="AA52" s="143">
        <f t="shared" si="2"/>
        <v>5.1999999999999998E-3</v>
      </c>
      <c r="AB52" s="144">
        <f t="shared" si="3"/>
        <v>5.4261744966442954E-2</v>
      </c>
      <c r="AC52" s="145">
        <f t="shared" si="4"/>
        <v>1029960.059461745</v>
      </c>
    </row>
    <row r="53" spans="1:29" ht="25.5" customHeight="1" x14ac:dyDescent="0.25">
      <c r="A53" s="6" t="s">
        <v>82</v>
      </c>
      <c r="B53" s="7" t="str" cm="1">
        <f t="array" ref="B53">IFERROR(_xlfn.IFS($D53="Other", C53&amp;"_" &amp;Ref_Other_to,OR($D53="UK", $D53="US"),$D53),"")</f>
        <v/>
      </c>
      <c r="C53" s="7" t="s">
        <v>27</v>
      </c>
      <c r="D53" s="7" t="s">
        <v>6</v>
      </c>
      <c r="E53" s="7" t="s">
        <v>7</v>
      </c>
      <c r="F53" s="8" t="s">
        <v>8</v>
      </c>
      <c r="G53" s="170" t="s">
        <v>215</v>
      </c>
      <c r="H53" s="9">
        <v>1000000000</v>
      </c>
      <c r="I53" s="9" t="s">
        <v>10</v>
      </c>
      <c r="J53" s="9"/>
      <c r="K53" s="9"/>
      <c r="L53" s="9"/>
      <c r="M53" s="9"/>
      <c r="N53" s="9"/>
      <c r="O53" s="134" t="str">
        <f>IFERROR(IF(AND(B53&lt;&gt;"US",F53="Vehicle Distance (e.g. Road Transport)"),(VLOOKUP(G53,'[1]Reference - EF Road'!#REF!,16, FALSE)),""),"")</f>
        <v/>
      </c>
      <c r="P53" s="101" t="str">
        <f t="shared" si="42"/>
        <v/>
      </c>
      <c r="Q53" s="18">
        <v>898130</v>
      </c>
      <c r="R53" s="102">
        <v>5.2</v>
      </c>
      <c r="S53" s="151">
        <v>54.261744966442954</v>
      </c>
      <c r="T53" s="140">
        <v>898144.9585363759</v>
      </c>
      <c r="U53" s="16" t="s">
        <v>21</v>
      </c>
      <c r="V53" s="165" t="s">
        <v>188</v>
      </c>
      <c r="W53" s="17" t="s">
        <v>209</v>
      </c>
      <c r="X53" s="17" t="s">
        <v>210</v>
      </c>
      <c r="Y53" s="166" t="s">
        <v>21</v>
      </c>
      <c r="Z53" s="142">
        <f t="shared" si="1"/>
        <v>898130</v>
      </c>
      <c r="AA53" s="143">
        <f t="shared" si="2"/>
        <v>5.1999999999999998E-3</v>
      </c>
      <c r="AB53" s="144">
        <f t="shared" si="3"/>
        <v>5.4261744966442954E-2</v>
      </c>
      <c r="AC53" s="145">
        <f t="shared" si="4"/>
        <v>898130.05946174497</v>
      </c>
    </row>
    <row r="54" spans="1:29" ht="25.5" customHeight="1" x14ac:dyDescent="0.25">
      <c r="A54" s="6" t="s">
        <v>82</v>
      </c>
      <c r="B54" s="7" t="str" cm="1">
        <f t="array" ref="B54">IFERROR(_xlfn.IFS($D54="Other", C54&amp;"_" &amp;Ref_Other_to,OR($D54="UK", $D54="US"),$D54),"")</f>
        <v/>
      </c>
      <c r="C54" s="7" t="s">
        <v>27</v>
      </c>
      <c r="D54" s="7" t="s">
        <v>6</v>
      </c>
      <c r="E54" s="7" t="s">
        <v>7</v>
      </c>
      <c r="F54" s="8" t="s">
        <v>8</v>
      </c>
      <c r="G54" s="172" t="s">
        <v>216</v>
      </c>
      <c r="H54" s="9">
        <v>1000000000</v>
      </c>
      <c r="I54" s="9" t="s">
        <v>10</v>
      </c>
      <c r="J54" s="9"/>
      <c r="K54" s="9"/>
      <c r="L54" s="9"/>
      <c r="M54" s="9"/>
      <c r="N54" s="9"/>
      <c r="O54" s="134" t="str">
        <f>IFERROR(IF(AND(B54&lt;&gt;"US",F54="Vehicle Distance (e.g. Road Transport)"),(VLOOKUP(G54,'[1]Reference - EF Road'!#REF!,16, FALSE)),""),"")</f>
        <v/>
      </c>
      <c r="P54" s="101" t="str">
        <f t="shared" si="42"/>
        <v/>
      </c>
      <c r="Q54" s="18">
        <v>892010</v>
      </c>
      <c r="R54" s="102">
        <v>5.2</v>
      </c>
      <c r="S54" s="151">
        <v>53.892617449664435</v>
      </c>
      <c r="T54" s="140">
        <v>892024.85776456376</v>
      </c>
      <c r="U54" s="16" t="s">
        <v>21</v>
      </c>
      <c r="V54" s="165" t="s">
        <v>217</v>
      </c>
      <c r="W54" s="17" t="s">
        <v>209</v>
      </c>
      <c r="X54" s="17" t="s">
        <v>218</v>
      </c>
      <c r="Y54" s="166" t="s">
        <v>21</v>
      </c>
      <c r="Z54" s="142">
        <f t="shared" si="1"/>
        <v>892010</v>
      </c>
      <c r="AA54" s="143">
        <f t="shared" si="2"/>
        <v>5.1999999999999998E-3</v>
      </c>
      <c r="AB54" s="144">
        <f t="shared" si="3"/>
        <v>5.3892617449664434E-2</v>
      </c>
      <c r="AC54" s="145">
        <f t="shared" si="4"/>
        <v>892010.05909261748</v>
      </c>
    </row>
    <row r="55" spans="1:29" ht="25.5" customHeight="1" thickBot="1" x14ac:dyDescent="0.3">
      <c r="A55" s="6" t="s">
        <v>82</v>
      </c>
      <c r="B55" s="7" t="str" cm="1">
        <f t="array" ref="B55">IFERROR(_xlfn.IFS($D55="Other", C55&amp;"_" &amp;Ref_Other_to,OR($D55="UK", $D55="US"),$D55),"")</f>
        <v/>
      </c>
      <c r="C55" s="7" t="s">
        <v>27</v>
      </c>
      <c r="D55" s="7" t="s">
        <v>6</v>
      </c>
      <c r="E55" s="7" t="s">
        <v>7</v>
      </c>
      <c r="F55" s="8" t="s">
        <v>8</v>
      </c>
      <c r="G55" s="173" t="s">
        <v>219</v>
      </c>
      <c r="H55" s="9">
        <v>1000000000</v>
      </c>
      <c r="I55" s="9" t="s">
        <v>10</v>
      </c>
      <c r="J55" s="9"/>
      <c r="K55" s="9"/>
      <c r="L55" s="9"/>
      <c r="M55" s="9"/>
      <c r="N55" s="9"/>
      <c r="O55" s="134" t="str">
        <f>IFERROR(IF(AND(B55&lt;&gt;"US",F55="Vehicle Distance (e.g. Road Transport)"),(VLOOKUP(G55,'[1]Reference - EF Road'!#REF!,16, FALSE)),""),"")</f>
        <v/>
      </c>
      <c r="P55" s="101" t="str">
        <f t="shared" si="42"/>
        <v/>
      </c>
      <c r="Q55" s="18">
        <v>859940</v>
      </c>
      <c r="R55" s="102">
        <v>5.6</v>
      </c>
      <c r="S55" s="151">
        <v>45.100671140939596</v>
      </c>
      <c r="T55" s="140">
        <v>859952.46872322157</v>
      </c>
      <c r="U55" s="16" t="s">
        <v>21</v>
      </c>
      <c r="V55" s="169" t="s">
        <v>220</v>
      </c>
      <c r="W55" s="70" t="s">
        <v>221</v>
      </c>
      <c r="X55" s="70" t="s">
        <v>222</v>
      </c>
      <c r="Y55" s="71" t="s">
        <v>21</v>
      </c>
      <c r="Z55" s="142">
        <f t="shared" si="1"/>
        <v>859940</v>
      </c>
      <c r="AA55" s="143">
        <f t="shared" si="2"/>
        <v>5.5999999999999999E-3</v>
      </c>
      <c r="AB55" s="144">
        <f t="shared" si="3"/>
        <v>4.5100671140939595E-2</v>
      </c>
      <c r="AC55" s="145">
        <f t="shared" si="4"/>
        <v>859940.05070067116</v>
      </c>
    </row>
    <row r="56" spans="1:29" ht="15.75" thickBot="1" x14ac:dyDescent="0.3">
      <c r="A56" s="114"/>
      <c r="B56" s="114"/>
      <c r="C56" s="114"/>
      <c r="D56" s="114"/>
      <c r="E56" s="114"/>
      <c r="F56" s="115"/>
      <c r="G56" s="115"/>
      <c r="H56" s="174">
        <f>SUM(H5:H55)</f>
        <v>51000000000</v>
      </c>
      <c r="I56" s="114"/>
      <c r="J56" s="114"/>
      <c r="K56" s="114"/>
      <c r="L56" s="115"/>
      <c r="O56" s="116"/>
      <c r="P56" s="117"/>
      <c r="T56" s="118">
        <f>SUM(T5:T55)</f>
        <v>21289620.047818407</v>
      </c>
      <c r="U56" s="118">
        <f>SUM(U5:U49)</f>
        <v>0</v>
      </c>
      <c r="AC56" s="142">
        <f>SUM(AC5:AC55)</f>
        <v>21289351.643023178</v>
      </c>
    </row>
    <row r="57" spans="1:29" ht="56.25" customHeight="1" x14ac:dyDescent="0.25">
      <c r="A57" s="119" t="s">
        <v>202</v>
      </c>
      <c r="B57" s="119"/>
      <c r="C57" s="119"/>
      <c r="D57" s="119"/>
      <c r="E57" s="119"/>
      <c r="F57" s="119"/>
      <c r="G57" s="119"/>
      <c r="H57" s="114"/>
      <c r="I57" s="114"/>
      <c r="J57" s="114"/>
      <c r="K57" s="114"/>
      <c r="L57" s="115"/>
      <c r="N57" s="120" t="s">
        <v>203</v>
      </c>
      <c r="O57" s="121" t="s">
        <v>15</v>
      </c>
      <c r="P57" s="121"/>
      <c r="Q57" s="122">
        <f>T56</f>
        <v>21289620.047818407</v>
      </c>
      <c r="U57" s="123"/>
    </row>
    <row r="58" spans="1:29" ht="15.75" thickBot="1" x14ac:dyDescent="0.3">
      <c r="A58" s="124" t="s">
        <v>204</v>
      </c>
      <c r="B58" s="124"/>
      <c r="C58" s="124"/>
      <c r="D58" s="124"/>
      <c r="E58" s="124"/>
      <c r="F58" s="125"/>
      <c r="G58" s="125"/>
      <c r="H58" s="114"/>
      <c r="I58" s="114"/>
      <c r="J58" s="114"/>
      <c r="K58" s="114"/>
      <c r="L58" s="115"/>
      <c r="N58" s="126"/>
      <c r="O58" s="127"/>
      <c r="P58" s="127"/>
      <c r="Q58" s="128"/>
      <c r="W58" s="175" t="s">
        <v>230</v>
      </c>
      <c r="X58" s="176">
        <f>T56-AC56</f>
        <v>268.40479522943497</v>
      </c>
      <c r="Y58" s="175" t="s">
        <v>231</v>
      </c>
      <c r="Z58" s="138"/>
    </row>
    <row r="59" spans="1:29" ht="60.75" customHeight="1" x14ac:dyDescent="0.25">
      <c r="A59" s="124" t="s">
        <v>205</v>
      </c>
      <c r="B59" s="124"/>
      <c r="C59" s="124"/>
      <c r="D59" s="124"/>
      <c r="E59" s="124"/>
      <c r="F59" s="125"/>
      <c r="G59" s="125"/>
      <c r="H59" s="114"/>
      <c r="I59" s="114"/>
      <c r="J59" s="114"/>
      <c r="K59" s="114"/>
      <c r="L59" s="115"/>
      <c r="M59" s="123"/>
      <c r="N59" s="126"/>
      <c r="O59" s="130" t="s">
        <v>16</v>
      </c>
      <c r="P59" s="130"/>
      <c r="Q59" s="128">
        <v>0</v>
      </c>
      <c r="S59" s="123"/>
      <c r="T59" s="123"/>
      <c r="U59" s="123"/>
      <c r="V59" s="123"/>
      <c r="W59" s="178" t="s">
        <v>240</v>
      </c>
      <c r="X59" s="177">
        <f>X58/H56</f>
        <v>5.2628391221457836E-9</v>
      </c>
      <c r="Y59" s="179" t="s">
        <v>241</v>
      </c>
      <c r="Z59" s="179"/>
      <c r="AA59" s="118"/>
    </row>
    <row r="60" spans="1:29" ht="15.75" thickBot="1" x14ac:dyDescent="0.3">
      <c r="A60" s="124" t="s">
        <v>206</v>
      </c>
      <c r="B60" s="124"/>
      <c r="C60" s="124"/>
      <c r="D60" s="124"/>
      <c r="E60" s="124"/>
      <c r="F60" s="125"/>
      <c r="G60" s="125"/>
      <c r="H60" s="114"/>
      <c r="I60" s="114"/>
      <c r="J60" s="114"/>
      <c r="K60" s="114"/>
      <c r="L60" s="115"/>
      <c r="M60" s="123"/>
      <c r="N60" s="131"/>
      <c r="O60" s="127"/>
      <c r="P60" s="127"/>
      <c r="Q60" s="132"/>
      <c r="S60" s="123"/>
      <c r="T60" s="123"/>
      <c r="U60" s="123"/>
      <c r="V60" s="123"/>
      <c r="W60" s="123"/>
      <c r="X60" s="123"/>
      <c r="Y60" s="129"/>
    </row>
  </sheetData>
  <mergeCells count="21">
    <mergeCell ref="Z2:AC3"/>
    <mergeCell ref="J1:N1"/>
    <mergeCell ref="Y59:Z59"/>
    <mergeCell ref="A57:G57"/>
    <mergeCell ref="N57:N60"/>
    <mergeCell ref="O57:P58"/>
    <mergeCell ref="Q57:Q58"/>
    <mergeCell ref="O59:P60"/>
    <mergeCell ref="Q59:Q60"/>
    <mergeCell ref="G2:K2"/>
    <mergeCell ref="L2:N2"/>
    <mergeCell ref="O2:O4"/>
    <mergeCell ref="P2:P3"/>
    <mergeCell ref="Q2:U3"/>
    <mergeCell ref="V2:Y3"/>
    <mergeCell ref="A2:A3"/>
    <mergeCell ref="B2:B3"/>
    <mergeCell ref="C2:C3"/>
    <mergeCell ref="D2:D3"/>
    <mergeCell ref="E2:E3"/>
    <mergeCell ref="F2:F3"/>
  </mergeCells>
  <conditionalFormatting sqref="G5:G49">
    <cfRule type="expression" dxfId="31" priority="18">
      <formula>AND($C5="US",$E5="Road",$G5="Fuel Use")</formula>
    </cfRule>
    <cfRule type="expression" dxfId="30" priority="20">
      <formula>AND($D5="Other",OR($E5="Road",$E5="Water",$E5="Aircraft"),$G5="Fuel Use")</formula>
    </cfRule>
    <cfRule type="expression" dxfId="29" priority="22" stopIfTrue="1">
      <formula>AND($C5="UK",OR($F5="Scope 1",$F5="Scope 3"),$G5="Fuel Use")</formula>
    </cfRule>
    <cfRule type="expression" dxfId="28" priority="26" stopIfTrue="1">
      <formula>$G5="Custom Fuel"</formula>
    </cfRule>
  </conditionalFormatting>
  <conditionalFormatting sqref="G5:N49">
    <cfRule type="expression" dxfId="27" priority="21">
      <formula>$Q5="Sorry, no emission factors are found in this tool based on your selections."</formula>
    </cfRule>
  </conditionalFormatting>
  <conditionalFormatting sqref="H5:I13 H14:H21">
    <cfRule type="expression" dxfId="26" priority="19">
      <formula>$Q5="Sorry, no emission factors are found based on your selections."</formula>
    </cfRule>
  </conditionalFormatting>
  <conditionalFormatting sqref="H5:I49">
    <cfRule type="expression" dxfId="25" priority="24" stopIfTrue="1">
      <formula>OR($G5="Custom Fuel",$G5="Fuel Use")</formula>
    </cfRule>
  </conditionalFormatting>
  <conditionalFormatting sqref="J5:N49">
    <cfRule type="expression" dxfId="24" priority="31" stopIfTrue="1">
      <formula>$CZ5="Custom Fuel"</formula>
    </cfRule>
    <cfRule type="expression" dxfId="23" priority="32" stopIfTrue="1">
      <formula>AND($CZ5&lt;&gt;"Weight Distance (e.g. Freight Transport)",$G5&lt;&gt;0)</formula>
    </cfRule>
  </conditionalFormatting>
  <conditionalFormatting sqref="J7:N10">
    <cfRule type="expression" dxfId="22" priority="29">
      <formula>$Q7="Sorry, no emission factors are found based on your selections."</formula>
    </cfRule>
    <cfRule type="expression" dxfId="21" priority="30" stopIfTrue="1">
      <formula>OR($G7="Custom Fuel",$G7="Fuel Use")</formula>
    </cfRule>
  </conditionalFormatting>
  <conditionalFormatting sqref="R60">
    <cfRule type="cellIs" dxfId="17" priority="17" stopIfTrue="1" operator="equal">
      <formula>"Error"</formula>
    </cfRule>
  </conditionalFormatting>
  <conditionalFormatting sqref="T49:W49 Y49">
    <cfRule type="cellIs" dxfId="16" priority="16" stopIfTrue="1" operator="equal">
      <formula>"Error"</formula>
    </cfRule>
  </conditionalFormatting>
  <conditionalFormatting sqref="U5:Y48 Q5:S49">
    <cfRule type="cellIs" dxfId="15" priority="23" stopIfTrue="1" operator="equal">
      <formula>"Error"</formula>
    </cfRule>
  </conditionalFormatting>
  <conditionalFormatting sqref="G50:G55">
    <cfRule type="expression" dxfId="14" priority="2">
      <formula>AND($C50="US",$E50="Road",$G50="Fuel Use")</formula>
    </cfRule>
    <cfRule type="expression" dxfId="13" priority="4">
      <formula>AND($D50="Other",OR($E50="Road",$E50="Water",$E50="Aircraft"),$G50="Fuel Use")</formula>
    </cfRule>
    <cfRule type="expression" dxfId="12" priority="6" stopIfTrue="1">
      <formula>AND($C50="UK",OR($F50="Scope 1",$F50="Scope 3"),$G50="Fuel Use")</formula>
    </cfRule>
    <cfRule type="expression" dxfId="11" priority="10" stopIfTrue="1">
      <formula>$G50="Custom Fuel"</formula>
    </cfRule>
  </conditionalFormatting>
  <conditionalFormatting sqref="G50:N55">
    <cfRule type="expression" dxfId="10" priority="5">
      <formula>$Q50="Sorry, no emission factors are found in this tool based on your selections."</formula>
    </cfRule>
  </conditionalFormatting>
  <conditionalFormatting sqref="H50:I55">
    <cfRule type="expression" dxfId="9" priority="3">
      <formula>$Q50="Sorry, no emission factors are found based on your selections."</formula>
    </cfRule>
  </conditionalFormatting>
  <conditionalFormatting sqref="H50:I55">
    <cfRule type="expression" dxfId="8" priority="8" stopIfTrue="1">
      <formula>OR($G50="Custom Fuel",$G50="Fuel Use")</formula>
    </cfRule>
  </conditionalFormatting>
  <conditionalFormatting sqref="J50:N55">
    <cfRule type="expression" dxfId="7" priority="14" stopIfTrue="1">
      <formula>$CZ50="Custom Fuel"</formula>
    </cfRule>
    <cfRule type="expression" dxfId="6" priority="15" stopIfTrue="1">
      <formula>AND($CZ50&lt;&gt;"Weight Distance (e.g. Freight Transport)",$G50&lt;&gt;0)</formula>
    </cfRule>
  </conditionalFormatting>
  <conditionalFormatting sqref="J52:N55">
    <cfRule type="expression" dxfId="5" priority="12">
      <formula>$Q52="Sorry, no emission factors are found based on your selections."</formula>
    </cfRule>
    <cfRule type="expression" dxfId="4" priority="13" stopIfTrue="1">
      <formula>OR($G52="Custom Fuel",$G52="Fuel Use")</formula>
    </cfRule>
  </conditionalFormatting>
  <conditionalFormatting sqref="U50:Y55 Q50:S55">
    <cfRule type="cellIs" dxfId="1" priority="7" stopIfTrue="1" operator="equal">
      <formula>"Error"</formula>
    </cfRule>
  </conditionalFormatting>
  <conditionalFormatting sqref="X49">
    <cfRule type="cellIs" dxfId="0" priority="1" stopIfTrue="1" operator="equal">
      <formula>"Error"</formula>
    </cfRule>
  </conditionalFormatting>
  <dataValidations count="7">
    <dataValidation type="list" allowBlank="1" showInputMessage="1" showErrorMessage="1" sqref="C5:C55" xr:uid="{6C202454-021F-4E55-9EBC-FAB636B396F4}">
      <formula1>Ref_DD_Region</formula1>
    </dataValidation>
    <dataValidation type="list" allowBlank="1" showInputMessage="1" showErrorMessage="1" sqref="E5:E55" xr:uid="{39C75A2B-76E5-4241-81EF-810B448A9A03}">
      <formula1>Ref_DD_Scope</formula1>
    </dataValidation>
    <dataValidation type="decimal" operator="greaterThanOrEqual" allowBlank="1" showInputMessage="1" showErrorMessage="1" sqref="J5:N55 H5:H55" xr:uid="{41276DAB-BDCE-465B-9659-45F504435121}">
      <formula1>0</formula1>
    </dataValidation>
    <dataValidation type="list" showInputMessage="1" showErrorMessage="1" sqref="G5:G55" xr:uid="{449BFC01-CFA3-4827-B8A6-06792D9B87EF}">
      <formula1>INDIRECT(IF($G5="Custom Vehicle","Settings_Custom_Vehicle",IF(AND($AZ5=TRUE),$AY5,"Ref_DD_NA")))</formula1>
    </dataValidation>
    <dataValidation type="list" allowBlank="1" showInputMessage="1" showErrorMessage="1" sqref="D5:D55" xr:uid="{399A451C-A3EE-46A7-93C8-F747011454C1}">
      <formula1>INDIRECT("Ref_ModeTransport"&amp;"_"&amp;$C5)</formula1>
    </dataValidation>
    <dataValidation type="list" allowBlank="1" showInputMessage="1" showErrorMessage="1" sqref="I5:I55" xr:uid="{EB8311AC-256A-4145-9617-A5830BE9FA44}">
      <formula1>INDIRECT($CX5)</formula1>
    </dataValidation>
    <dataValidation type="list" showInputMessage="1" showErrorMessage="1" sqref="F5:F55" xr:uid="{4E21425B-A7E3-441D-ACE7-96A18FF2183D}">
      <formula1>INDIRECT(IF($F5="Scope 1","Ref_DD_1"&amp;"_"&amp;B5,"Ref_DD_3"&amp;"_"&amp;B5))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Understanding the simplest case</vt:lpstr>
      <vt:lpstr>Vehicle Distance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Jarle</dc:creator>
  <cp:lastModifiedBy>Thor Jarle</cp:lastModifiedBy>
  <dcterms:created xsi:type="dcterms:W3CDTF">2024-11-04T07:28:41Z</dcterms:created>
  <dcterms:modified xsi:type="dcterms:W3CDTF">2024-11-04T10:38:39Z</dcterms:modified>
</cp:coreProperties>
</file>