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1760" activeTab="4"/>
  </bookViews>
  <sheets>
    <sheet name="Sheet1" sheetId="1" r:id="rId1"/>
    <sheet name="Pivot_Category" sheetId="2" r:id="rId2"/>
    <sheet name="Pivot_Sub" sheetId="3" r:id="rId3"/>
    <sheet name="Pivot_Dates" sheetId="6" r:id="rId4"/>
    <sheet name="Bonus" sheetId="5" r:id="rId5"/>
  </sheets>
  <calcPr calcId="1456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F3" i="5"/>
  <c r="F4" i="5"/>
  <c r="F5" i="5"/>
  <c r="F6" i="5"/>
  <c r="F7" i="5"/>
  <c r="F8" i="5"/>
  <c r="F9" i="5"/>
  <c r="F10" i="5"/>
  <c r="F11" i="5"/>
  <c r="F12" i="5"/>
  <c r="F13" i="5"/>
  <c r="F2" i="5"/>
  <c r="G3" i="5"/>
  <c r="G4" i="5"/>
  <c r="G5" i="5"/>
  <c r="G6" i="5"/>
  <c r="G7" i="5"/>
  <c r="G8" i="5"/>
  <c r="G9" i="5"/>
  <c r="G10" i="5"/>
  <c r="G11" i="5"/>
  <c r="G12" i="5"/>
  <c r="G13" i="5"/>
  <c r="G2" i="5"/>
  <c r="E3" i="5" l="1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<sst xmlns="http://schemas.openxmlformats.org/spreadsheetml/2006/main" count="24821" uniqueCount="8400">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</sst>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ill>
        <patternFill>
          <bgColor rgb="FFFF66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colors>
    <mruColors>
      <color rgb="FF0066CC"/>
      <color rgb="FFFFCC00"/>
      <color rgb="FF00FF00"/>
      <color rgb="FF000066"/>
      <color rgb="FF003300"/>
      <color rgb="FFFF66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[StarterBook_Chike.xlsx]Pivot_Category!PivotTable4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rgbClr val="FFCC00"/>
          </a:solidFill>
        </c:spPr>
        <c:marker>
          <c:symbol val="none"/>
        </c:marker>
      </c:pivotFmt>
      <c:pivotFmt>
        <c:idx val="2"/>
        <c:spPr>
          <a:solidFill>
            <a:schemeClr val="accent5">
              <a:lumMod val="75000"/>
            </a:schemeClr>
          </a:solidFill>
        </c:spPr>
        <c:marker>
          <c:symbol val="none"/>
        </c:marker>
      </c:pivotFmt>
      <c:pivotFmt>
        <c:idx val="3"/>
        <c:spPr>
          <a:solidFill>
            <a:srgbClr val="00FF00"/>
          </a:solidFill>
        </c:spPr>
        <c:marker>
          <c:symbol val="none"/>
        </c:marker>
      </c:pivotFmt>
      <c:pivotFmt>
        <c:idx val="4"/>
        <c:spPr>
          <a:solidFill>
            <a:schemeClr val="accent6">
              <a:lumMod val="75000"/>
            </a:schemeClr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FF00"/>
            </a:solidFill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C00"/>
            </a:solidFill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8270336"/>
        <c:axId val="238271872"/>
      </c:barChart>
      <c:catAx>
        <c:axId val="238270336"/>
        <c:scaling>
          <c:orientation val="minMax"/>
        </c:scaling>
        <c:delete val="0"/>
        <c:axPos val="b"/>
        <c:majorTickMark val="out"/>
        <c:minorTickMark val="none"/>
        <c:tickLblPos val="nextTo"/>
        <c:crossAx val="238271872"/>
        <c:crosses val="autoZero"/>
        <c:auto val="1"/>
        <c:lblAlgn val="ctr"/>
        <c:lblOffset val="100"/>
        <c:noMultiLvlLbl val="0"/>
      </c:catAx>
      <c:valAx>
        <c:axId val="238271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270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[StarterBook_Chike.xlsx]Pivot_Sub!PivotTable5</c:name>
    <c:fmtId val="3"/>
  </c:pivotSource>
  <c:chart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Pivot_Sub!$A$6:$A$47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Pivot_Sub!$C$4:$C$5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Pivot_Sub!$A$6:$A$47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Pivot_Sub!$D$4:$D$5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Pivot_Sub!$A$6:$A$47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Pivot_Sub!$E$4:$E$5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Pivot_Sub!$A$6:$A$47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8306432"/>
        <c:axId val="238307968"/>
      </c:barChart>
      <c:catAx>
        <c:axId val="238306432"/>
        <c:scaling>
          <c:orientation val="minMax"/>
        </c:scaling>
        <c:delete val="0"/>
        <c:axPos val="b"/>
        <c:majorTickMark val="out"/>
        <c:minorTickMark val="none"/>
        <c:tickLblPos val="nextTo"/>
        <c:crossAx val="238307968"/>
        <c:crosses val="autoZero"/>
        <c:auto val="1"/>
        <c:lblAlgn val="ctr"/>
        <c:lblOffset val="100"/>
        <c:noMultiLvlLbl val="0"/>
      </c:catAx>
      <c:valAx>
        <c:axId val="238307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306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[StarterBook_Chike.xlsx]Pivot_Dates!PivotTable1</c:name>
    <c:fmtId val="0"/>
  </c:pivotSource>
  <c:chart>
    <c:autoTitleDeleted val="0"/>
    <c:pivotFmts>
      <c:pivotFmt>
        <c:idx val="0"/>
        <c:spPr>
          <a:ln>
            <a:solidFill>
              <a:schemeClr val="accent4"/>
            </a:solidFill>
          </a:ln>
        </c:spPr>
        <c:marker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</c:marker>
      </c:pivotFmt>
      <c:pivotFmt>
        <c:idx val="1"/>
        <c:spPr>
          <a:ln>
            <a:solidFill>
              <a:schemeClr val="accent1"/>
            </a:solidFill>
          </a:ln>
        </c:spPr>
        <c:marker>
          <c:spPr>
            <a:solidFill>
              <a:schemeClr val="accent1"/>
            </a:solidFill>
            <a:ln>
              <a:solidFill>
                <a:schemeClr val="accent1"/>
              </a:solidFill>
            </a:ln>
          </c:spPr>
        </c:marker>
      </c:pivotFmt>
      <c:pivotFmt>
        <c:idx val="2"/>
        <c:spPr>
          <a:ln>
            <a:solidFill>
              <a:schemeClr val="bg1">
                <a:lumMod val="50000"/>
              </a:schemeClr>
            </a:solidFill>
          </a:ln>
        </c:spPr>
        <c:marker>
          <c:spPr>
            <a:solidFill>
              <a:schemeClr val="bg1">
                <a:lumMod val="50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</c:spPr>
        </c:marker>
      </c:pivotFmt>
      <c:pivotFmt>
        <c:idx val="3"/>
        <c:spPr>
          <a:ln>
            <a:solidFill>
              <a:schemeClr val="accent6"/>
            </a:solidFill>
          </a:ln>
        </c:spPr>
        <c:marker>
          <c:spPr>
            <a:solidFill>
              <a:schemeClr val="accent6"/>
            </a:solidFill>
            <a:ln>
              <a:solidFill>
                <a:schemeClr val="accent6"/>
              </a:solidFill>
            </a:ln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Pivot_Dates!$E$4:$E$5</c:f>
              <c:strCache>
                <c:ptCount val="1"/>
                <c:pt idx="0">
                  <c:v>live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376448"/>
        <c:axId val="238377984"/>
      </c:lineChart>
      <c:catAx>
        <c:axId val="238376448"/>
        <c:scaling>
          <c:orientation val="minMax"/>
        </c:scaling>
        <c:delete val="0"/>
        <c:axPos val="b"/>
        <c:majorTickMark val="out"/>
        <c:minorTickMark val="none"/>
        <c:tickLblPos val="nextTo"/>
        <c:crossAx val="238377984"/>
        <c:crosses val="autoZero"/>
        <c:auto val="1"/>
        <c:lblAlgn val="ctr"/>
        <c:lblOffset val="100"/>
        <c:noMultiLvlLbl val="0"/>
      </c:catAx>
      <c:valAx>
        <c:axId val="238377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3764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 Based on Goal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878149606299213"/>
          <c:y val="0.19480351414406533"/>
          <c:w val="0.8606629483814523"/>
          <c:h val="0.60873268488497756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519040"/>
        <c:axId val="238520576"/>
      </c:lineChart>
      <c:catAx>
        <c:axId val="238519040"/>
        <c:scaling>
          <c:orientation val="minMax"/>
        </c:scaling>
        <c:delete val="0"/>
        <c:axPos val="b"/>
        <c:majorTickMark val="out"/>
        <c:minorTickMark val="none"/>
        <c:tickLblPos val="nextTo"/>
        <c:crossAx val="238520576"/>
        <c:crosses val="autoZero"/>
        <c:auto val="1"/>
        <c:lblAlgn val="ctr"/>
        <c:lblOffset val="100"/>
        <c:noMultiLvlLbl val="0"/>
      </c:catAx>
      <c:valAx>
        <c:axId val="23852057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3851904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</xdr:row>
      <xdr:rowOff>19049</xdr:rowOff>
    </xdr:from>
    <xdr:to>
      <xdr:col>17</xdr:col>
      <xdr:colOff>323850</xdr:colOff>
      <xdr:row>20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3</xdr:row>
      <xdr:rowOff>19049</xdr:rowOff>
    </xdr:from>
    <xdr:to>
      <xdr:col>18</xdr:col>
      <xdr:colOff>304800</xdr:colOff>
      <xdr:row>25</xdr:row>
      <xdr:rowOff>104774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</xdr:row>
      <xdr:rowOff>19050</xdr:rowOff>
    </xdr:from>
    <xdr:to>
      <xdr:col>14</xdr:col>
      <xdr:colOff>428625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504824</xdr:colOff>
      <xdr:row>15</xdr:row>
      <xdr:rowOff>9524</xdr:rowOff>
    </xdr:from>
    <xdr:to>
      <xdr:col>13</xdr:col>
      <xdr:colOff>38100</xdr:colOff>
      <xdr:row>36</xdr:row>
      <xdr:rowOff>57149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LU" refreshedDate="43517.849685069443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LU" refreshedDate="43519.626007870371" createdVersion="4" refreshedVersion="4" minRefreshableVersion="3" recordCount="4115">
  <cacheSource type="worksheet">
    <worksheetSource ref="A1:T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0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sd="0" x="0"/>
        <item sd="0"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F1" zoomScale="55" zoomScaleNormal="55" workbookViewId="0">
      <selection activeCell="U11" sqref="U1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6.28515625" bestFit="1" customWidth="1"/>
    <col min="15" max="15" width="20.140625" bestFit="1" customWidth="1"/>
    <col min="16" max="16" width="22.7109375" bestFit="1" customWidth="1"/>
    <col min="18" max="18" width="18.5703125" bestFit="1" customWidth="1"/>
    <col min="19" max="19" width="32.140625" style="10" bestFit="1" customWidth="1"/>
    <col min="20" max="20" width="12.5703125" style="1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8364</v>
      </c>
      <c r="T1" s="9" t="s">
        <v>8365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 * 100</f>
        <v>136.85882352941178</v>
      </c>
      <c r="P2">
        <f>E2/L2</f>
        <v>63.917582417582416</v>
      </c>
      <c r="Q2" t="str">
        <f>LEFT(N2,FIND("/",N2) - 1)</f>
        <v>film &amp; video</v>
      </c>
      <c r="R2" t="str">
        <f>RIGHT(N2,LEN(N2) - FIND("/",N2))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 * 100</f>
        <v>142.60827250608273</v>
      </c>
      <c r="P3">
        <f t="shared" ref="P3:P66" si="1">E3/L3</f>
        <v>185.48101265822785</v>
      </c>
      <c r="Q3" t="str">
        <f t="shared" ref="Q3:Q66" si="2">LEFT(N3,FIND("/",N3) - 1)</f>
        <v>film &amp; video</v>
      </c>
      <c r="R3" t="str">
        <f t="shared" ref="R3:R66" si="3">RIGHT(N3,LEN(N3) - FIND("/",N3))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 * 100</f>
        <v>107.52857142857141</v>
      </c>
      <c r="P67">
        <f t="shared" ref="P67:P130" si="7">E67/L67</f>
        <v>132.05263157894737</v>
      </c>
      <c r="Q67" t="str">
        <f t="shared" ref="Q67:Q130" si="8">LEFT(N67,FIND("/",N67) - 1)</f>
        <v>film &amp; video</v>
      </c>
      <c r="R67" t="str">
        <f t="shared" ref="R67:R130" si="9">RIGHT(N67,LEN(N67) - FIND("/",N67))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 * 100</f>
        <v>0</v>
      </c>
      <c r="P131" t="e">
        <f t="shared" ref="P131:P194" si="13">E131/L131</f>
        <v>#DIV/0!</v>
      </c>
      <c r="Q131" t="str">
        <f t="shared" ref="Q131:Q194" si="14">LEFT(N131,FIND("/",N131) - 1)</f>
        <v>film &amp; video</v>
      </c>
      <c r="R131" t="str">
        <f t="shared" ref="R131:R194" si="15">RIGHT(N131,LEN(N131) - FIND("/",N131))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 * 100</f>
        <v>0</v>
      </c>
      <c r="P195" t="e">
        <f t="shared" ref="P195:P258" si="19">E195/L195</f>
        <v>#DIV/0!</v>
      </c>
      <c r="Q195" t="str">
        <f t="shared" ref="Q195:Q258" si="20">LEFT(N195,FIND("/",N195) - 1)</f>
        <v>film &amp; video</v>
      </c>
      <c r="R195" t="str">
        <f t="shared" ref="R195:R258" si="21">RIGHT(N195,LEN(N195) - FIND("/",N195))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 * 100</f>
        <v>106.72648571428572</v>
      </c>
      <c r="P259">
        <f t="shared" ref="P259:P322" si="25">E259/L259</f>
        <v>66.70405357142856</v>
      </c>
      <c r="Q259" t="str">
        <f t="shared" ref="Q259:Q322" si="26">LEFT(N259,FIND("/",N259) - 1)</f>
        <v>film &amp; video</v>
      </c>
      <c r="R259" t="str">
        <f t="shared" ref="R259:R322" si="27">RIGHT(N259,LEN(N259) - FIND("/",N259))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 * 100</f>
        <v>102.66285714285715</v>
      </c>
      <c r="P323">
        <f t="shared" ref="P323:P386" si="31">E323/L323</f>
        <v>106.62314540059347</v>
      </c>
      <c r="Q323" t="str">
        <f t="shared" ref="Q323:Q386" si="32">LEFT(N323,FIND("/",N323) - 1)</f>
        <v>film &amp; video</v>
      </c>
      <c r="R323" t="str">
        <f t="shared" ref="R323:R386" si="33">RIGHT(N323,LEN(N323) - FIND("/",N323))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 * 100</f>
        <v>105.982</v>
      </c>
      <c r="P387">
        <f t="shared" ref="P387:P450" si="37">E387/L387</f>
        <v>111.79535864978902</v>
      </c>
      <c r="Q387" t="str">
        <f t="shared" ref="Q387:Q450" si="38">LEFT(N387,FIND("/",N387) - 1)</f>
        <v>film &amp; video</v>
      </c>
      <c r="R387" t="str">
        <f t="shared" ref="R387:R450" si="39">RIGHT(N387,LEN(N387) - FIND("/",N387))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 * 100</f>
        <v>2.25</v>
      </c>
      <c r="P451">
        <f t="shared" ref="P451:P514" si="43">E451/L451</f>
        <v>9</v>
      </c>
      <c r="Q451" t="str">
        <f t="shared" ref="Q451:Q514" si="44">LEFT(N451,FIND("/",N451) - 1)</f>
        <v>film &amp; video</v>
      </c>
      <c r="R451" t="str">
        <f t="shared" ref="R451:R514" si="45">RIGHT(N451,LEN(N451) - FIND("/",N451))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 * 100</f>
        <v>13.923999999999999</v>
      </c>
      <c r="P515">
        <f t="shared" ref="P515:P578" si="49">E515/L515</f>
        <v>102.38235294117646</v>
      </c>
      <c r="Q515" t="str">
        <f t="shared" ref="Q515:Q578" si="50">LEFT(N515,FIND("/",N515) - 1)</f>
        <v>film &amp; video</v>
      </c>
      <c r="R515" t="str">
        <f t="shared" ref="R515:R578" si="51">RIGHT(N515,LEN(N515) - FIND("/",N515))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 * 100</f>
        <v>0.2</v>
      </c>
      <c r="P579">
        <f t="shared" ref="P579:P642" si="55">E579/L579</f>
        <v>10</v>
      </c>
      <c r="Q579" t="str">
        <f t="shared" ref="Q579:Q642" si="56">LEFT(N579,FIND("/",N579) - 1)</f>
        <v>technology</v>
      </c>
      <c r="R579" t="str">
        <f t="shared" ref="R579:R642" si="57">RIGHT(N579,LEN(N579) - FIND("/",N579))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 * 100</f>
        <v>119.16249999999999</v>
      </c>
      <c r="P643">
        <f t="shared" ref="P643:P706" si="61">E643/L643</f>
        <v>151.31746031746033</v>
      </c>
      <c r="Q643" t="str">
        <f t="shared" ref="Q643:Q706" si="62">LEFT(N643,FIND("/",N643) - 1)</f>
        <v>technology</v>
      </c>
      <c r="R643" t="str">
        <f t="shared" ref="R643:R706" si="63">RIGHT(N643,LEN(N643) - FIND("/",N643))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 * 100</f>
        <v>0.97699999999999987</v>
      </c>
      <c r="P707">
        <f t="shared" ref="P707:P770" si="67">E707/L707</f>
        <v>195.4</v>
      </c>
      <c r="Q707" t="str">
        <f t="shared" ref="Q707:Q770" si="68">LEFT(N707,FIND("/",N707) - 1)</f>
        <v>technology</v>
      </c>
      <c r="R707" t="str">
        <f t="shared" ref="R707:R770" si="69">RIGHT(N707,LEN(N707) - FIND("/",N707))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 * 100</f>
        <v>41.4</v>
      </c>
      <c r="P771">
        <f t="shared" ref="P771:P834" si="73">E771/L771</f>
        <v>31.846153846153847</v>
      </c>
      <c r="Q771" t="str">
        <f t="shared" ref="Q771:Q834" si="74">LEFT(N771,FIND("/",N771) - 1)</f>
        <v>publishing</v>
      </c>
      <c r="R771" t="str">
        <f t="shared" ref="R771:R834" si="75">RIGHT(N771,LEN(N771) - FIND("/",N771))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 * 100</f>
        <v>101.66666666666666</v>
      </c>
      <c r="P835">
        <f t="shared" ref="P835:P898" si="79">E835/L835</f>
        <v>148.78048780487805</v>
      </c>
      <c r="Q835" t="str">
        <f t="shared" ref="Q835:Q898" si="80">LEFT(N835,FIND("/",N835) - 1)</f>
        <v>music</v>
      </c>
      <c r="R835" t="str">
        <f t="shared" ref="R835:R898" si="81">RIGHT(N835,LEN(N835) - FIND("/",N835))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 * 100</f>
        <v>0</v>
      </c>
      <c r="P899" t="e">
        <f t="shared" ref="P899:P962" si="85">E899/L899</f>
        <v>#DIV/0!</v>
      </c>
      <c r="Q899" t="str">
        <f t="shared" ref="Q899:Q962" si="86">LEFT(N899,FIND("/",N899) - 1)</f>
        <v>music</v>
      </c>
      <c r="R899" t="str">
        <f t="shared" ref="R899:R962" si="87">RIGHT(N899,LEN(N899) - FIND("/",N899))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 * 100</f>
        <v>42.188421052631583</v>
      </c>
      <c r="P963">
        <f t="shared" ref="P963:P1026" si="91">E963/L963</f>
        <v>364.35454545454547</v>
      </c>
      <c r="Q963" t="str">
        <f t="shared" ref="Q963:Q1026" si="92">LEFT(N963,FIND("/",N963) - 1)</f>
        <v>technology</v>
      </c>
      <c r="R963" t="str">
        <f t="shared" ref="R963:R1026" si="93">RIGHT(N963,LEN(N963) - FIND("/",N963))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 * 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 - 1)</f>
        <v>music</v>
      </c>
      <c r="R1027" t="str">
        <f t="shared" ref="R1027:R1090" si="99">RIGHT(N1027,LEN(N1027) - FIND("/",N1027))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 * 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 - 1)</f>
        <v>games</v>
      </c>
      <c r="R1091" t="str">
        <f t="shared" ref="R1091:R1154" si="105">RIGHT(N1091,LEN(N1091) - FIND("/",N1091))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 * 100</f>
        <v>0.625</v>
      </c>
      <c r="P1155">
        <f t="shared" ref="P1155:P1218" si="109">E1155/L1155</f>
        <v>50</v>
      </c>
      <c r="Q1155" t="str">
        <f t="shared" ref="Q1155:Q1218" si="110">LEFT(N1155,FIND("/",N1155) - 1)</f>
        <v>food</v>
      </c>
      <c r="R1155" t="str">
        <f t="shared" ref="R1155:R1218" si="111">RIGHT(N1155,LEN(N1155) - FIND("/",N1155))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 * 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 - 1)</f>
        <v>photography</v>
      </c>
      <c r="R1219" t="str">
        <f t="shared" ref="R1219:R1282" si="117">RIGHT(N1219,LEN(N1219) - FIND("/",N1219))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 * 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 - 1)</f>
        <v>music</v>
      </c>
      <c r="R1283" t="str">
        <f t="shared" ref="R1283:R1346" si="123">RIGHT(N1283,LEN(N1283) - FIND("/",N1283))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 * 100</f>
        <v>125</v>
      </c>
      <c r="P1347">
        <f t="shared" ref="P1347:P1410" si="127">E1347/L1347</f>
        <v>53.571428571428569</v>
      </c>
      <c r="Q1347" t="str">
        <f t="shared" ref="Q1347:Q1410" si="128">LEFT(N1347,FIND("/",N1347) - 1)</f>
        <v>publishing</v>
      </c>
      <c r="R1347" t="str">
        <f t="shared" ref="R1347:R1410" si="129">RIGHT(N1347,LEN(N1347) - FIND("/",N1347))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 * 100</f>
        <v>0</v>
      </c>
      <c r="P1411" t="e">
        <f t="shared" ref="P1411:P1474" si="133">E1411/L1411</f>
        <v>#DIV/0!</v>
      </c>
      <c r="Q1411" t="str">
        <f t="shared" ref="Q1411:Q1474" si="134">LEFT(N1411,FIND("/",N1411) - 1)</f>
        <v>publishing</v>
      </c>
      <c r="R1411" t="str">
        <f t="shared" ref="R1411:R1474" si="135">RIGHT(N1411,LEN(N1411) - FIND("/",N1411))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 * 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 - 1)</f>
        <v>publishing</v>
      </c>
      <c r="R1475" t="str">
        <f t="shared" ref="R1475:R1538" si="141">RIGHT(N1475,LEN(N1475) - FIND("/",N1475))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 * 100</f>
        <v>179.9</v>
      </c>
      <c r="P1539">
        <f t="shared" ref="P1539:P1602" si="145">E1539/L1539</f>
        <v>96.375</v>
      </c>
      <c r="Q1539" t="str">
        <f t="shared" ref="Q1539:Q1602" si="146">LEFT(N1539,FIND("/",N1539) - 1)</f>
        <v>photography</v>
      </c>
      <c r="R1539" t="str">
        <f t="shared" ref="R1539:R1602" si="147">RIGHT(N1539,LEN(N1539) - FIND("/",N1539))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 * 100</f>
        <v>108.2492</v>
      </c>
      <c r="P1603">
        <f t="shared" ref="P1603:P1666" si="151">E1603/L1603</f>
        <v>48.325535714285714</v>
      </c>
      <c r="Q1603" t="str">
        <f t="shared" ref="Q1603:Q1666" si="152">LEFT(N1603,FIND("/",N1603) - 1)</f>
        <v>music</v>
      </c>
      <c r="R1603" t="str">
        <f t="shared" ref="R1603:R1666" si="153">RIGHT(N1603,LEN(N1603) - FIND("/",N1603))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 * 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 - 1)</f>
        <v>music</v>
      </c>
      <c r="R1667" t="str">
        <f t="shared" ref="R1667:R1730" si="159">RIGHT(N1667,LEN(N1667) - FIND("/",N1667))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 * 100</f>
        <v>0</v>
      </c>
      <c r="P1731" t="e">
        <f t="shared" ref="P1731:P1794" si="163">E1731/L1731</f>
        <v>#DIV/0!</v>
      </c>
      <c r="Q1731" t="str">
        <f t="shared" ref="Q1731:Q1794" si="164">LEFT(N1731,FIND("/",N1731) - 1)</f>
        <v>music</v>
      </c>
      <c r="R1731" t="str">
        <f t="shared" ref="R1731:R1794" si="165">RIGHT(N1731,LEN(N1731) - FIND("/",N1731))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 * 100</f>
        <v>1.3333333333333335</v>
      </c>
      <c r="P1795">
        <f t="shared" ref="P1795:P1858" si="169">E1795/L1795</f>
        <v>20</v>
      </c>
      <c r="Q1795" t="str">
        <f t="shared" ref="Q1795:Q1858" si="170">LEFT(N1795,FIND("/",N1795) - 1)</f>
        <v>photography</v>
      </c>
      <c r="R1795" t="str">
        <f t="shared" ref="R1795:R1858" si="171">RIGHT(N1795,LEN(N1795) - FIND("/",N1795))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 * 100</f>
        <v>100</v>
      </c>
      <c r="P1859">
        <f t="shared" ref="P1859:P1922" si="175">E1859/L1859</f>
        <v>136.36363636363637</v>
      </c>
      <c r="Q1859" t="str">
        <f t="shared" ref="Q1859:Q1922" si="176">LEFT(N1859,FIND("/",N1859) - 1)</f>
        <v>music</v>
      </c>
      <c r="R1859" t="str">
        <f t="shared" ref="R1859:R1922" si="177">RIGHT(N1859,LEN(N1859) - FIND("/",N1859))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 * 100</f>
        <v>136.80000000000001</v>
      </c>
      <c r="P1923">
        <f t="shared" ref="P1923:P1986" si="181">E1923/L1923</f>
        <v>54</v>
      </c>
      <c r="Q1923" t="str">
        <f t="shared" ref="Q1923:Q1986" si="182">LEFT(N1923,FIND("/",N1923) - 1)</f>
        <v>music</v>
      </c>
      <c r="R1923" t="str">
        <f t="shared" ref="R1923:R1986" si="183">RIGHT(N1923,LEN(N1923) - FIND("/",N1923))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 * 100</f>
        <v>3.1875</v>
      </c>
      <c r="P1987">
        <f t="shared" ref="P1987:P2050" si="187">E1987/L1987</f>
        <v>12.75</v>
      </c>
      <c r="Q1987" t="str">
        <f t="shared" ref="Q1987:Q2050" si="188">LEFT(N1987,FIND("/",N1987) - 1)</f>
        <v>photography</v>
      </c>
      <c r="R1987" t="str">
        <f t="shared" ref="R1987:R2050" si="189">RIGHT(N1987,LEN(N1987) - FIND("/",N1987))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 * 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 - 1)</f>
        <v>technology</v>
      </c>
      <c r="R2051" t="str">
        <f t="shared" ref="R2051:R2114" si="195">RIGHT(N2051,LEN(N2051) - FIND("/",N2051))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 * 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 - 1)</f>
        <v>music</v>
      </c>
      <c r="R2115" t="str">
        <f t="shared" ref="R2115:R2178" si="201">RIGHT(N2115,LEN(N2115) - FIND("/",N2115))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 * 100</f>
        <v>100.12</v>
      </c>
      <c r="P2179">
        <f t="shared" ref="P2179:P2242" si="205">E2179/L2179</f>
        <v>65.868421052631575</v>
      </c>
      <c r="Q2179" t="str">
        <f t="shared" ref="Q2179:Q2242" si="206">LEFT(N2179,FIND("/",N2179) - 1)</f>
        <v>music</v>
      </c>
      <c r="R2179" t="str">
        <f t="shared" ref="R2179:R2242" si="207">RIGHT(N2179,LEN(N2179) - FIND("/",N2179))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 * 100</f>
        <v>806.4</v>
      </c>
      <c r="P2243">
        <f t="shared" ref="P2243:P2306" si="211">E2243/L2243</f>
        <v>49.472392638036808</v>
      </c>
      <c r="Q2243" t="str">
        <f t="shared" ref="Q2243:Q2306" si="212">LEFT(N2243,FIND("/",N2243) - 1)</f>
        <v>games</v>
      </c>
      <c r="R2243" t="str">
        <f t="shared" ref="R2243:R2306" si="213">RIGHT(N2243,LEN(N2243) - FIND("/",N2243))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 * 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 - 1)</f>
        <v>music</v>
      </c>
      <c r="R2307" t="str">
        <f t="shared" ref="R2307:R2370" si="219">RIGHT(N2307,LEN(N2307) - FIND("/",N2307))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 * 100</f>
        <v>0</v>
      </c>
      <c r="P2371" t="e">
        <f t="shared" ref="P2371:P2434" si="223">E2371/L2371</f>
        <v>#DIV/0!</v>
      </c>
      <c r="Q2371" t="str">
        <f t="shared" ref="Q2371:Q2434" si="224">LEFT(N2371,FIND("/",N2371) - 1)</f>
        <v>technology</v>
      </c>
      <c r="R2371" t="str">
        <f t="shared" ref="R2371:R2434" si="225">RIGHT(N2371,LEN(N2371) - FIND("/",N2371))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 * 100</f>
        <v>0</v>
      </c>
      <c r="P2435" t="e">
        <f t="shared" ref="P2435:P2498" si="229">E2435/L2435</f>
        <v>#DIV/0!</v>
      </c>
      <c r="Q2435" t="str">
        <f t="shared" ref="Q2435:Q2498" si="230">LEFT(N2435,FIND("/",N2435) - 1)</f>
        <v>food</v>
      </c>
      <c r="R2435" t="str">
        <f t="shared" ref="R2435:R2498" si="231">RIGHT(N2435,LEN(N2435) - FIND("/",N2435))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 * 100</f>
        <v>112.7715</v>
      </c>
      <c r="P2499">
        <f t="shared" ref="P2499:P2562" si="235">E2499/L2499</f>
        <v>80.551071428571419</v>
      </c>
      <c r="Q2499" t="str">
        <f t="shared" ref="Q2499:Q2562" si="236">LEFT(N2499,FIND("/",N2499) - 1)</f>
        <v>music</v>
      </c>
      <c r="R2499" t="str">
        <f t="shared" ref="R2499:R2562" si="237">RIGHT(N2499,LEN(N2499) - FIND("/",N2499))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 * 100</f>
        <v>0</v>
      </c>
      <c r="P2563" t="e">
        <f t="shared" ref="P2563:P2626" si="241">E2563/L2563</f>
        <v>#DIV/0!</v>
      </c>
      <c r="Q2563" t="str">
        <f t="shared" ref="Q2563:Q2626" si="242">LEFT(N2563,FIND("/",N2563) - 1)</f>
        <v>food</v>
      </c>
      <c r="R2563" t="str">
        <f t="shared" ref="R2563:R2626" si="243">RIGHT(N2563,LEN(N2563) - FIND("/",N2563))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 * 100</f>
        <v>956</v>
      </c>
      <c r="P2627">
        <f t="shared" ref="P2627:P2690" si="247">E2627/L2627</f>
        <v>27.576923076923077</v>
      </c>
      <c r="Q2627" t="str">
        <f t="shared" ref="Q2627:Q2690" si="248">LEFT(N2627,FIND("/",N2627) - 1)</f>
        <v>technology</v>
      </c>
      <c r="R2627" t="str">
        <f t="shared" ref="R2627:R2690" si="249">RIGHT(N2627,LEN(N2627) - FIND("/",N2627))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 * 100</f>
        <v>2.8571428571428571E-3</v>
      </c>
      <c r="P2691">
        <f t="shared" ref="P2691:P2754" si="253">E2691/L2691</f>
        <v>1</v>
      </c>
      <c r="Q2691" t="str">
        <f t="shared" ref="Q2691:Q2754" si="254">LEFT(N2691,FIND("/",N2691) - 1)</f>
        <v>food</v>
      </c>
      <c r="R2691" t="str">
        <f t="shared" ref="R2691:R2754" si="255">RIGHT(N2691,LEN(N2691) - FIND("/",N2691))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 * 100</f>
        <v>19</v>
      </c>
      <c r="P2755">
        <f t="shared" ref="P2755:P2818" si="259">E2755/L2755</f>
        <v>47.5</v>
      </c>
      <c r="Q2755" t="str">
        <f t="shared" ref="Q2755:Q2818" si="260">LEFT(N2755,FIND("/",N2755) - 1)</f>
        <v>publishing</v>
      </c>
      <c r="R2755" t="str">
        <f t="shared" ref="R2755:R2818" si="261">RIGHT(N2755,LEN(N2755) - FIND("/",N2755))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 * 100</f>
        <v>130</v>
      </c>
      <c r="P2819">
        <f t="shared" ref="P2819:P2882" si="265">E2819/L2819</f>
        <v>23.636363636363637</v>
      </c>
      <c r="Q2819" t="str">
        <f t="shared" ref="Q2819:Q2882" si="266">LEFT(N2819,FIND("/",N2819) - 1)</f>
        <v>theater</v>
      </c>
      <c r="R2819" t="str">
        <f t="shared" ref="R2819:R2882" si="267">RIGHT(N2819,LEN(N2819) - FIND("/",N2819))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 * 100</f>
        <v>0</v>
      </c>
      <c r="P2883" t="e">
        <f t="shared" ref="P2883:P2946" si="271">E2883/L2883</f>
        <v>#DIV/0!</v>
      </c>
      <c r="Q2883" t="str">
        <f t="shared" ref="Q2883:Q2946" si="272">LEFT(N2883,FIND("/",N2883) - 1)</f>
        <v>theater</v>
      </c>
      <c r="R2883" t="str">
        <f t="shared" ref="R2883:R2946" si="273">RIGHT(N2883,LEN(N2883) - FIND("/",N2883))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 * 100</f>
        <v>0</v>
      </c>
      <c r="P2947" t="e">
        <f t="shared" ref="P2947:P3010" si="277">E2947/L2947</f>
        <v>#DIV/0!</v>
      </c>
      <c r="Q2947" t="str">
        <f t="shared" ref="Q2947:Q3010" si="278">LEFT(N2947,FIND("/",N2947) - 1)</f>
        <v>theater</v>
      </c>
      <c r="R2947" t="str">
        <f t="shared" ref="R2947:R3010" si="279">RIGHT(N2947,LEN(N2947) - FIND("/",N2947))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 * 100</f>
        <v>119.756</v>
      </c>
      <c r="P3011">
        <f t="shared" ref="P3011:P3074" si="283">E3011/L3011</f>
        <v>233.8984375</v>
      </c>
      <c r="Q3011" t="str">
        <f t="shared" ref="Q3011:Q3074" si="284">LEFT(N3011,FIND("/",N3011) - 1)</f>
        <v>theater</v>
      </c>
      <c r="R3011" t="str">
        <f t="shared" ref="R3011:R3074" si="285">RIGHT(N3011,LEN(N3011) - FIND("/",N3011))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 * 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 - 1)</f>
        <v>theater</v>
      </c>
      <c r="R3075" t="str">
        <f t="shared" ref="R3075:R3138" si="291">RIGHT(N3075,LEN(N3075) - FIND("/",N3075))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 * 100</f>
        <v>3.3333333333333335</v>
      </c>
      <c r="P3139">
        <f t="shared" ref="P3139:P3202" si="295">E3139/L3139</f>
        <v>50</v>
      </c>
      <c r="Q3139" t="str">
        <f t="shared" ref="Q3139:Q3202" si="296">LEFT(N3139,FIND("/",N3139) - 1)</f>
        <v>theater</v>
      </c>
      <c r="R3139" t="str">
        <f t="shared" ref="R3139:R3202" si="297">RIGHT(N3139,LEN(N3139) - FIND("/",N3139))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 * 100</f>
        <v>1.25</v>
      </c>
      <c r="P3203">
        <f t="shared" ref="P3203:P3266" si="301">E3203/L3203</f>
        <v>12.5</v>
      </c>
      <c r="Q3203" t="str">
        <f t="shared" ref="Q3203:Q3266" si="302">LEFT(N3203,FIND("/",N3203) - 1)</f>
        <v>theater</v>
      </c>
      <c r="R3203" t="str">
        <f t="shared" ref="R3203:R3266" si="303">RIGHT(N3203,LEN(N3203) - FIND("/",N3203))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 * 100</f>
        <v>164</v>
      </c>
      <c r="P3267">
        <f t="shared" ref="P3267:P3330" si="307">E3267/L3267</f>
        <v>70.285714285714292</v>
      </c>
      <c r="Q3267" t="str">
        <f t="shared" ref="Q3267:Q3330" si="308">LEFT(N3267,FIND("/",N3267) - 1)</f>
        <v>theater</v>
      </c>
      <c r="R3267" t="str">
        <f t="shared" ref="R3267:R3330" si="309">RIGHT(N3267,LEN(N3267) - FIND("/",N3267))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 * 100</f>
        <v>116.8</v>
      </c>
      <c r="P3331">
        <f t="shared" ref="P3331:P3394" si="313">E3331/L3331</f>
        <v>44.92307692307692</v>
      </c>
      <c r="Q3331" t="str">
        <f t="shared" ref="Q3331:Q3394" si="314">LEFT(N3331,FIND("/",N3331) - 1)</f>
        <v>theater</v>
      </c>
      <c r="R3331" t="str">
        <f t="shared" ref="R3331:R3394" si="315">RIGHT(N3331,LEN(N3331) - FIND("/",N3331))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 * 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 - 1)</f>
        <v>theater</v>
      </c>
      <c r="R3395" t="str">
        <f t="shared" ref="R3395:R3458" si="321">RIGHT(N3395,LEN(N3395) - FIND("/",N3395))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 * 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 - 1)</f>
        <v>theater</v>
      </c>
      <c r="R3459" t="str">
        <f t="shared" ref="R3459:R3522" si="327">RIGHT(N3459,LEN(N3459) - FIND("/",N3459))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 * 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 - 1)</f>
        <v>theater</v>
      </c>
      <c r="R3523" t="str">
        <f t="shared" ref="R3523:R3586" si="333">RIGHT(N3523,LEN(N3523) - FIND("/",N3523))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 * 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 - 1)</f>
        <v>theater</v>
      </c>
      <c r="R3587" t="str">
        <f t="shared" ref="R3587:R3650" si="339">RIGHT(N3587,LEN(N3587) - FIND("/",N3587))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 * 100</f>
        <v>104</v>
      </c>
      <c r="P3651">
        <f t="shared" ref="P3651:P3714" si="343">E3651/L3651</f>
        <v>97.5</v>
      </c>
      <c r="Q3651" t="str">
        <f t="shared" ref="Q3651:Q3714" si="344">LEFT(N3651,FIND("/",N3651) - 1)</f>
        <v>theater</v>
      </c>
      <c r="R3651" t="str">
        <f t="shared" ref="R3651:R3714" si="345">RIGHT(N3651,LEN(N3651) - FIND("/",N3651))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 * 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 - 1)</f>
        <v>theater</v>
      </c>
      <c r="R3715" t="str">
        <f t="shared" ref="R3715:R3778" si="351">RIGHT(N3715,LEN(N3715) - FIND("/",N3715))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 * 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 - 1)</f>
        <v>theater</v>
      </c>
      <c r="R3779" t="str">
        <f t="shared" ref="R3779:R3842" si="357">RIGHT(N3779,LEN(N3779) - FIND("/",N3779))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 * 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 - 1)</f>
        <v>theater</v>
      </c>
      <c r="R3843" t="str">
        <f t="shared" ref="R3843:R3906" si="363">RIGHT(N3843,LEN(N3843) - FIND("/",N3843))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 * 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 - 1)</f>
        <v>theater</v>
      </c>
      <c r="R3907" t="str">
        <f t="shared" ref="R3907:R3970" si="369">RIGHT(N3907,LEN(N3907) - FIND("/",N3907))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 * 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 - 1)</f>
        <v>theater</v>
      </c>
      <c r="R3971" t="str">
        <f t="shared" ref="R3971:R4034" si="375">RIGHT(N3971,LEN(N3971) - FIND("/",N3971))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 * 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 - 1)</f>
        <v>theater</v>
      </c>
      <c r="R4035" t="str">
        <f t="shared" ref="R4035:R4098" si="381">RIGHT(N4035,LEN(N4035) - FIND("/",N4035))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 * 100</f>
        <v>0</v>
      </c>
      <c r="P4099" t="e">
        <f t="shared" ref="P4099:P4115" si="385">E4099/L4099</f>
        <v>#DIV/0!</v>
      </c>
      <c r="Q4099" t="str">
        <f t="shared" ref="Q4099:Q4115" si="386">LEFT(N4099,FIND("/",N4099) - 1)</f>
        <v>theater</v>
      </c>
      <c r="R4099" t="str">
        <f t="shared" ref="R4099:R4115" si="387">RIGHT(N4099,LEN(N4099) - FIND("/",N4099))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C00000"/>
        <color rgb="FF00FF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I24" sqref="I24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8366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8314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2" sqref="G2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customWidth="1"/>
    <col min="7" max="7" width="11.28515625" bestFit="1" customWidth="1"/>
  </cols>
  <sheetData>
    <row r="1" spans="1:6" x14ac:dyDescent="0.25">
      <c r="A1" s="5" t="s">
        <v>8223</v>
      </c>
      <c r="B1" t="s">
        <v>8366</v>
      </c>
    </row>
    <row r="2" spans="1:6" x14ac:dyDescent="0.25">
      <c r="A2" s="5" t="s">
        <v>8308</v>
      </c>
      <c r="B2" t="s">
        <v>8366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6" t="s">
        <v>8323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8324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8325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8326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8327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8328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8329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8331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8333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8334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8335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8336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8337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8338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8339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8341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8344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8345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8348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8349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8350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8351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8352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8353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8354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8357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8358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8359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8360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8362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8363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A4" workbookViewId="0">
      <selection activeCell="N20" sqref="N20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8308</v>
      </c>
      <c r="B1" t="s">
        <v>8366</v>
      </c>
    </row>
    <row r="2" spans="1:6" x14ac:dyDescent="0.25">
      <c r="A2" s="5" t="s">
        <v>8399</v>
      </c>
      <c r="B2" t="s">
        <v>8366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6" t="s">
        <v>8393</v>
      </c>
      <c r="B6" s="7">
        <v>183</v>
      </c>
      <c r="C6" s="7">
        <v>149</v>
      </c>
      <c r="D6" s="7">
        <v>34</v>
      </c>
      <c r="E6" s="7">
        <v>2</v>
      </c>
      <c r="F6" s="7">
        <v>368</v>
      </c>
    </row>
    <row r="7" spans="1:6" x14ac:dyDescent="0.25">
      <c r="A7" s="6" t="s">
        <v>8394</v>
      </c>
      <c r="B7" s="7">
        <v>202</v>
      </c>
      <c r="C7" s="7">
        <v>105</v>
      </c>
      <c r="D7" s="7">
        <v>27</v>
      </c>
      <c r="E7" s="7">
        <v>18</v>
      </c>
      <c r="F7" s="7">
        <v>352</v>
      </c>
    </row>
    <row r="8" spans="1:6" x14ac:dyDescent="0.25">
      <c r="A8" s="6" t="s">
        <v>8395</v>
      </c>
      <c r="B8" s="7">
        <v>179</v>
      </c>
      <c r="C8" s="7">
        <v>108</v>
      </c>
      <c r="D8" s="7">
        <v>28</v>
      </c>
      <c r="E8" s="7">
        <v>30</v>
      </c>
      <c r="F8" s="7">
        <v>345</v>
      </c>
    </row>
    <row r="9" spans="1:6" x14ac:dyDescent="0.25">
      <c r="A9" s="6" t="s">
        <v>8396</v>
      </c>
      <c r="B9" s="7">
        <v>193</v>
      </c>
      <c r="C9" s="7">
        <v>103</v>
      </c>
      <c r="D9" s="7">
        <v>27</v>
      </c>
      <c r="E9" s="7"/>
      <c r="F9" s="7">
        <v>323</v>
      </c>
    </row>
    <row r="10" spans="1:6" x14ac:dyDescent="0.25">
      <c r="A10" s="6" t="s">
        <v>8387</v>
      </c>
      <c r="B10" s="7">
        <v>233</v>
      </c>
      <c r="C10" s="7">
        <v>126</v>
      </c>
      <c r="D10" s="7">
        <v>26</v>
      </c>
      <c r="E10" s="7"/>
      <c r="F10" s="7">
        <v>385</v>
      </c>
    </row>
    <row r="11" spans="1:6" x14ac:dyDescent="0.25">
      <c r="A11" s="6" t="s">
        <v>8397</v>
      </c>
      <c r="B11" s="7">
        <v>213</v>
      </c>
      <c r="C11" s="7">
        <v>148</v>
      </c>
      <c r="D11" s="7">
        <v>27</v>
      </c>
      <c r="E11" s="7"/>
      <c r="F11" s="7">
        <v>388</v>
      </c>
    </row>
    <row r="12" spans="1:6" x14ac:dyDescent="0.25">
      <c r="A12" s="6" t="s">
        <v>8388</v>
      </c>
      <c r="B12" s="7">
        <v>192</v>
      </c>
      <c r="C12" s="7">
        <v>148</v>
      </c>
      <c r="D12" s="7">
        <v>44</v>
      </c>
      <c r="E12" s="7"/>
      <c r="F12" s="7">
        <v>384</v>
      </c>
    </row>
    <row r="13" spans="1:6" x14ac:dyDescent="0.25">
      <c r="A13" s="6" t="s">
        <v>8389</v>
      </c>
      <c r="B13" s="7">
        <v>167</v>
      </c>
      <c r="C13" s="7">
        <v>134</v>
      </c>
      <c r="D13" s="7">
        <v>32</v>
      </c>
      <c r="E13" s="7"/>
      <c r="F13" s="7">
        <v>333</v>
      </c>
    </row>
    <row r="14" spans="1:6" x14ac:dyDescent="0.25">
      <c r="A14" s="6" t="s">
        <v>8390</v>
      </c>
      <c r="B14" s="7">
        <v>148</v>
      </c>
      <c r="C14" s="7">
        <v>127</v>
      </c>
      <c r="D14" s="7">
        <v>24</v>
      </c>
      <c r="E14" s="7"/>
      <c r="F14" s="7">
        <v>299</v>
      </c>
    </row>
    <row r="15" spans="1:6" x14ac:dyDescent="0.25">
      <c r="A15" s="6" t="s">
        <v>8391</v>
      </c>
      <c r="B15" s="7">
        <v>184</v>
      </c>
      <c r="C15" s="7">
        <v>150</v>
      </c>
      <c r="D15" s="7">
        <v>20</v>
      </c>
      <c r="E15" s="7"/>
      <c r="F15" s="7">
        <v>354</v>
      </c>
    </row>
    <row r="16" spans="1:6" x14ac:dyDescent="0.25">
      <c r="A16" s="6" t="s">
        <v>8392</v>
      </c>
      <c r="B16" s="7">
        <v>180</v>
      </c>
      <c r="C16" s="7">
        <v>113</v>
      </c>
      <c r="D16" s="7">
        <v>37</v>
      </c>
      <c r="E16" s="7"/>
      <c r="F16" s="7">
        <v>330</v>
      </c>
    </row>
    <row r="17" spans="1:6" x14ac:dyDescent="0.25">
      <c r="A17" s="6" t="s">
        <v>8398</v>
      </c>
      <c r="B17" s="7">
        <v>111</v>
      </c>
      <c r="C17" s="7">
        <v>119</v>
      </c>
      <c r="D17" s="7">
        <v>23</v>
      </c>
      <c r="E17" s="7"/>
      <c r="F17" s="7">
        <v>253</v>
      </c>
    </row>
    <row r="18" spans="1:6" x14ac:dyDescent="0.25">
      <c r="A18" s="6" t="s">
        <v>8320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G1" sqref="G1"/>
    </sheetView>
  </sheetViews>
  <sheetFormatPr defaultRowHeight="15" x14ac:dyDescent="0.25"/>
  <cols>
    <col min="1" max="1" width="28.140625" bestFit="1" customWidth="1"/>
    <col min="2" max="2" width="18.140625" bestFit="1" customWidth="1"/>
    <col min="5" max="5" width="13.140625" bestFit="1" customWidth="1"/>
    <col min="6" max="6" width="9.140625" style="7"/>
  </cols>
  <sheetData>
    <row r="1" spans="1:8" x14ac:dyDescent="0.25">
      <c r="A1" s="8" t="s">
        <v>8367</v>
      </c>
      <c r="B1" t="s">
        <v>8368</v>
      </c>
      <c r="C1" t="s">
        <v>8369</v>
      </c>
      <c r="D1" t="s">
        <v>8370</v>
      </c>
      <c r="E1" t="s">
        <v>8371</v>
      </c>
      <c r="F1" s="7" t="s">
        <v>8372</v>
      </c>
      <c r="G1" t="s">
        <v>8373</v>
      </c>
      <c r="H1" t="s">
        <v>8374</v>
      </c>
    </row>
    <row r="2" spans="1:8" x14ac:dyDescent="0.25">
      <c r="A2" t="s">
        <v>8375</v>
      </c>
      <c r="B2">
        <f xml:space="preserve"> COUNTIFS(Sheet1!D:D, "&lt;  1000",Sheet1!F:F, "successful")</f>
        <v>322</v>
      </c>
      <c r="C2">
        <f xml:space="preserve"> COUNTIFS(Sheet1!D:D, "&lt;  1000",Sheet1!F:F, "failed")</f>
        <v>113</v>
      </c>
      <c r="D2">
        <f xml:space="preserve"> COUNTIFS(Sheet1!D:D, "&lt;  1000",Sheet1!F:F, "canceled")</f>
        <v>18</v>
      </c>
      <c r="E2">
        <f>SUM(B2+C2+D2)</f>
        <v>453</v>
      </c>
      <c r="F2" s="11">
        <f xml:space="preserve"> B2/E2</f>
        <v>0.71081677704194257</v>
      </c>
      <c r="G2" s="11">
        <f xml:space="preserve"> C2/E2</f>
        <v>0.24944812362030905</v>
      </c>
      <c r="H2" s="11">
        <f xml:space="preserve"> D2/E2</f>
        <v>3.9735099337748346E-2</v>
      </c>
    </row>
    <row r="3" spans="1:8" x14ac:dyDescent="0.25">
      <c r="A3" t="s">
        <v>8376</v>
      </c>
      <c r="B3">
        <f>COUNTIFS(Sheet1!D:D, "&gt;=  1000",Sheet1!D:D, "&lt;  5000",Sheet1!F:F, "successful")</f>
        <v>932</v>
      </c>
      <c r="C3">
        <f>COUNTIFS(Sheet1!D:D, "&gt;=  1000",Sheet1!D:D, "&lt;  5000",Sheet1!F:F, "failed")</f>
        <v>420</v>
      </c>
      <c r="D3">
        <f>COUNTIFS(Sheet1!D:D, "&gt;=  1000",Sheet1!D:D, "&lt;  5000",Sheet1!F:F, "canceled")</f>
        <v>60</v>
      </c>
      <c r="E3">
        <f t="shared" ref="E3:E13" si="0">SUM(B3+C3+D3)</f>
        <v>1412</v>
      </c>
      <c r="F3" s="11">
        <f t="shared" ref="F3:F13" si="1" xml:space="preserve"> B3/E3</f>
        <v>0.66005665722379603</v>
      </c>
      <c r="G3" s="11">
        <f t="shared" ref="G3:G13" si="2" xml:space="preserve"> C3/E3</f>
        <v>0.29745042492917845</v>
      </c>
      <c r="H3" s="11">
        <f t="shared" ref="H3:H13" si="3" xml:space="preserve"> D3/E3</f>
        <v>4.2492917847025496E-2</v>
      </c>
    </row>
    <row r="4" spans="1:8" x14ac:dyDescent="0.25">
      <c r="A4" t="s">
        <v>8377</v>
      </c>
      <c r="B4">
        <f>COUNTIFS(Sheet1!D:D, "&gt;=  5000",Sheet1!D:D, "&lt;  10000",Sheet1!F:F, "successful")</f>
        <v>381</v>
      </c>
      <c r="C4">
        <f>COUNTIFS(Sheet1!D:D, "&gt;=  5000",Sheet1!D:D, "&lt;  10000",Sheet1!F:F, "failed")</f>
        <v>283</v>
      </c>
      <c r="D4">
        <f>COUNTIFS(Sheet1!D:D, "&gt;=  5000",Sheet1!D:D, "&lt;  10000",Sheet1!F:F,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8378</v>
      </c>
      <c r="B5">
        <f>COUNTIFS(Sheet1!D:D, "&gt;=  10000",Sheet1!D:D, "&lt;  15000",Sheet1!F:F, "successful")</f>
        <v>168</v>
      </c>
      <c r="C5">
        <f>COUNTIFS(Sheet1!D:D, "&gt;=  10000",Sheet1!D:D, "&lt;  15000",Sheet1!F:F, "failed")</f>
        <v>144</v>
      </c>
      <c r="D5">
        <f>COUNTIFS(Sheet1!D:D, "&gt;=  10000",Sheet1!D:D, "&lt;  15000",Sheet1!F:F,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8379</v>
      </c>
      <c r="B6">
        <f>COUNTIFS(Sheet1!D:D, "&gt;=  15000",Sheet1!D:D, "&lt;  20000",Sheet1!F:F, "successful")</f>
        <v>94</v>
      </c>
      <c r="C6">
        <f>COUNTIFS(Sheet1!D:D, "&gt;=  15000",Sheet1!D:D, "&lt;  20000",Sheet1!F:F, "failed")</f>
        <v>90</v>
      </c>
      <c r="D6">
        <f>COUNTIFS(Sheet1!D:D, "&gt;=  15000",Sheet1!D:D, "&lt;  20000",Sheet1!F:F,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8380</v>
      </c>
      <c r="B7">
        <f>COUNTIFS(Sheet1!D:D, "&gt;=  20000",Sheet1!D:D, "&lt;  25000",Sheet1!F:F, "successful")</f>
        <v>62</v>
      </c>
      <c r="C7">
        <f>COUNTIFS(Sheet1!D:D, "&gt;=  20000",Sheet1!D:D, "&lt;  25000",Sheet1!F:F, "failed")</f>
        <v>72</v>
      </c>
      <c r="D7">
        <f>COUNTIFS(Sheet1!D:D, "&gt;=  20000",Sheet1!D:D, "&lt;  25000",Sheet1!F:F,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8381</v>
      </c>
      <c r="B8">
        <f>COUNTIFS(Sheet1!D:D, "&gt;=  25000",Sheet1!D:D, "&lt; 30000",Sheet1!F:F, "successful")</f>
        <v>55</v>
      </c>
      <c r="C8">
        <f>COUNTIFS(Sheet1!D:D, "&gt;=  25000",Sheet1!D:D, "&lt; 30000",Sheet1!F:F, "failed")</f>
        <v>64</v>
      </c>
      <c r="D8">
        <f>COUNTIFS(Sheet1!D:D, "&gt;=  25000",Sheet1!D:D, "&lt; 30000",Sheet1!F:F,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8382</v>
      </c>
      <c r="B9">
        <f>COUNTIFS(Sheet1!D:D, "&gt;=  30000",Sheet1!D:D, "&lt;  35000",Sheet1!F:F, "successful")</f>
        <v>32</v>
      </c>
      <c r="C9">
        <f>COUNTIFS(Sheet1!D:D, "&gt;=  30000",Sheet1!D:D, "&lt;  35000",Sheet1!F:F, "failed")</f>
        <v>37</v>
      </c>
      <c r="D9">
        <f>COUNTIFS(Sheet1!D:D, "&gt;=  30000",Sheet1!D:D, "&lt;  35000",Sheet1!F:F,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8383</v>
      </c>
      <c r="B10">
        <f>COUNTIFS(Sheet1!D:D, "&gt;=  35000",Sheet1!D:D, "&lt;  40000",Sheet1!F:F, "successful")</f>
        <v>26</v>
      </c>
      <c r="C10">
        <f>COUNTIFS(Sheet1!D:D, "&gt;=  35000",Sheet1!D:D, "&lt;  40000",Sheet1!F:F, "failed")</f>
        <v>22</v>
      </c>
      <c r="D10">
        <f>COUNTIFS(Sheet1!D:D, "&gt;=  35000",Sheet1!D:D, "&lt;  40000",Sheet1!F:F,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8384</v>
      </c>
      <c r="B11">
        <f>COUNTIFS(Sheet1!D:D, "&gt;=  40000",Sheet1!D:D, "&lt;  45000",Sheet1!F:F, "successful")</f>
        <v>21</v>
      </c>
      <c r="C11">
        <f>COUNTIFS(Sheet1!D:D, "&gt;=  40000",Sheet1!D:D, "&lt;  45000",Sheet1!F:F, "failed")</f>
        <v>16</v>
      </c>
      <c r="D11">
        <f>COUNTIFS(Sheet1!D:D, "&gt;=  40000",Sheet1!D:D, "&lt;  45000",Sheet1!F:F,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8385</v>
      </c>
      <c r="B12">
        <f>COUNTIFS(Sheet1!D:D, "&gt;=  45000",Sheet1!D:D, "&lt;  50000",Sheet1!F:F, "successful")</f>
        <v>6</v>
      </c>
      <c r="C12">
        <f>COUNTIFS(Sheet1!D:D, "&gt;=  45000",Sheet1!D:D, "&lt;  50000",Sheet1!F:F, "failed")</f>
        <v>11</v>
      </c>
      <c r="D12">
        <f>COUNTIFS(Sheet1!D:D, "&gt;=  45000",Sheet1!D:D, "&lt;  50000",Sheet1!F:F,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8386</v>
      </c>
      <c r="B13">
        <f>COUNTIFS(Sheet1!D:D, "&gt;=  50000",Sheet1!F:F, "successful")</f>
        <v>86</v>
      </c>
      <c r="C13">
        <f>COUNTIFS(Sheet1!D:D, "&gt;=  50000",Sheet1!F:F, "failed")</f>
        <v>258</v>
      </c>
      <c r="D13">
        <f>COUNTIFS(Sheet1!D:D, "&gt;=  50000",Sheet1!F:F,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Pivot_Category</vt:lpstr>
      <vt:lpstr>Pivot_Sub</vt:lpstr>
      <vt:lpstr>Pivot_Dates</vt:lpstr>
      <vt:lpstr>Bonus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CLU</cp:lastModifiedBy>
  <dcterms:created xsi:type="dcterms:W3CDTF">2017-04-20T15:17:24Z</dcterms:created>
  <dcterms:modified xsi:type="dcterms:W3CDTF">2019-02-24T19:26:34Z</dcterms:modified>
</cp:coreProperties>
</file>