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/OneDrive/Rebox - OneDrive/Kiosk Operation/Coding/modify checklist for doorstep collection purpose/"/>
    </mc:Choice>
  </mc:AlternateContent>
  <xr:revisionPtr revIDLastSave="174" documentId="13_ncr:1_{14C03892-DB9F-426E-8FA3-151743FB3E15}" xr6:coauthVersionLast="36" xr6:coauthVersionMax="41" xr10:uidLastSave="{EEE96ACA-DFBF-134E-95E5-677BD0750B58}"/>
  <bookViews>
    <workbookView xWindow="2020" yWindow="680" windowWidth="36380" windowHeight="19300" xr2:uid="{A40F424E-735D-6041-915D-8EF493FDE64B}"/>
  </bookViews>
  <sheets>
    <sheet name="Sheet1" sheetId="1" r:id="rId1"/>
  </sheets>
  <externalReferences>
    <externalReference r:id="rId2"/>
  </externalReferences>
  <definedNames>
    <definedName name="_xlnm.Print_Area" localSheetId="0">Sheet1!$A$1:$G$52</definedName>
    <definedName name="Today">'[1]Export Summary'!$D$2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F20" i="1"/>
  <c r="F19" i="1"/>
  <c r="F17" i="1"/>
  <c r="F16" i="1"/>
  <c r="F15" i="1"/>
  <c r="N15" i="1" l="1"/>
  <c r="P15" i="1" s="1"/>
  <c r="P14" i="1"/>
  <c r="N14" i="1"/>
  <c r="O14" i="1" s="1"/>
  <c r="P13" i="1"/>
  <c r="O13" i="1"/>
  <c r="N13" i="1"/>
  <c r="N12" i="1"/>
  <c r="P12" i="1" s="1"/>
  <c r="N11" i="1"/>
  <c r="P11" i="1" s="1"/>
  <c r="P10" i="1"/>
  <c r="N10" i="1"/>
  <c r="O10" i="1" s="1"/>
  <c r="P9" i="1"/>
  <c r="O9" i="1"/>
  <c r="N9" i="1"/>
  <c r="N8" i="1"/>
  <c r="P7" i="1" s="1"/>
  <c r="N7" i="1"/>
  <c r="N6" i="1"/>
  <c r="O6" i="1" s="1"/>
  <c r="P6" i="1" s="1"/>
  <c r="O5" i="1"/>
  <c r="P5" i="1" s="1"/>
  <c r="N5" i="1"/>
  <c r="N4" i="1"/>
  <c r="O4" i="1" s="1"/>
  <c r="P4" i="1" s="1"/>
  <c r="N3" i="1"/>
  <c r="O3" i="1" s="1"/>
  <c r="P3" i="1" s="1"/>
  <c r="N2" i="1"/>
  <c r="O2" i="1" s="1"/>
  <c r="P2" i="1" s="1"/>
  <c r="O15" i="1" l="1"/>
  <c r="O8" i="1"/>
  <c r="P8" i="1" s="1"/>
  <c r="O12" i="1"/>
  <c r="O7" i="1"/>
  <c r="O11" i="1"/>
  <c r="F42" i="1" l="1"/>
  <c r="F31" i="1"/>
  <c r="F23" i="1"/>
  <c r="F43" i="1" l="1"/>
  <c r="F41" i="1"/>
  <c r="F45" i="1"/>
  <c r="F24" i="1"/>
</calcChain>
</file>

<file path=xl/sharedStrings.xml><?xml version="1.0" encoding="utf-8"?>
<sst xmlns="http://schemas.openxmlformats.org/spreadsheetml/2006/main" count="146" uniqueCount="76">
  <si>
    <t>FINAL GRADE</t>
  </si>
  <si>
    <t>Section 1: Receipt Details</t>
  </si>
  <si>
    <t>Initial offer price</t>
  </si>
  <si>
    <t>Charger</t>
  </si>
  <si>
    <t>Section 2: Device Check</t>
  </si>
  <si>
    <t>Discrepency</t>
  </si>
  <si>
    <t>Self-Apprasial</t>
  </si>
  <si>
    <t>Deduction</t>
  </si>
  <si>
    <t>Earphone</t>
  </si>
  <si>
    <t>Specification</t>
  </si>
  <si>
    <t>Box</t>
  </si>
  <si>
    <t>Condition</t>
  </si>
  <si>
    <t>Functional Check</t>
  </si>
  <si>
    <t>Passed</t>
  </si>
  <si>
    <t>Failed</t>
  </si>
  <si>
    <t>Water damaged</t>
  </si>
  <si>
    <t>Switch on</t>
  </si>
  <si>
    <t>Battery</t>
  </si>
  <si>
    <t>Front camera</t>
  </si>
  <si>
    <t>Home button</t>
  </si>
  <si>
    <t>Power button</t>
  </si>
  <si>
    <t>Accessories</t>
  </si>
  <si>
    <t>Available</t>
  </si>
  <si>
    <t>Missing</t>
  </si>
  <si>
    <t>Cable</t>
  </si>
  <si>
    <t>Audio Adaptor</t>
  </si>
  <si>
    <t>Stylus</t>
  </si>
  <si>
    <t>Evaluation Price:</t>
  </si>
  <si>
    <t>Checked by:</t>
  </si>
  <si>
    <t>Signature:</t>
  </si>
  <si>
    <t>USED Device</t>
  </si>
  <si>
    <t>[         ]</t>
  </si>
  <si>
    <t>Capacity        [       ] 64GB  /  [       ] 128GB  /  [       ] 256GB  /  [       ] Other: ______GB</t>
  </si>
  <si>
    <t>Colour     [       ] Black  /  [       ] Silver  /  [       ] Gold  /  [       ] Other:_________________</t>
  </si>
  <si>
    <t>Screen glass        [       ] Flawless  / [       ] Fine scratches  /  [       ] Scratchees, crack</t>
  </si>
  <si>
    <t>LCD display  [       ] Perfect  /  [       ] Minor  /  [       ] Major  /  [       ] Unable to display</t>
  </si>
  <si>
    <t>Digitizer (touchscreen)      [       ] Working  /  [       ] Not working</t>
  </si>
  <si>
    <t>Housing [       ] Flawless  / [       ] Fine scratches  /  [       ] Scratchees, dent  /  [       ] Bent</t>
  </si>
  <si>
    <t>Back glass panel      [       ] Flawless  / [       ] Fine scratches  /  [       ] Scratchees, crack</t>
  </si>
  <si>
    <t>[       ] SIM card removed</t>
  </si>
  <si>
    <t>[       ] Cable charging      [       ] Wireless charging</t>
  </si>
  <si>
    <t>[       ] Volume button        [       ] Mute button        [       ] Vibration</t>
  </si>
  <si>
    <t>Audio    ([       ] Heading speaker          [       ] Loud speaker        [       ] Earphone jack)</t>
  </si>
  <si>
    <t>[       ] Face ID    /    [       ] IRIS</t>
  </si>
  <si>
    <t>Network ([       ] GSM    [       ] Wifi    [       ] Bluetooth    [       ] GPS    [       ] NFC)</t>
  </si>
  <si>
    <t>Capacity</t>
  </si>
  <si>
    <t>Colour</t>
  </si>
  <si>
    <t>iCloud</t>
  </si>
  <si>
    <t>Screen (Front) Glass</t>
  </si>
  <si>
    <t>LCD</t>
  </si>
  <si>
    <t>Housing</t>
  </si>
  <si>
    <t>Back Glass Panel</t>
  </si>
  <si>
    <t>Rear Camera</t>
  </si>
  <si>
    <t>Charging cable</t>
  </si>
  <si>
    <t>Headphone Jack Adapter</t>
  </si>
  <si>
    <t>USB C Converter</t>
  </si>
  <si>
    <t>[       ]</t>
  </si>
  <si>
    <t>iCloud / Gmail accounts  -  JB / Root  -  SIM lock                  [       ] Pass  /  [       ] Fail</t>
  </si>
  <si>
    <t>LCD issue description</t>
  </si>
  <si>
    <t>Fingerprint / Touch ID</t>
  </si>
  <si>
    <t>Sensors ([       ] Gyro        [       ] Compass        [       ] Proximity        [       ] Heart rate)</t>
  </si>
  <si>
    <t>Back camera  ([     ] Perfect  /  [     ] Minor  /  [     ] Major) [      ] Flash      [      ] Auto-focus</t>
  </si>
  <si>
    <t>Order ID</t>
  </si>
  <si>
    <t>Date &amp; Slot</t>
  </si>
  <si>
    <t>Match  /  Revised  /  Reject</t>
  </si>
  <si>
    <t>Collection Address</t>
  </si>
  <si>
    <t>Phone Model
[       ]</t>
  </si>
  <si>
    <t>Coupon Applied</t>
  </si>
  <si>
    <t>IMEI: _________________________________________________________________</t>
  </si>
  <si>
    <t>SPEX: _________________</t>
  </si>
  <si>
    <t>Name</t>
  </si>
  <si>
    <t>Mobile No.</t>
  </si>
  <si>
    <t>Date of Birth</t>
  </si>
  <si>
    <t>IC Type &amp; No.</t>
  </si>
  <si>
    <t>Nationality</t>
  </si>
  <si>
    <t>Residential Address      (as above [         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</si>
</sst>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d/m/yyyy;@"/>
    <numFmt numFmtId="165" formatCode="[$-409]d\-mmm\-yy;@"/>
  </numFmts>
  <fonts count="1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 (Body)_x0000_"/>
    </font>
    <font>
      <b/>
      <sz val="7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632523"/>
      <name val="Calibri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2" fillId="0" borderId="0"/>
    <xf numFmtId="164" fontId="2" fillId="0" borderId="0">
      <alignment vertical="center"/>
    </xf>
  </cellStyleXfs>
  <cellXfs count="114">
    <xf numFmtId="0" fontId="0" fillId="0" borderId="0" xfId="0"/>
    <xf numFmtId="164" fontId="6" fillId="0" borderId="0" xfId="1" applyFont="1"/>
    <xf numFmtId="164" fontId="2" fillId="0" borderId="0" xfId="1"/>
    <xf numFmtId="164" fontId="6" fillId="0" borderId="12" xfId="1" applyFont="1" applyBorder="1"/>
    <xf numFmtId="164" fontId="2" fillId="0" borderId="13" xfId="1" applyBorder="1"/>
    <xf numFmtId="164" fontId="6" fillId="0" borderId="17" xfId="1" applyFont="1" applyBorder="1"/>
    <xf numFmtId="164" fontId="2" fillId="0" borderId="18" xfId="1" applyBorder="1"/>
    <xf numFmtId="164" fontId="5" fillId="0" borderId="12" xfId="1" applyFont="1" applyBorder="1" applyAlignment="1">
      <alignment wrapText="1"/>
    </xf>
    <xf numFmtId="164" fontId="8" fillId="0" borderId="12" xfId="1" applyFont="1" applyBorder="1" applyAlignment="1">
      <alignment horizontal="center" wrapText="1"/>
    </xf>
    <xf numFmtId="164" fontId="8" fillId="0" borderId="22" xfId="1" applyFont="1" applyBorder="1" applyAlignment="1">
      <alignment horizontal="center" wrapText="1"/>
    </xf>
    <xf numFmtId="164" fontId="2" fillId="0" borderId="22" xfId="1" applyBorder="1"/>
    <xf numFmtId="164" fontId="6" fillId="2" borderId="0" xfId="1" applyFont="1" applyFill="1"/>
    <xf numFmtId="164" fontId="7" fillId="0" borderId="10" xfId="1" applyFont="1" applyBorder="1" applyAlignment="1">
      <alignment horizontal="center"/>
    </xf>
    <xf numFmtId="164" fontId="7" fillId="0" borderId="11" xfId="1" applyFont="1" applyBorder="1" applyAlignment="1">
      <alignment horizontal="center"/>
    </xf>
    <xf numFmtId="164" fontId="7" fillId="0" borderId="10" xfId="1" applyFont="1" applyBorder="1"/>
    <xf numFmtId="164" fontId="5" fillId="0" borderId="10" xfId="1" applyFont="1" applyBorder="1" applyAlignment="1">
      <alignment horizontal="center"/>
    </xf>
    <xf numFmtId="164" fontId="2" fillId="0" borderId="14" xfId="1" applyBorder="1" applyAlignment="1">
      <alignment horizontal="left" indent="4"/>
    </xf>
    <xf numFmtId="164" fontId="2" fillId="0" borderId="11" xfId="1" applyBorder="1" applyAlignment="1">
      <alignment horizontal="right"/>
    </xf>
    <xf numFmtId="164" fontId="7" fillId="0" borderId="19" xfId="1" applyFont="1" applyBorder="1" applyAlignment="1">
      <alignment horizontal="right"/>
    </xf>
    <xf numFmtId="164" fontId="2" fillId="0" borderId="20" xfId="1" applyBorder="1" applyAlignment="1">
      <alignment horizontal="center"/>
    </xf>
    <xf numFmtId="164" fontId="3" fillId="0" borderId="1" xfId="1" applyFont="1" applyBorder="1"/>
    <xf numFmtId="164" fontId="10" fillId="0" borderId="11" xfId="1" applyFont="1" applyBorder="1" applyAlignment="1">
      <alignment horizontal="center"/>
    </xf>
    <xf numFmtId="3" fontId="2" fillId="0" borderId="11" xfId="1" applyNumberFormat="1" applyBorder="1" applyAlignment="1">
      <alignment horizontal="center"/>
    </xf>
    <xf numFmtId="3" fontId="11" fillId="0" borderId="11" xfId="1" applyNumberFormat="1" applyFont="1" applyBorder="1" applyAlignment="1">
      <alignment horizontal="center"/>
    </xf>
    <xf numFmtId="49" fontId="9" fillId="0" borderId="10" xfId="1" applyNumberFormat="1" applyFont="1" applyBorder="1"/>
    <xf numFmtId="164" fontId="12" fillId="0" borderId="10" xfId="1" applyFont="1" applyBorder="1" applyAlignment="1">
      <alignment horizontal="center"/>
    </xf>
    <xf numFmtId="49" fontId="9" fillId="0" borderId="10" xfId="1" applyNumberFormat="1" applyFont="1" applyBorder="1" applyAlignment="1">
      <alignment horizontal="left"/>
    </xf>
    <xf numFmtId="164" fontId="13" fillId="0" borderId="0" xfId="1" applyFont="1"/>
    <xf numFmtId="164" fontId="14" fillId="0" borderId="0" xfId="1" applyFont="1"/>
    <xf numFmtId="1" fontId="2" fillId="0" borderId="0" xfId="1" applyNumberFormat="1"/>
    <xf numFmtId="0" fontId="2" fillId="0" borderId="0" xfId="1" applyNumberFormat="1"/>
    <xf numFmtId="164" fontId="5" fillId="0" borderId="12" xfId="1" applyFont="1" applyBorder="1" applyAlignment="1">
      <alignment horizontal="center" vertical="top"/>
    </xf>
    <xf numFmtId="164" fontId="5" fillId="0" borderId="13" xfId="1" applyFont="1" applyBorder="1" applyAlignment="1">
      <alignment horizontal="center" vertical="top"/>
    </xf>
    <xf numFmtId="164" fontId="4" fillId="0" borderId="9" xfId="1" applyFont="1" applyBorder="1" applyAlignment="1">
      <alignment horizontal="right" vertical="center"/>
    </xf>
    <xf numFmtId="164" fontId="1" fillId="0" borderId="8" xfId="1" applyFont="1" applyBorder="1" applyAlignment="1">
      <alignment vertical="center"/>
    </xf>
    <xf numFmtId="0" fontId="2" fillId="2" borderId="19" xfId="1" applyNumberFormat="1" applyFill="1" applyBorder="1" applyAlignment="1">
      <alignment horizontal="center" vertical="center"/>
    </xf>
    <xf numFmtId="165" fontId="4" fillId="2" borderId="5" xfId="1" applyNumberFormat="1" applyFont="1" applyFill="1" applyBorder="1" applyAlignment="1">
      <alignment horizontal="center" vertical="center"/>
    </xf>
    <xf numFmtId="164" fontId="2" fillId="0" borderId="19" xfId="1" applyFill="1" applyBorder="1" applyAlignment="1">
      <alignment horizontal="center" vertical="center"/>
    </xf>
    <xf numFmtId="164" fontId="1" fillId="0" borderId="19" xfId="1" applyFont="1" applyFill="1" applyBorder="1" applyAlignment="1">
      <alignment horizontal="center" vertical="center"/>
    </xf>
    <xf numFmtId="0" fontId="2" fillId="0" borderId="19" xfId="1" applyNumberFormat="1" applyFill="1" applyBorder="1" applyAlignment="1">
      <alignment horizontal="center" vertical="center"/>
    </xf>
    <xf numFmtId="164" fontId="15" fillId="2" borderId="2" xfId="1" applyFont="1" applyFill="1" applyBorder="1"/>
    <xf numFmtId="1" fontId="16" fillId="2" borderId="15" xfId="1" applyNumberFormat="1" applyFont="1" applyFill="1" applyBorder="1" applyAlignment="1">
      <alignment horizontal="center" vertical="center"/>
    </xf>
    <xf numFmtId="1" fontId="2" fillId="2" borderId="20" xfId="1" applyNumberFormat="1" applyFill="1" applyBorder="1" applyAlignment="1">
      <alignment horizontal="center" vertical="center"/>
    </xf>
    <xf numFmtId="164" fontId="7" fillId="0" borderId="29" xfId="1" applyFont="1" applyBorder="1" applyAlignment="1">
      <alignment horizontal="right" vertical="center"/>
    </xf>
    <xf numFmtId="164" fontId="7" fillId="0" borderId="30" xfId="1" applyFont="1" applyBorder="1" applyAlignment="1">
      <alignment horizontal="right" vertical="center"/>
    </xf>
    <xf numFmtId="164" fontId="7" fillId="0" borderId="17" xfId="1" applyFont="1" applyBorder="1" applyAlignment="1">
      <alignment horizontal="right" vertical="center"/>
    </xf>
    <xf numFmtId="164" fontId="7" fillId="0" borderId="31" xfId="1" applyFont="1" applyBorder="1" applyAlignment="1">
      <alignment horizontal="right" vertical="center"/>
    </xf>
    <xf numFmtId="164" fontId="7" fillId="0" borderId="32" xfId="1" applyFont="1" applyBorder="1" applyAlignment="1">
      <alignment horizontal="center"/>
    </xf>
    <xf numFmtId="164" fontId="7" fillId="0" borderId="33" xfId="1" applyFont="1" applyBorder="1" applyAlignment="1">
      <alignment horizontal="center"/>
    </xf>
    <xf numFmtId="164" fontId="7" fillId="0" borderId="15" xfId="1" applyFont="1" applyBorder="1" applyAlignment="1">
      <alignment horizontal="center"/>
    </xf>
    <xf numFmtId="164" fontId="7" fillId="0" borderId="34" xfId="1" applyFont="1" applyBorder="1" applyAlignment="1">
      <alignment horizontal="center"/>
    </xf>
    <xf numFmtId="164" fontId="7" fillId="0" borderId="35" xfId="1" applyFont="1" applyBorder="1" applyAlignment="1">
      <alignment horizontal="center"/>
    </xf>
    <xf numFmtId="164" fontId="7" fillId="0" borderId="18" xfId="1" applyFont="1" applyBorder="1" applyAlignment="1">
      <alignment horizontal="center"/>
    </xf>
    <xf numFmtId="164" fontId="4" fillId="2" borderId="19" xfId="1" applyFont="1" applyFill="1" applyBorder="1" applyAlignment="1">
      <alignment horizontal="left" vertical="center"/>
    </xf>
    <xf numFmtId="164" fontId="4" fillId="2" borderId="20" xfId="1" applyFont="1" applyFill="1" applyBorder="1" applyAlignment="1">
      <alignment horizontal="left" vertical="center"/>
    </xf>
    <xf numFmtId="164" fontId="1" fillId="0" borderId="32" xfId="1" applyFont="1" applyBorder="1" applyAlignment="1">
      <alignment horizontal="center" vertical="center" wrapText="1"/>
    </xf>
    <xf numFmtId="164" fontId="1" fillId="0" borderId="30" xfId="1" applyFont="1" applyBorder="1" applyAlignment="1">
      <alignment horizontal="center" vertical="center"/>
    </xf>
    <xf numFmtId="164" fontId="1" fillId="0" borderId="37" xfId="1" applyFont="1" applyBorder="1" applyAlignment="1">
      <alignment horizontal="center" vertical="center"/>
    </xf>
    <xf numFmtId="164" fontId="1" fillId="0" borderId="36" xfId="1" applyFont="1" applyBorder="1" applyAlignment="1">
      <alignment horizontal="center" vertical="center"/>
    </xf>
    <xf numFmtId="0" fontId="4" fillId="2" borderId="38" xfId="1" applyNumberFormat="1" applyFont="1" applyFill="1" applyBorder="1" applyAlignment="1">
      <alignment horizontal="center" vertical="center"/>
    </xf>
    <xf numFmtId="0" fontId="4" fillId="2" borderId="26" xfId="1" applyNumberFormat="1" applyFont="1" applyFill="1" applyBorder="1" applyAlignment="1">
      <alignment horizontal="center" vertical="center"/>
    </xf>
    <xf numFmtId="164" fontId="1" fillId="0" borderId="32" xfId="1" applyFont="1" applyBorder="1" applyAlignment="1">
      <alignment horizontal="center" vertical="center"/>
    </xf>
    <xf numFmtId="164" fontId="4" fillId="0" borderId="14" xfId="1" applyFont="1" applyBorder="1" applyAlignment="1">
      <alignment horizontal="left"/>
    </xf>
    <xf numFmtId="164" fontId="4" fillId="0" borderId="11" xfId="1" applyFont="1" applyBorder="1" applyAlignment="1">
      <alignment horizontal="left"/>
    </xf>
    <xf numFmtId="164" fontId="7" fillId="0" borderId="10" xfId="1" applyFont="1" applyBorder="1" applyAlignment="1">
      <alignment horizontal="center" vertical="center"/>
    </xf>
    <xf numFmtId="164" fontId="7" fillId="0" borderId="19" xfId="1" applyFont="1" applyBorder="1" applyAlignment="1">
      <alignment horizontal="center" vertical="center"/>
    </xf>
    <xf numFmtId="164" fontId="7" fillId="0" borderId="20" xfId="1" applyFont="1" applyBorder="1" applyAlignment="1">
      <alignment horizontal="center" vertical="center"/>
    </xf>
    <xf numFmtId="164" fontId="4" fillId="0" borderId="3" xfId="1" applyFont="1" applyBorder="1" applyAlignment="1">
      <alignment horizontal="center" vertical="center"/>
    </xf>
    <xf numFmtId="164" fontId="4" fillId="0" borderId="4" xfId="1" applyFont="1" applyBorder="1" applyAlignment="1">
      <alignment horizontal="center" vertical="center"/>
    </xf>
    <xf numFmtId="164" fontId="5" fillId="0" borderId="6" xfId="1" applyFont="1" applyBorder="1" applyAlignment="1">
      <alignment horizontal="center" vertical="top"/>
    </xf>
    <xf numFmtId="164" fontId="5" fillId="0" borderId="7" xfId="1" applyFont="1" applyBorder="1" applyAlignment="1">
      <alignment horizontal="center" vertical="top"/>
    </xf>
    <xf numFmtId="164" fontId="2" fillId="0" borderId="8" xfId="1" applyBorder="1" applyAlignment="1">
      <alignment horizontal="center"/>
    </xf>
    <xf numFmtId="164" fontId="2" fillId="0" borderId="9" xfId="1" applyBorder="1" applyAlignment="1">
      <alignment horizontal="center"/>
    </xf>
    <xf numFmtId="164" fontId="2" fillId="0" borderId="10" xfId="1" applyBorder="1" applyAlignment="1">
      <alignment horizontal="center"/>
    </xf>
    <xf numFmtId="164" fontId="2" fillId="0" borderId="11" xfId="1" applyBorder="1" applyAlignment="1">
      <alignment horizontal="center"/>
    </xf>
    <xf numFmtId="164" fontId="1" fillId="0" borderId="10" xfId="1" applyFont="1" applyBorder="1" applyAlignment="1">
      <alignment horizontal="center" vertical="center"/>
    </xf>
    <xf numFmtId="164" fontId="2" fillId="0" borderId="11" xfId="1" applyBorder="1" applyAlignment="1">
      <alignment horizontal="center" vertical="center"/>
    </xf>
    <xf numFmtId="164" fontId="1" fillId="0" borderId="21" xfId="1" applyFont="1" applyBorder="1" applyAlignment="1">
      <alignment horizontal="center" vertical="center"/>
    </xf>
    <xf numFmtId="164" fontId="2" fillId="0" borderId="19" xfId="1" applyBorder="1" applyAlignment="1">
      <alignment horizontal="center" vertical="center"/>
    </xf>
    <xf numFmtId="164" fontId="2" fillId="0" borderId="20" xfId="1" applyBorder="1" applyAlignment="1">
      <alignment horizontal="center" vertical="center"/>
    </xf>
    <xf numFmtId="164" fontId="2" fillId="0" borderId="14" xfId="1" applyBorder="1" applyAlignment="1">
      <alignment horizontal="center"/>
    </xf>
    <xf numFmtId="164" fontId="2" fillId="0" borderId="19" xfId="1" applyBorder="1" applyAlignment="1">
      <alignment horizontal="center"/>
    </xf>
    <xf numFmtId="164" fontId="2" fillId="0" borderId="20" xfId="1" applyBorder="1" applyAlignment="1">
      <alignment horizontal="center"/>
    </xf>
    <xf numFmtId="164" fontId="4" fillId="0" borderId="14" xfId="1" applyFont="1" applyBorder="1" applyAlignment="1">
      <alignment horizontal="left" vertical="center"/>
    </xf>
    <xf numFmtId="164" fontId="4" fillId="0" borderId="11" xfId="1" applyFont="1" applyBorder="1" applyAlignment="1">
      <alignment horizontal="left" vertical="center"/>
    </xf>
    <xf numFmtId="164" fontId="2" fillId="0" borderId="14" xfId="1" applyBorder="1" applyAlignment="1">
      <alignment horizontal="left" indent="4"/>
    </xf>
    <xf numFmtId="164" fontId="2" fillId="0" borderId="11" xfId="1" applyBorder="1" applyAlignment="1">
      <alignment horizontal="left" indent="4"/>
    </xf>
    <xf numFmtId="164" fontId="9" fillId="0" borderId="21" xfId="1" applyFont="1" applyBorder="1" applyAlignment="1">
      <alignment horizontal="left"/>
    </xf>
    <xf numFmtId="164" fontId="9" fillId="0" borderId="19" xfId="1" applyFont="1" applyBorder="1" applyAlignment="1">
      <alignment horizontal="left"/>
    </xf>
    <xf numFmtId="164" fontId="9" fillId="0" borderId="20" xfId="1" applyFont="1" applyBorder="1" applyAlignment="1">
      <alignment horizontal="left"/>
    </xf>
    <xf numFmtId="164" fontId="7" fillId="0" borderId="14" xfId="1" applyFont="1" applyBorder="1" applyAlignment="1">
      <alignment horizontal="left"/>
    </xf>
    <xf numFmtId="164" fontId="7" fillId="0" borderId="11" xfId="1" applyFont="1" applyBorder="1" applyAlignment="1">
      <alignment horizontal="left"/>
    </xf>
    <xf numFmtId="164" fontId="7" fillId="0" borderId="10" xfId="1" applyFont="1" applyBorder="1" applyAlignment="1">
      <alignment horizontal="center"/>
    </xf>
    <xf numFmtId="164" fontId="7" fillId="0" borderId="19" xfId="1" applyFont="1" applyBorder="1" applyAlignment="1">
      <alignment horizontal="center"/>
    </xf>
    <xf numFmtId="164" fontId="7" fillId="0" borderId="20" xfId="1" applyFont="1" applyBorder="1" applyAlignment="1">
      <alignment horizontal="center"/>
    </xf>
    <xf numFmtId="164" fontId="1" fillId="0" borderId="14" xfId="1" applyFont="1" applyBorder="1" applyAlignment="1">
      <alignment horizontal="left" indent="4"/>
    </xf>
    <xf numFmtId="164" fontId="7" fillId="0" borderId="8" xfId="1" applyFont="1" applyBorder="1" applyAlignment="1">
      <alignment horizontal="left"/>
    </xf>
    <xf numFmtId="164" fontId="7" fillId="0" borderId="9" xfId="1" applyFont="1" applyBorder="1" applyAlignment="1">
      <alignment horizontal="left"/>
    </xf>
    <xf numFmtId="164" fontId="7" fillId="0" borderId="10" xfId="1" applyFont="1" applyBorder="1" applyAlignment="1">
      <alignment horizontal="left"/>
    </xf>
    <xf numFmtId="164" fontId="1" fillId="0" borderId="14" xfId="1" applyFont="1" applyBorder="1" applyAlignment="1">
      <alignment horizontal="right"/>
    </xf>
    <xf numFmtId="164" fontId="2" fillId="0" borderId="11" xfId="1" applyBorder="1" applyAlignment="1">
      <alignment horizontal="right"/>
    </xf>
    <xf numFmtId="164" fontId="2" fillId="0" borderId="25" xfId="1" applyBorder="1" applyAlignment="1">
      <alignment horizontal="center"/>
    </xf>
    <xf numFmtId="164" fontId="2" fillId="0" borderId="23" xfId="1" applyBorder="1" applyAlignment="1">
      <alignment horizontal="center"/>
    </xf>
    <xf numFmtId="164" fontId="2" fillId="0" borderId="24" xfId="1" applyBorder="1" applyAlignment="1">
      <alignment horizontal="center"/>
    </xf>
    <xf numFmtId="164" fontId="7" fillId="0" borderId="14" xfId="1" applyFont="1" applyBorder="1" applyAlignment="1">
      <alignment horizontal="right"/>
    </xf>
    <xf numFmtId="164" fontId="7" fillId="0" borderId="11" xfId="1" applyFont="1" applyBorder="1" applyAlignment="1">
      <alignment horizontal="right"/>
    </xf>
    <xf numFmtId="164" fontId="2" fillId="0" borderId="0" xfId="1" applyAlignment="1">
      <alignment horizontal="left" wrapText="1"/>
    </xf>
    <xf numFmtId="164" fontId="2" fillId="0" borderId="0" xfId="1" applyAlignment="1">
      <alignment horizontal="left" vertical="top" wrapText="1"/>
    </xf>
    <xf numFmtId="164" fontId="2" fillId="0" borderId="28" xfId="1" applyBorder="1" applyAlignment="1">
      <alignment horizontal="left" vertical="top" wrapText="1"/>
    </xf>
    <xf numFmtId="164" fontId="7" fillId="0" borderId="14" xfId="1" applyFont="1" applyBorder="1" applyAlignment="1">
      <alignment horizontal="right" vertical="center"/>
    </xf>
    <xf numFmtId="164" fontId="7" fillId="0" borderId="11" xfId="1" applyFont="1" applyBorder="1" applyAlignment="1">
      <alignment horizontal="right" vertical="center"/>
    </xf>
    <xf numFmtId="164" fontId="7" fillId="0" borderId="26" xfId="1" applyFont="1" applyBorder="1" applyAlignment="1">
      <alignment horizontal="center"/>
    </xf>
    <xf numFmtId="164" fontId="7" fillId="0" borderId="27" xfId="1" applyFont="1" applyBorder="1" applyAlignment="1">
      <alignment horizontal="center"/>
    </xf>
    <xf numFmtId="164" fontId="7" fillId="0" borderId="16" xfId="1" applyFont="1" applyBorder="1" applyAlignment="1">
      <alignment horizontal="center"/>
    </xf>
  </cellXfs>
  <cellStyles count="3">
    <cellStyle name="Normal" xfId="0" builtinId="0"/>
    <cellStyle name="Normal 2" xfId="1" xr:uid="{67838C74-E153-5C4B-AFB0-06B078D38DAF}"/>
    <cellStyle name="常规 2" xfId="2" xr:uid="{FFFF0B56-A679-CA44-8A48-3EEBE481FF7F}"/>
  </cellStyles>
  <dxfs count="1">
    <dxf>
      <font>
        <strike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24095</xdr:colOff>
      <xdr:row>39</xdr:row>
      <xdr:rowOff>22411</xdr:rowOff>
    </xdr:from>
    <xdr:to>
      <xdr:col>1</xdr:col>
      <xdr:colOff>1238250</xdr:colOff>
      <xdr:row>50</xdr:row>
      <xdr:rowOff>34551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5" y="7248711"/>
          <a:ext cx="3449355" cy="241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LC/OneDrive/Rebox%20-%20OneDrive/2%20Opeation%20IMPORTANT/Txn%20record_master%20file_2018122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"/>
      <sheetName val="Orders Submitted"/>
      <sheetName val="Users"/>
      <sheetName val="Device Received"/>
      <sheetName val="Checklist(Used)"/>
      <sheetName val="Inventory list"/>
      <sheetName val="SHOTS"/>
      <sheetName val="Export Summary"/>
      <sheetName val="Analysis"/>
      <sheetName val="20181121-Billing Summary"/>
      <sheetName val="Extra 5_20181119"/>
      <sheetName val="Invoice"/>
      <sheetName val="message template"/>
      <sheetName val="Sheet1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Qoo10</v>
          </cell>
        </row>
      </sheetData>
      <sheetData sheetId="4"/>
      <sheetData sheetId="5" refreshError="1"/>
      <sheetData sheetId="6" refreshError="1"/>
      <sheetData sheetId="7">
        <row r="2">
          <cell r="D2">
            <v>43526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BB8A-D622-F645-91D7-3780AE43C368}">
  <sheetPr>
    <pageSetUpPr fitToPage="1"/>
  </sheetPr>
  <dimension ref="A1:P54"/>
  <sheetViews>
    <sheetView tabSelected="1" view="pageBreakPreview" zoomScaleNormal="100" zoomScaleSheetLayoutView="100" workbookViewId="0">
      <selection activeCell="F45" sqref="F45"/>
    </sheetView>
  </sheetViews>
  <sheetFormatPr baseColWidth="10" defaultColWidth="9.1640625" defaultRowHeight="15"/>
  <cols>
    <col min="1" max="1" width="29.33203125" style="2" customWidth="1"/>
    <col min="2" max="2" width="42.6640625" style="2" customWidth="1"/>
    <col min="3" max="3" width="7.83203125" style="2" customWidth="1"/>
    <col min="4" max="4" width="9.1640625" style="2" customWidth="1"/>
    <col min="5" max="5" width="23.6640625" style="2" customWidth="1"/>
    <col min="6" max="6" width="7.33203125" style="1" customWidth="1"/>
    <col min="7" max="7" width="5" style="2" customWidth="1"/>
    <col min="8" max="8" width="9.33203125" style="2" bestFit="1" customWidth="1"/>
    <col min="9" max="16384" width="9.1640625" style="2"/>
  </cols>
  <sheetData>
    <row r="1" spans="1:16" ht="26">
      <c r="A1" s="20" t="s">
        <v>30</v>
      </c>
      <c r="B1" s="40"/>
      <c r="C1" s="67" t="s">
        <v>63</v>
      </c>
      <c r="D1" s="68"/>
      <c r="E1" s="36"/>
      <c r="F1" s="69" t="s">
        <v>0</v>
      </c>
      <c r="G1" s="70"/>
    </row>
    <row r="2" spans="1:16" ht="22" customHeight="1">
      <c r="A2" s="33" t="s">
        <v>65</v>
      </c>
      <c r="B2" s="53"/>
      <c r="C2" s="53"/>
      <c r="D2" s="53"/>
      <c r="E2" s="54"/>
      <c r="F2" s="31"/>
      <c r="G2" s="32"/>
      <c r="M2" s="27" t="s">
        <v>45</v>
      </c>
      <c r="N2" s="29" t="e">
        <f>IFERROR(SEARCH(M2,$L$2),SEARCH("Internal",$L$2))</f>
        <v>#VALUE!</v>
      </c>
      <c r="O2" s="30" t="e">
        <f>MID($L$2,N2,N3-N2)</f>
        <v>#VALUE!</v>
      </c>
      <c r="P2" s="30" t="e">
        <f>MID(O2,SEARCH(":",O2)+2,LEN(O2)-(SEARCH(":",O2)+2))</f>
        <v>#VALUE!</v>
      </c>
    </row>
    <row r="3" spans="1:16" ht="14.25" customHeight="1" thickBot="1">
      <c r="A3" s="71"/>
      <c r="B3" s="72"/>
      <c r="C3" s="73"/>
      <c r="D3" s="74"/>
      <c r="E3" s="73"/>
      <c r="F3" s="5"/>
      <c r="G3" s="6"/>
      <c r="M3" s="27" t="s">
        <v>46</v>
      </c>
      <c r="N3" s="29" t="e">
        <f>SEARCH(M3,$L$2)</f>
        <v>#VALUE!</v>
      </c>
      <c r="O3" s="30" t="e">
        <f>MID($L$2,N3,N4-N3)</f>
        <v>#VALUE!</v>
      </c>
      <c r="P3" s="30" t="e">
        <f>MID(O3,SEARCH(":",O3)+2,LEN(O3)-(SEARCH(":",O3)+2))</f>
        <v>#VALUE!</v>
      </c>
    </row>
    <row r="4" spans="1:16" ht="17.25" customHeight="1">
      <c r="A4" s="83" t="s">
        <v>1</v>
      </c>
      <c r="B4" s="84"/>
      <c r="C4" s="77" t="s">
        <v>62</v>
      </c>
      <c r="D4" s="76"/>
      <c r="E4" s="41"/>
      <c r="F4" s="3"/>
      <c r="G4" s="4"/>
      <c r="M4" s="27" t="s">
        <v>47</v>
      </c>
      <c r="N4" s="29" t="e">
        <f>IFERROR(SEARCH(M4,$L$2),SEARCH("Google",$L$2))</f>
        <v>#VALUE!</v>
      </c>
      <c r="O4" s="30" t="e">
        <f>MID($L$2,N4,N5-N4)</f>
        <v>#VALUE!</v>
      </c>
      <c r="P4" s="30" t="e">
        <f>IF(OR(MID(O4,SEARCH(":",O4)+2,LEN(O4)-(SEARCH(":",O4)+2))="Signed out and removed",MID(O4,SEARCH(":",O4)+2,LEN(O4)-(SEARCH(":",O4)+2))="ALL Removed"),"Signed out","NOT signed out")</f>
        <v>#VALUE!</v>
      </c>
    </row>
    <row r="5" spans="1:16" ht="16" customHeight="1">
      <c r="A5" s="34" t="s">
        <v>70</v>
      </c>
      <c r="B5" s="35"/>
      <c r="C5" s="55" t="s">
        <v>66</v>
      </c>
      <c r="D5" s="56"/>
      <c r="E5" s="59"/>
      <c r="M5" s="27" t="s">
        <v>48</v>
      </c>
      <c r="N5" s="29" t="e">
        <f>SEARCH(M5,$L$2)</f>
        <v>#VALUE!</v>
      </c>
      <c r="O5" s="30" t="e">
        <f>MID($L$2,N5,N6-N5)</f>
        <v>#VALUE!</v>
      </c>
      <c r="P5" s="30" t="e">
        <f>MID(O5,SEARCH(":",O5)+2,LEN(O5)-(SEARCH(":",O5)+2))</f>
        <v>#VALUE!</v>
      </c>
    </row>
    <row r="6" spans="1:16">
      <c r="A6" s="34" t="s">
        <v>71</v>
      </c>
      <c r="B6" s="35"/>
      <c r="C6" s="57"/>
      <c r="D6" s="58"/>
      <c r="E6" s="60"/>
      <c r="M6" s="27" t="s">
        <v>49</v>
      </c>
      <c r="N6" s="29" t="e">
        <f>IFERROR(SEARCH(M6,$L$2),SEARCH("LED",$L$2))</f>
        <v>#VALUE!</v>
      </c>
      <c r="O6" s="30" t="e">
        <f>MID($L$2,N6,N7-N6)</f>
        <v>#VALUE!</v>
      </c>
      <c r="P6" s="30" t="e">
        <f>IF(MID(O6,SEARCH(":",O6)+2,LEN(O6)-(SEARCH(":",O6)+2))="Perfect display and touch function","Perfect","Color issue")</f>
        <v>#VALUE!</v>
      </c>
    </row>
    <row r="7" spans="1:16">
      <c r="A7" s="34" t="s">
        <v>73</v>
      </c>
      <c r="B7" s="39"/>
      <c r="C7" s="61" t="s">
        <v>2</v>
      </c>
      <c r="D7" s="56"/>
      <c r="E7" s="59"/>
      <c r="M7" s="27" t="s">
        <v>50</v>
      </c>
      <c r="N7" s="29" t="e">
        <f>SEARCH(M7,$L$2)</f>
        <v>#VALUE!</v>
      </c>
      <c r="O7" s="30" t="e">
        <f>IF(N8="N/A",MID($L$2,N7,N9-N7),MID($L$2,N7,N8-N7))</f>
        <v>#VALUE!</v>
      </c>
      <c r="P7" s="30" t="e">
        <f>IF(AND(N8="N/A",N9="N/A"),IF(MID(L2,N7+23,2)="Fl","Flawless",IF(MID(L2,N7+23,2)="Be","Bent",IF(MID(L2,N7+23,1)="Wi","Scratches/Dent",IF(MID(L2,N7+23,2)="Fi","Fine scratches","Pls check")))),MID(O7,SEARCH(":",O7)+2,LEN(O7)-(SEARCH(":",O7)+2)))</f>
        <v>#VALUE!</v>
      </c>
    </row>
    <row r="8" spans="1:16" ht="15" customHeight="1">
      <c r="A8" s="34" t="s">
        <v>74</v>
      </c>
      <c r="B8" s="37"/>
      <c r="C8" s="57"/>
      <c r="D8" s="58"/>
      <c r="E8" s="60"/>
      <c r="M8" s="28" t="s">
        <v>51</v>
      </c>
      <c r="N8" s="29" t="str">
        <f>IFERROR(SEARCH(M8,$L$2),"N/A")</f>
        <v>N/A</v>
      </c>
      <c r="O8" s="30" t="str">
        <f>IFERROR(IF(N9="N/A",MID($L$2,N8,LEN(M8)+LEN(K8)+3),MID($L$2,N8,N9-N8)),"N/A")</f>
        <v>N/A</v>
      </c>
      <c r="P8" s="30" t="str">
        <f>IFERROR(MID(O8,SEARCH(":",O8)+2,LEN(O8)-(SEARCH(":",O8)+1)),"N/A")</f>
        <v>N/A</v>
      </c>
    </row>
    <row r="9" spans="1:16">
      <c r="A9" s="34" t="s">
        <v>72</v>
      </c>
      <c r="B9" s="38"/>
      <c r="C9" s="75" t="s">
        <v>67</v>
      </c>
      <c r="D9" s="76"/>
      <c r="E9" s="42"/>
      <c r="M9" s="27" t="s">
        <v>52</v>
      </c>
      <c r="N9" s="29" t="str">
        <f>IFERROR(SEARCH(M9,$L$2),"N/A")</f>
        <v>N/A</v>
      </c>
      <c r="O9" s="30" t="e">
        <f>IF(N10="N/A",MID($L$2,N9,22),MID($L$2,N9,N10-N9-1))</f>
        <v>#VALUE!</v>
      </c>
      <c r="P9" s="30" t="str">
        <f>IF(N9="N/A","N/A",IF(MID(O9,15,1)="N","No issue",IF(MID(O9,15,1)="F","Faint black spot",IF(MID(O9,15,1)="M","Multiple / severe black spot(s) or faulty",IF(N9="N/A","N/A","ERROR")))))</f>
        <v>N/A</v>
      </c>
    </row>
    <row r="10" spans="1:16" ht="14.25" customHeight="1">
      <c r="A10" s="34" t="s">
        <v>75</v>
      </c>
      <c r="B10" s="37"/>
      <c r="C10" s="77" t="s">
        <v>64</v>
      </c>
      <c r="D10" s="78"/>
      <c r="E10" s="79"/>
      <c r="M10" s="27" t="s">
        <v>3</v>
      </c>
      <c r="N10" s="29" t="str">
        <f t="shared" ref="N10:N15" si="0">IFERROR(IF(SEARCH(M10,$L$2)&gt;400,"N/A",IFERROR(SEARCH(M10,$L$2),"N/A")),"N/A")</f>
        <v>N/A</v>
      </c>
      <c r="O10" s="30" t="str">
        <f>IFERROR(MID($L$2,N10,N11-N10-1),"N/A")</f>
        <v>N/A</v>
      </c>
      <c r="P10" s="30" t="str">
        <f t="shared" ref="P10:P15" si="1">IF(ISNUMBER(N10),"Missing",IF(N10="N/A","Available","ERROR"))</f>
        <v>Available</v>
      </c>
    </row>
    <row r="11" spans="1:16">
      <c r="A11" s="80"/>
      <c r="B11" s="81"/>
      <c r="C11" s="82"/>
      <c r="D11" s="81"/>
      <c r="E11" s="82"/>
      <c r="F11" s="7"/>
      <c r="M11" s="27" t="s">
        <v>53</v>
      </c>
      <c r="N11" s="29" t="str">
        <f t="shared" si="0"/>
        <v>N/A</v>
      </c>
      <c r="O11" s="30" t="str">
        <f>IFERROR(MID($L$2,N11,N12-N11-1),"N/A")</f>
        <v>N/A</v>
      </c>
      <c r="P11" s="30" t="str">
        <f t="shared" si="1"/>
        <v>Available</v>
      </c>
    </row>
    <row r="12" spans="1:16" ht="17.25" customHeight="1">
      <c r="A12" s="62" t="s">
        <v>4</v>
      </c>
      <c r="B12" s="63"/>
      <c r="C12" s="64" t="s">
        <v>5</v>
      </c>
      <c r="D12" s="65"/>
      <c r="E12" s="66"/>
      <c r="F12" s="8" t="s">
        <v>6</v>
      </c>
      <c r="G12" s="9" t="s">
        <v>7</v>
      </c>
      <c r="M12" s="27" t="s">
        <v>8</v>
      </c>
      <c r="N12" s="29" t="str">
        <f>IFERROR(IF(SEARCH(M12,$L$2)&gt;400,"N/A",IFERROR(SEARCH(M12,$L$2),"N/A")),"N/A")</f>
        <v>N/A</v>
      </c>
      <c r="O12" s="30" t="str">
        <f>IFERROR(MID($L$2,N12,N13-N12-1),"N/A")</f>
        <v>N/A</v>
      </c>
      <c r="P12" s="30" t="str">
        <f t="shared" si="1"/>
        <v>Available</v>
      </c>
    </row>
    <row r="13" spans="1:16">
      <c r="A13" s="90" t="s">
        <v>9</v>
      </c>
      <c r="B13" s="91"/>
      <c r="C13" s="92"/>
      <c r="D13" s="93"/>
      <c r="E13" s="94"/>
      <c r="G13" s="10"/>
      <c r="M13" s="27" t="s">
        <v>54</v>
      </c>
      <c r="N13" s="29" t="str">
        <f>IFERROR(IF(SEARCH(M13,$L$2)&gt;400,"N/A",IFERROR(SEARCH(M13,$L$2),"N/A")),"N/A")</f>
        <v>N/A</v>
      </c>
      <c r="O13" s="30" t="str">
        <f>IFERROR(MID($L$2,N13,N14-N13-1),"N/A")</f>
        <v>N/A</v>
      </c>
      <c r="P13" s="30" t="str">
        <f>IF(ISNUMBER(N13),"Missing",IF(N13="N/A","Available","ERROR"))</f>
        <v>Available</v>
      </c>
    </row>
    <row r="14" spans="1:16">
      <c r="A14" s="95" t="s">
        <v>68</v>
      </c>
      <c r="B14" s="86"/>
      <c r="C14" s="92" t="s">
        <v>69</v>
      </c>
      <c r="D14" s="93"/>
      <c r="E14" s="94"/>
      <c r="G14" s="10"/>
      <c r="M14" s="27" t="s">
        <v>10</v>
      </c>
      <c r="N14" s="29" t="str">
        <f t="shared" si="0"/>
        <v>N/A</v>
      </c>
      <c r="O14" s="30" t="str">
        <f>IFERROR(MID($L$2,N14,N15-N14-1),"N/A")</f>
        <v>N/A</v>
      </c>
      <c r="P14" s="30" t="str">
        <f t="shared" si="1"/>
        <v>Available</v>
      </c>
    </row>
    <row r="15" spans="1:16">
      <c r="A15" s="85" t="s">
        <v>32</v>
      </c>
      <c r="B15" s="86"/>
      <c r="C15" s="87"/>
      <c r="D15" s="88"/>
      <c r="E15" s="89"/>
      <c r="F15" s="11" t="e">
        <f>P2</f>
        <v>#VALUE!</v>
      </c>
      <c r="G15" s="10" t="s">
        <v>31</v>
      </c>
      <c r="M15" s="27" t="s">
        <v>55</v>
      </c>
      <c r="N15" s="29" t="str">
        <f t="shared" si="0"/>
        <v>N/A</v>
      </c>
      <c r="O15" s="30" t="str">
        <f>IFERROR(MID($L$2,N15,LEN(M15)),"N/A")</f>
        <v>N/A</v>
      </c>
      <c r="P15" s="30" t="str">
        <f t="shared" si="1"/>
        <v>Available</v>
      </c>
    </row>
    <row r="16" spans="1:16">
      <c r="A16" s="85" t="s">
        <v>33</v>
      </c>
      <c r="B16" s="86"/>
      <c r="C16" s="87"/>
      <c r="D16" s="88"/>
      <c r="E16" s="89"/>
      <c r="F16" s="11" t="e">
        <f>P3</f>
        <v>#VALUE!</v>
      </c>
      <c r="G16" s="10" t="s">
        <v>31</v>
      </c>
    </row>
    <row r="17" spans="1:7">
      <c r="A17" s="95" t="s">
        <v>57</v>
      </c>
      <c r="B17" s="86"/>
      <c r="C17" s="87"/>
      <c r="D17" s="88"/>
      <c r="E17" s="89"/>
      <c r="F17" s="11" t="e">
        <f>P4</f>
        <v>#VALUE!</v>
      </c>
      <c r="G17" s="10" t="s">
        <v>31</v>
      </c>
    </row>
    <row r="18" spans="1:7">
      <c r="A18" s="96" t="s">
        <v>11</v>
      </c>
      <c r="B18" s="97"/>
      <c r="C18" s="98"/>
      <c r="D18" s="91"/>
      <c r="E18" s="98"/>
      <c r="G18" s="10"/>
    </row>
    <row r="19" spans="1:7" ht="15" customHeight="1">
      <c r="A19" s="85" t="s">
        <v>34</v>
      </c>
      <c r="B19" s="86"/>
      <c r="C19" s="87"/>
      <c r="D19" s="88"/>
      <c r="E19" s="89"/>
      <c r="F19" s="11" t="e">
        <f>P5</f>
        <v>#VALUE!</v>
      </c>
      <c r="G19" s="10" t="s">
        <v>31</v>
      </c>
    </row>
    <row r="20" spans="1:7" ht="15" customHeight="1">
      <c r="A20" s="95" t="s">
        <v>35</v>
      </c>
      <c r="B20" s="86"/>
      <c r="C20" s="87"/>
      <c r="D20" s="88"/>
      <c r="E20" s="89"/>
      <c r="F20" s="11" t="e">
        <f>P6</f>
        <v>#VALUE!</v>
      </c>
      <c r="G20" s="10" t="s">
        <v>31</v>
      </c>
    </row>
    <row r="21" spans="1:7">
      <c r="A21" s="99" t="s">
        <v>58</v>
      </c>
      <c r="B21" s="100"/>
      <c r="C21" s="87"/>
      <c r="D21" s="88"/>
      <c r="E21" s="89"/>
      <c r="G21" s="10" t="s">
        <v>31</v>
      </c>
    </row>
    <row r="22" spans="1:7">
      <c r="A22" s="85" t="s">
        <v>36</v>
      </c>
      <c r="B22" s="86"/>
      <c r="C22" s="87"/>
      <c r="D22" s="88"/>
      <c r="E22" s="89"/>
      <c r="G22" s="10" t="s">
        <v>31</v>
      </c>
    </row>
    <row r="23" spans="1:7">
      <c r="A23" s="85" t="s">
        <v>37</v>
      </c>
      <c r="B23" s="86"/>
      <c r="C23" s="87"/>
      <c r="D23" s="88"/>
      <c r="E23" s="89"/>
      <c r="F23" s="11" t="e">
        <f>P7</f>
        <v>#VALUE!</v>
      </c>
      <c r="G23" s="10" t="s">
        <v>31</v>
      </c>
    </row>
    <row r="24" spans="1:7">
      <c r="A24" s="85" t="s">
        <v>38</v>
      </c>
      <c r="B24" s="86"/>
      <c r="C24" s="87"/>
      <c r="D24" s="88"/>
      <c r="E24" s="89"/>
      <c r="F24" s="11" t="str">
        <f>P8</f>
        <v>N/A</v>
      </c>
      <c r="G24" s="10" t="s">
        <v>31</v>
      </c>
    </row>
    <row r="25" spans="1:7">
      <c r="A25" s="90" t="s">
        <v>12</v>
      </c>
      <c r="B25" s="91"/>
      <c r="C25" s="12" t="s">
        <v>13</v>
      </c>
      <c r="D25" s="13" t="s">
        <v>14</v>
      </c>
      <c r="E25" s="14"/>
      <c r="G25" s="10"/>
    </row>
    <row r="26" spans="1:7" ht="14.25" customHeight="1">
      <c r="A26" s="85" t="s">
        <v>15</v>
      </c>
      <c r="B26" s="86"/>
      <c r="C26" s="19" t="s">
        <v>31</v>
      </c>
      <c r="D26" s="22" t="s">
        <v>31</v>
      </c>
      <c r="E26" s="24"/>
      <c r="G26" s="10" t="s">
        <v>31</v>
      </c>
    </row>
    <row r="27" spans="1:7">
      <c r="A27" s="85" t="s">
        <v>16</v>
      </c>
      <c r="B27" s="86"/>
      <c r="C27" s="19" t="s">
        <v>31</v>
      </c>
      <c r="D27" s="22" t="s">
        <v>31</v>
      </c>
      <c r="E27" s="24"/>
      <c r="G27" s="10" t="s">
        <v>31</v>
      </c>
    </row>
    <row r="28" spans="1:7" ht="14.25" customHeight="1">
      <c r="A28" s="85" t="s">
        <v>17</v>
      </c>
      <c r="B28" s="86"/>
      <c r="C28" s="19" t="s">
        <v>31</v>
      </c>
      <c r="D28" s="22" t="s">
        <v>31</v>
      </c>
      <c r="E28" s="24"/>
      <c r="G28" s="10" t="s">
        <v>31</v>
      </c>
    </row>
    <row r="29" spans="1:7" ht="14.25" customHeight="1">
      <c r="A29" s="85" t="s">
        <v>40</v>
      </c>
      <c r="B29" s="86"/>
      <c r="C29" s="19" t="s">
        <v>31</v>
      </c>
      <c r="D29" s="22" t="s">
        <v>31</v>
      </c>
      <c r="E29" s="24"/>
      <c r="G29" s="10" t="s">
        <v>31</v>
      </c>
    </row>
    <row r="30" spans="1:7" ht="14.25" customHeight="1">
      <c r="A30" s="85" t="s">
        <v>18</v>
      </c>
      <c r="B30" s="86"/>
      <c r="C30" s="19" t="s">
        <v>31</v>
      </c>
      <c r="D30" s="22" t="s">
        <v>31</v>
      </c>
      <c r="E30" s="24"/>
      <c r="G30" s="10" t="s">
        <v>31</v>
      </c>
    </row>
    <row r="31" spans="1:7" ht="14.25" customHeight="1">
      <c r="A31" s="95" t="s">
        <v>61</v>
      </c>
      <c r="B31" s="86"/>
      <c r="C31" s="19" t="s">
        <v>31</v>
      </c>
      <c r="D31" s="22" t="s">
        <v>31</v>
      </c>
      <c r="E31" s="24"/>
      <c r="F31" s="11" t="str">
        <f>P9</f>
        <v>N/A</v>
      </c>
      <c r="G31" s="10" t="s">
        <v>31</v>
      </c>
    </row>
    <row r="32" spans="1:7" ht="14.25" customHeight="1">
      <c r="A32" s="85" t="s">
        <v>19</v>
      </c>
      <c r="B32" s="86"/>
      <c r="C32" s="19" t="s">
        <v>31</v>
      </c>
      <c r="D32" s="22" t="s">
        <v>31</v>
      </c>
      <c r="E32" s="24"/>
      <c r="G32" s="10" t="s">
        <v>31</v>
      </c>
    </row>
    <row r="33" spans="1:7" ht="14.25" customHeight="1">
      <c r="A33" s="95" t="s">
        <v>59</v>
      </c>
      <c r="B33" s="86"/>
      <c r="C33" s="19" t="s">
        <v>31</v>
      </c>
      <c r="D33" s="22" t="s">
        <v>31</v>
      </c>
      <c r="E33" s="24"/>
      <c r="G33" s="10" t="s">
        <v>31</v>
      </c>
    </row>
    <row r="34" spans="1:7" ht="14.25" customHeight="1">
      <c r="A34" s="85" t="s">
        <v>41</v>
      </c>
      <c r="B34" s="86"/>
      <c r="C34" s="19" t="s">
        <v>31</v>
      </c>
      <c r="D34" s="22" t="s">
        <v>31</v>
      </c>
      <c r="E34" s="24"/>
      <c r="G34" s="10" t="s">
        <v>31</v>
      </c>
    </row>
    <row r="35" spans="1:7" ht="14.25" customHeight="1">
      <c r="A35" s="85" t="s">
        <v>20</v>
      </c>
      <c r="B35" s="86"/>
      <c r="C35" s="19" t="s">
        <v>31</v>
      </c>
      <c r="D35" s="22" t="s">
        <v>31</v>
      </c>
      <c r="E35" s="24"/>
      <c r="G35" s="10" t="s">
        <v>31</v>
      </c>
    </row>
    <row r="36" spans="1:7">
      <c r="A36" s="85" t="s">
        <v>42</v>
      </c>
      <c r="B36" s="86"/>
      <c r="C36" s="19" t="s">
        <v>31</v>
      </c>
      <c r="D36" s="22" t="s">
        <v>31</v>
      </c>
      <c r="E36" s="24"/>
      <c r="G36" s="10" t="s">
        <v>31</v>
      </c>
    </row>
    <row r="37" spans="1:7">
      <c r="A37" s="85" t="s">
        <v>43</v>
      </c>
      <c r="B37" s="86"/>
      <c r="C37" s="19" t="s">
        <v>31</v>
      </c>
      <c r="D37" s="22" t="s">
        <v>31</v>
      </c>
      <c r="E37" s="24"/>
      <c r="G37" s="10" t="s">
        <v>31</v>
      </c>
    </row>
    <row r="38" spans="1:7">
      <c r="A38" s="85" t="s">
        <v>44</v>
      </c>
      <c r="B38" s="86"/>
      <c r="C38" s="19" t="s">
        <v>31</v>
      </c>
      <c r="D38" s="22" t="s">
        <v>31</v>
      </c>
      <c r="E38" s="24"/>
      <c r="G38" s="10" t="s">
        <v>31</v>
      </c>
    </row>
    <row r="39" spans="1:7">
      <c r="A39" s="95" t="s">
        <v>60</v>
      </c>
      <c r="B39" s="86"/>
      <c r="C39" s="19" t="s">
        <v>31</v>
      </c>
      <c r="D39" s="22" t="s">
        <v>31</v>
      </c>
      <c r="E39" s="24"/>
      <c r="G39" s="10" t="s">
        <v>31</v>
      </c>
    </row>
    <row r="40" spans="1:7">
      <c r="A40" s="104" t="s">
        <v>21</v>
      </c>
      <c r="B40" s="105"/>
      <c r="C40" s="15" t="s">
        <v>22</v>
      </c>
      <c r="D40" s="21" t="s">
        <v>23</v>
      </c>
      <c r="E40" s="25"/>
      <c r="G40" s="10"/>
    </row>
    <row r="41" spans="1:7">
      <c r="A41" s="16"/>
      <c r="B41" s="17" t="s">
        <v>3</v>
      </c>
      <c r="C41" s="19" t="s">
        <v>31</v>
      </c>
      <c r="D41" s="22" t="s">
        <v>31</v>
      </c>
      <c r="E41" s="26"/>
      <c r="F41" s="11" t="str">
        <f>P10</f>
        <v>Available</v>
      </c>
      <c r="G41" s="10" t="s">
        <v>31</v>
      </c>
    </row>
    <row r="42" spans="1:7">
      <c r="A42" s="16"/>
      <c r="B42" s="17" t="s">
        <v>24</v>
      </c>
      <c r="C42" s="19" t="s">
        <v>31</v>
      </c>
      <c r="D42" s="22" t="s">
        <v>31</v>
      </c>
      <c r="E42" s="26"/>
      <c r="F42" s="11" t="str">
        <f>P11</f>
        <v>Available</v>
      </c>
      <c r="G42" s="10" t="s">
        <v>31</v>
      </c>
    </row>
    <row r="43" spans="1:7">
      <c r="A43" s="16"/>
      <c r="B43" s="17" t="s">
        <v>8</v>
      </c>
      <c r="C43" s="19" t="s">
        <v>31</v>
      </c>
      <c r="D43" s="22" t="s">
        <v>31</v>
      </c>
      <c r="E43" s="26"/>
      <c r="F43" s="11" t="str">
        <f>P12</f>
        <v>Available</v>
      </c>
      <c r="G43" s="10" t="s">
        <v>31</v>
      </c>
    </row>
    <row r="44" spans="1:7">
      <c r="A44" s="16"/>
      <c r="B44" s="17" t="s">
        <v>25</v>
      </c>
      <c r="C44" s="19" t="s">
        <v>31</v>
      </c>
      <c r="D44" s="22" t="s">
        <v>31</v>
      </c>
      <c r="E44" s="26"/>
      <c r="F44" s="11" t="str">
        <f>IF(OR(AND(P13="Missing",LEFT(E5,6)="iPhone"),AND(P15="Missing",LEFT(E5,6)="Galaxy")),"Missing",IF(AND(P13="Available",P15="Available"),"Available",IF(AND(P13="Missing",P15="Missing"),"Missing",IF(OR(AND(P13="Available",LEFT(E5,6)="iPhone"),AND(P15="Available",LEFT(E5,6)="Galaxy")),"Available","Pls Check"))))</f>
        <v>Available</v>
      </c>
      <c r="G44" s="10" t="s">
        <v>31</v>
      </c>
    </row>
    <row r="45" spans="1:7">
      <c r="A45" s="16"/>
      <c r="B45" s="17" t="s">
        <v>10</v>
      </c>
      <c r="C45" s="19" t="s">
        <v>31</v>
      </c>
      <c r="D45" s="22" t="s">
        <v>31</v>
      </c>
      <c r="E45" s="26"/>
      <c r="F45" s="11" t="str">
        <f>P14</f>
        <v>Available</v>
      </c>
      <c r="G45" s="10" t="s">
        <v>31</v>
      </c>
    </row>
    <row r="46" spans="1:7" ht="16" thickBot="1">
      <c r="A46" s="16"/>
      <c r="B46" s="17" t="s">
        <v>26</v>
      </c>
      <c r="C46" s="19" t="s">
        <v>31</v>
      </c>
      <c r="D46" s="23" t="s">
        <v>56</v>
      </c>
      <c r="E46" s="26"/>
      <c r="G46" s="10" t="s">
        <v>31</v>
      </c>
    </row>
    <row r="47" spans="1:7" ht="16" thickBot="1">
      <c r="A47" s="16"/>
      <c r="B47" s="18"/>
      <c r="C47" s="101" t="s">
        <v>39</v>
      </c>
      <c r="D47" s="102"/>
      <c r="E47" s="103"/>
    </row>
    <row r="48" spans="1:7" ht="28" customHeight="1">
      <c r="A48" s="109" t="s">
        <v>27</v>
      </c>
      <c r="B48" s="110"/>
      <c r="C48" s="111"/>
      <c r="D48" s="112"/>
      <c r="E48" s="113"/>
    </row>
    <row r="49" spans="1:5" ht="24" customHeight="1">
      <c r="A49" s="109" t="s">
        <v>28</v>
      </c>
      <c r="B49" s="110"/>
      <c r="C49" s="92"/>
      <c r="D49" s="93"/>
      <c r="E49" s="94"/>
    </row>
    <row r="50" spans="1:5" ht="15" customHeight="1">
      <c r="A50" s="43" t="s">
        <v>29</v>
      </c>
      <c r="B50" s="44"/>
      <c r="C50" s="47"/>
      <c r="D50" s="48"/>
      <c r="E50" s="49"/>
    </row>
    <row r="51" spans="1:5" ht="17" customHeight="1" thickBot="1">
      <c r="A51" s="45"/>
      <c r="B51" s="46"/>
      <c r="C51" s="50"/>
      <c r="D51" s="51"/>
      <c r="E51" s="52"/>
    </row>
    <row r="52" spans="1:5">
      <c r="A52" s="106"/>
      <c r="B52" s="106"/>
      <c r="C52" s="107"/>
      <c r="D52" s="108"/>
      <c r="E52" s="108"/>
    </row>
    <row r="53" spans="1:5">
      <c r="A53" s="106"/>
      <c r="B53" s="106"/>
      <c r="C53" s="107"/>
      <c r="D53" s="107"/>
      <c r="E53" s="107"/>
    </row>
    <row r="54" spans="1:5">
      <c r="A54" s="106"/>
      <c r="B54" s="106"/>
      <c r="C54" s="107"/>
      <c r="D54" s="107"/>
      <c r="E54" s="107"/>
    </row>
  </sheetData>
  <mergeCells count="63">
    <mergeCell ref="A52:B54"/>
    <mergeCell ref="C52:E54"/>
    <mergeCell ref="A48:B48"/>
    <mergeCell ref="C48:E48"/>
    <mergeCell ref="A49:B49"/>
    <mergeCell ref="C49:E49"/>
    <mergeCell ref="C47:E47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8:E18"/>
    <mergeCell ref="A29:B29"/>
    <mergeCell ref="A20:B20"/>
    <mergeCell ref="C20:E20"/>
    <mergeCell ref="A21:B21"/>
    <mergeCell ref="C21:E21"/>
    <mergeCell ref="A22:B22"/>
    <mergeCell ref="C22:E22"/>
    <mergeCell ref="A23:B23"/>
    <mergeCell ref="C23:E23"/>
    <mergeCell ref="A24:B24"/>
    <mergeCell ref="C24:E24"/>
    <mergeCell ref="A25:B25"/>
    <mergeCell ref="A26:B26"/>
    <mergeCell ref="A27:B27"/>
    <mergeCell ref="A28:B28"/>
    <mergeCell ref="A15:B15"/>
    <mergeCell ref="C15:E15"/>
    <mergeCell ref="A16:B16"/>
    <mergeCell ref="C16:E16"/>
    <mergeCell ref="A17:B17"/>
    <mergeCell ref="C17:E17"/>
    <mergeCell ref="C1:D1"/>
    <mergeCell ref="F1:G1"/>
    <mergeCell ref="A3:E3"/>
    <mergeCell ref="C9:D9"/>
    <mergeCell ref="C10:E10"/>
    <mergeCell ref="A4:B4"/>
    <mergeCell ref="C4:D4"/>
    <mergeCell ref="A50:B51"/>
    <mergeCell ref="C50:E51"/>
    <mergeCell ref="B2:E2"/>
    <mergeCell ref="C5:D6"/>
    <mergeCell ref="E5:E6"/>
    <mergeCell ref="C7:D8"/>
    <mergeCell ref="E7:E8"/>
    <mergeCell ref="A12:B12"/>
    <mergeCell ref="C12:E12"/>
    <mergeCell ref="A11:E11"/>
    <mergeCell ref="A19:B19"/>
    <mergeCell ref="C19:E19"/>
    <mergeCell ref="A13:B13"/>
    <mergeCell ref="C13:E13"/>
    <mergeCell ref="A14:B14"/>
    <mergeCell ref="C14:E14"/>
  </mergeCells>
  <conditionalFormatting sqref="A24:B24">
    <cfRule type="expression" dxfId="0" priority="1">
      <formula>$F$24="N/A"</formula>
    </cfRule>
  </conditionalFormatting>
  <pageMargins left="0.25" right="0.25" top="0.75" bottom="0.75" header="0.3" footer="0.3"/>
  <pageSetup paperSize="9" scale="74" fitToHeight="0" orientation="portrait" horizontalDpi="4294967293" r:id="rId1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Luo</dc:creator>
  <cp:lastModifiedBy>Chao Luo</cp:lastModifiedBy>
  <dcterms:created xsi:type="dcterms:W3CDTF">2019-03-02T10:39:57Z</dcterms:created>
  <dcterms:modified xsi:type="dcterms:W3CDTF">2019-08-01T01:43:08Z</dcterms:modified>
</cp:coreProperties>
</file>