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lyons\AppData\Local\Microsoft\Windows\INetCache\Content.Outlook\6GTWLI1G\"/>
    </mc:Choice>
  </mc:AlternateContent>
  <bookViews>
    <workbookView xWindow="0" yWindow="0" windowWidth="23040" windowHeight="9450" tabRatio="601" firstSheet="2" activeTab="3"/>
  </bookViews>
  <sheets>
    <sheet name="A" sheetId="2" r:id="rId1"/>
    <sheet name="Merchandise" sheetId="11" r:id="rId2"/>
    <sheet name="Price Sheet" sheetId="4" r:id="rId3"/>
    <sheet name="Spreadsheet" sheetId="3" r:id="rId4"/>
    <sheet name="Sheet1" sheetId="12" r:id="rId5"/>
  </sheets>
  <definedNames>
    <definedName name="_xlnm.Print_Area" localSheetId="3">Spreadsheet!$A$1:$V$687</definedName>
    <definedName name="_xlnm.Print_Titles" localSheetId="0">A!$1:$1</definedName>
    <definedName name="_xlnm.Print_Titles" localSheetId="2">'Price Sheet'!$1:$1</definedName>
    <definedName name="_xlnm.Print_Titles" localSheetId="3">Spreadsheet!$1:$3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N14" i="3"/>
  <c r="M14" i="3"/>
  <c r="L14" i="3"/>
  <c r="Q8" i="3"/>
  <c r="G8" i="3"/>
  <c r="K6" i="3"/>
  <c r="O14" i="3" l="1"/>
  <c r="P14" i="3" s="1"/>
  <c r="R14" i="3" s="1"/>
  <c r="S14" i="3" l="1"/>
  <c r="T14" i="3" s="1"/>
  <c r="U14" i="3" s="1"/>
  <c r="V14" i="3" s="1"/>
  <c r="L6" i="3" l="1"/>
  <c r="M6" i="3" s="1"/>
  <c r="N6" i="3" l="1"/>
  <c r="M8" i="3"/>
  <c r="N8" i="3" s="1"/>
  <c r="H119" i="3"/>
  <c r="H11" i="4"/>
  <c r="H10" i="4"/>
  <c r="H3" i="4"/>
  <c r="H4" i="4"/>
  <c r="H5" i="4"/>
  <c r="H2" i="4"/>
  <c r="L483" i="3"/>
  <c r="L461" i="3"/>
  <c r="L452" i="3"/>
  <c r="L457" i="3"/>
  <c r="L595" i="3"/>
  <c r="L528" i="3"/>
  <c r="K528" i="3"/>
  <c r="G102" i="3"/>
  <c r="L102" i="3" s="1"/>
  <c r="M102" i="3" s="1"/>
  <c r="K92" i="3"/>
  <c r="O8" i="3" l="1"/>
  <c r="P8" i="3"/>
  <c r="R8" i="3" s="1"/>
  <c r="S8" i="3" s="1"/>
  <c r="T8" i="3" s="1"/>
  <c r="O6" i="3"/>
  <c r="P6" i="3" s="1"/>
  <c r="R6" i="3" s="1"/>
  <c r="M528" i="3"/>
  <c r="N528" i="3" s="1"/>
  <c r="O528" i="3" s="1"/>
  <c r="P528" i="3" s="1"/>
  <c r="R528" i="3" s="1"/>
  <c r="N102" i="3"/>
  <c r="L182" i="3"/>
  <c r="K182" i="3"/>
  <c r="L181" i="3"/>
  <c r="K181" i="3"/>
  <c r="S6" i="3" l="1"/>
  <c r="T6" i="3"/>
  <c r="U6" i="3" s="1"/>
  <c r="V6" i="3" s="1"/>
  <c r="U8" i="3"/>
  <c r="V8" i="3" s="1"/>
  <c r="F2" i="4"/>
  <c r="S528" i="3"/>
  <c r="T528" i="3" s="1"/>
  <c r="U528" i="3" s="1"/>
  <c r="V528" i="3" s="1"/>
  <c r="O102" i="3"/>
  <c r="P102" i="3" s="1"/>
  <c r="R102" i="3" s="1"/>
  <c r="L161" i="3"/>
  <c r="L158" i="3"/>
  <c r="L155" i="3"/>
  <c r="L152" i="3"/>
  <c r="L151" i="3"/>
  <c r="L146" i="3"/>
  <c r="L143" i="3"/>
  <c r="L140" i="3"/>
  <c r="L137" i="3"/>
  <c r="L134" i="3"/>
  <c r="N158" i="3"/>
  <c r="O161" i="3" s="1"/>
  <c r="K161" i="3"/>
  <c r="K158" i="3"/>
  <c r="K155" i="3"/>
  <c r="K152" i="3"/>
  <c r="K151" i="3"/>
  <c r="K146" i="3"/>
  <c r="K143" i="3"/>
  <c r="K140" i="3"/>
  <c r="K137" i="3"/>
  <c r="G163" i="3"/>
  <c r="G154" i="3"/>
  <c r="L154" i="3" s="1"/>
  <c r="M154" i="3" s="1"/>
  <c r="G148" i="3"/>
  <c r="L148" i="3" s="1"/>
  <c r="G145" i="3"/>
  <c r="L145" i="3" s="1"/>
  <c r="G142" i="3"/>
  <c r="K163" i="3"/>
  <c r="K148" i="3"/>
  <c r="K145" i="3"/>
  <c r="K142" i="3"/>
  <c r="K139" i="3"/>
  <c r="G139" i="3"/>
  <c r="L139" i="3" s="1"/>
  <c r="G150" i="3"/>
  <c r="A60" i="3"/>
  <c r="F4" i="4" l="1"/>
  <c r="F3" i="4"/>
  <c r="F5" i="4"/>
  <c r="M146" i="3"/>
  <c r="N146" i="3" s="1"/>
  <c r="O146" i="3" s="1"/>
  <c r="M155" i="3"/>
  <c r="N155" i="3" s="1"/>
  <c r="O155" i="3" s="1"/>
  <c r="P155" i="3" s="1"/>
  <c r="R155" i="3" s="1"/>
  <c r="M151" i="3"/>
  <c r="N151" i="3" s="1"/>
  <c r="O151" i="3" s="1"/>
  <c r="P151" i="3" s="1"/>
  <c r="R151" i="3" s="1"/>
  <c r="S151" i="3" s="1"/>
  <c r="T151" i="3" s="1"/>
  <c r="U151" i="3" s="1"/>
  <c r="V151" i="3" s="1"/>
  <c r="M161" i="3"/>
  <c r="N161" i="3" s="1"/>
  <c r="P161" i="3" s="1"/>
  <c r="R161" i="3" s="1"/>
  <c r="S161" i="3" s="1"/>
  <c r="T161" i="3" s="1"/>
  <c r="U161" i="3" s="1"/>
  <c r="V161" i="3" s="1"/>
  <c r="M148" i="3"/>
  <c r="N148" i="3" s="1"/>
  <c r="S102" i="3"/>
  <c r="T102" i="3" s="1"/>
  <c r="U102" i="3" s="1"/>
  <c r="M152" i="3"/>
  <c r="N152" i="3" s="1"/>
  <c r="O152" i="3" s="1"/>
  <c r="P152" i="3" s="1"/>
  <c r="R152" i="3" s="1"/>
  <c r="M137" i="3"/>
  <c r="N137" i="3" s="1"/>
  <c r="O137" i="3" s="1"/>
  <c r="M139" i="3"/>
  <c r="N139" i="3" s="1"/>
  <c r="O139" i="3" s="1"/>
  <c r="P139" i="3" s="1"/>
  <c r="R139" i="3" s="1"/>
  <c r="M140" i="3"/>
  <c r="N140" i="3" s="1"/>
  <c r="M145" i="3"/>
  <c r="N145" i="3" s="1"/>
  <c r="O145" i="3" s="1"/>
  <c r="M143" i="3"/>
  <c r="N143" i="3" s="1"/>
  <c r="O143" i="3" s="1"/>
  <c r="P143" i="3" s="1"/>
  <c r="R143" i="3" s="1"/>
  <c r="L142" i="3"/>
  <c r="M142" i="3" s="1"/>
  <c r="N142" i="3" s="1"/>
  <c r="L163" i="3"/>
  <c r="M163" i="3" s="1"/>
  <c r="N163" i="3" s="1"/>
  <c r="N154" i="3"/>
  <c r="O158" i="3"/>
  <c r="P158" i="3" s="1"/>
  <c r="R158" i="3" s="1"/>
  <c r="H49" i="4"/>
  <c r="H50" i="4"/>
  <c r="H51" i="4"/>
  <c r="H52" i="4"/>
  <c r="H53" i="4"/>
  <c r="H54" i="4"/>
  <c r="H55" i="4"/>
  <c r="H48" i="4"/>
  <c r="P146" i="3" l="1"/>
  <c r="R146" i="3" s="1"/>
  <c r="S146" i="3" s="1"/>
  <c r="T146" i="3" s="1"/>
  <c r="U146" i="3" s="1"/>
  <c r="V146" i="3" s="1"/>
  <c r="P137" i="3"/>
  <c r="O140" i="3"/>
  <c r="P140" i="3" s="1"/>
  <c r="R140" i="3" s="1"/>
  <c r="S140" i="3" s="1"/>
  <c r="T140" i="3" s="1"/>
  <c r="U140" i="3" s="1"/>
  <c r="V140" i="3" s="1"/>
  <c r="P145" i="3"/>
  <c r="R145" i="3" s="1"/>
  <c r="S145" i="3" s="1"/>
  <c r="T144" i="3" s="1"/>
  <c r="S158" i="3"/>
  <c r="T158" i="3" s="1"/>
  <c r="U158" i="3" s="1"/>
  <c r="V158" i="3" s="1"/>
  <c r="S152" i="3"/>
  <c r="T152" i="3" s="1"/>
  <c r="U152" i="3" s="1"/>
  <c r="V152" i="3" s="1"/>
  <c r="O163" i="3"/>
  <c r="P163" i="3" s="1"/>
  <c r="R163" i="3" s="1"/>
  <c r="S163" i="3" s="1"/>
  <c r="S143" i="3"/>
  <c r="T143" i="3" s="1"/>
  <c r="U143" i="3" s="1"/>
  <c r="V143" i="3" s="1"/>
  <c r="S155" i="3"/>
  <c r="T155" i="3" s="1"/>
  <c r="U155" i="3" s="1"/>
  <c r="V155" i="3" s="1"/>
  <c r="O148" i="3"/>
  <c r="P148" i="3" s="1"/>
  <c r="R148" i="3" s="1"/>
  <c r="O142" i="3"/>
  <c r="P142" i="3" s="1"/>
  <c r="R142" i="3" s="1"/>
  <c r="O154" i="3"/>
  <c r="P154" i="3" s="1"/>
  <c r="R154" i="3" s="1"/>
  <c r="S139" i="3"/>
  <c r="T138" i="3" s="1"/>
  <c r="R137" i="3"/>
  <c r="S137" i="3" s="1"/>
  <c r="G584" i="3"/>
  <c r="L488" i="3"/>
  <c r="M488" i="3" s="1"/>
  <c r="N488" i="3" s="1"/>
  <c r="S142" i="3" l="1"/>
  <c r="T141" i="3" s="1"/>
  <c r="S148" i="3"/>
  <c r="T147" i="3" s="1"/>
  <c r="S154" i="3"/>
  <c r="T153" i="3" s="1"/>
  <c r="O488" i="3"/>
  <c r="P488" i="3" s="1"/>
  <c r="R488" i="3" s="1"/>
  <c r="G282" i="3"/>
  <c r="G100" i="3"/>
  <c r="G98" i="3"/>
  <c r="G96" i="3"/>
  <c r="K94" i="3"/>
  <c r="G94" i="3"/>
  <c r="L94" i="3" s="1"/>
  <c r="K86" i="3"/>
  <c r="K90" i="3"/>
  <c r="K88" i="3"/>
  <c r="K84" i="3"/>
  <c r="G84" i="3"/>
  <c r="G88" i="3" s="1"/>
  <c r="S488" i="3" l="1"/>
  <c r="T488" i="3" s="1"/>
  <c r="U488" i="3" s="1"/>
  <c r="V488" i="3" s="1"/>
  <c r="G90" i="3"/>
  <c r="L90" i="3" s="1"/>
  <c r="M90" i="3" s="1"/>
  <c r="N90" i="3" s="1"/>
  <c r="M94" i="3"/>
  <c r="N94" i="3" s="1"/>
  <c r="O94" i="3" s="1"/>
  <c r="G86" i="3"/>
  <c r="L88" i="3"/>
  <c r="M88" i="3" s="1"/>
  <c r="N88" i="3" s="1"/>
  <c r="L96" i="3"/>
  <c r="M96" i="3" s="1"/>
  <c r="N96" i="3" s="1"/>
  <c r="L98" i="3"/>
  <c r="M98" i="3" s="1"/>
  <c r="N98" i="3" s="1"/>
  <c r="L84" i="3"/>
  <c r="M84" i="3" s="1"/>
  <c r="N84" i="3" s="1"/>
  <c r="L100" i="3"/>
  <c r="M100" i="3" s="1"/>
  <c r="N100" i="3" s="1"/>
  <c r="R664" i="3"/>
  <c r="R662" i="3"/>
  <c r="R660" i="3"/>
  <c r="R658" i="3"/>
  <c r="R656" i="3"/>
  <c r="S656" i="3" s="1"/>
  <c r="R654" i="3"/>
  <c r="S654" i="3" s="1"/>
  <c r="R652" i="3"/>
  <c r="R650" i="3"/>
  <c r="R648" i="3"/>
  <c r="R646" i="3"/>
  <c r="K664" i="3"/>
  <c r="M664" i="3" s="1"/>
  <c r="K662" i="3"/>
  <c r="M662" i="3" s="1"/>
  <c r="K660" i="3"/>
  <c r="M660" i="3" s="1"/>
  <c r="K658" i="3"/>
  <c r="M658" i="3" s="1"/>
  <c r="K656" i="3"/>
  <c r="M656" i="3" s="1"/>
  <c r="K654" i="3"/>
  <c r="M654" i="3" s="1"/>
  <c r="K652" i="3"/>
  <c r="M652" i="3" s="1"/>
  <c r="K650" i="3"/>
  <c r="M650" i="3" s="1"/>
  <c r="K648" i="3"/>
  <c r="M648" i="3" s="1"/>
  <c r="K646" i="3"/>
  <c r="M646" i="3" s="1"/>
  <c r="G664" i="3"/>
  <c r="G662" i="3"/>
  <c r="G660" i="3"/>
  <c r="G658" i="3"/>
  <c r="G656" i="3"/>
  <c r="G654" i="3"/>
  <c r="G652" i="3"/>
  <c r="G650" i="3"/>
  <c r="G648" i="3"/>
  <c r="G646" i="3"/>
  <c r="K644" i="3"/>
  <c r="G644" i="3"/>
  <c r="L642" i="3"/>
  <c r="L644" i="3"/>
  <c r="L640" i="3"/>
  <c r="K642" i="3"/>
  <c r="G642" i="3"/>
  <c r="K638" i="3"/>
  <c r="G640" i="3"/>
  <c r="G638" i="3"/>
  <c r="K469" i="3"/>
  <c r="K467" i="3"/>
  <c r="G469" i="3"/>
  <c r="L469" i="3" s="1"/>
  <c r="G467" i="3"/>
  <c r="L467" i="3" s="1"/>
  <c r="G465" i="3"/>
  <c r="L465" i="3" s="1"/>
  <c r="K465" i="3"/>
  <c r="L86" i="3" l="1"/>
  <c r="M86" i="3" s="1"/>
  <c r="N86" i="3" s="1"/>
  <c r="O86" i="3" s="1"/>
  <c r="P86" i="3" s="1"/>
  <c r="R86" i="3" s="1"/>
  <c r="G92" i="3"/>
  <c r="N648" i="3"/>
  <c r="O648" i="3" s="1"/>
  <c r="P94" i="3"/>
  <c r="R94" i="3" s="1"/>
  <c r="S94" i="3" s="1"/>
  <c r="T94" i="3" s="1"/>
  <c r="U94" i="3" s="1"/>
  <c r="O98" i="3"/>
  <c r="P98" i="3" s="1"/>
  <c r="R98" i="3" s="1"/>
  <c r="O84" i="3"/>
  <c r="P84" i="3" s="1"/>
  <c r="R84" i="3" s="1"/>
  <c r="O90" i="3"/>
  <c r="P90" i="3" s="1"/>
  <c r="R90" i="3" s="1"/>
  <c r="O96" i="3"/>
  <c r="P96" i="3" s="1"/>
  <c r="R96" i="3" s="1"/>
  <c r="O100" i="3"/>
  <c r="P100" i="3" s="1"/>
  <c r="R100" i="3" s="1"/>
  <c r="O88" i="3"/>
  <c r="P88" i="3" s="1"/>
  <c r="R88" i="3" s="1"/>
  <c r="M642" i="3"/>
  <c r="N642" i="3" s="1"/>
  <c r="M465" i="3"/>
  <c r="M469" i="3"/>
  <c r="N469" i="3" s="1"/>
  <c r="M644" i="3"/>
  <c r="N644" i="3" s="1"/>
  <c r="N646" i="3"/>
  <c r="O646" i="3" s="1"/>
  <c r="N654" i="3"/>
  <c r="O654" i="3" s="1"/>
  <c r="N662" i="3"/>
  <c r="O662" i="3" s="1"/>
  <c r="N656" i="3"/>
  <c r="O656" i="3" s="1"/>
  <c r="N664" i="3"/>
  <c r="O664" i="3" s="1"/>
  <c r="N652" i="3"/>
  <c r="O652" i="3" s="1"/>
  <c r="N660" i="3"/>
  <c r="O660" i="3" s="1"/>
  <c r="N650" i="3"/>
  <c r="O650" i="3" s="1"/>
  <c r="N658" i="3"/>
  <c r="O658" i="3" s="1"/>
  <c r="M467" i="3"/>
  <c r="N467" i="3" s="1"/>
  <c r="S662" i="3"/>
  <c r="T662" i="3" s="1"/>
  <c r="U662" i="3" s="1"/>
  <c r="V662" i="3" s="1"/>
  <c r="T654" i="3"/>
  <c r="U654" i="3" s="1"/>
  <c r="V654" i="3" s="1"/>
  <c r="S664" i="3"/>
  <c r="T664" i="3" s="1"/>
  <c r="U664" i="3" s="1"/>
  <c r="V664" i="3" s="1"/>
  <c r="T656" i="3"/>
  <c r="U656" i="3" s="1"/>
  <c r="V656" i="3" s="1"/>
  <c r="S650" i="3"/>
  <c r="T650" i="3" s="1"/>
  <c r="U650" i="3" s="1"/>
  <c r="V650" i="3" s="1"/>
  <c r="S658" i="3"/>
  <c r="T658" i="3" s="1"/>
  <c r="U658" i="3" s="1"/>
  <c r="V658" i="3" s="1"/>
  <c r="S646" i="3"/>
  <c r="T646" i="3" s="1"/>
  <c r="U646" i="3" s="1"/>
  <c r="V646" i="3" s="1"/>
  <c r="N465" i="3"/>
  <c r="S652" i="3"/>
  <c r="T652" i="3" s="1"/>
  <c r="U652" i="3" s="1"/>
  <c r="V652" i="3" s="1"/>
  <c r="S660" i="3"/>
  <c r="T660" i="3" s="1"/>
  <c r="U660" i="3" s="1"/>
  <c r="V660" i="3" s="1"/>
  <c r="S648" i="3"/>
  <c r="T648" i="3" s="1"/>
  <c r="U648" i="3" s="1"/>
  <c r="V648" i="3" s="1"/>
  <c r="K412" i="3"/>
  <c r="K415" i="3"/>
  <c r="L413" i="3"/>
  <c r="M403" i="3"/>
  <c r="M400" i="3"/>
  <c r="M397" i="3"/>
  <c r="M394" i="3"/>
  <c r="K413" i="3"/>
  <c r="K407" i="3"/>
  <c r="K404" i="3"/>
  <c r="K401" i="3"/>
  <c r="K398" i="3"/>
  <c r="K395" i="3"/>
  <c r="K392" i="3"/>
  <c r="K386" i="3"/>
  <c r="K389" i="3" s="1"/>
  <c r="K381" i="3"/>
  <c r="P377" i="3"/>
  <c r="P374" i="3"/>
  <c r="P371" i="3"/>
  <c r="P368" i="3"/>
  <c r="P365" i="3"/>
  <c r="P362" i="3"/>
  <c r="P359" i="3"/>
  <c r="P356" i="3"/>
  <c r="K327" i="3"/>
  <c r="K336" i="3"/>
  <c r="K334" i="3"/>
  <c r="L334" i="3"/>
  <c r="L92" i="3" l="1"/>
  <c r="M92" i="3" s="1"/>
  <c r="N92" i="3" s="1"/>
  <c r="O92" i="3" s="1"/>
  <c r="P92" i="3" s="1"/>
  <c r="R92" i="3" s="1"/>
  <c r="S92" i="3" s="1"/>
  <c r="T92" i="3" s="1"/>
  <c r="U92" i="3" s="1"/>
  <c r="S88" i="3"/>
  <c r="T88" i="3" s="1"/>
  <c r="S86" i="3"/>
  <c r="T86" i="3" s="1"/>
  <c r="S84" i="3"/>
  <c r="T84" i="3" s="1"/>
  <c r="F48" i="4" s="1"/>
  <c r="S90" i="3"/>
  <c r="T90" i="3" s="1"/>
  <c r="S100" i="3"/>
  <c r="T100" i="3" s="1"/>
  <c r="S96" i="3"/>
  <c r="T96" i="3" s="1"/>
  <c r="S98" i="3"/>
  <c r="T98" i="3" s="1"/>
  <c r="U98" i="3" s="1"/>
  <c r="O642" i="3"/>
  <c r="P642" i="3" s="1"/>
  <c r="R642" i="3" s="1"/>
  <c r="S642" i="3" s="1"/>
  <c r="T642" i="3" s="1"/>
  <c r="U642" i="3" s="1"/>
  <c r="V642" i="3" s="1"/>
  <c r="O467" i="3"/>
  <c r="P467" i="3" s="1"/>
  <c r="R467" i="3" s="1"/>
  <c r="O465" i="3"/>
  <c r="P465" i="3" s="1"/>
  <c r="R465" i="3" s="1"/>
  <c r="O644" i="3"/>
  <c r="P644" i="3" s="1"/>
  <c r="R644" i="3" s="1"/>
  <c r="O469" i="3"/>
  <c r="P469" i="3" s="1"/>
  <c r="R469" i="3" s="1"/>
  <c r="M413" i="3"/>
  <c r="N413" i="3" s="1"/>
  <c r="O413" i="3" s="1"/>
  <c r="P413" i="3" s="1"/>
  <c r="R413" i="3" s="1"/>
  <c r="K318" i="3"/>
  <c r="K313" i="3"/>
  <c r="K311" i="3"/>
  <c r="K309" i="3"/>
  <c r="K280" i="3"/>
  <c r="K278" i="3"/>
  <c r="L276" i="3"/>
  <c r="K276" i="3"/>
  <c r="U86" i="3" l="1"/>
  <c r="F50" i="4"/>
  <c r="U90" i="3"/>
  <c r="F51" i="4"/>
  <c r="F54" i="4"/>
  <c r="U96" i="3"/>
  <c r="F53" i="4"/>
  <c r="U100" i="3"/>
  <c r="F55" i="4"/>
  <c r="U88" i="3"/>
  <c r="F52" i="4"/>
  <c r="F49" i="4"/>
  <c r="U84" i="3"/>
  <c r="S469" i="3"/>
  <c r="T469" i="3" s="1"/>
  <c r="U469" i="3" s="1"/>
  <c r="V469" i="3" s="1"/>
  <c r="S644" i="3"/>
  <c r="T644" i="3" s="1"/>
  <c r="U644" i="3" s="1"/>
  <c r="V644" i="3" s="1"/>
  <c r="S465" i="3"/>
  <c r="T465" i="3" s="1"/>
  <c r="U465" i="3" s="1"/>
  <c r="V465" i="3" s="1"/>
  <c r="S467" i="3"/>
  <c r="T467" i="3" s="1"/>
  <c r="U467" i="3" s="1"/>
  <c r="V467" i="3" s="1"/>
  <c r="K275" i="3"/>
  <c r="K273" i="3"/>
  <c r="L215" i="3"/>
  <c r="K208" i="3"/>
  <c r="G415" i="3"/>
  <c r="L415" i="3" s="1"/>
  <c r="G409" i="3"/>
  <c r="L409" i="3" s="1"/>
  <c r="M409" i="3" s="1"/>
  <c r="N409" i="3" s="1"/>
  <c r="G403" i="3"/>
  <c r="G400" i="3"/>
  <c r="G397" i="3"/>
  <c r="N397" i="3" s="1"/>
  <c r="G394" i="3"/>
  <c r="N394" i="3" s="1"/>
  <c r="L407" i="3"/>
  <c r="M407" i="3" s="1"/>
  <c r="N407" i="3" s="1"/>
  <c r="L404" i="3"/>
  <c r="M404" i="3" s="1"/>
  <c r="N404" i="3" s="1"/>
  <c r="L401" i="3"/>
  <c r="M401" i="3" s="1"/>
  <c r="N401" i="3" s="1"/>
  <c r="L398" i="3"/>
  <c r="M398" i="3" s="1"/>
  <c r="N398" i="3" s="1"/>
  <c r="L395" i="3"/>
  <c r="M395" i="3" s="1"/>
  <c r="N395" i="3" s="1"/>
  <c r="L392" i="3"/>
  <c r="M392" i="3" s="1"/>
  <c r="N392" i="3" s="1"/>
  <c r="L389" i="3"/>
  <c r="M389" i="3" s="1"/>
  <c r="N389" i="3" s="1"/>
  <c r="G391" i="3"/>
  <c r="W391" i="3"/>
  <c r="M391" i="3"/>
  <c r="W388" i="3"/>
  <c r="M388" i="3"/>
  <c r="G380" i="3"/>
  <c r="G388" i="3"/>
  <c r="M383" i="3"/>
  <c r="L386" i="3"/>
  <c r="L381" i="3"/>
  <c r="G377" i="3"/>
  <c r="G374" i="3"/>
  <c r="G371" i="3"/>
  <c r="G368" i="3"/>
  <c r="L363" i="3"/>
  <c r="L360" i="3"/>
  <c r="L357" i="3"/>
  <c r="L354" i="3"/>
  <c r="K354" i="3"/>
  <c r="K363" i="3" s="1"/>
  <c r="L351" i="3"/>
  <c r="J351" i="3"/>
  <c r="J357" i="3" s="1"/>
  <c r="G365" i="3"/>
  <c r="G362" i="3"/>
  <c r="G359" i="3"/>
  <c r="G356" i="3"/>
  <c r="G353" i="3"/>
  <c r="P345" i="3"/>
  <c r="R345" i="3" s="1"/>
  <c r="G347" i="3"/>
  <c r="G336" i="3"/>
  <c r="L336" i="3" s="1"/>
  <c r="M336" i="3" s="1"/>
  <c r="N336" i="3" s="1"/>
  <c r="O336" i="3" s="1"/>
  <c r="P336" i="3" s="1"/>
  <c r="R336" i="3" s="1"/>
  <c r="S336" i="3" s="1"/>
  <c r="T336" i="3" s="1"/>
  <c r="U336" i="3" s="1"/>
  <c r="V336" i="3" s="1"/>
  <c r="G313" i="3"/>
  <c r="G311" i="3"/>
  <c r="G309" i="3"/>
  <c r="G278" i="3"/>
  <c r="G280" i="3"/>
  <c r="G275" i="3"/>
  <c r="G273" i="3"/>
  <c r="K271" i="3"/>
  <c r="G271" i="3"/>
  <c r="L269" i="3"/>
  <c r="K269" i="3"/>
  <c r="N388" i="3" l="1"/>
  <c r="O388" i="3" s="1"/>
  <c r="P388" i="3" s="1"/>
  <c r="R388" i="3" s="1"/>
  <c r="J363" i="3"/>
  <c r="M363" i="3" s="1"/>
  <c r="N363" i="3" s="1"/>
  <c r="O363" i="3" s="1"/>
  <c r="P363" i="3" s="1"/>
  <c r="R363" i="3" s="1"/>
  <c r="N391" i="3"/>
  <c r="O391" i="3" s="1"/>
  <c r="P391" i="3" s="1"/>
  <c r="R391" i="3" s="1"/>
  <c r="N403" i="3"/>
  <c r="O403" i="3" s="1"/>
  <c r="P403" i="3" s="1"/>
  <c r="R403" i="3" s="1"/>
  <c r="M415" i="3"/>
  <c r="N415" i="3" s="1"/>
  <c r="O409" i="3"/>
  <c r="P409" i="3" s="1"/>
  <c r="R409" i="3" s="1"/>
  <c r="O407" i="3"/>
  <c r="P407" i="3" s="1"/>
  <c r="R407" i="3" s="1"/>
  <c r="O404" i="3"/>
  <c r="P404" i="3" s="1"/>
  <c r="R404" i="3" s="1"/>
  <c r="O401" i="3"/>
  <c r="P401" i="3" s="1"/>
  <c r="R401" i="3" s="1"/>
  <c r="O398" i="3"/>
  <c r="P398" i="3" s="1"/>
  <c r="R398" i="3" s="1"/>
  <c r="O395" i="3"/>
  <c r="P395" i="3" s="1"/>
  <c r="R395" i="3" s="1"/>
  <c r="O392" i="3"/>
  <c r="P392" i="3" s="1"/>
  <c r="R392" i="3" s="1"/>
  <c r="O389" i="3"/>
  <c r="P389" i="3" s="1"/>
  <c r="R389" i="3" s="1"/>
  <c r="N383" i="3"/>
  <c r="H307" i="4"/>
  <c r="H306" i="4"/>
  <c r="H305" i="4"/>
  <c r="H303" i="4"/>
  <c r="H302" i="4"/>
  <c r="H301" i="4"/>
  <c r="H300" i="4"/>
  <c r="O415" i="3" l="1"/>
  <c r="P415" i="3" s="1"/>
  <c r="R415" i="3" s="1"/>
  <c r="S409" i="3"/>
  <c r="T409" i="3" s="1"/>
  <c r="U409" i="3" s="1"/>
  <c r="V409" i="3" s="1"/>
  <c r="S403" i="3"/>
  <c r="T403" i="3" s="1"/>
  <c r="U403" i="3" s="1"/>
  <c r="V403" i="3" s="1"/>
  <c r="S401" i="3"/>
  <c r="S398" i="3"/>
  <c r="S391" i="3"/>
  <c r="S388" i="3"/>
  <c r="T388" i="3" s="1"/>
  <c r="U388" i="3" s="1"/>
  <c r="V388" i="3" s="1"/>
  <c r="O383" i="3"/>
  <c r="P383" i="3" s="1"/>
  <c r="R383" i="3" s="1"/>
  <c r="T391" i="3" l="1"/>
  <c r="U391" i="3" s="1"/>
  <c r="V391" i="3" s="1"/>
  <c r="S415" i="3"/>
  <c r="T415" i="3" s="1"/>
  <c r="U415" i="3" s="1"/>
  <c r="V415" i="3" s="1"/>
  <c r="S383" i="3"/>
  <c r="T383" i="3" s="1"/>
  <c r="L625" i="3"/>
  <c r="K606" i="3" l="1"/>
  <c r="G606" i="3"/>
  <c r="L606" i="3" l="1"/>
  <c r="M606" i="3" s="1"/>
  <c r="N606" i="3" s="1"/>
  <c r="K588" i="3"/>
  <c r="O606" i="3" l="1"/>
  <c r="P606" i="3" s="1"/>
  <c r="R606" i="3" s="1"/>
  <c r="S606" i="3" s="1"/>
  <c r="T606" i="3" s="1"/>
  <c r="W576" i="3"/>
  <c r="W574" i="3"/>
  <c r="U606" i="3" l="1"/>
  <c r="V606" i="3" s="1"/>
  <c r="K289" i="3"/>
  <c r="G289" i="3"/>
  <c r="F289" i="3"/>
  <c r="D289" i="3"/>
  <c r="L471" i="3" l="1"/>
  <c r="T62" i="3"/>
  <c r="L369" i="3" l="1"/>
  <c r="K369" i="3"/>
  <c r="G350" i="3"/>
  <c r="L350" i="3" s="1"/>
  <c r="L353" i="3" s="1"/>
  <c r="D350" i="3"/>
  <c r="L348" i="3"/>
  <c r="L338" i="3"/>
  <c r="L366" i="3"/>
  <c r="M369" i="3" l="1"/>
  <c r="L203" i="3"/>
  <c r="K203" i="3"/>
  <c r="L202" i="3"/>
  <c r="K202" i="3"/>
  <c r="L201" i="3"/>
  <c r="K201" i="3"/>
  <c r="L200" i="3"/>
  <c r="K200" i="3"/>
  <c r="W199" i="3"/>
  <c r="J199" i="3"/>
  <c r="I199" i="3"/>
  <c r="K199" i="3" s="1"/>
  <c r="L199" i="3"/>
  <c r="L198" i="3"/>
  <c r="K198" i="3"/>
  <c r="L197" i="3"/>
  <c r="K197" i="3"/>
  <c r="L196" i="3"/>
  <c r="K196" i="3"/>
  <c r="L195" i="3"/>
  <c r="K195" i="3"/>
  <c r="L194" i="3"/>
  <c r="K194" i="3"/>
  <c r="N369" i="3" l="1"/>
  <c r="O369" i="3" s="1"/>
  <c r="M372" i="3"/>
  <c r="M198" i="3"/>
  <c r="N198" i="3" s="1"/>
  <c r="O198" i="3" s="1"/>
  <c r="P198" i="3" s="1"/>
  <c r="R198" i="3" s="1"/>
  <c r="M201" i="3"/>
  <c r="N201" i="3" s="1"/>
  <c r="O201" i="3" s="1"/>
  <c r="P201" i="3" s="1"/>
  <c r="R201" i="3" s="1"/>
  <c r="M203" i="3"/>
  <c r="N203" i="3" s="1"/>
  <c r="O203" i="3" s="1"/>
  <c r="P203" i="3" s="1"/>
  <c r="R203" i="3" s="1"/>
  <c r="M200" i="3"/>
  <c r="N200" i="3" s="1"/>
  <c r="O200" i="3" s="1"/>
  <c r="P200" i="3" s="1"/>
  <c r="R200" i="3" s="1"/>
  <c r="M202" i="3"/>
  <c r="N202" i="3" s="1"/>
  <c r="O202" i="3" s="1"/>
  <c r="P202" i="3" s="1"/>
  <c r="R202" i="3" s="1"/>
  <c r="M199" i="3"/>
  <c r="N199" i="3" s="1"/>
  <c r="O199" i="3" s="1"/>
  <c r="P199" i="3" s="1"/>
  <c r="R199" i="3" s="1"/>
  <c r="M194" i="3"/>
  <c r="N194" i="3" s="1"/>
  <c r="M195" i="3"/>
  <c r="N195" i="3" s="1"/>
  <c r="O195" i="3" s="1"/>
  <c r="P195" i="3" s="1"/>
  <c r="R195" i="3" s="1"/>
  <c r="M197" i="3"/>
  <c r="N197" i="3" s="1"/>
  <c r="O197" i="3" s="1"/>
  <c r="P197" i="3" s="1"/>
  <c r="R197" i="3" s="1"/>
  <c r="M196" i="3"/>
  <c r="N196" i="3" s="1"/>
  <c r="O196" i="3" s="1"/>
  <c r="P196" i="3" s="1"/>
  <c r="R196" i="3" s="1"/>
  <c r="P369" i="3" l="1"/>
  <c r="R369" i="3" s="1"/>
  <c r="S369" i="3" s="1"/>
  <c r="T369" i="3" s="1"/>
  <c r="U369" i="3" s="1"/>
  <c r="M375" i="3"/>
  <c r="N375" i="3" s="1"/>
  <c r="O375" i="3" s="1"/>
  <c r="P375" i="3" s="1"/>
  <c r="N372" i="3"/>
  <c r="O372" i="3" s="1"/>
  <c r="P372" i="3" s="1"/>
  <c r="O194" i="3"/>
  <c r="P194" i="3" s="1"/>
  <c r="R194" i="3" s="1"/>
  <c r="T194" i="3" s="1"/>
  <c r="T203" i="3"/>
  <c r="T202" i="3"/>
  <c r="T201" i="3"/>
  <c r="T200" i="3"/>
  <c r="T199" i="3"/>
  <c r="T198" i="3"/>
  <c r="T197" i="3"/>
  <c r="T196" i="3"/>
  <c r="T195" i="3"/>
  <c r="R375" i="3" l="1"/>
  <c r="S375" i="3" s="1"/>
  <c r="T375" i="3" s="1"/>
  <c r="V369" i="3"/>
  <c r="U372" i="3"/>
  <c r="U375" i="3" s="1"/>
  <c r="U198" i="3"/>
  <c r="V198" i="3" s="1"/>
  <c r="U202" i="3"/>
  <c r="V202" i="3" s="1"/>
  <c r="U199" i="3"/>
  <c r="V199" i="3" s="1"/>
  <c r="U200" i="3"/>
  <c r="V200" i="3" s="1"/>
  <c r="U194" i="3"/>
  <c r="V194" i="3" s="1"/>
  <c r="U195" i="3"/>
  <c r="V195" i="3" s="1"/>
  <c r="U203" i="3"/>
  <c r="V203" i="3" s="1"/>
  <c r="U196" i="3"/>
  <c r="V196" i="3" s="1"/>
  <c r="U197" i="3"/>
  <c r="V197" i="3" s="1"/>
  <c r="U201" i="3"/>
  <c r="V201" i="3" s="1"/>
  <c r="L193" i="3"/>
  <c r="V375" i="3" l="1"/>
  <c r="K168" i="3"/>
  <c r="A123" i="3" l="1"/>
  <c r="A115" i="3"/>
  <c r="K450" i="3" l="1"/>
  <c r="G450" i="3"/>
  <c r="L450" i="3" s="1"/>
  <c r="D450" i="3"/>
  <c r="D447" i="3"/>
  <c r="K447" i="3"/>
  <c r="G447" i="3"/>
  <c r="L447" i="3" s="1"/>
  <c r="G444" i="3"/>
  <c r="L444" i="3" s="1"/>
  <c r="K444" i="3"/>
  <c r="J444" i="3"/>
  <c r="J447" i="3" s="1"/>
  <c r="J450" i="3" s="1"/>
  <c r="G109" i="3"/>
  <c r="L109" i="3" s="1"/>
  <c r="K109" i="3"/>
  <c r="M450" i="3" l="1"/>
  <c r="N450" i="3" s="1"/>
  <c r="M447" i="3"/>
  <c r="N447" i="3" s="1"/>
  <c r="M444" i="3"/>
  <c r="N444" i="3" s="1"/>
  <c r="W687" i="3"/>
  <c r="W685" i="3"/>
  <c r="W683" i="3"/>
  <c r="W686" i="3"/>
  <c r="W684" i="3"/>
  <c r="W682" i="3"/>
  <c r="W681" i="3"/>
  <c r="W680" i="3"/>
  <c r="Q681" i="3"/>
  <c r="Q683" i="3" s="1"/>
  <c r="Q680" i="3"/>
  <c r="Q682" i="3" s="1"/>
  <c r="Q684" i="3" s="1"/>
  <c r="Q686" i="3" s="1"/>
  <c r="K680" i="3"/>
  <c r="K681" i="3"/>
  <c r="K682" i="3"/>
  <c r="K679" i="3"/>
  <c r="K686" i="3" s="1"/>
  <c r="L680" i="3"/>
  <c r="L681" i="3"/>
  <c r="L682" i="3"/>
  <c r="L683" i="3"/>
  <c r="L684" i="3"/>
  <c r="L685" i="3"/>
  <c r="L686" i="3"/>
  <c r="L687" i="3"/>
  <c r="L679" i="3"/>
  <c r="L672" i="3"/>
  <c r="K672" i="3"/>
  <c r="L667" i="3"/>
  <c r="K667" i="3"/>
  <c r="I676" i="3"/>
  <c r="K633" i="3"/>
  <c r="L633" i="3"/>
  <c r="A636" i="3"/>
  <c r="A635" i="3"/>
  <c r="A634" i="3"/>
  <c r="L626" i="3"/>
  <c r="K626" i="3"/>
  <c r="K621" i="3"/>
  <c r="G621" i="3"/>
  <c r="K615" i="3"/>
  <c r="G615" i="3"/>
  <c r="M633" i="3" l="1"/>
  <c r="N633" i="3" s="1"/>
  <c r="O633" i="3" s="1"/>
  <c r="P633" i="3" s="1"/>
  <c r="R633" i="3" s="1"/>
  <c r="M679" i="3"/>
  <c r="N679" i="3" s="1"/>
  <c r="O679" i="3" s="1"/>
  <c r="P679" i="3" s="1"/>
  <c r="R679" i="3" s="1"/>
  <c r="M681" i="3"/>
  <c r="N681" i="3" s="1"/>
  <c r="O681" i="3" s="1"/>
  <c r="K684" i="3"/>
  <c r="M684" i="3" s="1"/>
  <c r="N684" i="3" s="1"/>
  <c r="O684" i="3" s="1"/>
  <c r="P684" i="3" s="1"/>
  <c r="R684" i="3" s="1"/>
  <c r="S684" i="3" s="1"/>
  <c r="T684" i="3" s="1"/>
  <c r="U684" i="3" s="1"/>
  <c r="V684" i="3" s="1"/>
  <c r="M672" i="3"/>
  <c r="N672" i="3" s="1"/>
  <c r="O672" i="3" s="1"/>
  <c r="P672" i="3" s="1"/>
  <c r="R672" i="3" s="1"/>
  <c r="K687" i="3"/>
  <c r="M687" i="3" s="1"/>
  <c r="N687" i="3" s="1"/>
  <c r="O687" i="3" s="1"/>
  <c r="P687" i="3" s="1"/>
  <c r="M680" i="3"/>
  <c r="N680" i="3" s="1"/>
  <c r="O680" i="3" s="1"/>
  <c r="P680" i="3" s="1"/>
  <c r="R680" i="3" s="1"/>
  <c r="S680" i="3" s="1"/>
  <c r="T680" i="3" s="1"/>
  <c r="U680" i="3" s="1"/>
  <c r="V680" i="3" s="1"/>
  <c r="M626" i="3"/>
  <c r="N626" i="3" s="1"/>
  <c r="M686" i="3"/>
  <c r="N686" i="3" s="1"/>
  <c r="O686" i="3" s="1"/>
  <c r="P686" i="3" s="1"/>
  <c r="R686" i="3" s="1"/>
  <c r="S686" i="3" s="1"/>
  <c r="T686" i="3" s="1"/>
  <c r="U686" i="3" s="1"/>
  <c r="V686" i="3" s="1"/>
  <c r="K683" i="3"/>
  <c r="M683" i="3" s="1"/>
  <c r="N683" i="3" s="1"/>
  <c r="O683" i="3" s="1"/>
  <c r="P683" i="3" s="1"/>
  <c r="R683" i="3" s="1"/>
  <c r="Q685" i="3"/>
  <c r="Q687" i="3" s="1"/>
  <c r="M682" i="3"/>
  <c r="N682" i="3" s="1"/>
  <c r="K685" i="3"/>
  <c r="M685" i="3" s="1"/>
  <c r="N685" i="3" s="1"/>
  <c r="M667" i="3"/>
  <c r="N667" i="3" s="1"/>
  <c r="O667" i="3" s="1"/>
  <c r="P667" i="3" s="1"/>
  <c r="R667" i="3" s="1"/>
  <c r="O450" i="3"/>
  <c r="P450" i="3" s="1"/>
  <c r="R450" i="3" s="1"/>
  <c r="O447" i="3"/>
  <c r="P447" i="3" s="1"/>
  <c r="R447" i="3" s="1"/>
  <c r="O444" i="3"/>
  <c r="P444" i="3" s="1"/>
  <c r="R444" i="3" s="1"/>
  <c r="L621" i="3"/>
  <c r="M621" i="3" s="1"/>
  <c r="N621" i="3" s="1"/>
  <c r="L615" i="3"/>
  <c r="M615" i="3" s="1"/>
  <c r="N615" i="3" s="1"/>
  <c r="K611" i="3"/>
  <c r="G611" i="3"/>
  <c r="K609" i="3"/>
  <c r="G609" i="3"/>
  <c r="K604" i="3"/>
  <c r="G604" i="3"/>
  <c r="L604" i="3" s="1"/>
  <c r="G601" i="3"/>
  <c r="L601" i="3" s="1"/>
  <c r="K601" i="3"/>
  <c r="W592" i="3"/>
  <c r="Q597" i="3"/>
  <c r="Q596" i="3"/>
  <c r="Q593" i="3"/>
  <c r="L593" i="3"/>
  <c r="L596" i="3"/>
  <c r="L597" i="3"/>
  <c r="L592" i="3"/>
  <c r="K593" i="3"/>
  <c r="K596" i="3"/>
  <c r="K597" i="3"/>
  <c r="K592" i="3"/>
  <c r="J597" i="3"/>
  <c r="J596" i="3"/>
  <c r="J593" i="3"/>
  <c r="K584" i="3"/>
  <c r="L550" i="3"/>
  <c r="W579" i="3"/>
  <c r="W578" i="3"/>
  <c r="K577" i="3"/>
  <c r="L577" i="3"/>
  <c r="A579" i="3"/>
  <c r="A578" i="3"/>
  <c r="F579" i="3"/>
  <c r="F578" i="3"/>
  <c r="J575" i="3"/>
  <c r="I575" i="3"/>
  <c r="K575" i="3" s="1"/>
  <c r="J573" i="3"/>
  <c r="I573" i="3"/>
  <c r="K573" i="3" s="1"/>
  <c r="K576" i="3"/>
  <c r="D576" i="3"/>
  <c r="D572" i="3"/>
  <c r="D574" i="3"/>
  <c r="K574" i="3"/>
  <c r="J571" i="3"/>
  <c r="K572" i="3"/>
  <c r="K565" i="3"/>
  <c r="K567" i="3" s="1"/>
  <c r="G564" i="3"/>
  <c r="G566" i="3" s="1"/>
  <c r="G568" i="3" s="1"/>
  <c r="G571" i="3"/>
  <c r="I571" i="3"/>
  <c r="K571" i="3" s="1"/>
  <c r="G572" i="3"/>
  <c r="G574" i="3" s="1"/>
  <c r="G576" i="3" s="1"/>
  <c r="J568" i="3"/>
  <c r="I568" i="3"/>
  <c r="A568" i="3"/>
  <c r="A566" i="3"/>
  <c r="J566" i="3"/>
  <c r="I566" i="3"/>
  <c r="F567" i="3"/>
  <c r="J564" i="3"/>
  <c r="I564" i="3"/>
  <c r="K564" i="3" s="1"/>
  <c r="X565" i="3"/>
  <c r="G565" i="3"/>
  <c r="G567" i="3" s="1"/>
  <c r="G569" i="3" s="1"/>
  <c r="W562" i="3"/>
  <c r="L562" i="3"/>
  <c r="K562" i="3"/>
  <c r="J562" i="3"/>
  <c r="L559" i="3"/>
  <c r="K559" i="3"/>
  <c r="W557" i="3"/>
  <c r="K557" i="3"/>
  <c r="L557" i="3"/>
  <c r="L555" i="3"/>
  <c r="K555" i="3"/>
  <c r="K551" i="3"/>
  <c r="G558" i="3"/>
  <c r="J557" i="3"/>
  <c r="A557" i="3"/>
  <c r="L551" i="3"/>
  <c r="L546" i="3"/>
  <c r="K546" i="3"/>
  <c r="K544" i="3"/>
  <c r="L544" i="3"/>
  <c r="L542" i="3"/>
  <c r="K542" i="3"/>
  <c r="L534" i="3"/>
  <c r="K534" i="3"/>
  <c r="W510" i="3"/>
  <c r="J512" i="3"/>
  <c r="J511" i="3" s="1"/>
  <c r="J510" i="3"/>
  <c r="K510" i="3"/>
  <c r="G510" i="3"/>
  <c r="L510" i="3" s="1"/>
  <c r="K512" i="3"/>
  <c r="K511" i="3" s="1"/>
  <c r="G512" i="3"/>
  <c r="L512" i="3" s="1"/>
  <c r="W512" i="3"/>
  <c r="W511" i="3"/>
  <c r="W509" i="3"/>
  <c r="J504" i="3"/>
  <c r="K502" i="3"/>
  <c r="K500" i="3"/>
  <c r="K498" i="3"/>
  <c r="K496" i="3"/>
  <c r="L484" i="3"/>
  <c r="K484" i="3"/>
  <c r="L477" i="3"/>
  <c r="K477" i="3"/>
  <c r="K472" i="3"/>
  <c r="K463" i="3"/>
  <c r="G463" i="3"/>
  <c r="L463" i="3" s="1"/>
  <c r="L584" i="3" l="1"/>
  <c r="L588" i="3" s="1"/>
  <c r="G588" i="3"/>
  <c r="M592" i="3"/>
  <c r="N592" i="3" s="1"/>
  <c r="O592" i="3" s="1"/>
  <c r="P592" i="3" s="1"/>
  <c r="R592" i="3" s="1"/>
  <c r="S592" i="3" s="1"/>
  <c r="T592" i="3" s="1"/>
  <c r="P681" i="3"/>
  <c r="R681" i="3" s="1"/>
  <c r="S681" i="3" s="1"/>
  <c r="M551" i="3"/>
  <c r="N551" i="3" s="1"/>
  <c r="O551" i="3" s="1"/>
  <c r="P551" i="3" s="1"/>
  <c r="R551" i="3" s="1"/>
  <c r="S551" i="3" s="1"/>
  <c r="T551" i="3" s="1"/>
  <c r="M544" i="3"/>
  <c r="N544" i="3" s="1"/>
  <c r="O544" i="3" s="1"/>
  <c r="L564" i="3"/>
  <c r="L566" i="3" s="1"/>
  <c r="L568" i="3" s="1"/>
  <c r="O626" i="3"/>
  <c r="P626" i="3" s="1"/>
  <c r="R626" i="3" s="1"/>
  <c r="S626" i="3" s="1"/>
  <c r="T626" i="3" s="1"/>
  <c r="F276" i="4" s="1"/>
  <c r="M559" i="3"/>
  <c r="N559" i="3" s="1"/>
  <c r="O559" i="3" s="1"/>
  <c r="P559" i="3" s="1"/>
  <c r="R559" i="3" s="1"/>
  <c r="L565" i="3"/>
  <c r="L567" i="3" s="1"/>
  <c r="L569" i="3" s="1"/>
  <c r="M557" i="3"/>
  <c r="N557" i="3" s="1"/>
  <c r="O557" i="3" s="1"/>
  <c r="P557" i="3" s="1"/>
  <c r="R557" i="3" s="1"/>
  <c r="M577" i="3"/>
  <c r="N577" i="3" s="1"/>
  <c r="O577" i="3" s="1"/>
  <c r="M597" i="3"/>
  <c r="N597" i="3" s="1"/>
  <c r="O597" i="3" s="1"/>
  <c r="P597" i="3" s="1"/>
  <c r="R597" i="3" s="1"/>
  <c r="S683" i="3"/>
  <c r="T683" i="3" s="1"/>
  <c r="U683" i="3" s="1"/>
  <c r="V683" i="3" s="1"/>
  <c r="R687" i="3"/>
  <c r="M596" i="3"/>
  <c r="N596" i="3" s="1"/>
  <c r="O596" i="3" s="1"/>
  <c r="P596" i="3" s="1"/>
  <c r="R596" i="3" s="1"/>
  <c r="O685" i="3"/>
  <c r="P685" i="3" s="1"/>
  <c r="R685" i="3" s="1"/>
  <c r="S685" i="3" s="1"/>
  <c r="T685" i="3" s="1"/>
  <c r="U685" i="3" s="1"/>
  <c r="V685" i="3" s="1"/>
  <c r="L572" i="3"/>
  <c r="L574" i="3" s="1"/>
  <c r="L576" i="3" s="1"/>
  <c r="M576" i="3" s="1"/>
  <c r="N576" i="3" s="1"/>
  <c r="M593" i="3"/>
  <c r="N593" i="3" s="1"/>
  <c r="O593" i="3" s="1"/>
  <c r="P593" i="3" s="1"/>
  <c r="R593" i="3" s="1"/>
  <c r="S593" i="3" s="1"/>
  <c r="T593" i="3" s="1"/>
  <c r="O682" i="3"/>
  <c r="P682" i="3" s="1"/>
  <c r="R682" i="3" s="1"/>
  <c r="S450" i="3"/>
  <c r="T450" i="3" s="1"/>
  <c r="F232" i="4" s="1"/>
  <c r="S447" i="3"/>
  <c r="T447" i="3" s="1"/>
  <c r="F231" i="4" s="1"/>
  <c r="S444" i="3"/>
  <c r="T444" i="3" s="1"/>
  <c r="F233" i="4" s="1"/>
  <c r="S679" i="3"/>
  <c r="T679" i="3" s="1"/>
  <c r="F309" i="4" s="1"/>
  <c r="S672" i="3"/>
  <c r="T672" i="3" s="1"/>
  <c r="S667" i="3"/>
  <c r="T667" i="3" s="1"/>
  <c r="F299" i="4" s="1"/>
  <c r="T633" i="3"/>
  <c r="F281" i="4" s="1"/>
  <c r="O621" i="3"/>
  <c r="P621" i="3" s="1"/>
  <c r="R621" i="3" s="1"/>
  <c r="O615" i="3"/>
  <c r="P615" i="3" s="1"/>
  <c r="R615" i="3" s="1"/>
  <c r="S615" i="3" s="1"/>
  <c r="T615" i="3" s="1"/>
  <c r="L611" i="3"/>
  <c r="M611" i="3" s="1"/>
  <c r="N611" i="3" s="1"/>
  <c r="L609" i="3"/>
  <c r="M609" i="3" s="1"/>
  <c r="N609" i="3" s="1"/>
  <c r="O609" i="3" s="1"/>
  <c r="P609" i="3" s="1"/>
  <c r="R609" i="3" s="1"/>
  <c r="M604" i="3"/>
  <c r="N604" i="3" s="1"/>
  <c r="M601" i="3"/>
  <c r="N601" i="3" s="1"/>
  <c r="O601" i="3" s="1"/>
  <c r="L571" i="3"/>
  <c r="L573" i="3" s="1"/>
  <c r="L575" i="3" s="1"/>
  <c r="M575" i="3" s="1"/>
  <c r="G573" i="3"/>
  <c r="M546" i="3"/>
  <c r="N546" i="3" s="1"/>
  <c r="O546" i="3" s="1"/>
  <c r="P546" i="3" s="1"/>
  <c r="R546" i="3" s="1"/>
  <c r="S546" i="3" s="1"/>
  <c r="T546" i="3" s="1"/>
  <c r="G575" i="3"/>
  <c r="M463" i="3"/>
  <c r="N463" i="3" s="1"/>
  <c r="O463" i="3" s="1"/>
  <c r="P463" i="3" s="1"/>
  <c r="R463" i="3" s="1"/>
  <c r="M542" i="3"/>
  <c r="N542" i="3" s="1"/>
  <c r="O542" i="3" s="1"/>
  <c r="P542" i="3" s="1"/>
  <c r="R542" i="3" s="1"/>
  <c r="M555" i="3"/>
  <c r="N555" i="3" s="1"/>
  <c r="O555" i="3" s="1"/>
  <c r="P555" i="3" s="1"/>
  <c r="R555" i="3" s="1"/>
  <c r="K569" i="3"/>
  <c r="K566" i="3"/>
  <c r="K568" i="3" s="1"/>
  <c r="M534" i="3"/>
  <c r="N534" i="3" s="1"/>
  <c r="M562" i="3"/>
  <c r="N562" i="3" s="1"/>
  <c r="O562" i="3" s="1"/>
  <c r="P562" i="3" s="1"/>
  <c r="R562" i="3" s="1"/>
  <c r="M484" i="3"/>
  <c r="N484" i="3" s="1"/>
  <c r="O484" i="3" s="1"/>
  <c r="P484" i="3" s="1"/>
  <c r="R484" i="3" s="1"/>
  <c r="G511" i="3"/>
  <c r="L511" i="3" s="1"/>
  <c r="M511" i="3" s="1"/>
  <c r="N511" i="3" s="1"/>
  <c r="M510" i="3"/>
  <c r="N510" i="3" s="1"/>
  <c r="M512" i="3"/>
  <c r="N512" i="3" s="1"/>
  <c r="M477" i="3"/>
  <c r="N477" i="3" s="1"/>
  <c r="O477" i="3" s="1"/>
  <c r="L459" i="3"/>
  <c r="K459" i="3"/>
  <c r="K458" i="3"/>
  <c r="A455" i="3"/>
  <c r="A454" i="3"/>
  <c r="Q455" i="3"/>
  <c r="Q459" i="3" s="1"/>
  <c r="Q454" i="3"/>
  <c r="Q458" i="3" s="1"/>
  <c r="L458" i="3"/>
  <c r="L472" i="3"/>
  <c r="M472" i="3" s="1"/>
  <c r="N472" i="3" s="1"/>
  <c r="L453" i="3"/>
  <c r="K453" i="3"/>
  <c r="G449" i="3"/>
  <c r="G446" i="3"/>
  <c r="L441" i="3"/>
  <c r="I443" i="3"/>
  <c r="I446" i="3" s="1"/>
  <c r="G443" i="3"/>
  <c r="L443" i="3" s="1"/>
  <c r="F280" i="4" l="1"/>
  <c r="F277" i="4"/>
  <c r="F278" i="4"/>
  <c r="F279" i="4"/>
  <c r="F303" i="4"/>
  <c r="F302" i="4"/>
  <c r="F301" i="4"/>
  <c r="F300" i="4"/>
  <c r="F282" i="4"/>
  <c r="F284" i="4"/>
  <c r="F283" i="4"/>
  <c r="F304" i="4"/>
  <c r="F308" i="4"/>
  <c r="U667" i="3"/>
  <c r="V667" i="3" s="1"/>
  <c r="U447" i="3"/>
  <c r="V447" i="3" s="1"/>
  <c r="U546" i="3"/>
  <c r="V546" i="3" s="1"/>
  <c r="U615" i="3"/>
  <c r="V615" i="3" s="1"/>
  <c r="U679" i="3"/>
  <c r="V679" i="3" s="1"/>
  <c r="U551" i="3"/>
  <c r="V551" i="3" s="1"/>
  <c r="U450" i="3"/>
  <c r="V450" i="3" s="1"/>
  <c r="U672" i="3"/>
  <c r="V672" i="3" s="1"/>
  <c r="U633" i="3"/>
  <c r="V633" i="3" s="1"/>
  <c r="U626" i="3"/>
  <c r="V626" i="3" s="1"/>
  <c r="U593" i="3"/>
  <c r="V593" i="3" s="1"/>
  <c r="U592" i="3"/>
  <c r="V592" i="3" s="1"/>
  <c r="P544" i="3"/>
  <c r="R544" i="3" s="1"/>
  <c r="S544" i="3" s="1"/>
  <c r="T544" i="3" s="1"/>
  <c r="T681" i="3"/>
  <c r="U681" i="3" s="1"/>
  <c r="V681" i="3" s="1"/>
  <c r="U444" i="3"/>
  <c r="V444" i="3" s="1"/>
  <c r="M568" i="3"/>
  <c r="N568" i="3" s="1"/>
  <c r="O568" i="3" s="1"/>
  <c r="P568" i="3" s="1"/>
  <c r="R568" i="3" s="1"/>
  <c r="M574" i="3"/>
  <c r="N574" i="3" s="1"/>
  <c r="O574" i="3" s="1"/>
  <c r="P574" i="3" s="1"/>
  <c r="R574" i="3" s="1"/>
  <c r="P577" i="3"/>
  <c r="R577" i="3" s="1"/>
  <c r="S577" i="3" s="1"/>
  <c r="M564" i="3"/>
  <c r="N564" i="3" s="1"/>
  <c r="O564" i="3" s="1"/>
  <c r="P564" i="3" s="1"/>
  <c r="R564" i="3" s="1"/>
  <c r="S564" i="3" s="1"/>
  <c r="T564" i="3" s="1"/>
  <c r="U564" i="3" s="1"/>
  <c r="V564" i="3" s="1"/>
  <c r="M572" i="3"/>
  <c r="N572" i="3" s="1"/>
  <c r="O572" i="3" s="1"/>
  <c r="P572" i="3" s="1"/>
  <c r="R572" i="3" s="1"/>
  <c r="S572" i="3" s="1"/>
  <c r="T572" i="3" s="1"/>
  <c r="M569" i="3"/>
  <c r="N569" i="3" s="1"/>
  <c r="O569" i="3" s="1"/>
  <c r="P569" i="3" s="1"/>
  <c r="R569" i="3" s="1"/>
  <c r="S569" i="3" s="1"/>
  <c r="T569" i="3" s="1"/>
  <c r="N575" i="3"/>
  <c r="O575" i="3" s="1"/>
  <c r="P575" i="3" s="1"/>
  <c r="R575" i="3" s="1"/>
  <c r="M565" i="3"/>
  <c r="N565" i="3" s="1"/>
  <c r="O565" i="3" s="1"/>
  <c r="P565" i="3" s="1"/>
  <c r="R565" i="3" s="1"/>
  <c r="S565" i="3" s="1"/>
  <c r="T565" i="3" s="1"/>
  <c r="M567" i="3"/>
  <c r="N567" i="3" s="1"/>
  <c r="O567" i="3" s="1"/>
  <c r="P567" i="3" s="1"/>
  <c r="R567" i="3" s="1"/>
  <c r="S567" i="3" s="1"/>
  <c r="T567" i="3" s="1"/>
  <c r="U567" i="3" s="1"/>
  <c r="V567" i="3" s="1"/>
  <c r="S682" i="3"/>
  <c r="T682" i="3" s="1"/>
  <c r="F247" i="4"/>
  <c r="S687" i="3"/>
  <c r="T687" i="3" s="1"/>
  <c r="U687" i="3" s="1"/>
  <c r="V687" i="3" s="1"/>
  <c r="S621" i="3"/>
  <c r="T621" i="3" s="1"/>
  <c r="F273" i="4" s="1"/>
  <c r="O611" i="3"/>
  <c r="P611" i="3" s="1"/>
  <c r="R611" i="3" s="1"/>
  <c r="S609" i="3"/>
  <c r="T609" i="3" s="1"/>
  <c r="O604" i="3"/>
  <c r="P604" i="3" s="1"/>
  <c r="R604" i="3" s="1"/>
  <c r="P601" i="3"/>
  <c r="R601" i="3" s="1"/>
  <c r="S601" i="3" s="1"/>
  <c r="T601" i="3" s="1"/>
  <c r="S596" i="3"/>
  <c r="T596" i="3" s="1"/>
  <c r="F271" i="4" s="1"/>
  <c r="S597" i="3"/>
  <c r="T597" i="3" s="1"/>
  <c r="F272" i="4" s="1"/>
  <c r="O576" i="3"/>
  <c r="P576" i="3" s="1"/>
  <c r="R576" i="3" s="1"/>
  <c r="M573" i="3"/>
  <c r="N573" i="3" s="1"/>
  <c r="M571" i="3"/>
  <c r="N571" i="3" s="1"/>
  <c r="O571" i="3" s="1"/>
  <c r="P571" i="3" s="1"/>
  <c r="R571" i="3" s="1"/>
  <c r="S571" i="3" s="1"/>
  <c r="O534" i="3"/>
  <c r="P534" i="3" s="1"/>
  <c r="R534" i="3" s="1"/>
  <c r="S534" i="3" s="1"/>
  <c r="T534" i="3" s="1"/>
  <c r="M566" i="3"/>
  <c r="N566" i="3" s="1"/>
  <c r="O566" i="3" s="1"/>
  <c r="S562" i="3"/>
  <c r="T562" i="3" s="1"/>
  <c r="S559" i="3"/>
  <c r="T559" i="3" s="1"/>
  <c r="S557" i="3"/>
  <c r="T557" i="3" s="1"/>
  <c r="S555" i="3"/>
  <c r="T555" i="3" s="1"/>
  <c r="S542" i="3"/>
  <c r="T542" i="3" s="1"/>
  <c r="P477" i="3"/>
  <c r="R477" i="3" s="1"/>
  <c r="T477" i="3" s="1"/>
  <c r="F239" i="4" s="1"/>
  <c r="M453" i="3"/>
  <c r="M454" i="3" s="1"/>
  <c r="N454" i="3" s="1"/>
  <c r="O454" i="3" s="1"/>
  <c r="P454" i="3" s="1"/>
  <c r="R454" i="3" s="1"/>
  <c r="S454" i="3" s="1"/>
  <c r="T454" i="3" s="1"/>
  <c r="O510" i="3"/>
  <c r="P510" i="3" s="1"/>
  <c r="R510" i="3" s="1"/>
  <c r="S510" i="3" s="1"/>
  <c r="O511" i="3"/>
  <c r="P511" i="3" s="1"/>
  <c r="R511" i="3" s="1"/>
  <c r="O512" i="3"/>
  <c r="P512" i="3" s="1"/>
  <c r="R512" i="3" s="1"/>
  <c r="K443" i="3"/>
  <c r="M443" i="3" s="1"/>
  <c r="M449" i="3" s="1"/>
  <c r="N449" i="3" s="1"/>
  <c r="O449" i="3" s="1"/>
  <c r="P449" i="3" s="1"/>
  <c r="R449" i="3" s="1"/>
  <c r="I449" i="3"/>
  <c r="S484" i="3"/>
  <c r="T484" i="3" s="1"/>
  <c r="M459" i="3"/>
  <c r="N459" i="3" s="1"/>
  <c r="O459" i="3" s="1"/>
  <c r="P459" i="3" s="1"/>
  <c r="R459" i="3" s="1"/>
  <c r="S463" i="3"/>
  <c r="T463" i="3" s="1"/>
  <c r="F234" i="4" s="1"/>
  <c r="M458" i="3"/>
  <c r="N458" i="3" s="1"/>
  <c r="O458" i="3" s="1"/>
  <c r="P458" i="3" s="1"/>
  <c r="R458" i="3" s="1"/>
  <c r="O472" i="3"/>
  <c r="P472" i="3" s="1"/>
  <c r="R472" i="3" s="1"/>
  <c r="T577" i="3" l="1"/>
  <c r="F274" i="4"/>
  <c r="F275" i="4"/>
  <c r="U557" i="3"/>
  <c r="V557" i="3" s="1"/>
  <c r="F236" i="4"/>
  <c r="F237" i="4"/>
  <c r="F235" i="4"/>
  <c r="U569" i="3"/>
  <c r="V569" i="3" s="1"/>
  <c r="F306" i="4"/>
  <c r="F305" i="4"/>
  <c r="F307" i="4"/>
  <c r="F243" i="4"/>
  <c r="F245" i="4"/>
  <c r="F241" i="4"/>
  <c r="U562" i="3"/>
  <c r="V562" i="3" s="1"/>
  <c r="U621" i="3"/>
  <c r="V621" i="3" s="1"/>
  <c r="U534" i="3"/>
  <c r="V534" i="3" s="1"/>
  <c r="U463" i="3"/>
  <c r="V463" i="3" s="1"/>
  <c r="U542" i="3"/>
  <c r="V542" i="3" s="1"/>
  <c r="U559" i="3"/>
  <c r="V559" i="3" s="1"/>
  <c r="U555" i="3"/>
  <c r="V555" i="3" s="1"/>
  <c r="U544" i="3"/>
  <c r="V544" i="3" s="1"/>
  <c r="U454" i="3"/>
  <c r="V454" i="3" s="1"/>
  <c r="U565" i="3"/>
  <c r="V565" i="3" s="1"/>
  <c r="U577" i="3"/>
  <c r="V577" i="3" s="1"/>
  <c r="U609" i="3"/>
  <c r="V609" i="3" s="1"/>
  <c r="U596" i="3"/>
  <c r="V596" i="3" s="1"/>
  <c r="U601" i="3"/>
  <c r="V601" i="3" s="1"/>
  <c r="U597" i="3"/>
  <c r="V597" i="3" s="1"/>
  <c r="U572" i="3"/>
  <c r="V572" i="3" s="1"/>
  <c r="U477" i="3"/>
  <c r="V477" i="3" s="1"/>
  <c r="N443" i="3"/>
  <c r="O443" i="3" s="1"/>
  <c r="U484" i="3"/>
  <c r="V484" i="3" s="1"/>
  <c r="F246" i="4"/>
  <c r="U682" i="3"/>
  <c r="V682" i="3" s="1"/>
  <c r="F249" i="4"/>
  <c r="F248" i="4"/>
  <c r="T571" i="3"/>
  <c r="U571" i="3" s="1"/>
  <c r="V571" i="3" s="1"/>
  <c r="S611" i="3"/>
  <c r="T611" i="3" s="1"/>
  <c r="S604" i="3"/>
  <c r="T604" i="3" s="1"/>
  <c r="U604" i="3" s="1"/>
  <c r="V604" i="3" s="1"/>
  <c r="S576" i="3"/>
  <c r="T576" i="3" s="1"/>
  <c r="O573" i="3"/>
  <c r="P573" i="3" s="1"/>
  <c r="R573" i="3" s="1"/>
  <c r="S575" i="3"/>
  <c r="T575" i="3" s="1"/>
  <c r="U575" i="3" s="1"/>
  <c r="V575" i="3" s="1"/>
  <c r="S574" i="3"/>
  <c r="T574" i="3" s="1"/>
  <c r="U574" i="3" s="1"/>
  <c r="V574" i="3" s="1"/>
  <c r="P566" i="3"/>
  <c r="R566" i="3" s="1"/>
  <c r="S566" i="3" s="1"/>
  <c r="T566" i="3" s="1"/>
  <c r="U566" i="3" s="1"/>
  <c r="V566" i="3" s="1"/>
  <c r="S568" i="3"/>
  <c r="T568" i="3" s="1"/>
  <c r="U568" i="3" s="1"/>
  <c r="V568" i="3" s="1"/>
  <c r="M455" i="3"/>
  <c r="N455" i="3" s="1"/>
  <c r="O455" i="3" s="1"/>
  <c r="P455" i="3" s="1"/>
  <c r="R455" i="3" s="1"/>
  <c r="S455" i="3" s="1"/>
  <c r="T455" i="3" s="1"/>
  <c r="M446" i="3"/>
  <c r="N446" i="3" s="1"/>
  <c r="O446" i="3" s="1"/>
  <c r="N453" i="3"/>
  <c r="O453" i="3" s="1"/>
  <c r="P453" i="3" s="1"/>
  <c r="R453" i="3" s="1"/>
  <c r="S453" i="3" s="1"/>
  <c r="T453" i="3" s="1"/>
  <c r="T510" i="3"/>
  <c r="U510" i="3" s="1"/>
  <c r="V510" i="3" s="1"/>
  <c r="S511" i="3"/>
  <c r="T511" i="3" s="1"/>
  <c r="U511" i="3" s="1"/>
  <c r="V511" i="3" s="1"/>
  <c r="S512" i="3"/>
  <c r="T512" i="3" s="1"/>
  <c r="U512" i="3" s="1"/>
  <c r="V512" i="3" s="1"/>
  <c r="T472" i="3"/>
  <c r="F238" i="4" s="1"/>
  <c r="S459" i="3"/>
  <c r="T459" i="3" s="1"/>
  <c r="S458" i="3"/>
  <c r="T458" i="3" s="1"/>
  <c r="S449" i="3"/>
  <c r="T449" i="3" s="1"/>
  <c r="U449" i="3" s="1"/>
  <c r="V449" i="3" s="1"/>
  <c r="F244" i="4" l="1"/>
  <c r="F242" i="4"/>
  <c r="F240" i="4"/>
  <c r="U576" i="3"/>
  <c r="V576" i="3" s="1"/>
  <c r="U611" i="3"/>
  <c r="V611" i="3" s="1"/>
  <c r="U453" i="3"/>
  <c r="V453" i="3" s="1"/>
  <c r="U472" i="3"/>
  <c r="V472" i="3" s="1"/>
  <c r="U459" i="3"/>
  <c r="V459" i="3" s="1"/>
  <c r="U458" i="3"/>
  <c r="V458" i="3" s="1"/>
  <c r="U455" i="3"/>
  <c r="V455" i="3" s="1"/>
  <c r="P443" i="3"/>
  <c r="R443" i="3" s="1"/>
  <c r="S443" i="3" s="1"/>
  <c r="T443" i="3" s="1"/>
  <c r="U443" i="3" s="1"/>
  <c r="V443" i="3" s="1"/>
  <c r="F314" i="4"/>
  <c r="F315" i="4"/>
  <c r="F312" i="4"/>
  <c r="F311" i="4"/>
  <c r="F310" i="4"/>
  <c r="F313" i="4"/>
  <c r="F316" i="4"/>
  <c r="P446" i="3"/>
  <c r="R446" i="3" s="1"/>
  <c r="S446" i="3" s="1"/>
  <c r="T446" i="3" s="1"/>
  <c r="U446" i="3" s="1"/>
  <c r="V446" i="3" s="1"/>
  <c r="S573" i="3"/>
  <c r="T573" i="3" s="1"/>
  <c r="U573" i="3" s="1"/>
  <c r="V573" i="3" s="1"/>
  <c r="L434" i="3"/>
  <c r="K434" i="3"/>
  <c r="I438" i="3"/>
  <c r="W430" i="3"/>
  <c r="Q423" i="3"/>
  <c r="L428" i="3"/>
  <c r="K428" i="3"/>
  <c r="A430" i="3"/>
  <c r="K423" i="3"/>
  <c r="K418" i="3"/>
  <c r="L423" i="3"/>
  <c r="L418" i="3"/>
  <c r="K410" i="3"/>
  <c r="K406" i="3"/>
  <c r="D394" i="3"/>
  <c r="K380" i="3"/>
  <c r="L380" i="3"/>
  <c r="L378" i="3"/>
  <c r="L385" i="3"/>
  <c r="K378" i="3"/>
  <c r="J341" i="3"/>
  <c r="K333" i="3"/>
  <c r="K341" i="3" s="1"/>
  <c r="K344" i="3" s="1"/>
  <c r="C333" i="3"/>
  <c r="G333" i="3"/>
  <c r="L333" i="3" s="1"/>
  <c r="L341" i="3" s="1"/>
  <c r="D333" i="3"/>
  <c r="K331" i="3"/>
  <c r="K342" i="3" s="1"/>
  <c r="K351" i="3" s="1"/>
  <c r="K328" i="3"/>
  <c r="K330" i="3"/>
  <c r="K215" i="3"/>
  <c r="K304" i="3"/>
  <c r="G320" i="3"/>
  <c r="L320" i="3" s="1"/>
  <c r="G318" i="3"/>
  <c r="Q314" i="3"/>
  <c r="K296" i="3"/>
  <c r="G296" i="3"/>
  <c r="L296" i="3" s="1"/>
  <c r="F296" i="3"/>
  <c r="D296" i="3"/>
  <c r="K294" i="3"/>
  <c r="G294" i="3"/>
  <c r="D294" i="3"/>
  <c r="K292" i="3"/>
  <c r="G292" i="3"/>
  <c r="D292" i="3"/>
  <c r="W217" i="3"/>
  <c r="J217" i="3"/>
  <c r="M320" i="3" l="1"/>
  <c r="K360" i="3"/>
  <c r="M351" i="3"/>
  <c r="N351" i="3" s="1"/>
  <c r="K350" i="3"/>
  <c r="K353" i="3" s="1"/>
  <c r="K347" i="3"/>
  <c r="M428" i="3"/>
  <c r="N428" i="3" s="1"/>
  <c r="O428" i="3" s="1"/>
  <c r="M423" i="3"/>
  <c r="N423" i="3" s="1"/>
  <c r="O423" i="3" s="1"/>
  <c r="P423" i="3" s="1"/>
  <c r="R423" i="3" s="1"/>
  <c r="S423" i="3" s="1"/>
  <c r="T423" i="3" s="1"/>
  <c r="F268" i="4" s="1"/>
  <c r="M418" i="3"/>
  <c r="N418" i="3" s="1"/>
  <c r="O418" i="3" s="1"/>
  <c r="M434" i="3"/>
  <c r="N434" i="3" s="1"/>
  <c r="O434" i="3" s="1"/>
  <c r="L227" i="3"/>
  <c r="W224" i="3"/>
  <c r="L302" i="3"/>
  <c r="J328" i="3"/>
  <c r="J331" i="3" s="1"/>
  <c r="J334" i="3" s="1"/>
  <c r="M334" i="3" s="1"/>
  <c r="N334" i="3" s="1"/>
  <c r="O334" i="3" s="1"/>
  <c r="P334" i="3" s="1"/>
  <c r="R334" i="3" s="1"/>
  <c r="G287" i="3"/>
  <c r="G285" i="3"/>
  <c r="Q247" i="3"/>
  <c r="Q283" i="3"/>
  <c r="Q290" i="3" s="1"/>
  <c r="K297" i="3"/>
  <c r="K307" i="3" s="1"/>
  <c r="K314" i="3" s="1"/>
  <c r="K321" i="3" s="1"/>
  <c r="K290" i="3"/>
  <c r="K283" i="3"/>
  <c r="K262" i="3"/>
  <c r="K254" i="3"/>
  <c r="K247" i="3"/>
  <c r="K240" i="3"/>
  <c r="O351" i="3" l="1"/>
  <c r="P351" i="3" s="1"/>
  <c r="R351" i="3" s="1"/>
  <c r="S351" i="3" s="1"/>
  <c r="T351" i="3" s="1"/>
  <c r="U351" i="3" s="1"/>
  <c r="V351" i="3" s="1"/>
  <c r="F270" i="4"/>
  <c r="F269" i="4"/>
  <c r="U423" i="3"/>
  <c r="V423" i="3" s="1"/>
  <c r="P428" i="3"/>
  <c r="R428" i="3" s="1"/>
  <c r="T428" i="3" s="1"/>
  <c r="F225" i="4" s="1"/>
  <c r="P418" i="3"/>
  <c r="R418" i="3" s="1"/>
  <c r="P434" i="3"/>
  <c r="R434" i="3" s="1"/>
  <c r="S434" i="3" s="1"/>
  <c r="T434" i="3" s="1"/>
  <c r="F229" i="4" s="1"/>
  <c r="F230" i="4" s="1"/>
  <c r="K231" i="3"/>
  <c r="K222" i="3"/>
  <c r="K210" i="3"/>
  <c r="F228" i="4" l="1"/>
  <c r="F226" i="4"/>
  <c r="F227" i="4"/>
  <c r="U434" i="3"/>
  <c r="V434" i="3" s="1"/>
  <c r="U428" i="3"/>
  <c r="V428" i="3" s="1"/>
  <c r="T418" i="3"/>
  <c r="F222" i="4" s="1"/>
  <c r="W184" i="3"/>
  <c r="W183" i="3"/>
  <c r="W182" i="3"/>
  <c r="K134" i="3"/>
  <c r="L126" i="3"/>
  <c r="K126" i="3"/>
  <c r="F223" i="4" l="1"/>
  <c r="F224" i="4"/>
  <c r="U418" i="3"/>
  <c r="V418" i="3" s="1"/>
  <c r="L125" i="3"/>
  <c r="J115" i="3"/>
  <c r="J119" i="3" s="1"/>
  <c r="J108" i="3"/>
  <c r="J109" i="3" s="1"/>
  <c r="M109" i="3" s="1"/>
  <c r="N109" i="3" s="1"/>
  <c r="O109" i="3" s="1"/>
  <c r="P109" i="3" s="1"/>
  <c r="R109" i="3" s="1"/>
  <c r="S109" i="3" s="1"/>
  <c r="T109" i="3" s="1"/>
  <c r="F56" i="4" s="1"/>
  <c r="F57" i="4" s="1"/>
  <c r="U109" i="3" l="1"/>
  <c r="V109" i="3" s="1"/>
  <c r="L208" i="3"/>
  <c r="Q185" i="3"/>
  <c r="Q184" i="3"/>
  <c r="Q183" i="3"/>
  <c r="A187" i="3"/>
  <c r="A186" i="3"/>
  <c r="J169" i="3"/>
  <c r="K166" i="3"/>
  <c r="J160" i="3"/>
  <c r="W150" i="3"/>
  <c r="J150" i="3"/>
  <c r="J157" i="3" s="1"/>
  <c r="L62" i="3" l="1"/>
  <c r="L619" i="3" s="1"/>
  <c r="W190" i="3"/>
  <c r="W189" i="3"/>
  <c r="J190" i="3"/>
  <c r="J189" i="3"/>
  <c r="A189" i="3"/>
  <c r="W187" i="3"/>
  <c r="J187" i="3"/>
  <c r="J186" i="3"/>
  <c r="W186" i="3"/>
  <c r="K183" i="3"/>
  <c r="J184" i="3" l="1"/>
  <c r="L183" i="3"/>
  <c r="K184" i="3"/>
  <c r="L184" i="3"/>
  <c r="A184" i="3"/>
  <c r="A183" i="3"/>
  <c r="Q186" i="3"/>
  <c r="Q190" i="3" s="1"/>
  <c r="L185" i="3"/>
  <c r="L186" i="3"/>
  <c r="L187" i="3"/>
  <c r="L188" i="3"/>
  <c r="L189" i="3"/>
  <c r="L190" i="3"/>
  <c r="K185" i="3"/>
  <c r="K186" i="3"/>
  <c r="K187" i="3"/>
  <c r="K188" i="3"/>
  <c r="K189" i="3"/>
  <c r="K190" i="3"/>
  <c r="A182" i="3"/>
  <c r="W178" i="3"/>
  <c r="W177" i="3"/>
  <c r="W176" i="3"/>
  <c r="W175" i="3"/>
  <c r="Q178" i="3"/>
  <c r="Q177" i="3"/>
  <c r="Q187" i="3" s="1"/>
  <c r="Q176" i="3"/>
  <c r="Q175" i="3"/>
  <c r="L174" i="3"/>
  <c r="L175" i="3"/>
  <c r="L176" i="3"/>
  <c r="L177" i="3"/>
  <c r="L178" i="3"/>
  <c r="K175" i="3"/>
  <c r="K176" i="3"/>
  <c r="K177" i="3"/>
  <c r="K178" i="3"/>
  <c r="J178" i="3"/>
  <c r="J177" i="3"/>
  <c r="J176" i="3"/>
  <c r="J175" i="3"/>
  <c r="L171" i="3"/>
  <c r="K171" i="3"/>
  <c r="K174" i="3"/>
  <c r="W170" i="3"/>
  <c r="W169" i="3"/>
  <c r="W168" i="3"/>
  <c r="L167" i="3"/>
  <c r="L168" i="3"/>
  <c r="L169" i="3"/>
  <c r="L170" i="3"/>
  <c r="K167" i="3"/>
  <c r="K169" i="3"/>
  <c r="K170" i="3"/>
  <c r="J168" i="3"/>
  <c r="L166" i="3"/>
  <c r="M166" i="3" s="1"/>
  <c r="N166" i="3" s="1"/>
  <c r="K160" i="3"/>
  <c r="G160" i="3"/>
  <c r="L160" i="3" s="1"/>
  <c r="G157" i="3"/>
  <c r="L157" i="3" s="1"/>
  <c r="K157" i="3"/>
  <c r="K150" i="3"/>
  <c r="K136" i="3"/>
  <c r="G136" i="3"/>
  <c r="L136" i="3" s="1"/>
  <c r="L133" i="3"/>
  <c r="W115" i="3"/>
  <c r="W119" i="3" s="1"/>
  <c r="M167" i="3" l="1"/>
  <c r="N167" i="3" s="1"/>
  <c r="O167" i="3" s="1"/>
  <c r="P167" i="3" s="1"/>
  <c r="R167" i="3" s="1"/>
  <c r="M175" i="3"/>
  <c r="N175" i="3" s="1"/>
  <c r="O175" i="3" s="1"/>
  <c r="P175" i="3" s="1"/>
  <c r="R175" i="3" s="1"/>
  <c r="T175" i="3" s="1"/>
  <c r="U175" i="3" s="1"/>
  <c r="V175" i="3" s="1"/>
  <c r="M136" i="3"/>
  <c r="N136" i="3" s="1"/>
  <c r="M174" i="3"/>
  <c r="N174" i="3" s="1"/>
  <c r="O174" i="3" s="1"/>
  <c r="P174" i="3" s="1"/>
  <c r="L150" i="3"/>
  <c r="M150" i="3" s="1"/>
  <c r="N150" i="3" s="1"/>
  <c r="M188" i="3"/>
  <c r="N188" i="3" s="1"/>
  <c r="O188" i="3" s="1"/>
  <c r="P188" i="3" s="1"/>
  <c r="M176" i="3"/>
  <c r="N176" i="3" s="1"/>
  <c r="O176" i="3" s="1"/>
  <c r="P176" i="3" s="1"/>
  <c r="R176" i="3" s="1"/>
  <c r="T176" i="3" s="1"/>
  <c r="U176" i="3" s="1"/>
  <c r="V176" i="3" s="1"/>
  <c r="O166" i="3"/>
  <c r="P166" i="3" s="1"/>
  <c r="R166" i="3" s="1"/>
  <c r="Q189" i="3"/>
  <c r="M171" i="3"/>
  <c r="N171" i="3" s="1"/>
  <c r="O171" i="3" s="1"/>
  <c r="P171" i="3" s="1"/>
  <c r="M177" i="3"/>
  <c r="N177" i="3" s="1"/>
  <c r="O177" i="3" s="1"/>
  <c r="P177" i="3" s="1"/>
  <c r="R177" i="3" s="1"/>
  <c r="T177" i="3" s="1"/>
  <c r="U177" i="3" s="1"/>
  <c r="V177" i="3" s="1"/>
  <c r="Q188" i="3"/>
  <c r="M178" i="3"/>
  <c r="N178" i="3" s="1"/>
  <c r="M190" i="3"/>
  <c r="N190" i="3" s="1"/>
  <c r="O190" i="3" s="1"/>
  <c r="P190" i="3" s="1"/>
  <c r="R190" i="3" s="1"/>
  <c r="M187" i="3"/>
  <c r="N187" i="3" s="1"/>
  <c r="O187" i="3" s="1"/>
  <c r="P187" i="3" s="1"/>
  <c r="R187" i="3" s="1"/>
  <c r="M169" i="3"/>
  <c r="N169" i="3" s="1"/>
  <c r="O169" i="3" s="1"/>
  <c r="P169" i="3" s="1"/>
  <c r="R169" i="3" s="1"/>
  <c r="S169" i="3" s="1"/>
  <c r="T169" i="3" s="1"/>
  <c r="U169" i="3" s="1"/>
  <c r="V169" i="3" s="1"/>
  <c r="M189" i="3"/>
  <c r="N189" i="3" s="1"/>
  <c r="O189" i="3" s="1"/>
  <c r="P189" i="3" s="1"/>
  <c r="R189" i="3" s="1"/>
  <c r="M170" i="3"/>
  <c r="N170" i="3" s="1"/>
  <c r="O170" i="3" s="1"/>
  <c r="P170" i="3" s="1"/>
  <c r="R170" i="3" s="1"/>
  <c r="S170" i="3" s="1"/>
  <c r="T170" i="3" s="1"/>
  <c r="M186" i="3"/>
  <c r="N186" i="3" s="1"/>
  <c r="O186" i="3" s="1"/>
  <c r="P186" i="3" s="1"/>
  <c r="R186" i="3" s="1"/>
  <c r="M185" i="3"/>
  <c r="N185" i="3" s="1"/>
  <c r="O185" i="3" s="1"/>
  <c r="P185" i="3" s="1"/>
  <c r="M184" i="3"/>
  <c r="N184" i="3" s="1"/>
  <c r="O184" i="3" s="1"/>
  <c r="P184" i="3" s="1"/>
  <c r="M183" i="3"/>
  <c r="M168" i="3"/>
  <c r="N168" i="3" s="1"/>
  <c r="M160" i="3"/>
  <c r="N160" i="3" s="1"/>
  <c r="M157" i="3"/>
  <c r="N157" i="3" s="1"/>
  <c r="O136" i="3" l="1"/>
  <c r="P136" i="3" s="1"/>
  <c r="R136" i="3" s="1"/>
  <c r="S136" i="3" s="1"/>
  <c r="T135" i="3" s="1"/>
  <c r="U170" i="3"/>
  <c r="V170" i="3" s="1"/>
  <c r="S166" i="3"/>
  <c r="T166" i="3" s="1"/>
  <c r="F90" i="4" s="1"/>
  <c r="O178" i="3"/>
  <c r="P178" i="3" s="1"/>
  <c r="R178" i="3" s="1"/>
  <c r="T178" i="3" s="1"/>
  <c r="U178" i="3" s="1"/>
  <c r="V178" i="3" s="1"/>
  <c r="R188" i="3"/>
  <c r="S188" i="3" s="1"/>
  <c r="T188" i="3" s="1"/>
  <c r="R184" i="3"/>
  <c r="S184" i="3" s="1"/>
  <c r="T184" i="3" s="1"/>
  <c r="R185" i="3"/>
  <c r="S185" i="3" s="1"/>
  <c r="T185" i="3" s="1"/>
  <c r="F98" i="4" s="1"/>
  <c r="S167" i="3"/>
  <c r="T167" i="3" s="1"/>
  <c r="O168" i="3"/>
  <c r="P168" i="3" s="1"/>
  <c r="R168" i="3" s="1"/>
  <c r="S168" i="3" s="1"/>
  <c r="T168" i="3" s="1"/>
  <c r="U168" i="3" s="1"/>
  <c r="V168" i="3" s="1"/>
  <c r="R174" i="3"/>
  <c r="T174" i="3" s="1"/>
  <c r="R171" i="3"/>
  <c r="S171" i="3" s="1"/>
  <c r="N183" i="3"/>
  <c r="O183" i="3" s="1"/>
  <c r="P183" i="3" s="1"/>
  <c r="R183" i="3" s="1"/>
  <c r="S183" i="3" s="1"/>
  <c r="T183" i="3" s="1"/>
  <c r="M181" i="3"/>
  <c r="S187" i="3"/>
  <c r="T187" i="3" s="1"/>
  <c r="U187" i="3" s="1"/>
  <c r="V187" i="3" s="1"/>
  <c r="S186" i="3"/>
  <c r="T186" i="3" s="1"/>
  <c r="U186" i="3" s="1"/>
  <c r="V186" i="3" s="1"/>
  <c r="S189" i="3"/>
  <c r="T189" i="3" s="1"/>
  <c r="U189" i="3" s="1"/>
  <c r="V189" i="3" s="1"/>
  <c r="S190" i="3"/>
  <c r="T190" i="3" s="1"/>
  <c r="U190" i="3" s="1"/>
  <c r="V190" i="3" s="1"/>
  <c r="O160" i="3"/>
  <c r="P160" i="3" s="1"/>
  <c r="R160" i="3" s="1"/>
  <c r="S160" i="3" s="1"/>
  <c r="O157" i="3"/>
  <c r="P157" i="3" s="1"/>
  <c r="R157" i="3" s="1"/>
  <c r="S157" i="3" s="1"/>
  <c r="O150" i="3"/>
  <c r="P150" i="3" s="1"/>
  <c r="R150" i="3" s="1"/>
  <c r="F80" i="4" l="1"/>
  <c r="F81" i="4" s="1"/>
  <c r="U139" i="3"/>
  <c r="V139" i="3" s="1"/>
  <c r="F92" i="4"/>
  <c r="F95" i="4" s="1"/>
  <c r="F100" i="4"/>
  <c r="F99" i="4"/>
  <c r="U184" i="3"/>
  <c r="V184" i="3" s="1"/>
  <c r="U167" i="3"/>
  <c r="V167" i="3" s="1"/>
  <c r="U174" i="3"/>
  <c r="V174" i="3" s="1"/>
  <c r="U166" i="3"/>
  <c r="V166" i="3" s="1"/>
  <c r="U136" i="3"/>
  <c r="V136" i="3" s="1"/>
  <c r="U188" i="3"/>
  <c r="V188" i="3" s="1"/>
  <c r="U183" i="3"/>
  <c r="V183" i="3" s="1"/>
  <c r="U185" i="3"/>
  <c r="V185" i="3" s="1"/>
  <c r="T171" i="3"/>
  <c r="F91" i="4" s="1"/>
  <c r="M182" i="3"/>
  <c r="N182" i="3" s="1"/>
  <c r="N181" i="3"/>
  <c r="T160" i="3"/>
  <c r="F83" i="4" s="1"/>
  <c r="F84" i="4" s="1"/>
  <c r="T157" i="3"/>
  <c r="F82" i="4" s="1"/>
  <c r="S150" i="3"/>
  <c r="T149" i="3" s="1"/>
  <c r="F96" i="4" l="1"/>
  <c r="F94" i="4"/>
  <c r="F93" i="4"/>
  <c r="U150" i="3"/>
  <c r="V150" i="3" s="1"/>
  <c r="F85" i="4"/>
  <c r="U157" i="3"/>
  <c r="V157" i="3" s="1"/>
  <c r="U160" i="3"/>
  <c r="V160" i="3" s="1"/>
  <c r="U171" i="3"/>
  <c r="V171" i="3" s="1"/>
  <c r="O181" i="3"/>
  <c r="P181" i="3" s="1"/>
  <c r="R181" i="3" s="1"/>
  <c r="S181" i="3" s="1"/>
  <c r="T181" i="3" s="1"/>
  <c r="O182" i="3"/>
  <c r="P182" i="3" s="1"/>
  <c r="R182" i="3" s="1"/>
  <c r="S182" i="3" s="1"/>
  <c r="T182" i="3" s="1"/>
  <c r="U182" i="3" s="1"/>
  <c r="V182" i="3" s="1"/>
  <c r="F101" i="4" l="1"/>
  <c r="F97" i="4"/>
  <c r="F89" i="4"/>
  <c r="F86" i="4"/>
  <c r="F87" i="4"/>
  <c r="F88" i="4"/>
  <c r="U181" i="3"/>
  <c r="V181" i="3" s="1"/>
  <c r="L113" i="3"/>
  <c r="L506" i="3" s="1"/>
  <c r="K113" i="3"/>
  <c r="I106" i="3" l="1"/>
  <c r="I108" i="3" s="1"/>
  <c r="L582" i="3" l="1"/>
  <c r="M584" i="3" l="1"/>
  <c r="N584" i="3" s="1"/>
  <c r="O584" i="3" l="1"/>
  <c r="P584" i="3" l="1"/>
  <c r="R584" i="3" s="1"/>
  <c r="O588" i="3"/>
  <c r="W123" i="3"/>
  <c r="J123" i="3"/>
  <c r="H123" i="3"/>
  <c r="H117" i="3"/>
  <c r="H121" i="3" s="1"/>
  <c r="C123" i="3"/>
  <c r="W117" i="3"/>
  <c r="W121" i="3" s="1"/>
  <c r="J117" i="3"/>
  <c r="J121" i="3" s="1"/>
  <c r="G113" i="3"/>
  <c r="L123" i="3"/>
  <c r="K106" i="3"/>
  <c r="L104" i="3"/>
  <c r="G106" i="3"/>
  <c r="L410" i="3"/>
  <c r="Q518" i="3"/>
  <c r="Q517" i="3"/>
  <c r="W518" i="3"/>
  <c r="W517" i="3"/>
  <c r="L517" i="3"/>
  <c r="L518" i="3"/>
  <c r="L515" i="3"/>
  <c r="K517" i="3"/>
  <c r="K518" i="3"/>
  <c r="K515" i="3"/>
  <c r="J518" i="3"/>
  <c r="J517" i="3"/>
  <c r="G508" i="3"/>
  <c r="L508" i="3" s="1"/>
  <c r="I513" i="3"/>
  <c r="K513" i="3" s="1"/>
  <c r="L514" i="3"/>
  <c r="K514" i="3"/>
  <c r="J514" i="3"/>
  <c r="G514" i="3"/>
  <c r="G513" i="3" s="1"/>
  <c r="K508" i="3"/>
  <c r="K504" i="3"/>
  <c r="K499" i="3"/>
  <c r="L638" i="3"/>
  <c r="W327" i="3"/>
  <c r="W394" i="3" s="1"/>
  <c r="W325" i="3"/>
  <c r="G316" i="3"/>
  <c r="L316" i="3" s="1"/>
  <c r="L323" i="3" s="1"/>
  <c r="L239" i="3"/>
  <c r="L261" i="3" s="1"/>
  <c r="H218" i="3"/>
  <c r="W233" i="3"/>
  <c r="W249" i="3" s="1"/>
  <c r="W500" i="3"/>
  <c r="W498" i="3"/>
  <c r="W503" i="3"/>
  <c r="J507" i="3"/>
  <c r="J509" i="3" s="1"/>
  <c r="W504" i="3"/>
  <c r="W499" i="3"/>
  <c r="W497" i="3"/>
  <c r="J503" i="3"/>
  <c r="I503" i="3"/>
  <c r="K503" i="3" s="1"/>
  <c r="F504" i="3"/>
  <c r="J501" i="3"/>
  <c r="I501" i="3"/>
  <c r="K501" i="3" s="1"/>
  <c r="G502" i="3"/>
  <c r="D500" i="3"/>
  <c r="D498" i="3"/>
  <c r="J499" i="3"/>
  <c r="G500" i="3"/>
  <c r="G499" i="3" s="1"/>
  <c r="L499" i="3" s="1"/>
  <c r="G498" i="3"/>
  <c r="G497" i="3" s="1"/>
  <c r="L497" i="3" s="1"/>
  <c r="G496" i="3"/>
  <c r="C638" i="3"/>
  <c r="K640" i="3"/>
  <c r="D380" i="3"/>
  <c r="K287" i="3"/>
  <c r="D287" i="3"/>
  <c r="K285" i="3"/>
  <c r="D285" i="3"/>
  <c r="D318" i="3"/>
  <c r="D320" i="3"/>
  <c r="K316" i="3"/>
  <c r="D316" i="3"/>
  <c r="G304" i="3"/>
  <c r="D304" i="3"/>
  <c r="C306" i="3"/>
  <c r="K306" i="3"/>
  <c r="G306" i="3"/>
  <c r="L306" i="3" s="1"/>
  <c r="L313" i="3" s="1"/>
  <c r="M313" i="3" s="1"/>
  <c r="N313" i="3" s="1"/>
  <c r="O313" i="3" s="1"/>
  <c r="P313" i="3" s="1"/>
  <c r="R313" i="3" s="1"/>
  <c r="T313" i="3" s="1"/>
  <c r="U313" i="3" s="1"/>
  <c r="V313" i="3" s="1"/>
  <c r="D306" i="3"/>
  <c r="D282" i="3"/>
  <c r="K299" i="3"/>
  <c r="G299" i="3"/>
  <c r="D299" i="3"/>
  <c r="G330" i="3"/>
  <c r="L330" i="3" s="1"/>
  <c r="D330" i="3"/>
  <c r="G406" i="3"/>
  <c r="L406" i="3" s="1"/>
  <c r="D406" i="3"/>
  <c r="G412" i="3"/>
  <c r="L412" i="3" s="1"/>
  <c r="D412" i="3"/>
  <c r="G344" i="3"/>
  <c r="D344" i="3"/>
  <c r="J339" i="3"/>
  <c r="G341" i="3"/>
  <c r="D341" i="3"/>
  <c r="I339" i="3"/>
  <c r="D323" i="3"/>
  <c r="K323" i="3"/>
  <c r="G323" i="3"/>
  <c r="G327" i="3"/>
  <c r="L327" i="3" s="1"/>
  <c r="I321" i="3"/>
  <c r="G325" i="3"/>
  <c r="D325" i="3"/>
  <c r="D327" i="3"/>
  <c r="K282" i="3"/>
  <c r="F282" i="3"/>
  <c r="F306" i="3" s="1"/>
  <c r="K264" i="3"/>
  <c r="G264" i="3"/>
  <c r="D264" i="3"/>
  <c r="X260" i="3"/>
  <c r="K266" i="3"/>
  <c r="G266" i="3"/>
  <c r="D266" i="3"/>
  <c r="K268" i="3"/>
  <c r="G268" i="3"/>
  <c r="F268" i="3"/>
  <c r="D268" i="3"/>
  <c r="A260" i="3"/>
  <c r="J266" i="3"/>
  <c r="J273" i="3" s="1"/>
  <c r="K260" i="3"/>
  <c r="G260" i="3"/>
  <c r="D260" i="3"/>
  <c r="K258" i="3"/>
  <c r="G258" i="3"/>
  <c r="L258" i="3" s="1"/>
  <c r="L266" i="3" s="1"/>
  <c r="D258" i="3"/>
  <c r="K256" i="3"/>
  <c r="G256" i="3"/>
  <c r="L256" i="3" s="1"/>
  <c r="D256" i="3"/>
  <c r="Q254" i="3"/>
  <c r="Q262" i="3" s="1"/>
  <c r="W254" i="3"/>
  <c r="W262" i="3" s="1"/>
  <c r="L254" i="3"/>
  <c r="K253" i="3"/>
  <c r="J254" i="3"/>
  <c r="A254" i="3"/>
  <c r="A262" i="3" s="1"/>
  <c r="A253" i="3"/>
  <c r="W253" i="3"/>
  <c r="W260" i="3" s="1"/>
  <c r="W289" i="3" s="1"/>
  <c r="J253" i="3"/>
  <c r="J282" i="3" s="1"/>
  <c r="W251" i="3"/>
  <c r="W258" i="3" s="1"/>
  <c r="W266" i="3" s="1"/>
  <c r="W273" i="3" s="1"/>
  <c r="J251" i="3"/>
  <c r="Q222" i="3"/>
  <c r="A249" i="3"/>
  <c r="A247" i="3"/>
  <c r="C249" i="3"/>
  <c r="W247" i="3"/>
  <c r="K249" i="3"/>
  <c r="G249" i="3"/>
  <c r="D249" i="3"/>
  <c r="K251" i="3"/>
  <c r="G251" i="3"/>
  <c r="D251" i="3"/>
  <c r="G253" i="3"/>
  <c r="L253" i="3" s="1"/>
  <c r="L260" i="3" s="1"/>
  <c r="L268" i="3" s="1"/>
  <c r="L275" i="3" s="1"/>
  <c r="F253" i="3"/>
  <c r="F260" i="3" s="1"/>
  <c r="D253" i="3"/>
  <c r="K246" i="3"/>
  <c r="G246" i="3"/>
  <c r="D246" i="3"/>
  <c r="K244" i="3"/>
  <c r="G244" i="3"/>
  <c r="D244" i="3"/>
  <c r="K242" i="3"/>
  <c r="G242" i="3"/>
  <c r="D242" i="3"/>
  <c r="W240" i="3"/>
  <c r="L240" i="3"/>
  <c r="J240" i="3"/>
  <c r="K237" i="3"/>
  <c r="G237" i="3"/>
  <c r="D237" i="3"/>
  <c r="K235" i="3"/>
  <c r="G235" i="3"/>
  <c r="D235" i="3"/>
  <c r="G233" i="3"/>
  <c r="K233" i="3"/>
  <c r="D233" i="3"/>
  <c r="W231" i="3"/>
  <c r="J231" i="3"/>
  <c r="W230" i="3"/>
  <c r="W246" i="3" s="1"/>
  <c r="W226" i="3"/>
  <c r="W244" i="3" s="1"/>
  <c r="J230" i="3"/>
  <c r="J246" i="3" s="1"/>
  <c r="J226" i="3"/>
  <c r="W221" i="3"/>
  <c r="W237" i="3" s="1"/>
  <c r="K221" i="3"/>
  <c r="J221" i="3"/>
  <c r="J237" i="3" s="1"/>
  <c r="W219" i="3"/>
  <c r="W235" i="3" s="1"/>
  <c r="J219" i="3"/>
  <c r="J235" i="3" s="1"/>
  <c r="K214" i="3"/>
  <c r="K230" i="3"/>
  <c r="G230" i="3"/>
  <c r="D230" i="3"/>
  <c r="K226" i="3"/>
  <c r="G226" i="3"/>
  <c r="L226" i="3" s="1"/>
  <c r="D226" i="3"/>
  <c r="W222" i="3"/>
  <c r="J222" i="3"/>
  <c r="K219" i="3"/>
  <c r="G219" i="3"/>
  <c r="L219" i="3" s="1"/>
  <c r="D219" i="3"/>
  <c r="K212" i="3"/>
  <c r="G212" i="3"/>
  <c r="L212" i="3" s="1"/>
  <c r="L244" i="3" s="1"/>
  <c r="D212" i="3"/>
  <c r="W242" i="3"/>
  <c r="J224" i="3"/>
  <c r="J233" i="3" s="1"/>
  <c r="J242" i="3" s="1"/>
  <c r="J249" i="3" s="1"/>
  <c r="J256" i="3" s="1"/>
  <c r="J264" i="3" s="1"/>
  <c r="I224" i="3"/>
  <c r="K224" i="3" s="1"/>
  <c r="G224" i="3"/>
  <c r="L224" i="3" s="1"/>
  <c r="D217" i="3"/>
  <c r="D221" i="3"/>
  <c r="D224" i="3"/>
  <c r="F224" i="3"/>
  <c r="A215" i="3"/>
  <c r="K217" i="3"/>
  <c r="G217" i="3"/>
  <c r="L217" i="3" s="1"/>
  <c r="G221" i="3"/>
  <c r="L221" i="3" s="1"/>
  <c r="G210" i="3"/>
  <c r="Q328" i="3"/>
  <c r="L222" i="3"/>
  <c r="L231" i="3"/>
  <c r="L247" i="3"/>
  <c r="L262" i="3"/>
  <c r="L283" i="3"/>
  <c r="L290" i="3"/>
  <c r="L297" i="3"/>
  <c r="L307" i="3"/>
  <c r="L314" i="3"/>
  <c r="L321" i="3"/>
  <c r="L328" i="3"/>
  <c r="M328" i="3" s="1"/>
  <c r="N328" i="3" s="1"/>
  <c r="O328" i="3" s="1"/>
  <c r="P328" i="3" s="1"/>
  <c r="L331" i="3"/>
  <c r="L339" i="3"/>
  <c r="L342" i="3"/>
  <c r="G214" i="3"/>
  <c r="L214" i="3" s="1"/>
  <c r="F214" i="3"/>
  <c r="F221" i="3" s="1"/>
  <c r="F230" i="3" s="1"/>
  <c r="F237" i="3" s="1"/>
  <c r="F246" i="3" s="1"/>
  <c r="L206" i="3"/>
  <c r="K78" i="3"/>
  <c r="K79" i="3"/>
  <c r="K80" i="3"/>
  <c r="K77" i="3"/>
  <c r="J80" i="3"/>
  <c r="J79" i="3"/>
  <c r="J78" i="3"/>
  <c r="W80" i="3"/>
  <c r="W79" i="3"/>
  <c r="W78" i="3"/>
  <c r="W76" i="3"/>
  <c r="W75" i="3"/>
  <c r="W74" i="3"/>
  <c r="W73" i="3"/>
  <c r="W72" i="3"/>
  <c r="Q76" i="3"/>
  <c r="Q79" i="3" s="1"/>
  <c r="Q75" i="3"/>
  <c r="Q78" i="3" s="1"/>
  <c r="Q74" i="3"/>
  <c r="Q77" i="3" s="1"/>
  <c r="Q80" i="3" s="1"/>
  <c r="Q73" i="3"/>
  <c r="Q72" i="3"/>
  <c r="K72" i="3"/>
  <c r="K73" i="3"/>
  <c r="K74" i="3"/>
  <c r="K75" i="3"/>
  <c r="K76" i="3"/>
  <c r="J76" i="3"/>
  <c r="J75" i="3"/>
  <c r="J74" i="3"/>
  <c r="J73" i="3"/>
  <c r="J72" i="3"/>
  <c r="K71" i="3"/>
  <c r="A70" i="3"/>
  <c r="A69" i="3"/>
  <c r="K69" i="3"/>
  <c r="K70" i="3"/>
  <c r="K68" i="3"/>
  <c r="K67" i="3"/>
  <c r="J67" i="3"/>
  <c r="J70" i="3" s="1"/>
  <c r="X65" i="3"/>
  <c r="K64" i="3"/>
  <c r="K65" i="3"/>
  <c r="K66" i="3"/>
  <c r="J66" i="3"/>
  <c r="J65" i="3"/>
  <c r="J64" i="3"/>
  <c r="K63" i="3"/>
  <c r="Q53" i="3"/>
  <c r="Q58" i="3" s="1"/>
  <c r="Q66" i="3" s="1"/>
  <c r="Q69" i="3" s="1"/>
  <c r="W53" i="3"/>
  <c r="W56" i="3" s="1"/>
  <c r="W63" i="3" s="1"/>
  <c r="W67" i="3" s="1"/>
  <c r="L49" i="3"/>
  <c r="L50" i="3"/>
  <c r="L51" i="3"/>
  <c r="L52" i="3"/>
  <c r="L53" i="3"/>
  <c r="L54" i="3"/>
  <c r="L55" i="3"/>
  <c r="L56" i="3"/>
  <c r="L57" i="3"/>
  <c r="L58" i="3"/>
  <c r="L59" i="3"/>
  <c r="L60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494" i="3" s="1"/>
  <c r="L76" i="3"/>
  <c r="L77" i="3"/>
  <c r="L78" i="3"/>
  <c r="L79" i="3"/>
  <c r="L80" i="3"/>
  <c r="M134" i="3"/>
  <c r="N134" i="3" s="1"/>
  <c r="O134" i="3" s="1"/>
  <c r="L48" i="3"/>
  <c r="L47" i="3"/>
  <c r="L45" i="3"/>
  <c r="L41" i="3"/>
  <c r="L42" i="3"/>
  <c r="L43" i="3"/>
  <c r="L599" i="3" s="1"/>
  <c r="L44" i="3"/>
  <c r="L40" i="3"/>
  <c r="L30" i="3"/>
  <c r="L31" i="3"/>
  <c r="M588" i="3" s="1"/>
  <c r="N588" i="3" s="1"/>
  <c r="L32" i="3"/>
  <c r="L33" i="3"/>
  <c r="L34" i="3"/>
  <c r="L35" i="3"/>
  <c r="L36" i="3"/>
  <c r="L591" i="3" s="1"/>
  <c r="L37" i="3"/>
  <c r="L29" i="3"/>
  <c r="K60" i="3"/>
  <c r="J60" i="3"/>
  <c r="K49" i="3"/>
  <c r="K50" i="3"/>
  <c r="K51" i="3"/>
  <c r="K52" i="3"/>
  <c r="K53" i="3"/>
  <c r="K54" i="3"/>
  <c r="K55" i="3"/>
  <c r="K56" i="3"/>
  <c r="K57" i="3"/>
  <c r="K58" i="3"/>
  <c r="K59" i="3"/>
  <c r="K48" i="3"/>
  <c r="M126" i="3" s="1"/>
  <c r="N126" i="3" s="1"/>
  <c r="O126" i="3" s="1"/>
  <c r="P126" i="3" s="1"/>
  <c r="R126" i="3" s="1"/>
  <c r="S126" i="3" s="1"/>
  <c r="J59" i="3"/>
  <c r="J58" i="3"/>
  <c r="J57" i="3"/>
  <c r="J56" i="3"/>
  <c r="J55" i="3"/>
  <c r="J54" i="3"/>
  <c r="A59" i="3"/>
  <c r="A58" i="3"/>
  <c r="A57" i="3"/>
  <c r="A56" i="3"/>
  <c r="A55" i="3"/>
  <c r="Q51" i="3"/>
  <c r="Q50" i="3"/>
  <c r="Q49" i="3"/>
  <c r="T47" i="3"/>
  <c r="F51" i="3"/>
  <c r="F50" i="3"/>
  <c r="F49" i="3"/>
  <c r="J51" i="3"/>
  <c r="J50" i="3"/>
  <c r="J49" i="3"/>
  <c r="A51" i="3"/>
  <c r="A50" i="3"/>
  <c r="A49" i="3"/>
  <c r="W51" i="3"/>
  <c r="W50" i="3"/>
  <c r="W49" i="3"/>
  <c r="A45" i="3"/>
  <c r="A44" i="3"/>
  <c r="A43" i="3"/>
  <c r="A42" i="3"/>
  <c r="A41" i="3"/>
  <c r="W45" i="3"/>
  <c r="W44" i="3"/>
  <c r="W43" i="3"/>
  <c r="W42" i="3"/>
  <c r="W41" i="3"/>
  <c r="K41" i="3"/>
  <c r="K42" i="3"/>
  <c r="K43" i="3"/>
  <c r="K44" i="3"/>
  <c r="K45" i="3"/>
  <c r="J45" i="3"/>
  <c r="J44" i="3"/>
  <c r="J43" i="3"/>
  <c r="J42" i="3"/>
  <c r="J41" i="3"/>
  <c r="K40" i="3"/>
  <c r="F45" i="3"/>
  <c r="F44" i="3"/>
  <c r="F43" i="3"/>
  <c r="F42" i="3"/>
  <c r="F41" i="3"/>
  <c r="X42" i="3"/>
  <c r="X41" i="3"/>
  <c r="W35" i="3"/>
  <c r="W36" i="3" s="1"/>
  <c r="A37" i="3"/>
  <c r="A36" i="3"/>
  <c r="W34" i="3"/>
  <c r="W33" i="3"/>
  <c r="W32" i="3"/>
  <c r="W31" i="3"/>
  <c r="W30" i="3"/>
  <c r="X37" i="3"/>
  <c r="X36" i="3"/>
  <c r="Q37" i="3"/>
  <c r="Q41" i="3" s="1"/>
  <c r="Q36" i="3"/>
  <c r="Q40" i="3" s="1"/>
  <c r="Q35" i="3"/>
  <c r="Q34" i="3"/>
  <c r="Q33" i="3"/>
  <c r="Q32" i="3"/>
  <c r="Q31" i="3"/>
  <c r="Q30" i="3"/>
  <c r="K30" i="3"/>
  <c r="M381" i="3" s="1"/>
  <c r="N381" i="3" s="1"/>
  <c r="O381" i="3" s="1"/>
  <c r="P381" i="3" s="1"/>
  <c r="R381" i="3" s="1"/>
  <c r="K31" i="3"/>
  <c r="K32" i="3"/>
  <c r="K33" i="3"/>
  <c r="K34" i="3"/>
  <c r="K29" i="3"/>
  <c r="K35" i="3" s="1"/>
  <c r="J37" i="3"/>
  <c r="J36" i="3"/>
  <c r="J34" i="3"/>
  <c r="J33" i="3"/>
  <c r="J31" i="3"/>
  <c r="J30" i="3"/>
  <c r="M296" i="3" l="1"/>
  <c r="N296" i="3" s="1"/>
  <c r="O296" i="3" s="1"/>
  <c r="P296" i="3" s="1"/>
  <c r="R296" i="3" s="1"/>
  <c r="L111" i="3"/>
  <c r="T584" i="3"/>
  <c r="F263" i="4" s="1"/>
  <c r="L237" i="3"/>
  <c r="M237" i="3" s="1"/>
  <c r="N237" i="3" s="1"/>
  <c r="O237" i="3" s="1"/>
  <c r="P237" i="3" s="1"/>
  <c r="R237" i="3" s="1"/>
  <c r="S237" i="3" s="1"/>
  <c r="T237" i="3" s="1"/>
  <c r="U237" i="3" s="1"/>
  <c r="V237" i="3" s="1"/>
  <c r="J285" i="3"/>
  <c r="J292" i="3" s="1"/>
  <c r="J271" i="3"/>
  <c r="W280" i="3"/>
  <c r="L287" i="3"/>
  <c r="L304" i="3" s="1"/>
  <c r="L311" i="3" s="1"/>
  <c r="L273" i="3"/>
  <c r="L280" i="3" s="1"/>
  <c r="M280" i="3" s="1"/>
  <c r="N280" i="3" s="1"/>
  <c r="O280" i="3" s="1"/>
  <c r="P280" i="3" s="1"/>
  <c r="R280" i="3" s="1"/>
  <c r="W304" i="3"/>
  <c r="W330" i="3" s="1"/>
  <c r="W333" i="3" s="1"/>
  <c r="W341" i="3" s="1"/>
  <c r="W344" i="3" s="1"/>
  <c r="W287" i="3"/>
  <c r="W294" i="3" s="1"/>
  <c r="J342" i="3"/>
  <c r="J348" i="3" s="1"/>
  <c r="J354" i="3" s="1"/>
  <c r="J366" i="3"/>
  <c r="K339" i="3"/>
  <c r="M339" i="3" s="1"/>
  <c r="N339" i="3" s="1"/>
  <c r="I366" i="3"/>
  <c r="M331" i="3"/>
  <c r="N331" i="3" s="1"/>
  <c r="O331" i="3" s="1"/>
  <c r="P331" i="3" s="1"/>
  <c r="R331" i="3" s="1"/>
  <c r="M59" i="3"/>
  <c r="N59" i="3" s="1"/>
  <c r="O59" i="3" s="1"/>
  <c r="P59" i="3" s="1"/>
  <c r="M55" i="3"/>
  <c r="N55" i="3" s="1"/>
  <c r="O55" i="3" s="1"/>
  <c r="P55" i="3" s="1"/>
  <c r="M60" i="3"/>
  <c r="N60" i="3" s="1"/>
  <c r="O60" i="3" s="1"/>
  <c r="P60" i="3" s="1"/>
  <c r="M58" i="3"/>
  <c r="N58" i="3" s="1"/>
  <c r="O58" i="3" s="1"/>
  <c r="P58" i="3" s="1"/>
  <c r="R58" i="3" s="1"/>
  <c r="M54" i="3"/>
  <c r="N54" i="3" s="1"/>
  <c r="O54" i="3" s="1"/>
  <c r="M56" i="3"/>
  <c r="N56" i="3" s="1"/>
  <c r="O56" i="3" s="1"/>
  <c r="M57" i="3"/>
  <c r="N57" i="3" s="1"/>
  <c r="O57" i="3" s="1"/>
  <c r="P57" i="3" s="1"/>
  <c r="M53" i="3"/>
  <c r="N53" i="3" s="1"/>
  <c r="O53" i="3" s="1"/>
  <c r="G495" i="3"/>
  <c r="L495" i="3" s="1"/>
  <c r="L496" i="3"/>
  <c r="L498" i="3" s="1"/>
  <c r="M498" i="3" s="1"/>
  <c r="N498" i="3" s="1"/>
  <c r="G501" i="3"/>
  <c r="L501" i="3" s="1"/>
  <c r="M501" i="3" s="1"/>
  <c r="N501" i="3" s="1"/>
  <c r="O501" i="3" s="1"/>
  <c r="P501" i="3" s="1"/>
  <c r="R501" i="3" s="1"/>
  <c r="L502" i="3"/>
  <c r="L504" i="3" s="1"/>
  <c r="M504" i="3" s="1"/>
  <c r="M406" i="3"/>
  <c r="N406" i="3" s="1"/>
  <c r="O406" i="3" s="1"/>
  <c r="P406" i="3" s="1"/>
  <c r="R406" i="3" s="1"/>
  <c r="M212" i="3"/>
  <c r="N212" i="3" s="1"/>
  <c r="O212" i="3" s="1"/>
  <c r="P212" i="3" s="1"/>
  <c r="R212" i="3" s="1"/>
  <c r="S212" i="3" s="1"/>
  <c r="T212" i="3" s="1"/>
  <c r="U212" i="3" s="1"/>
  <c r="V212" i="3" s="1"/>
  <c r="M333" i="3"/>
  <c r="W323" i="3"/>
  <c r="W256" i="3"/>
  <c r="W264" i="3" s="1"/>
  <c r="W285" i="3" s="1"/>
  <c r="L210" i="3"/>
  <c r="L242" i="3" s="1"/>
  <c r="M242" i="3" s="1"/>
  <c r="N242" i="3" s="1"/>
  <c r="O242" i="3" s="1"/>
  <c r="P242" i="3" s="1"/>
  <c r="R242" i="3" s="1"/>
  <c r="S242" i="3" s="1"/>
  <c r="T242" i="3" s="1"/>
  <c r="U242" i="3" s="1"/>
  <c r="V242" i="3" s="1"/>
  <c r="M52" i="3"/>
  <c r="N52" i="3" s="1"/>
  <c r="O52" i="3" s="1"/>
  <c r="P52" i="3" s="1"/>
  <c r="R52" i="3" s="1"/>
  <c r="P134" i="3"/>
  <c r="R134" i="3" s="1"/>
  <c r="S134" i="3" s="1"/>
  <c r="T134" i="3" s="1"/>
  <c r="T137" i="3" s="1"/>
  <c r="U137" i="3" s="1"/>
  <c r="V137" i="3" s="1"/>
  <c r="T126" i="3"/>
  <c r="R328" i="3"/>
  <c r="W60" i="3"/>
  <c r="M79" i="3"/>
  <c r="N79" i="3" s="1"/>
  <c r="O79" i="3" s="1"/>
  <c r="P79" i="3" s="1"/>
  <c r="R79" i="3" s="1"/>
  <c r="S79" i="3" s="1"/>
  <c r="T79" i="3" s="1"/>
  <c r="U79" i="3" s="1"/>
  <c r="V79" i="3" s="1"/>
  <c r="M258" i="3"/>
  <c r="N258" i="3" s="1"/>
  <c r="O258" i="3" s="1"/>
  <c r="P258" i="3" s="1"/>
  <c r="R258" i="3" s="1"/>
  <c r="S258" i="3" s="1"/>
  <c r="T258" i="3" s="1"/>
  <c r="M48" i="3"/>
  <c r="N48" i="3" s="1"/>
  <c r="O48" i="3" s="1"/>
  <c r="P48" i="3" s="1"/>
  <c r="R48" i="3" s="1"/>
  <c r="S48" i="3" s="1"/>
  <c r="T48" i="3" s="1"/>
  <c r="F17" i="4" s="1"/>
  <c r="M638" i="3"/>
  <c r="N638" i="3" s="1"/>
  <c r="O638" i="3" s="1"/>
  <c r="P638" i="3" s="1"/>
  <c r="R638" i="3" s="1"/>
  <c r="W268" i="3"/>
  <c r="W275" i="3" s="1"/>
  <c r="M214" i="3"/>
  <c r="N214" i="3" s="1"/>
  <c r="O214" i="3" s="1"/>
  <c r="L230" i="3"/>
  <c r="L246" i="3" s="1"/>
  <c r="M246" i="3" s="1"/>
  <c r="N246" i="3" s="1"/>
  <c r="O246" i="3" s="1"/>
  <c r="P246" i="3" s="1"/>
  <c r="R246" i="3" s="1"/>
  <c r="S246" i="3" s="1"/>
  <c r="T246" i="3" s="1"/>
  <c r="U246" i="3" s="1"/>
  <c r="V246" i="3" s="1"/>
  <c r="M517" i="3"/>
  <c r="N517" i="3" s="1"/>
  <c r="O517" i="3" s="1"/>
  <c r="M410" i="3"/>
  <c r="N410" i="3" s="1"/>
  <c r="J69" i="3"/>
  <c r="M69" i="3" s="1"/>
  <c r="N69" i="3" s="1"/>
  <c r="O69" i="3" s="1"/>
  <c r="P69" i="3" s="1"/>
  <c r="R69" i="3" s="1"/>
  <c r="W37" i="3"/>
  <c r="M515" i="3"/>
  <c r="N515" i="3" s="1"/>
  <c r="O515" i="3" s="1"/>
  <c r="P515" i="3" s="1"/>
  <c r="R515" i="3" s="1"/>
  <c r="S515" i="3" s="1"/>
  <c r="M640" i="3"/>
  <c r="N640" i="3" s="1"/>
  <c r="O640" i="3" s="1"/>
  <c r="P640" i="3" s="1"/>
  <c r="R640" i="3" s="1"/>
  <c r="M33" i="3"/>
  <c r="N33" i="3" s="1"/>
  <c r="O33" i="3" s="1"/>
  <c r="P33" i="3" s="1"/>
  <c r="R33" i="3" s="1"/>
  <c r="M40" i="3"/>
  <c r="N40" i="3" s="1"/>
  <c r="O40" i="3" s="1"/>
  <c r="I216" i="3"/>
  <c r="M380" i="3"/>
  <c r="N380" i="3" s="1"/>
  <c r="O380" i="3" s="1"/>
  <c r="P380" i="3" s="1"/>
  <c r="R380" i="3" s="1"/>
  <c r="L344" i="3"/>
  <c r="L347" i="3" s="1"/>
  <c r="M347" i="3" s="1"/>
  <c r="M78" i="3"/>
  <c r="N78" i="3" s="1"/>
  <c r="O78" i="3" s="1"/>
  <c r="M499" i="3"/>
  <c r="N499" i="3" s="1"/>
  <c r="O499" i="3" s="1"/>
  <c r="P499" i="3" s="1"/>
  <c r="R499" i="3" s="1"/>
  <c r="S499" i="3" s="1"/>
  <c r="T499" i="3" s="1"/>
  <c r="U499" i="3" s="1"/>
  <c r="V499" i="3" s="1"/>
  <c r="G504" i="3"/>
  <c r="G503" i="3" s="1"/>
  <c r="L503" i="3" s="1"/>
  <c r="L513" i="3"/>
  <c r="M513" i="3" s="1"/>
  <c r="N513" i="3" s="1"/>
  <c r="O513" i="3" s="1"/>
  <c r="P513" i="3" s="1"/>
  <c r="R513" i="3" s="1"/>
  <c r="S513" i="3" s="1"/>
  <c r="T513" i="3" s="1"/>
  <c r="U513" i="3" s="1"/>
  <c r="V513" i="3" s="1"/>
  <c r="Q56" i="3"/>
  <c r="Q64" i="3" s="1"/>
  <c r="Q67" i="3" s="1"/>
  <c r="Q70" i="3" s="1"/>
  <c r="M208" i="3"/>
  <c r="N208" i="3" s="1"/>
  <c r="O208" i="3" s="1"/>
  <c r="M41" i="3"/>
  <c r="N41" i="3" s="1"/>
  <c r="O41" i="3" s="1"/>
  <c r="P41" i="3" s="1"/>
  <c r="R41" i="3" s="1"/>
  <c r="M42" i="3"/>
  <c r="N42" i="3" s="1"/>
  <c r="O42" i="3" s="1"/>
  <c r="P42" i="3" s="1"/>
  <c r="Q59" i="3"/>
  <c r="J68" i="3"/>
  <c r="M68" i="3" s="1"/>
  <c r="N68" i="3" s="1"/>
  <c r="O68" i="3" s="1"/>
  <c r="M75" i="3"/>
  <c r="N75" i="3" s="1"/>
  <c r="O75" i="3" s="1"/>
  <c r="M77" i="3"/>
  <c r="N77" i="3" s="1"/>
  <c r="O77" i="3" s="1"/>
  <c r="P77" i="3" s="1"/>
  <c r="R77" i="3" s="1"/>
  <c r="M43" i="3"/>
  <c r="N43" i="3" s="1"/>
  <c r="O43" i="3" s="1"/>
  <c r="P43" i="3" s="1"/>
  <c r="W282" i="3"/>
  <c r="W321" i="3"/>
  <c r="W328" i="3" s="1"/>
  <c r="W331" i="3" s="1"/>
  <c r="M49" i="3"/>
  <c r="N49" i="3" s="1"/>
  <c r="O49" i="3" s="1"/>
  <c r="P49" i="3" s="1"/>
  <c r="R49" i="3" s="1"/>
  <c r="S49" i="3" s="1"/>
  <c r="T49" i="3" s="1"/>
  <c r="U49" i="3" s="1"/>
  <c r="V49" i="3" s="1"/>
  <c r="Q54" i="3"/>
  <c r="Q60" i="3" s="1"/>
  <c r="Q57" i="3"/>
  <c r="Q65" i="3" s="1"/>
  <c r="Q68" i="3" s="1"/>
  <c r="M34" i="3"/>
  <c r="N34" i="3" s="1"/>
  <c r="O34" i="3" s="1"/>
  <c r="P34" i="3" s="1"/>
  <c r="R34" i="3" s="1"/>
  <c r="M518" i="3"/>
  <c r="N518" i="3" s="1"/>
  <c r="O518" i="3" s="1"/>
  <c r="P518" i="3" s="1"/>
  <c r="R518" i="3" s="1"/>
  <c r="M412" i="3"/>
  <c r="N412" i="3" s="1"/>
  <c r="O412" i="3" s="1"/>
  <c r="P412" i="3" s="1"/>
  <c r="R412" i="3" s="1"/>
  <c r="M51" i="3"/>
  <c r="N51" i="3" s="1"/>
  <c r="O51" i="3" s="1"/>
  <c r="Q55" i="3"/>
  <c r="Q63" i="3" s="1"/>
  <c r="M67" i="3"/>
  <c r="N67" i="3" s="1"/>
  <c r="O67" i="3" s="1"/>
  <c r="P67" i="3" s="1"/>
  <c r="M215" i="3"/>
  <c r="N215" i="3" s="1"/>
  <c r="O215" i="3" s="1"/>
  <c r="P215" i="3" s="1"/>
  <c r="R215" i="3" s="1"/>
  <c r="M221" i="3"/>
  <c r="N221" i="3" s="1"/>
  <c r="O221" i="3" s="1"/>
  <c r="P221" i="3" s="1"/>
  <c r="R221" i="3" s="1"/>
  <c r="M240" i="3"/>
  <c r="N240" i="3" s="1"/>
  <c r="O240" i="3" s="1"/>
  <c r="L235" i="3"/>
  <c r="M30" i="3"/>
  <c r="N30" i="3" s="1"/>
  <c r="O30" i="3" s="1"/>
  <c r="P30" i="3" s="1"/>
  <c r="R30" i="3" s="1"/>
  <c r="M65" i="3"/>
  <c r="N65" i="3" s="1"/>
  <c r="O65" i="3" s="1"/>
  <c r="P65" i="3" s="1"/>
  <c r="M73" i="3"/>
  <c r="N73" i="3" s="1"/>
  <c r="O73" i="3" s="1"/>
  <c r="P73" i="3" s="1"/>
  <c r="R73" i="3" s="1"/>
  <c r="S73" i="3" s="1"/>
  <c r="M31" i="3"/>
  <c r="N31" i="3" s="1"/>
  <c r="O31" i="3" s="1"/>
  <c r="P31" i="3" s="1"/>
  <c r="R31" i="3" s="1"/>
  <c r="M29" i="3"/>
  <c r="N29" i="3" s="1"/>
  <c r="O29" i="3" s="1"/>
  <c r="P29" i="3" s="1"/>
  <c r="R29" i="3" s="1"/>
  <c r="W54" i="3"/>
  <c r="W55" i="3"/>
  <c r="W57" i="3"/>
  <c r="W64" i="3" s="1"/>
  <c r="M45" i="3"/>
  <c r="N45" i="3" s="1"/>
  <c r="O45" i="3" s="1"/>
  <c r="P45" i="3" s="1"/>
  <c r="K507" i="3"/>
  <c r="K509" i="3" s="1"/>
  <c r="L115" i="3"/>
  <c r="L119" i="3" s="1"/>
  <c r="W283" i="3"/>
  <c r="W290" i="3" s="1"/>
  <c r="W297" i="3" s="1"/>
  <c r="W307" i="3" s="1"/>
  <c r="M341" i="3"/>
  <c r="N341" i="3" s="1"/>
  <c r="L325" i="3"/>
  <c r="M325" i="3" s="1"/>
  <c r="W314" i="3"/>
  <c r="M76" i="3"/>
  <c r="N76" i="3" s="1"/>
  <c r="O76" i="3" s="1"/>
  <c r="M72" i="3"/>
  <c r="N72" i="3" s="1"/>
  <c r="O72" i="3" s="1"/>
  <c r="P72" i="3" s="1"/>
  <c r="R72" i="3" s="1"/>
  <c r="M64" i="3"/>
  <c r="N64" i="3" s="1"/>
  <c r="O64" i="3" s="1"/>
  <c r="P64" i="3" s="1"/>
  <c r="J287" i="3"/>
  <c r="J304" i="3"/>
  <c r="M266" i="3"/>
  <c r="N266" i="3" s="1"/>
  <c r="K495" i="3"/>
  <c r="M113" i="3"/>
  <c r="N113" i="3" s="1"/>
  <c r="K115" i="3"/>
  <c r="K119" i="3" s="1"/>
  <c r="M514" i="3"/>
  <c r="N514" i="3" s="1"/>
  <c r="O514" i="3" s="1"/>
  <c r="P514" i="3" s="1"/>
  <c r="R514" i="3" s="1"/>
  <c r="K37" i="3"/>
  <c r="M37" i="3" s="1"/>
  <c r="N37" i="3" s="1"/>
  <c r="O37" i="3" s="1"/>
  <c r="P37" i="3" s="1"/>
  <c r="R37" i="3" s="1"/>
  <c r="K36" i="3"/>
  <c r="M35" i="3"/>
  <c r="N35" i="3" s="1"/>
  <c r="O35" i="3" s="1"/>
  <c r="P35" i="3" s="1"/>
  <c r="R35" i="3" s="1"/>
  <c r="Q44" i="3"/>
  <c r="Q45" i="3"/>
  <c r="Q43" i="3"/>
  <c r="Q42" i="3"/>
  <c r="W70" i="3"/>
  <c r="W69" i="3"/>
  <c r="W68" i="3"/>
  <c r="M50" i="3"/>
  <c r="N50" i="3" s="1"/>
  <c r="O50" i="3" s="1"/>
  <c r="P50" i="3" s="1"/>
  <c r="R50" i="3" s="1"/>
  <c r="M32" i="3"/>
  <c r="N32" i="3" s="1"/>
  <c r="M44" i="3"/>
  <c r="N44" i="3" s="1"/>
  <c r="O44" i="3" s="1"/>
  <c r="P44" i="3" s="1"/>
  <c r="M63" i="3"/>
  <c r="N63" i="3" s="1"/>
  <c r="M66" i="3"/>
  <c r="N66" i="3" s="1"/>
  <c r="M70" i="3"/>
  <c r="N70" i="3" s="1"/>
  <c r="O70" i="3" s="1"/>
  <c r="M71" i="3"/>
  <c r="N71" i="3" s="1"/>
  <c r="M74" i="3"/>
  <c r="N74" i="3" s="1"/>
  <c r="O74" i="3" s="1"/>
  <c r="P74" i="3" s="1"/>
  <c r="R74" i="3" s="1"/>
  <c r="M231" i="3"/>
  <c r="N231" i="3" s="1"/>
  <c r="M321" i="3"/>
  <c r="N321" i="3" s="1"/>
  <c r="J268" i="3"/>
  <c r="J275" i="3" s="1"/>
  <c r="M275" i="3" s="1"/>
  <c r="N275" i="3" s="1"/>
  <c r="O275" i="3" s="1"/>
  <c r="P275" i="3" s="1"/>
  <c r="R275" i="3" s="1"/>
  <c r="J244" i="3"/>
  <c r="M244" i="3" s="1"/>
  <c r="N244" i="3" s="1"/>
  <c r="M226" i="3"/>
  <c r="N226" i="3" s="1"/>
  <c r="J262" i="3"/>
  <c r="J269" i="3" s="1"/>
  <c r="M254" i="3"/>
  <c r="N254" i="3" s="1"/>
  <c r="J247" i="3"/>
  <c r="M247" i="3" s="1"/>
  <c r="N247" i="3" s="1"/>
  <c r="M222" i="3"/>
  <c r="N222" i="3" s="1"/>
  <c r="L264" i="3"/>
  <c r="L271" i="3" s="1"/>
  <c r="L278" i="3" s="1"/>
  <c r="M278" i="3" s="1"/>
  <c r="N278" i="3" s="1"/>
  <c r="O278" i="3" s="1"/>
  <c r="P278" i="3" s="1"/>
  <c r="R278" i="3" s="1"/>
  <c r="M256" i="3"/>
  <c r="N256" i="3" s="1"/>
  <c r="K497" i="3"/>
  <c r="M497" i="3" s="1"/>
  <c r="N497" i="3" s="1"/>
  <c r="J260" i="3"/>
  <c r="M253" i="3"/>
  <c r="N253" i="3" s="1"/>
  <c r="G108" i="3"/>
  <c r="L106" i="3"/>
  <c r="M106" i="3" s="1"/>
  <c r="N106" i="3" s="1"/>
  <c r="O106" i="3" s="1"/>
  <c r="P106" i="3" s="1"/>
  <c r="R106" i="3" s="1"/>
  <c r="G117" i="3"/>
  <c r="G121" i="3" s="1"/>
  <c r="G115" i="3"/>
  <c r="G119" i="3" s="1"/>
  <c r="G123" i="3"/>
  <c r="L282" i="3"/>
  <c r="G507" i="3"/>
  <c r="K108" i="3"/>
  <c r="K117" i="3"/>
  <c r="K121" i="3" s="1"/>
  <c r="K123" i="3"/>
  <c r="M123" i="3" s="1"/>
  <c r="L117" i="3"/>
  <c r="L121" i="3" s="1"/>
  <c r="M80" i="3"/>
  <c r="N80" i="3" s="1"/>
  <c r="M119" i="3" l="1"/>
  <c r="N119" i="3" s="1"/>
  <c r="O119" i="3" s="1"/>
  <c r="P119" i="3" s="1"/>
  <c r="R119" i="3" s="1"/>
  <c r="S119" i="3" s="1"/>
  <c r="T119" i="3" s="1"/>
  <c r="U119" i="3" s="1"/>
  <c r="V119" i="3" s="1"/>
  <c r="M121" i="3"/>
  <c r="N121" i="3" s="1"/>
  <c r="O121" i="3" s="1"/>
  <c r="P121" i="3" s="1"/>
  <c r="R121" i="3" s="1"/>
  <c r="S121" i="3" s="1"/>
  <c r="T121" i="3" s="1"/>
  <c r="U121" i="3" s="1"/>
  <c r="V121" i="3" s="1"/>
  <c r="J299" i="3"/>
  <c r="J316" i="3" s="1"/>
  <c r="J323" i="3" s="1"/>
  <c r="M323" i="3" s="1"/>
  <c r="N323" i="3" s="1"/>
  <c r="O323" i="3" s="1"/>
  <c r="P323" i="3" s="1"/>
  <c r="R323" i="3" s="1"/>
  <c r="L294" i="3"/>
  <c r="U584" i="3"/>
  <c r="V584" i="3" s="1"/>
  <c r="M311" i="3"/>
  <c r="N311" i="3" s="1"/>
  <c r="O311" i="3" s="1"/>
  <c r="P311" i="3" s="1"/>
  <c r="R311" i="3" s="1"/>
  <c r="S311" i="3" s="1"/>
  <c r="T311" i="3" s="1"/>
  <c r="U311" i="3" s="1"/>
  <c r="V311" i="3" s="1"/>
  <c r="L318" i="3"/>
  <c r="M318" i="3" s="1"/>
  <c r="N318" i="3" s="1"/>
  <c r="O318" i="3" s="1"/>
  <c r="P318" i="3" s="1"/>
  <c r="R318" i="3" s="1"/>
  <c r="S318" i="3" s="1"/>
  <c r="T318" i="3" s="1"/>
  <c r="S280" i="3"/>
  <c r="T280" i="3" s="1"/>
  <c r="U280" i="3" s="1"/>
  <c r="V280" i="3" s="1"/>
  <c r="M273" i="3"/>
  <c r="N273" i="3" s="1"/>
  <c r="O273" i="3" s="1"/>
  <c r="P273" i="3" s="1"/>
  <c r="R273" i="3" s="1"/>
  <c r="S273" i="3" s="1"/>
  <c r="T273" i="3" s="1"/>
  <c r="U273" i="3" s="1"/>
  <c r="V273" i="3" s="1"/>
  <c r="S278" i="3"/>
  <c r="T278" i="3" s="1"/>
  <c r="U278" i="3" s="1"/>
  <c r="V278" i="3" s="1"/>
  <c r="J276" i="3"/>
  <c r="M276" i="3" s="1"/>
  <c r="N276" i="3" s="1"/>
  <c r="O276" i="3" s="1"/>
  <c r="P276" i="3" s="1"/>
  <c r="R276" i="3" s="1"/>
  <c r="S276" i="3" s="1"/>
  <c r="T276" i="3" s="1"/>
  <c r="U276" i="3" s="1"/>
  <c r="V276" i="3" s="1"/>
  <c r="M269" i="3"/>
  <c r="N269" i="3" s="1"/>
  <c r="M271" i="3"/>
  <c r="N271" i="3" s="1"/>
  <c r="O271" i="3" s="1"/>
  <c r="P271" i="3" s="1"/>
  <c r="R271" i="3" s="1"/>
  <c r="S271" i="3" s="1"/>
  <c r="T271" i="3" s="1"/>
  <c r="U271" i="3" s="1"/>
  <c r="V271" i="3" s="1"/>
  <c r="S412" i="3"/>
  <c r="T412" i="3" s="1"/>
  <c r="S275" i="3"/>
  <c r="T275" i="3" s="1"/>
  <c r="U275" i="3" s="1"/>
  <c r="V275" i="3" s="1"/>
  <c r="M354" i="3"/>
  <c r="N354" i="3" s="1"/>
  <c r="O354" i="3" s="1"/>
  <c r="P354" i="3" s="1"/>
  <c r="R354" i="3" s="1"/>
  <c r="S354" i="3" s="1"/>
  <c r="T354" i="3" s="1"/>
  <c r="U354" i="3" s="1"/>
  <c r="V354" i="3" s="1"/>
  <c r="J360" i="3"/>
  <c r="M360" i="3" s="1"/>
  <c r="N360" i="3" s="1"/>
  <c r="N333" i="3"/>
  <c r="O333" i="3" s="1"/>
  <c r="P333" i="3" s="1"/>
  <c r="R333" i="3" s="1"/>
  <c r="N400" i="3"/>
  <c r="O400" i="3" s="1"/>
  <c r="P400" i="3" s="1"/>
  <c r="R400" i="3" s="1"/>
  <c r="M36" i="3"/>
  <c r="N36" i="3" s="1"/>
  <c r="O36" i="3" s="1"/>
  <c r="P36" i="3" s="1"/>
  <c r="R36" i="3" s="1"/>
  <c r="S36" i="3" s="1"/>
  <c r="T36" i="3" s="1"/>
  <c r="U36" i="3" s="1"/>
  <c r="V36" i="3" s="1"/>
  <c r="M386" i="3"/>
  <c r="N386" i="3" s="1"/>
  <c r="F265" i="4"/>
  <c r="F266" i="4"/>
  <c r="F264" i="4"/>
  <c r="F267" i="4"/>
  <c r="F19" i="4"/>
  <c r="F18" i="4"/>
  <c r="F20" i="4"/>
  <c r="P588" i="3"/>
  <c r="R588" i="3" s="1"/>
  <c r="M282" i="3"/>
  <c r="N282" i="3" s="1"/>
  <c r="O282" i="3" s="1"/>
  <c r="P282" i="3" s="1"/>
  <c r="R282" i="3" s="1"/>
  <c r="L289" i="3"/>
  <c r="M260" i="3"/>
  <c r="N260" i="3" s="1"/>
  <c r="O260" i="3" s="1"/>
  <c r="P260" i="3" s="1"/>
  <c r="R260" i="3" s="1"/>
  <c r="J289" i="3"/>
  <c r="U48" i="3"/>
  <c r="V48" i="3" s="1"/>
  <c r="N320" i="3"/>
  <c r="O320" i="3" s="1"/>
  <c r="P320" i="3" s="1"/>
  <c r="R320" i="3" s="1"/>
  <c r="S320" i="3" s="1"/>
  <c r="T320" i="3" s="1"/>
  <c r="N325" i="3"/>
  <c r="O325" i="3" s="1"/>
  <c r="P325" i="3" s="1"/>
  <c r="R325" i="3" s="1"/>
  <c r="S325" i="3" s="1"/>
  <c r="T325" i="3" s="1"/>
  <c r="M327" i="3"/>
  <c r="M342" i="3"/>
  <c r="N342" i="3" s="1"/>
  <c r="O342" i="3" s="1"/>
  <c r="K366" i="3"/>
  <c r="M366" i="3" s="1"/>
  <c r="N366" i="3" s="1"/>
  <c r="O366" i="3" s="1"/>
  <c r="P366" i="3" s="1"/>
  <c r="R366" i="3" s="1"/>
  <c r="R372" i="3" s="1"/>
  <c r="S372" i="3" s="1"/>
  <c r="T372" i="3" s="1"/>
  <c r="V372" i="3" s="1"/>
  <c r="K348" i="3"/>
  <c r="W342" i="3"/>
  <c r="W366" i="3"/>
  <c r="W380" i="3"/>
  <c r="S380" i="3" s="1"/>
  <c r="T380" i="3" s="1"/>
  <c r="W350" i="3"/>
  <c r="U126" i="3"/>
  <c r="V126" i="3" s="1"/>
  <c r="F58" i="4"/>
  <c r="U134" i="3"/>
  <c r="V134" i="3" s="1"/>
  <c r="F70" i="4"/>
  <c r="M495" i="3"/>
  <c r="N495" i="3" s="1"/>
  <c r="O495" i="3" s="1"/>
  <c r="P495" i="3" s="1"/>
  <c r="R495" i="3" s="1"/>
  <c r="S495" i="3" s="1"/>
  <c r="T495" i="3" s="1"/>
  <c r="U495" i="3" s="1"/>
  <c r="V495" i="3" s="1"/>
  <c r="M503" i="3"/>
  <c r="N503" i="3" s="1"/>
  <c r="O503" i="3" s="1"/>
  <c r="P503" i="3" s="1"/>
  <c r="R503" i="3" s="1"/>
  <c r="M502" i="3"/>
  <c r="N502" i="3" s="1"/>
  <c r="O502" i="3" s="1"/>
  <c r="P502" i="3" s="1"/>
  <c r="R502" i="3" s="1"/>
  <c r="S502" i="3" s="1"/>
  <c r="T502" i="3" s="1"/>
  <c r="M508" i="3"/>
  <c r="N508" i="3" s="1"/>
  <c r="O508" i="3" s="1"/>
  <c r="P508" i="3" s="1"/>
  <c r="R508" i="3" s="1"/>
  <c r="G509" i="3"/>
  <c r="M496" i="3"/>
  <c r="N496" i="3" s="1"/>
  <c r="O496" i="3" s="1"/>
  <c r="P496" i="3" s="1"/>
  <c r="R496" i="3" s="1"/>
  <c r="S496" i="3" s="1"/>
  <c r="T496" i="3" s="1"/>
  <c r="L500" i="3"/>
  <c r="M500" i="3" s="1"/>
  <c r="N500" i="3" s="1"/>
  <c r="O500" i="3" s="1"/>
  <c r="P500" i="3" s="1"/>
  <c r="R500" i="3" s="1"/>
  <c r="O410" i="3"/>
  <c r="P410" i="3" s="1"/>
  <c r="R410" i="3" s="1"/>
  <c r="S410" i="3" s="1"/>
  <c r="T410" i="3" s="1"/>
  <c r="G216" i="3"/>
  <c r="S331" i="3"/>
  <c r="T331" i="3" s="1"/>
  <c r="U331" i="3" s="1"/>
  <c r="V331" i="3" s="1"/>
  <c r="P56" i="3"/>
  <c r="R56" i="3" s="1"/>
  <c r="S56" i="3" s="1"/>
  <c r="T56" i="3" s="1"/>
  <c r="U56" i="3" s="1"/>
  <c r="V56" i="3" s="1"/>
  <c r="M224" i="3"/>
  <c r="N224" i="3" s="1"/>
  <c r="O224" i="3" s="1"/>
  <c r="P224" i="3" s="1"/>
  <c r="R224" i="3" s="1"/>
  <c r="S224" i="3" s="1"/>
  <c r="T224" i="3" s="1"/>
  <c r="U224" i="3" s="1"/>
  <c r="V224" i="3" s="1"/>
  <c r="M210" i="3"/>
  <c r="N210" i="3" s="1"/>
  <c r="O210" i="3" s="1"/>
  <c r="P210" i="3" s="1"/>
  <c r="R210" i="3" s="1"/>
  <c r="S210" i="3" s="1"/>
  <c r="T210" i="3" s="1"/>
  <c r="U210" i="3" s="1"/>
  <c r="V210" i="3" s="1"/>
  <c r="M287" i="3"/>
  <c r="N287" i="3" s="1"/>
  <c r="O287" i="3" s="1"/>
  <c r="P287" i="3" s="1"/>
  <c r="R287" i="3" s="1"/>
  <c r="S287" i="3" s="1"/>
  <c r="T287" i="3" s="1"/>
  <c r="J294" i="3"/>
  <c r="M294" i="3" s="1"/>
  <c r="N294" i="3" s="1"/>
  <c r="O294" i="3" s="1"/>
  <c r="P294" i="3" s="1"/>
  <c r="R294" i="3" s="1"/>
  <c r="S294" i="3" s="1"/>
  <c r="T294" i="3" s="1"/>
  <c r="U294" i="3" s="1"/>
  <c r="V294" i="3" s="1"/>
  <c r="W299" i="3"/>
  <c r="W292" i="3"/>
  <c r="M304" i="3"/>
  <c r="N304" i="3" s="1"/>
  <c r="O304" i="3" s="1"/>
  <c r="P304" i="3" s="1"/>
  <c r="R304" i="3" s="1"/>
  <c r="J330" i="3"/>
  <c r="M330" i="3" s="1"/>
  <c r="O397" i="3" s="1"/>
  <c r="P397" i="3" s="1"/>
  <c r="R397" i="3" s="1"/>
  <c r="S397" i="3" s="1"/>
  <c r="T397" i="3" s="1"/>
  <c r="U397" i="3" s="1"/>
  <c r="V397" i="3" s="1"/>
  <c r="S296" i="3"/>
  <c r="T296" i="3" s="1"/>
  <c r="U296" i="3" s="1"/>
  <c r="V296" i="3" s="1"/>
  <c r="T515" i="3"/>
  <c r="M230" i="3"/>
  <c r="N230" i="3" s="1"/>
  <c r="O230" i="3" s="1"/>
  <c r="P230" i="3" s="1"/>
  <c r="R230" i="3" s="1"/>
  <c r="P54" i="3"/>
  <c r="R54" i="3" s="1"/>
  <c r="S54" i="3" s="1"/>
  <c r="T54" i="3" s="1"/>
  <c r="U54" i="3" s="1"/>
  <c r="V54" i="3" s="1"/>
  <c r="R67" i="3"/>
  <c r="S67" i="3" s="1"/>
  <c r="T67" i="3" s="1"/>
  <c r="U67" i="3" s="1"/>
  <c r="V67" i="3" s="1"/>
  <c r="R64" i="3"/>
  <c r="S64" i="3" s="1"/>
  <c r="T64" i="3" s="1"/>
  <c r="P208" i="3"/>
  <c r="R208" i="3" s="1"/>
  <c r="S208" i="3" s="1"/>
  <c r="P40" i="3"/>
  <c r="R40" i="3" s="1"/>
  <c r="S40" i="3" s="1"/>
  <c r="T40" i="3" s="1"/>
  <c r="N504" i="3"/>
  <c r="O504" i="3" s="1"/>
  <c r="R45" i="3"/>
  <c r="S45" i="3" s="1"/>
  <c r="T45" i="3" s="1"/>
  <c r="U45" i="3" s="1"/>
  <c r="V45" i="3" s="1"/>
  <c r="P517" i="3"/>
  <c r="R517" i="3" s="1"/>
  <c r="S517" i="3" s="1"/>
  <c r="T517" i="3" s="1"/>
  <c r="W306" i="3"/>
  <c r="R57" i="3"/>
  <c r="S57" i="3" s="1"/>
  <c r="T57" i="3" s="1"/>
  <c r="U57" i="3" s="1"/>
  <c r="V57" i="3" s="1"/>
  <c r="R55" i="3"/>
  <c r="S55" i="3" s="1"/>
  <c r="T55" i="3" s="1"/>
  <c r="U55" i="3" s="1"/>
  <c r="V55" i="3" s="1"/>
  <c r="P53" i="3"/>
  <c r="R53" i="3" s="1"/>
  <c r="S53" i="3" s="1"/>
  <c r="T53" i="3" s="1"/>
  <c r="F29" i="4" s="1"/>
  <c r="F31" i="4" s="1"/>
  <c r="R59" i="3"/>
  <c r="P70" i="3"/>
  <c r="R70" i="3" s="1"/>
  <c r="S70" i="3" s="1"/>
  <c r="T70" i="3" s="1"/>
  <c r="R60" i="3"/>
  <c r="S60" i="3" s="1"/>
  <c r="T60" i="3" s="1"/>
  <c r="F37" i="4" s="1"/>
  <c r="R43" i="3"/>
  <c r="S43" i="3" s="1"/>
  <c r="T43" i="3" s="1"/>
  <c r="U43" i="3" s="1"/>
  <c r="V43" i="3" s="1"/>
  <c r="T73" i="3"/>
  <c r="U73" i="3" s="1"/>
  <c r="V73" i="3" s="1"/>
  <c r="R42" i="3"/>
  <c r="S42" i="3" s="1"/>
  <c r="T42" i="3" s="1"/>
  <c r="U42" i="3" s="1"/>
  <c r="V42" i="3" s="1"/>
  <c r="P214" i="3"/>
  <c r="R214" i="3" s="1"/>
  <c r="S214" i="3" s="1"/>
  <c r="T214" i="3" s="1"/>
  <c r="P240" i="3"/>
  <c r="R240" i="3" s="1"/>
  <c r="S240" i="3" s="1"/>
  <c r="T240" i="3" s="1"/>
  <c r="U240" i="3" s="1"/>
  <c r="V240" i="3" s="1"/>
  <c r="P78" i="3"/>
  <c r="R78" i="3" s="1"/>
  <c r="S78" i="3" s="1"/>
  <c r="T78" i="3" s="1"/>
  <c r="P51" i="3"/>
  <c r="R51" i="3" s="1"/>
  <c r="S51" i="3" s="1"/>
  <c r="T51" i="3" s="1"/>
  <c r="U51" i="3" s="1"/>
  <c r="V51" i="3" s="1"/>
  <c r="M219" i="3"/>
  <c r="N219" i="3" s="1"/>
  <c r="O219" i="3" s="1"/>
  <c r="P219" i="3" s="1"/>
  <c r="R219" i="3" s="1"/>
  <c r="S219" i="3" s="1"/>
  <c r="T219" i="3" s="1"/>
  <c r="M115" i="3"/>
  <c r="N115" i="3" s="1"/>
  <c r="M117" i="3"/>
  <c r="N117" i="3" s="1"/>
  <c r="P75" i="3"/>
  <c r="R75" i="3" s="1"/>
  <c r="S75" i="3" s="1"/>
  <c r="T75" i="3" s="1"/>
  <c r="R65" i="3"/>
  <c r="S406" i="3"/>
  <c r="T406" i="3" s="1"/>
  <c r="F139" i="4" s="1"/>
  <c r="W334" i="3"/>
  <c r="S334" i="3" s="1"/>
  <c r="T334" i="3" s="1"/>
  <c r="U334" i="3" s="1"/>
  <c r="V334" i="3" s="1"/>
  <c r="W339" i="3"/>
  <c r="P76" i="3"/>
  <c r="R76" i="3" s="1"/>
  <c r="S76" i="3" s="1"/>
  <c r="T76" i="3" s="1"/>
  <c r="U76" i="3" s="1"/>
  <c r="V76" i="3" s="1"/>
  <c r="P68" i="3"/>
  <c r="R68" i="3" s="1"/>
  <c r="S68" i="3" s="1"/>
  <c r="T68" i="3" s="1"/>
  <c r="U68" i="3" s="1"/>
  <c r="V68" i="3" s="1"/>
  <c r="R44" i="3"/>
  <c r="S44" i="3" s="1"/>
  <c r="T44" i="3" s="1"/>
  <c r="U44" i="3" s="1"/>
  <c r="V44" i="3" s="1"/>
  <c r="L251" i="3"/>
  <c r="M251" i="3" s="1"/>
  <c r="N251" i="3" s="1"/>
  <c r="O251" i="3" s="1"/>
  <c r="P251" i="3" s="1"/>
  <c r="R251" i="3" s="1"/>
  <c r="S251" i="3" s="1"/>
  <c r="T251" i="3" s="1"/>
  <c r="M235" i="3"/>
  <c r="N235" i="3" s="1"/>
  <c r="O235" i="3" s="1"/>
  <c r="P235" i="3" s="1"/>
  <c r="R235" i="3" s="1"/>
  <c r="S235" i="3" s="1"/>
  <c r="T235" i="3" s="1"/>
  <c r="U235" i="3" s="1"/>
  <c r="V235" i="3" s="1"/>
  <c r="O339" i="3"/>
  <c r="P339" i="3" s="1"/>
  <c r="R339" i="3" s="1"/>
  <c r="O341" i="3"/>
  <c r="P341" i="3" s="1"/>
  <c r="R341" i="3" s="1"/>
  <c r="S341" i="3" s="1"/>
  <c r="T341" i="3" s="1"/>
  <c r="U341" i="3" s="1"/>
  <c r="V341" i="3" s="1"/>
  <c r="W58" i="3"/>
  <c r="W59" i="3"/>
  <c r="W66" i="3" s="1"/>
  <c r="M378" i="3"/>
  <c r="N378" i="3" s="1"/>
  <c r="S640" i="3"/>
  <c r="T640" i="3" s="1"/>
  <c r="S221" i="3"/>
  <c r="T221" i="3" s="1"/>
  <c r="O113" i="3"/>
  <c r="P113" i="3" s="1"/>
  <c r="R113" i="3" s="1"/>
  <c r="O222" i="3"/>
  <c r="P222" i="3" s="1"/>
  <c r="R222" i="3" s="1"/>
  <c r="O266" i="3"/>
  <c r="P266" i="3" s="1"/>
  <c r="R266" i="3" s="1"/>
  <c r="O244" i="3"/>
  <c r="P244" i="3" s="1"/>
  <c r="R244" i="3" s="1"/>
  <c r="O66" i="3"/>
  <c r="P66" i="3" s="1"/>
  <c r="R66" i="3" s="1"/>
  <c r="O32" i="3"/>
  <c r="P32" i="3" s="1"/>
  <c r="R32" i="3" s="1"/>
  <c r="N123" i="3"/>
  <c r="O247" i="3"/>
  <c r="P247" i="3" s="1"/>
  <c r="R247" i="3" s="1"/>
  <c r="O254" i="3"/>
  <c r="P254" i="3" s="1"/>
  <c r="R254" i="3" s="1"/>
  <c r="O321" i="3"/>
  <c r="P321" i="3" s="1"/>
  <c r="R321" i="3" s="1"/>
  <c r="O63" i="3"/>
  <c r="P63" i="3" s="1"/>
  <c r="R63" i="3" s="1"/>
  <c r="S63" i="3" s="1"/>
  <c r="T63" i="3" s="1"/>
  <c r="F21" i="4" s="1"/>
  <c r="S215" i="3"/>
  <c r="T215" i="3" s="1"/>
  <c r="U215" i="3" s="1"/>
  <c r="V215" i="3" s="1"/>
  <c r="S518" i="3"/>
  <c r="T518" i="3" s="1"/>
  <c r="U518" i="3" s="1"/>
  <c r="V518" i="3" s="1"/>
  <c r="S514" i="3"/>
  <c r="T514" i="3" s="1"/>
  <c r="O498" i="3"/>
  <c r="P498" i="3" s="1"/>
  <c r="R498" i="3" s="1"/>
  <c r="O256" i="3"/>
  <c r="P256" i="3" s="1"/>
  <c r="R256" i="3" s="1"/>
  <c r="S501" i="3"/>
  <c r="T501" i="3" s="1"/>
  <c r="U501" i="3" s="1"/>
  <c r="V501" i="3" s="1"/>
  <c r="M262" i="3"/>
  <c r="N262" i="3" s="1"/>
  <c r="J283" i="3"/>
  <c r="M268" i="3"/>
  <c r="N268" i="3" s="1"/>
  <c r="J306" i="3"/>
  <c r="M306" i="3" s="1"/>
  <c r="N306" i="3" s="1"/>
  <c r="S638" i="3"/>
  <c r="T638" i="3" s="1"/>
  <c r="O231" i="3"/>
  <c r="P231" i="3" s="1"/>
  <c r="R231" i="3" s="1"/>
  <c r="O71" i="3"/>
  <c r="P71" i="3" s="1"/>
  <c r="R71" i="3" s="1"/>
  <c r="S71" i="3" s="1"/>
  <c r="T71" i="3" s="1"/>
  <c r="F179" i="4"/>
  <c r="U258" i="3"/>
  <c r="V258" i="3" s="1"/>
  <c r="S29" i="3"/>
  <c r="T29" i="3" s="1"/>
  <c r="F12" i="4" s="1"/>
  <c r="L507" i="3"/>
  <c r="L108" i="3"/>
  <c r="M108" i="3" s="1"/>
  <c r="N108" i="3" s="1"/>
  <c r="O253" i="3"/>
  <c r="P253" i="3" s="1"/>
  <c r="R253" i="3" s="1"/>
  <c r="O497" i="3"/>
  <c r="P497" i="3" s="1"/>
  <c r="R497" i="3" s="1"/>
  <c r="L285" i="3"/>
  <c r="L292" i="3" s="1"/>
  <c r="M292" i="3" s="1"/>
  <c r="N292" i="3" s="1"/>
  <c r="O292" i="3" s="1"/>
  <c r="P292" i="3" s="1"/>
  <c r="R292" i="3" s="1"/>
  <c r="M264" i="3"/>
  <c r="N264" i="3" s="1"/>
  <c r="O226" i="3"/>
  <c r="P226" i="3" s="1"/>
  <c r="R226" i="3" s="1"/>
  <c r="S74" i="3"/>
  <c r="T74" i="3" s="1"/>
  <c r="U74" i="3" s="1"/>
  <c r="V74" i="3" s="1"/>
  <c r="S34" i="3"/>
  <c r="T34" i="3" s="1"/>
  <c r="U34" i="3" s="1"/>
  <c r="V34" i="3" s="1"/>
  <c r="S77" i="3"/>
  <c r="T77" i="3" s="1"/>
  <c r="F44" i="4" s="1"/>
  <c r="S50" i="3"/>
  <c r="T50" i="3" s="1"/>
  <c r="U50" i="3" s="1"/>
  <c r="V50" i="3" s="1"/>
  <c r="S41" i="3"/>
  <c r="T41" i="3" s="1"/>
  <c r="S33" i="3"/>
  <c r="T33" i="3" s="1"/>
  <c r="U33" i="3" s="1"/>
  <c r="V33" i="3" s="1"/>
  <c r="S35" i="3"/>
  <c r="T35" i="3" s="1"/>
  <c r="U35" i="3" s="1"/>
  <c r="V35" i="3" s="1"/>
  <c r="S31" i="3"/>
  <c r="T31" i="3" s="1"/>
  <c r="S37" i="3"/>
  <c r="T37" i="3" s="1"/>
  <c r="U37" i="3" s="1"/>
  <c r="V37" i="3" s="1"/>
  <c r="S72" i="3"/>
  <c r="T72" i="3" s="1"/>
  <c r="U72" i="3" s="1"/>
  <c r="V72" i="3" s="1"/>
  <c r="S30" i="3"/>
  <c r="T30" i="3" s="1"/>
  <c r="S52" i="3"/>
  <c r="T52" i="3" s="1"/>
  <c r="F30" i="4" s="1"/>
  <c r="O80" i="3"/>
  <c r="P80" i="3" s="1"/>
  <c r="R80" i="3" s="1"/>
  <c r="S69" i="3"/>
  <c r="T69" i="3" s="1"/>
  <c r="U69" i="3" s="1"/>
  <c r="V69" i="3" s="1"/>
  <c r="S106" i="3"/>
  <c r="T106" i="3" s="1"/>
  <c r="U106" i="3" s="1"/>
  <c r="V106" i="3" s="1"/>
  <c r="U30" i="3" l="1"/>
  <c r="V30" i="3" s="1"/>
  <c r="F13" i="4"/>
  <c r="M316" i="3"/>
  <c r="N316" i="3" s="1"/>
  <c r="O316" i="3" s="1"/>
  <c r="P316" i="3" s="1"/>
  <c r="R316" i="3" s="1"/>
  <c r="S316" i="3" s="1"/>
  <c r="T316" i="3" s="1"/>
  <c r="P342" i="3"/>
  <c r="R342" i="3" s="1"/>
  <c r="S342" i="3" s="1"/>
  <c r="T342" i="3" s="1"/>
  <c r="U342" i="3" s="1"/>
  <c r="V342" i="3" s="1"/>
  <c r="F185" i="4"/>
  <c r="U412" i="3"/>
  <c r="V412" i="3" s="1"/>
  <c r="F175" i="4"/>
  <c r="S400" i="3"/>
  <c r="T400" i="3" s="1"/>
  <c r="U400" i="3" s="1"/>
  <c r="V400" i="3" s="1"/>
  <c r="O269" i="3"/>
  <c r="P269" i="3" s="1"/>
  <c r="R269" i="3" s="1"/>
  <c r="S269" i="3" s="1"/>
  <c r="T269" i="3" s="1"/>
  <c r="U269" i="3" s="1"/>
  <c r="V269" i="3" s="1"/>
  <c r="M348" i="3"/>
  <c r="N348" i="3" s="1"/>
  <c r="O348" i="3" s="1"/>
  <c r="P348" i="3" s="1"/>
  <c r="R348" i="3" s="1"/>
  <c r="K357" i="3"/>
  <c r="M357" i="3" s="1"/>
  <c r="N357" i="3" s="1"/>
  <c r="O357" i="3" s="1"/>
  <c r="P357" i="3" s="1"/>
  <c r="R357" i="3" s="1"/>
  <c r="S357" i="3" s="1"/>
  <c r="T357" i="3" s="1"/>
  <c r="U357" i="3" s="1"/>
  <c r="V357" i="3" s="1"/>
  <c r="O360" i="3"/>
  <c r="P360" i="3" s="1"/>
  <c r="R360" i="3" s="1"/>
  <c r="S360" i="3" s="1"/>
  <c r="T360" i="3" s="1"/>
  <c r="U360" i="3" s="1"/>
  <c r="V360" i="3" s="1"/>
  <c r="O386" i="3"/>
  <c r="P386" i="3" s="1"/>
  <c r="R386" i="3" s="1"/>
  <c r="U517" i="3"/>
  <c r="V517" i="3" s="1"/>
  <c r="F255" i="4"/>
  <c r="F259" i="4" s="1"/>
  <c r="F46" i="4"/>
  <c r="F45" i="4"/>
  <c r="F47" i="4"/>
  <c r="U41" i="3"/>
  <c r="V41" i="3" s="1"/>
  <c r="F38" i="4"/>
  <c r="F32" i="4"/>
  <c r="F36" i="4"/>
  <c r="F35" i="4"/>
  <c r="F34" i="4"/>
  <c r="F73" i="4" s="1"/>
  <c r="F74" i="4" s="1"/>
  <c r="F33" i="4"/>
  <c r="U70" i="3"/>
  <c r="V70" i="3" s="1"/>
  <c r="F28" i="4"/>
  <c r="U31" i="3"/>
  <c r="V31" i="3" s="1"/>
  <c r="F14" i="4"/>
  <c r="F27" i="4"/>
  <c r="F24" i="4"/>
  <c r="F25" i="4"/>
  <c r="F22" i="4"/>
  <c r="F23" i="4"/>
  <c r="F26" i="4"/>
  <c r="F77" i="4"/>
  <c r="F79" i="4"/>
  <c r="F75" i="4"/>
  <c r="F76" i="4"/>
  <c r="F78" i="4"/>
  <c r="M289" i="3"/>
  <c r="N289" i="3" s="1"/>
  <c r="O289" i="3" s="1"/>
  <c r="P289" i="3" s="1"/>
  <c r="R289" i="3" s="1"/>
  <c r="T588" i="3"/>
  <c r="U515" i="3"/>
  <c r="V515" i="3" s="1"/>
  <c r="U52" i="3"/>
  <c r="V52" i="3" s="1"/>
  <c r="U63" i="3"/>
  <c r="V63" i="3" s="1"/>
  <c r="U40" i="3"/>
  <c r="V40" i="3" s="1"/>
  <c r="U77" i="3"/>
  <c r="V77" i="3" s="1"/>
  <c r="U29" i="3"/>
  <c r="V29" i="3" s="1"/>
  <c r="U71" i="3"/>
  <c r="V71" i="3" s="1"/>
  <c r="N327" i="3"/>
  <c r="O327" i="3" s="1"/>
  <c r="P327" i="3" s="1"/>
  <c r="R327" i="3" s="1"/>
  <c r="S327" i="3" s="1"/>
  <c r="T327" i="3" s="1"/>
  <c r="O394" i="3"/>
  <c r="P394" i="3" s="1"/>
  <c r="R394" i="3" s="1"/>
  <c r="S366" i="3"/>
  <c r="T366" i="3" s="1"/>
  <c r="U251" i="3"/>
  <c r="V251" i="3" s="1"/>
  <c r="F60" i="4"/>
  <c r="F61" i="4"/>
  <c r="F59" i="4"/>
  <c r="F63" i="4" s="1"/>
  <c r="F62" i="4"/>
  <c r="F72" i="4"/>
  <c r="F71" i="4"/>
  <c r="U60" i="3"/>
  <c r="V60" i="3" s="1"/>
  <c r="F251" i="4"/>
  <c r="U496" i="3"/>
  <c r="V496" i="3" s="1"/>
  <c r="F253" i="4"/>
  <c r="M507" i="3"/>
  <c r="N507" i="3" s="1"/>
  <c r="O507" i="3" s="1"/>
  <c r="P507" i="3" s="1"/>
  <c r="R507" i="3" s="1"/>
  <c r="L509" i="3"/>
  <c r="M509" i="3" s="1"/>
  <c r="N509" i="3" s="1"/>
  <c r="O509" i="3" s="1"/>
  <c r="P509" i="3" s="1"/>
  <c r="R509" i="3" s="1"/>
  <c r="S509" i="3" s="1"/>
  <c r="T509" i="3" s="1"/>
  <c r="U509" i="3" s="1"/>
  <c r="V509" i="3" s="1"/>
  <c r="S333" i="3"/>
  <c r="T333" i="3" s="1"/>
  <c r="S292" i="3"/>
  <c r="T292" i="3" s="1"/>
  <c r="J344" i="3"/>
  <c r="J350" i="3" s="1"/>
  <c r="M350" i="3" s="1"/>
  <c r="N330" i="3"/>
  <c r="O330" i="3" s="1"/>
  <c r="P330" i="3" s="1"/>
  <c r="R330" i="3" s="1"/>
  <c r="S330" i="3" s="1"/>
  <c r="T330" i="3" s="1"/>
  <c r="M283" i="3"/>
  <c r="N283" i="3" s="1"/>
  <c r="O283" i="3" s="1"/>
  <c r="P283" i="3" s="1"/>
  <c r="R283" i="3" s="1"/>
  <c r="J290" i="3"/>
  <c r="J307" i="3" s="1"/>
  <c r="U78" i="3"/>
  <c r="V78" i="3" s="1"/>
  <c r="T208" i="3"/>
  <c r="U208" i="3" s="1"/>
  <c r="V208" i="3" s="1"/>
  <c r="U53" i="3"/>
  <c r="V53" i="3" s="1"/>
  <c r="U75" i="3"/>
  <c r="V75" i="3" s="1"/>
  <c r="P504" i="3"/>
  <c r="R504" i="3" s="1"/>
  <c r="S504" i="3" s="1"/>
  <c r="T504" i="3" s="1"/>
  <c r="U504" i="3" s="1"/>
  <c r="V504" i="3" s="1"/>
  <c r="F211" i="4"/>
  <c r="F215" i="4" s="1"/>
  <c r="U219" i="3"/>
  <c r="V219" i="3" s="1"/>
  <c r="S59" i="3"/>
  <c r="T59" i="3" s="1"/>
  <c r="U59" i="3" s="1"/>
  <c r="V59" i="3" s="1"/>
  <c r="O115" i="3"/>
  <c r="P115" i="3" s="1"/>
  <c r="R115" i="3" s="1"/>
  <c r="S115" i="3" s="1"/>
  <c r="T115" i="3" s="1"/>
  <c r="U115" i="3" s="1"/>
  <c r="V115" i="3" s="1"/>
  <c r="S66" i="3"/>
  <c r="T66" i="3" s="1"/>
  <c r="U66" i="3" s="1"/>
  <c r="V66" i="3" s="1"/>
  <c r="U406" i="3"/>
  <c r="V406" i="3" s="1"/>
  <c r="F103" i="4"/>
  <c r="S339" i="3"/>
  <c r="T339" i="3" s="1"/>
  <c r="U339" i="3" s="1"/>
  <c r="V339" i="3" s="1"/>
  <c r="W348" i="3"/>
  <c r="W363" i="3"/>
  <c r="S363" i="3" s="1"/>
  <c r="T363" i="3" s="1"/>
  <c r="U363" i="3" s="1"/>
  <c r="V363" i="3" s="1"/>
  <c r="F174" i="4"/>
  <c r="U410" i="3"/>
  <c r="V410" i="3" s="1"/>
  <c r="U325" i="3"/>
  <c r="V325" i="3" s="1"/>
  <c r="F144" i="4"/>
  <c r="S230" i="3"/>
  <c r="T230" i="3" s="1"/>
  <c r="U230" i="3" s="1"/>
  <c r="V230" i="3" s="1"/>
  <c r="W65" i="3"/>
  <c r="S65" i="3" s="1"/>
  <c r="T65" i="3" s="1"/>
  <c r="U65" i="3" s="1"/>
  <c r="V65" i="3" s="1"/>
  <c r="S58" i="3"/>
  <c r="T58" i="3" s="1"/>
  <c r="U58" i="3" s="1"/>
  <c r="V58" i="3" s="1"/>
  <c r="O378" i="3"/>
  <c r="P378" i="3" s="1"/>
  <c r="R378" i="3" s="1"/>
  <c r="S497" i="3"/>
  <c r="T497" i="3" s="1"/>
  <c r="U497" i="3" s="1"/>
  <c r="V497" i="3" s="1"/>
  <c r="S503" i="3"/>
  <c r="T503" i="3" s="1"/>
  <c r="U503" i="3" s="1"/>
  <c r="V503" i="3" s="1"/>
  <c r="S32" i="3"/>
  <c r="T32" i="3" s="1"/>
  <c r="S253" i="3"/>
  <c r="S113" i="3"/>
  <c r="T113" i="3" s="1"/>
  <c r="O108" i="3"/>
  <c r="P108" i="3" s="1"/>
  <c r="R108" i="3" s="1"/>
  <c r="S231" i="3"/>
  <c r="T231" i="3" s="1"/>
  <c r="S222" i="3"/>
  <c r="T222" i="3" s="1"/>
  <c r="U222" i="3" s="1"/>
  <c r="V222" i="3" s="1"/>
  <c r="S282" i="3"/>
  <c r="T282" i="3" s="1"/>
  <c r="U318" i="3"/>
  <c r="V318" i="3" s="1"/>
  <c r="F113" i="4"/>
  <c r="S226" i="3"/>
  <c r="T226" i="3" s="1"/>
  <c r="U226" i="3" s="1"/>
  <c r="V226" i="3" s="1"/>
  <c r="F250" i="4"/>
  <c r="U514" i="3"/>
  <c r="V514" i="3" s="1"/>
  <c r="F254" i="4"/>
  <c r="U502" i="3"/>
  <c r="V502" i="3" s="1"/>
  <c r="S508" i="3"/>
  <c r="T508" i="3" s="1"/>
  <c r="F187" i="4"/>
  <c r="F207" i="4" s="1"/>
  <c r="F193" i="4"/>
  <c r="F201" i="4"/>
  <c r="F197" i="4"/>
  <c r="F183" i="4"/>
  <c r="F203" i="4" s="1"/>
  <c r="F191" i="4"/>
  <c r="F195" i="4"/>
  <c r="O268" i="3"/>
  <c r="P268" i="3" s="1"/>
  <c r="R268" i="3" s="1"/>
  <c r="S256" i="3"/>
  <c r="T256" i="3" s="1"/>
  <c r="S254" i="3"/>
  <c r="T254" i="3" s="1"/>
  <c r="O123" i="3"/>
  <c r="P123" i="3" s="1"/>
  <c r="R123" i="3" s="1"/>
  <c r="S244" i="3"/>
  <c r="T244" i="3" s="1"/>
  <c r="U244" i="3" s="1"/>
  <c r="V244" i="3" s="1"/>
  <c r="U214" i="3"/>
  <c r="V214" i="3" s="1"/>
  <c r="S304" i="3"/>
  <c r="T304" i="3" s="1"/>
  <c r="S498" i="3"/>
  <c r="T498" i="3" s="1"/>
  <c r="U498" i="3" s="1"/>
  <c r="V498" i="3" s="1"/>
  <c r="S247" i="3"/>
  <c r="T247" i="3" s="1"/>
  <c r="S500" i="3"/>
  <c r="T500" i="3" s="1"/>
  <c r="U500" i="3" s="1"/>
  <c r="V500" i="3" s="1"/>
  <c r="S323" i="3"/>
  <c r="T323" i="3" s="1"/>
  <c r="S266" i="3"/>
  <c r="T266" i="3" s="1"/>
  <c r="U266" i="3" s="1"/>
  <c r="V266" i="3" s="1"/>
  <c r="F112" i="4"/>
  <c r="U320" i="3"/>
  <c r="V320" i="3" s="1"/>
  <c r="U221" i="3"/>
  <c r="V221" i="3" s="1"/>
  <c r="F210" i="4"/>
  <c r="U287" i="3"/>
  <c r="V287" i="3" s="1"/>
  <c r="O264" i="3"/>
  <c r="P264" i="3" s="1"/>
  <c r="R264" i="3" s="1"/>
  <c r="F285" i="4"/>
  <c r="U638" i="3"/>
  <c r="V638" i="3" s="1"/>
  <c r="U380" i="3"/>
  <c r="O262" i="3"/>
  <c r="P262" i="3" s="1"/>
  <c r="R262" i="3" s="1"/>
  <c r="S321" i="3"/>
  <c r="F286" i="4"/>
  <c r="U640" i="3"/>
  <c r="V640" i="3" s="1"/>
  <c r="M285" i="3"/>
  <c r="N285" i="3" s="1"/>
  <c r="L299" i="3"/>
  <c r="O117" i="3"/>
  <c r="P117" i="3" s="1"/>
  <c r="R117" i="3" s="1"/>
  <c r="O306" i="3"/>
  <c r="P306" i="3" s="1"/>
  <c r="R306" i="3" s="1"/>
  <c r="U64" i="3"/>
  <c r="V64" i="3" s="1"/>
  <c r="S80" i="3"/>
  <c r="T80" i="3" s="1"/>
  <c r="U80" i="3" s="1"/>
  <c r="V80" i="3" s="1"/>
  <c r="S289" i="3" l="1"/>
  <c r="T289" i="3" s="1"/>
  <c r="S348" i="3"/>
  <c r="T348" i="3" s="1"/>
  <c r="U348" i="3" s="1"/>
  <c r="V348" i="3" s="1"/>
  <c r="M299" i="3"/>
  <c r="N299" i="3" s="1"/>
  <c r="O299" i="3" s="1"/>
  <c r="P299" i="3" s="1"/>
  <c r="R299" i="3" s="1"/>
  <c r="L309" i="3"/>
  <c r="M309" i="3" s="1"/>
  <c r="T253" i="3"/>
  <c r="S260" i="3"/>
  <c r="T260" i="3" s="1"/>
  <c r="U260" i="3" s="1"/>
  <c r="V260" i="3" s="1"/>
  <c r="S394" i="3"/>
  <c r="T394" i="3" s="1"/>
  <c r="T321" i="3"/>
  <c r="U321" i="3" s="1"/>
  <c r="V321" i="3" s="1"/>
  <c r="S328" i="3"/>
  <c r="T328" i="3" s="1"/>
  <c r="U328" i="3" s="1"/>
  <c r="V328" i="3" s="1"/>
  <c r="V380" i="3"/>
  <c r="V383" i="3" s="1"/>
  <c r="U383" i="3"/>
  <c r="N350" i="3"/>
  <c r="M353" i="3"/>
  <c r="M356" i="3" s="1"/>
  <c r="M359" i="3" s="1"/>
  <c r="M362" i="3" s="1"/>
  <c r="M365" i="3" s="1"/>
  <c r="M368" i="3" s="1"/>
  <c r="M371" i="3" s="1"/>
  <c r="M374" i="3" s="1"/>
  <c r="M377" i="3" s="1"/>
  <c r="U333" i="3"/>
  <c r="V333" i="3" s="1"/>
  <c r="F121" i="4"/>
  <c r="F137" i="4" s="1"/>
  <c r="F16" i="4"/>
  <c r="F15" i="4"/>
  <c r="F41" i="4"/>
  <c r="F39" i="4"/>
  <c r="F40" i="4"/>
  <c r="F42" i="4"/>
  <c r="F43" i="4"/>
  <c r="F261" i="4"/>
  <c r="F257" i="4"/>
  <c r="F258" i="4"/>
  <c r="F262" i="4"/>
  <c r="U366" i="3"/>
  <c r="V366" i="3" s="1"/>
  <c r="U113" i="3"/>
  <c r="V113" i="3" s="1"/>
  <c r="U588" i="3"/>
  <c r="V588" i="3" s="1"/>
  <c r="U32" i="3"/>
  <c r="V32" i="3" s="1"/>
  <c r="U327" i="3"/>
  <c r="V327" i="3" s="1"/>
  <c r="F145" i="4"/>
  <c r="F149" i="4" s="1"/>
  <c r="U247" i="3"/>
  <c r="V247" i="3" s="1"/>
  <c r="U292" i="3"/>
  <c r="V292" i="3" s="1"/>
  <c r="F221" i="4"/>
  <c r="M307" i="3"/>
  <c r="N307" i="3" s="1"/>
  <c r="O307" i="3" s="1"/>
  <c r="P307" i="3" s="1"/>
  <c r="R307" i="3" s="1"/>
  <c r="S307" i="3" s="1"/>
  <c r="T307" i="3" s="1"/>
  <c r="U307" i="3" s="1"/>
  <c r="V307" i="3" s="1"/>
  <c r="J314" i="3"/>
  <c r="M314" i="3" s="1"/>
  <c r="N314" i="3" s="1"/>
  <c r="O314" i="3" s="1"/>
  <c r="P314" i="3" s="1"/>
  <c r="R314" i="3" s="1"/>
  <c r="S314" i="3" s="1"/>
  <c r="T314" i="3" s="1"/>
  <c r="M344" i="3"/>
  <c r="N344" i="3" s="1"/>
  <c r="J297" i="3"/>
  <c r="M297" i="3" s="1"/>
  <c r="N297" i="3" s="1"/>
  <c r="O297" i="3" s="1"/>
  <c r="P297" i="3" s="1"/>
  <c r="R297" i="3" s="1"/>
  <c r="M290" i="3"/>
  <c r="N290" i="3" s="1"/>
  <c r="O290" i="3" s="1"/>
  <c r="P290" i="3" s="1"/>
  <c r="R290" i="3" s="1"/>
  <c r="S290" i="3" s="1"/>
  <c r="T290" i="3" s="1"/>
  <c r="F219" i="4"/>
  <c r="W378" i="3"/>
  <c r="S378" i="3" s="1"/>
  <c r="W404" i="3"/>
  <c r="S404" i="3" s="1"/>
  <c r="T404" i="3" s="1"/>
  <c r="U404" i="3" s="1"/>
  <c r="V404" i="3" s="1"/>
  <c r="F111" i="4"/>
  <c r="U316" i="3"/>
  <c r="V316" i="3" s="1"/>
  <c r="F154" i="4"/>
  <c r="U282" i="3"/>
  <c r="V282" i="3" s="1"/>
  <c r="F152" i="4"/>
  <c r="T306" i="3"/>
  <c r="S123" i="3"/>
  <c r="T123" i="3" s="1"/>
  <c r="U123" i="3" s="1"/>
  <c r="V123" i="3" s="1"/>
  <c r="U508" i="3"/>
  <c r="V508" i="3" s="1"/>
  <c r="F252" i="4"/>
  <c r="F256" i="4" s="1"/>
  <c r="F260" i="4" s="1"/>
  <c r="S108" i="3"/>
  <c r="T108" i="3" s="1"/>
  <c r="U108" i="3" s="1"/>
  <c r="V108" i="3" s="1"/>
  <c r="S262" i="3"/>
  <c r="T262" i="3" s="1"/>
  <c r="U262" i="3" s="1"/>
  <c r="V262" i="3" s="1"/>
  <c r="F295" i="4"/>
  <c r="F293" i="4"/>
  <c r="F287" i="4"/>
  <c r="F291" i="4"/>
  <c r="F297" i="4"/>
  <c r="F289" i="4"/>
  <c r="F143" i="4"/>
  <c r="U323" i="3"/>
  <c r="V323" i="3" s="1"/>
  <c r="F109" i="4"/>
  <c r="U304" i="3"/>
  <c r="V304" i="3" s="1"/>
  <c r="S268" i="3"/>
  <c r="T268" i="3" s="1"/>
  <c r="U268" i="3" s="1"/>
  <c r="V268" i="3" s="1"/>
  <c r="F127" i="4"/>
  <c r="F123" i="4"/>
  <c r="U231" i="3"/>
  <c r="V231" i="3" s="1"/>
  <c r="F212" i="4"/>
  <c r="U253" i="3"/>
  <c r="V253" i="3" s="1"/>
  <c r="O285" i="3"/>
  <c r="P285" i="3" s="1"/>
  <c r="R285" i="3" s="1"/>
  <c r="S507" i="3"/>
  <c r="T507" i="3" s="1"/>
  <c r="U507" i="3" s="1"/>
  <c r="V507" i="3" s="1"/>
  <c r="F298" i="4"/>
  <c r="F290" i="4"/>
  <c r="F296" i="4"/>
  <c r="F294" i="4"/>
  <c r="F288" i="4"/>
  <c r="F292" i="4"/>
  <c r="S117" i="3"/>
  <c r="T117" i="3" s="1"/>
  <c r="U330" i="3"/>
  <c r="V330" i="3" s="1"/>
  <c r="F105" i="4"/>
  <c r="S264" i="3"/>
  <c r="T264" i="3" s="1"/>
  <c r="U264" i="3" s="1"/>
  <c r="V264" i="3" s="1"/>
  <c r="F218" i="4"/>
  <c r="F214" i="4"/>
  <c r="S283" i="3"/>
  <c r="T283" i="3" s="1"/>
  <c r="F176" i="4"/>
  <c r="U254" i="3"/>
  <c r="V254" i="3" s="1"/>
  <c r="U256" i="3"/>
  <c r="V256" i="3" s="1"/>
  <c r="F177" i="4"/>
  <c r="F131" i="4" l="1"/>
  <c r="U289" i="3"/>
  <c r="V289" i="3" s="1"/>
  <c r="F133" i="4"/>
  <c r="F141" i="4"/>
  <c r="F178" i="4"/>
  <c r="F182" i="4" s="1"/>
  <c r="F189" i="4"/>
  <c r="U394" i="3"/>
  <c r="V394" i="3" s="1"/>
  <c r="T378" i="3"/>
  <c r="F102" i="4" s="1"/>
  <c r="S381" i="3"/>
  <c r="O344" i="3"/>
  <c r="N347" i="3"/>
  <c r="O350" i="3"/>
  <c r="N353" i="3"/>
  <c r="F125" i="4"/>
  <c r="U290" i="3"/>
  <c r="V290" i="3" s="1"/>
  <c r="U117" i="3"/>
  <c r="V117" i="3" s="1"/>
  <c r="F64" i="4"/>
  <c r="U314" i="3"/>
  <c r="V314" i="3" s="1"/>
  <c r="F110" i="4"/>
  <c r="S297" i="3"/>
  <c r="T297" i="3" s="1"/>
  <c r="U297" i="3" s="1"/>
  <c r="V297" i="3" s="1"/>
  <c r="W407" i="3"/>
  <c r="S407" i="3" s="1"/>
  <c r="T407" i="3" s="1"/>
  <c r="U407" i="3" s="1"/>
  <c r="V407" i="3" s="1"/>
  <c r="F117" i="4"/>
  <c r="F135" i="4"/>
  <c r="F108" i="4"/>
  <c r="U306" i="3"/>
  <c r="V306" i="3" s="1"/>
  <c r="S285" i="3"/>
  <c r="T285" i="3" s="1"/>
  <c r="F220" i="4"/>
  <c r="F216" i="4"/>
  <c r="F161" i="4"/>
  <c r="F151" i="4"/>
  <c r="F171" i="4"/>
  <c r="F199" i="4"/>
  <c r="F209" i="4"/>
  <c r="F181" i="4"/>
  <c r="F205" i="4"/>
  <c r="U283" i="3"/>
  <c r="V283" i="3" s="1"/>
  <c r="F192" i="4"/>
  <c r="F186" i="4"/>
  <c r="F204" i="4"/>
  <c r="F202" i="4"/>
  <c r="F208" i="4"/>
  <c r="F190" i="4"/>
  <c r="F196" i="4"/>
  <c r="F188" i="4"/>
  <c r="F180" i="4"/>
  <c r="F198" i="4"/>
  <c r="F184" i="4"/>
  <c r="F194" i="4"/>
  <c r="S299" i="3"/>
  <c r="T299" i="3" s="1"/>
  <c r="F162" i="4"/>
  <c r="F172" i="4"/>
  <c r="F119" i="4"/>
  <c r="F115" i="4"/>
  <c r="F206" i="4" l="1"/>
  <c r="F200" i="4"/>
  <c r="U378" i="3"/>
  <c r="V378" i="3" s="1"/>
  <c r="P344" i="3"/>
  <c r="O347" i="3"/>
  <c r="S386" i="3"/>
  <c r="S389" i="3" s="1"/>
  <c r="T381" i="3"/>
  <c r="P350" i="3"/>
  <c r="O353" i="3"/>
  <c r="F69" i="4"/>
  <c r="F66" i="4"/>
  <c r="F68" i="4"/>
  <c r="F65" i="4"/>
  <c r="F67" i="4"/>
  <c r="F122" i="4"/>
  <c r="F128" i="4"/>
  <c r="F138" i="4"/>
  <c r="F132" i="4"/>
  <c r="F142" i="4"/>
  <c r="F134" i="4"/>
  <c r="F140" i="4"/>
  <c r="F126" i="4"/>
  <c r="F114" i="4"/>
  <c r="F124" i="4"/>
  <c r="F120" i="4"/>
  <c r="F116" i="4"/>
  <c r="W413" i="3"/>
  <c r="S413" i="3" s="1"/>
  <c r="T413" i="3" s="1"/>
  <c r="U413" i="3" s="1"/>
  <c r="V413" i="3" s="1"/>
  <c r="U285" i="3"/>
  <c r="V285" i="3" s="1"/>
  <c r="F107" i="4"/>
  <c r="U299" i="3"/>
  <c r="V299" i="3" s="1"/>
  <c r="F136" i="4"/>
  <c r="F118" i="4"/>
  <c r="F130" i="4"/>
  <c r="R350" i="3" l="1"/>
  <c r="P353" i="3"/>
  <c r="U381" i="3"/>
  <c r="V381" i="3" s="1"/>
  <c r="T386" i="3"/>
  <c r="U386" i="3" s="1"/>
  <c r="V386" i="3" s="1"/>
  <c r="S392" i="3"/>
  <c r="S395" i="3" s="1"/>
  <c r="T389" i="3"/>
  <c r="R344" i="3"/>
  <c r="P347" i="3"/>
  <c r="F156" i="4"/>
  <c r="F170" i="4"/>
  <c r="F158" i="4"/>
  <c r="F166" i="4"/>
  <c r="F150" i="4"/>
  <c r="F160" i="4"/>
  <c r="F148" i="4"/>
  <c r="F146" i="4"/>
  <c r="F164" i="4"/>
  <c r="F168" i="4"/>
  <c r="F104" i="4"/>
  <c r="F106" i="4"/>
  <c r="M217" i="3"/>
  <c r="N217" i="3" s="1"/>
  <c r="L233" i="3"/>
  <c r="M233" i="3" s="1"/>
  <c r="N233" i="3" s="1"/>
  <c r="S344" i="3" l="1"/>
  <c r="R347" i="3"/>
  <c r="U389" i="3"/>
  <c r="V389" i="3" s="1"/>
  <c r="T392" i="3"/>
  <c r="S350" i="3"/>
  <c r="S353" i="3" s="1"/>
  <c r="R353" i="3"/>
  <c r="O217" i="3"/>
  <c r="P217" i="3" s="1"/>
  <c r="R217" i="3" s="1"/>
  <c r="O233" i="3"/>
  <c r="P233" i="3" s="1"/>
  <c r="R233" i="3" s="1"/>
  <c r="L249" i="3"/>
  <c r="M249" i="3" s="1"/>
  <c r="N249" i="3" s="1"/>
  <c r="T350" i="3" l="1"/>
  <c r="U350" i="3" s="1"/>
  <c r="V350" i="3" s="1"/>
  <c r="T353" i="3"/>
  <c r="U353" i="3" s="1"/>
  <c r="V353" i="3" s="1"/>
  <c r="R356" i="3"/>
  <c r="T344" i="3"/>
  <c r="S347" i="3"/>
  <c r="T395" i="3"/>
  <c r="U392" i="3"/>
  <c r="V392" i="3" s="1"/>
  <c r="S233" i="3"/>
  <c r="T233" i="3" s="1"/>
  <c r="S217" i="3"/>
  <c r="T217" i="3" s="1"/>
  <c r="U217" i="3" s="1"/>
  <c r="V217" i="3" s="1"/>
  <c r="O249" i="3"/>
  <c r="P249" i="3" s="1"/>
  <c r="R249" i="3" s="1"/>
  <c r="F147" i="4" l="1"/>
  <c r="F169" i="4" s="1"/>
  <c r="R359" i="3"/>
  <c r="T356" i="3"/>
  <c r="U356" i="3" s="1"/>
  <c r="V356" i="3" s="1"/>
  <c r="T401" i="3"/>
  <c r="U401" i="3" s="1"/>
  <c r="V401" i="3" s="1"/>
  <c r="T398" i="3"/>
  <c r="U398" i="3" s="1"/>
  <c r="V398" i="3" s="1"/>
  <c r="U395" i="3"/>
  <c r="V395" i="3" s="1"/>
  <c r="U344" i="3"/>
  <c r="T347" i="3"/>
  <c r="S249" i="3"/>
  <c r="T249" i="3" s="1"/>
  <c r="U233" i="3"/>
  <c r="V233" i="3" s="1"/>
  <c r="F213" i="4"/>
  <c r="F217" i="4" s="1"/>
  <c r="F167" i="4" l="1"/>
  <c r="F159" i="4"/>
  <c r="F155" i="4"/>
  <c r="F163" i="4"/>
  <c r="F165" i="4"/>
  <c r="F153" i="4"/>
  <c r="F173" i="4" s="1"/>
  <c r="F157" i="4"/>
  <c r="V344" i="3"/>
  <c r="V347" i="3" s="1"/>
  <c r="U347" i="3"/>
  <c r="T359" i="3"/>
  <c r="U359" i="3" s="1"/>
  <c r="V359" i="3" s="1"/>
  <c r="R362" i="3"/>
  <c r="U249" i="3"/>
  <c r="V249" i="3" s="1"/>
  <c r="F129" i="4"/>
  <c r="T362" i="3" l="1"/>
  <c r="U362" i="3" s="1"/>
  <c r="V362" i="3" s="1"/>
  <c r="R365" i="3"/>
  <c r="N309" i="3"/>
  <c r="T365" i="3" l="1"/>
  <c r="U365" i="3" s="1"/>
  <c r="V365" i="3" s="1"/>
  <c r="R368" i="3"/>
  <c r="O309" i="3"/>
  <c r="P309" i="3" s="1"/>
  <c r="R309" i="3" s="1"/>
  <c r="S309" i="3" s="1"/>
  <c r="T309" i="3" s="1"/>
  <c r="U309" i="3" s="1"/>
  <c r="V309" i="3" s="1"/>
  <c r="T368" i="3" l="1"/>
  <c r="U368" i="3" s="1"/>
  <c r="V368" i="3" s="1"/>
  <c r="R371" i="3"/>
  <c r="T371" i="3" l="1"/>
  <c r="U371" i="3" s="1"/>
  <c r="V371" i="3" s="1"/>
  <c r="R374" i="3"/>
  <c r="T374" i="3" l="1"/>
  <c r="U374" i="3" s="1"/>
  <c r="V374" i="3" s="1"/>
  <c r="R377" i="3"/>
  <c r="T377" i="3" s="1"/>
  <c r="U377" i="3" s="1"/>
  <c r="V377" i="3" s="1"/>
</calcChain>
</file>

<file path=xl/sharedStrings.xml><?xml version="1.0" encoding="utf-8"?>
<sst xmlns="http://schemas.openxmlformats.org/spreadsheetml/2006/main" count="7142" uniqueCount="1056">
  <si>
    <t>Victoria Metals</t>
  </si>
  <si>
    <t>A16041</t>
  </si>
  <si>
    <t>Mini Hexy Aluminum/Glass - Falls Creek Blend - 1 1/4x1 1/2</t>
  </si>
  <si>
    <t>SH</t>
  </si>
  <si>
    <t>A16042</t>
  </si>
  <si>
    <t>Mini Hexy Aluminum/Glass - Mt. Stirling Blend - 1 1/4x1 1/2</t>
  </si>
  <si>
    <t>A16051</t>
  </si>
  <si>
    <t>Hexy Aluminum/Glass - Falls Creek Blend - 3 1/2x2 3/4</t>
  </si>
  <si>
    <t>A16052</t>
  </si>
  <si>
    <t>Hexy Aluminum/Glass - Mt. Stirling Blend - 3 1/2x2 3/4</t>
  </si>
  <si>
    <t>A16063</t>
  </si>
  <si>
    <t>Interlock Aluminum - Falls Creek Blend - 12x12</t>
  </si>
  <si>
    <t>A16064</t>
  </si>
  <si>
    <t>Interlock Aluminum/Glass - Mt. Stirling Blend - 12x12</t>
  </si>
  <si>
    <t>A16069</t>
  </si>
  <si>
    <t>Aluminum/Glass - Falls Creek Blend - 1x1</t>
  </si>
  <si>
    <t>A16071</t>
  </si>
  <si>
    <t>Mini Versi Aluminum/Glass Falls Creek Blend - 12x12</t>
  </si>
  <si>
    <t>A16072</t>
  </si>
  <si>
    <t>Mini Versi Aluminum/Glass - Mt. Stirling Blend - 12x12</t>
  </si>
  <si>
    <t>Murray River Metals</t>
  </si>
  <si>
    <t>A9201</t>
  </si>
  <si>
    <t>Copper Antique - 1x1</t>
  </si>
  <si>
    <t>A9301</t>
  </si>
  <si>
    <t>Copper Antique - 2x2</t>
  </si>
  <si>
    <t>A9401</t>
  </si>
  <si>
    <t>Copper Antique - 1 1/4x4</t>
  </si>
  <si>
    <t>A9402.</t>
  </si>
  <si>
    <t>Black Stainless Steel Brushed - 1 1/4x4</t>
  </si>
  <si>
    <t>A9410</t>
  </si>
  <si>
    <t>Stainless Steel Brushed Brick Joint - 1 1/4x4</t>
  </si>
  <si>
    <t>Perth Penny Rounds</t>
  </si>
  <si>
    <t>A9501</t>
  </si>
  <si>
    <t>Penny Round - Stainless Brushed - 3/4</t>
  </si>
  <si>
    <t>A9502</t>
  </si>
  <si>
    <t>Penny Round - Stainless Polished -  3/4</t>
  </si>
  <si>
    <t>A9504</t>
  </si>
  <si>
    <t>Penny Round - Antique Copper -  3/4</t>
  </si>
  <si>
    <t>A9505</t>
  </si>
  <si>
    <t>Penny Round - Copper Brushed -  3/4</t>
  </si>
  <si>
    <t>A9506</t>
  </si>
  <si>
    <t>Penny Round - Copper Polished -  3/4</t>
  </si>
  <si>
    <t>A9507.</t>
  </si>
  <si>
    <t>Penny Round - Black Metal Brushed -  3/4</t>
  </si>
  <si>
    <t>A9509.</t>
  </si>
  <si>
    <t>Penny Round - (Blend) Black SS Brushed/CopperBrushed/SS Brushed -  3/4</t>
  </si>
  <si>
    <t>Contour</t>
  </si>
  <si>
    <t>CBBM812</t>
  </si>
  <si>
    <t>Bullnose 3/4x11-3/4 Blue Marine Glossy</t>
  </si>
  <si>
    <t>PC</t>
  </si>
  <si>
    <t>CBCR812</t>
  </si>
  <si>
    <t>Bullnose 3/4x11-3/4 Cream Glossy</t>
  </si>
  <si>
    <t>CBGR812</t>
  </si>
  <si>
    <t>Bullnose 3/4x11-3/4 Green Glossy</t>
  </si>
  <si>
    <t>CBGY812</t>
  </si>
  <si>
    <t>Bullnose 3/4x11-3/4 Grey Glossy</t>
  </si>
  <si>
    <t>CBST812</t>
  </si>
  <si>
    <t>Bullnose 3/4x11-3/4 Stone Glossy</t>
  </si>
  <si>
    <t>CBWH812</t>
  </si>
  <si>
    <t>Bullnose 3/4x11-3/4 White Glossy</t>
  </si>
  <si>
    <t>CGBM312</t>
  </si>
  <si>
    <t>Groove Tile 3x12 Blue Marine Glossy</t>
  </si>
  <si>
    <t xml:space="preserve">CTN  </t>
  </si>
  <si>
    <t>CGCR312</t>
  </si>
  <si>
    <t>Groove Tile 3x12 Cream Glossy</t>
  </si>
  <si>
    <t>CGGR312</t>
  </si>
  <si>
    <t>Groove Tile 3x12 Green Glossy</t>
  </si>
  <si>
    <t>CGGY312</t>
  </si>
  <si>
    <t>Groove Tile 3x12 Grey Glossy</t>
  </si>
  <si>
    <t>CGST312</t>
  </si>
  <si>
    <t>Groove Tile 3x12 Stone Glossy</t>
  </si>
  <si>
    <t>CGWH312</t>
  </si>
  <si>
    <t>Groove Tile 3x12 White Glossy</t>
  </si>
  <si>
    <t>Daintree Exotic Mosaics</t>
  </si>
  <si>
    <t>F541P</t>
  </si>
  <si>
    <t>Basketweave - Bianco Carrara/Nero Marquina Polished - 12x12</t>
  </si>
  <si>
    <t>F544T</t>
  </si>
  <si>
    <t>Basketweave - Bianco Carrara/Nero Marquina Tumbled - 12x12</t>
  </si>
  <si>
    <t>F548P</t>
  </si>
  <si>
    <t>Basketweave - Bianco Carrara/Graystone Polished - 12x12</t>
  </si>
  <si>
    <t>F574T</t>
  </si>
  <si>
    <t>Octagon - Bianco Carrara/Nero Marquina Tumbled - 3x3</t>
  </si>
  <si>
    <t>F948P</t>
  </si>
  <si>
    <t>Interlocking Stix - Carrara/Graystone/D. Graystone Polished - 11 1/2x11 3/4</t>
  </si>
  <si>
    <t>Olgas' Planks</t>
  </si>
  <si>
    <t>H8401H</t>
  </si>
  <si>
    <t>H8801H</t>
  </si>
  <si>
    <t>H8901H</t>
  </si>
  <si>
    <t>Kaleidoscope</t>
  </si>
  <si>
    <t>KAQ112</t>
  </si>
  <si>
    <t>Ceramic Bullnose - 1x12 Aqua / Glossy</t>
  </si>
  <si>
    <t>.25 / PC</t>
  </si>
  <si>
    <t>KAM112</t>
  </si>
  <si>
    <t>Ceramic Bullnose - 1x12 Aquamarina / Glossy</t>
  </si>
  <si>
    <t>KBK112</t>
  </si>
  <si>
    <t>Ceramic Bullnose - 1x12 Black / Glossy</t>
  </si>
  <si>
    <t>KBL112</t>
  </si>
  <si>
    <t>Ceramic Bullnose - 1x12 Blue / Glossy</t>
  </si>
  <si>
    <t>KBB112</t>
  </si>
  <si>
    <t>Ceramic Bullnose - 1x12 Blue Bell / Glossy</t>
  </si>
  <si>
    <t>KBM112</t>
  </si>
  <si>
    <t>Ceramic Bullnose - 1x12 Blue Marine / Glossy</t>
  </si>
  <si>
    <t>KBT112</t>
  </si>
  <si>
    <t>Ceramic Bullnose - 1x12 Blue Terquoise / Glossy</t>
  </si>
  <si>
    <t>KBY112</t>
  </si>
  <si>
    <t>Ceramic Bullnose - 1x12 Blueberry / Glossy</t>
  </si>
  <si>
    <t>KBO112</t>
  </si>
  <si>
    <t>Ceramic Bullnose - 1x12 Bordeaux / Glossy</t>
  </si>
  <si>
    <t>KBG112</t>
  </si>
  <si>
    <t>Ceramic Bullnose - 1x12 Bottle Green / Glossy</t>
  </si>
  <si>
    <t>KCA112</t>
  </si>
  <si>
    <t>Ceramic Bullnose - 1x12 Camel / Glossy</t>
  </si>
  <si>
    <t>KCL112</t>
  </si>
  <si>
    <t>Ceramic Bullnose - 1x12 Caramel / Glossy</t>
  </si>
  <si>
    <t>KCS112</t>
  </si>
  <si>
    <t>Ceramic Bullnose - 1x12 Castille / Glossy</t>
  </si>
  <si>
    <t>KCR112</t>
  </si>
  <si>
    <t>Ceramic Bullnose - 1x12 Cream / Glossy</t>
  </si>
  <si>
    <t>KDG112</t>
  </si>
  <si>
    <t>Ceramic Bullnose - 1x12 Dark Grey / Glossy</t>
  </si>
  <si>
    <t>KEM112</t>
  </si>
  <si>
    <t>Ceramic Bullnose - 1x12 Emerald / Glossy</t>
  </si>
  <si>
    <t>KGP112</t>
  </si>
  <si>
    <t>Ceramic Bullnose - 1x12 Grape / Glossy</t>
  </si>
  <si>
    <t>KGR112</t>
  </si>
  <si>
    <t>Ceramic Bullnose - 1x12 Green / Glossy</t>
  </si>
  <si>
    <t>KGB112</t>
  </si>
  <si>
    <t>Ceramic Bullnose - 1x12 Green Branch / Glossy</t>
  </si>
  <si>
    <t>KGT112</t>
  </si>
  <si>
    <t>Ceramic Bullnose - 1x12 Green Turtle / Glossy</t>
  </si>
  <si>
    <t>KGY112</t>
  </si>
  <si>
    <t>Ceramic Bullnose - 1x12 Grey / Glossy</t>
  </si>
  <si>
    <t>KHG112</t>
  </si>
  <si>
    <t>Ceramic Bullnose - 1x12 Happy Green / Glossy</t>
  </si>
  <si>
    <t>KIN112</t>
  </si>
  <si>
    <t>Ceramic Bullnose - 1x12 Indigo / Glossy</t>
  </si>
  <si>
    <t>KIV112</t>
  </si>
  <si>
    <t>Ceramic Bullnose - 1x12 Ivory / Glossy</t>
  </si>
  <si>
    <t>KLA112</t>
  </si>
  <si>
    <t>Ceramic Bullnose - 1x12 Lavender / Glossy</t>
  </si>
  <si>
    <t>KLB112</t>
  </si>
  <si>
    <t>Ceramic Bullnose - 1x12 Light Blue / Glossy</t>
  </si>
  <si>
    <t>KLG112</t>
  </si>
  <si>
    <t>Ceramic Bullnose - 1x12 Light Grey / Glossy</t>
  </si>
  <si>
    <t>KMG112</t>
  </si>
  <si>
    <t>Ceramic Bullnose - 1x12 Metallic Gold / Glossy</t>
  </si>
  <si>
    <t>KMS112</t>
  </si>
  <si>
    <t>Ceramic Bullnose - 1x12 Metallic Silver / Glossy</t>
  </si>
  <si>
    <t>KMI112</t>
  </si>
  <si>
    <t>Ceramic Bullnose - 1x12 Mint / Glossy</t>
  </si>
  <si>
    <t>KMO112</t>
  </si>
  <si>
    <t>Ceramic Bullnose - 1x12 Mocha / Glossy</t>
  </si>
  <si>
    <t>KOG112</t>
  </si>
  <si>
    <t>Ceramic Bullnose - 1x12 Olive Green / Glossy</t>
  </si>
  <si>
    <t>KOR112</t>
  </si>
  <si>
    <t>Ceramic Bullnose - 1x12 Orange / Glossy</t>
  </si>
  <si>
    <t>KPI112</t>
  </si>
  <si>
    <t>Ceramic Bullnose - 1x12 Pink / Glossy</t>
  </si>
  <si>
    <t>KPO112</t>
  </si>
  <si>
    <t>Ceramic Bullnose - 1x12 Pistachio / Glossy</t>
  </si>
  <si>
    <t>KPU112</t>
  </si>
  <si>
    <t>Ceramic Bullnose - 1x12 Purple / Glossy</t>
  </si>
  <si>
    <t>KRB112</t>
  </si>
  <si>
    <t>Ceramic Bullnose - 1x12 Royal Bell / Glossy</t>
  </si>
  <si>
    <t>KSG112</t>
  </si>
  <si>
    <t>Ceramic Bullnose - 1x12 Sea Green / Glossy</t>
  </si>
  <si>
    <t>KSB112</t>
  </si>
  <si>
    <t>Ceramic Bullnose - 1x12 Sky Blue / Glossy</t>
  </si>
  <si>
    <t>KSW112</t>
  </si>
  <si>
    <t>Ceramic Bullnose - 1x12 Soft White / Glossy</t>
  </si>
  <si>
    <t>KST112</t>
  </si>
  <si>
    <t>Ceramic Bullnose - 1x12 Stone / Glossy</t>
  </si>
  <si>
    <t>KTA112</t>
  </si>
  <si>
    <t>Ceramic Bullnose - 1x12 Taupe / Glossy</t>
  </si>
  <si>
    <t>KWH112</t>
  </si>
  <si>
    <t>Ceramic Bullnose - 1x12 White / Glossy</t>
  </si>
  <si>
    <t>KYE112</t>
  </si>
  <si>
    <t>Ceramic Bullnose - 1x12 Yellow / Glossy</t>
  </si>
  <si>
    <t>KBL2X8</t>
  </si>
  <si>
    <t>Ceramic Tile - 2-1/2 x 8 Blue / Glossy</t>
  </si>
  <si>
    <t>KBB2X8</t>
  </si>
  <si>
    <t>Ceramic Tile - 2-1/2 x 8 Blue Bell / Glossy</t>
  </si>
  <si>
    <t>KBG2X8</t>
  </si>
  <si>
    <t>Ceramic Tile - 2-1/2 x 8 Bottle Green / Glossy</t>
  </si>
  <si>
    <t>KCA2X8</t>
  </si>
  <si>
    <t>Ceramic Tile - 2-1/2 x 8 Camel / Glossy</t>
  </si>
  <si>
    <t>KCR2X8</t>
  </si>
  <si>
    <t>Ceramic Tile - 2-1/2 x 8 Cream / Glossy</t>
  </si>
  <si>
    <t>KEM2X8</t>
  </si>
  <si>
    <t>Ceramic Tile - 2-1/2 x 8 Emerald / Glossy</t>
  </si>
  <si>
    <t>KGR2X8</t>
  </si>
  <si>
    <t>Ceramic Tile - 2-1/2 x 8 Green / Glossy</t>
  </si>
  <si>
    <t>KIN2X8</t>
  </si>
  <si>
    <t>Ceramic Tile - 2-1/2 x 8 Indigo / Glossy</t>
  </si>
  <si>
    <t>KLG2X8</t>
  </si>
  <si>
    <t>Ceramic Tile - 2-1/2 x 8 Light Grey / Glossy</t>
  </si>
  <si>
    <t>KMI2X8</t>
  </si>
  <si>
    <t>Ceramic Tile - 2-1/2 x 8 Mint / Glossy</t>
  </si>
  <si>
    <t>KMO2X8</t>
  </si>
  <si>
    <t>Ceramic Tile - 2-1/2 x 8 Mocha / Glossy</t>
  </si>
  <si>
    <t>KSB2X8</t>
  </si>
  <si>
    <t>Ceramic Tile - 2-1/2 x 8 Sky Blue / Glossy</t>
  </si>
  <si>
    <t>KSW2X8</t>
  </si>
  <si>
    <t>Ceramic Tile - 2-1/2 x 8 Soft White / Glossy</t>
  </si>
  <si>
    <t>KST2X8</t>
  </si>
  <si>
    <t>Ceramic Tile - 2-1/2 x 8 Stone / Glossy</t>
  </si>
  <si>
    <t>KTA2X8</t>
  </si>
  <si>
    <t>Ceramic Tile - 2-1/2 x 8 Taupe / Glossy</t>
  </si>
  <si>
    <t>KWH2X8</t>
  </si>
  <si>
    <t>Ceramic Tile - 2-1/2 x 8 White / Glossy</t>
  </si>
  <si>
    <t>KBL312</t>
  </si>
  <si>
    <t>Ceramic Tile - 3x12 Blue / Glossy</t>
  </si>
  <si>
    <t>KBB312</t>
  </si>
  <si>
    <t>Ceramic Tile - 3x12 Blue Bell / Glossy</t>
  </si>
  <si>
    <t>KBG312</t>
  </si>
  <si>
    <t>Ceramic Tile - 3x12 Bottle Green / Glossy</t>
  </si>
  <si>
    <t>KCA312</t>
  </si>
  <si>
    <t>Ceramic Tile - 3x12 Camel / Glossy</t>
  </si>
  <si>
    <t>KCR312</t>
  </si>
  <si>
    <t>Ceramic Tile - 3x12 Cream / Glossy</t>
  </si>
  <si>
    <t>KEM312</t>
  </si>
  <si>
    <t>Ceramic Tile - 3x12 Emerald / Glossy</t>
  </si>
  <si>
    <t>KGR312</t>
  </si>
  <si>
    <t>Ceramic Tile - 3x12 Green / Glossy</t>
  </si>
  <si>
    <t>KIN312</t>
  </si>
  <si>
    <t>Ceramic Tile - 3x12 Indigo / Glossy</t>
  </si>
  <si>
    <t>KLG312</t>
  </si>
  <si>
    <t>Ceramic Tile - 3x12 Light Grey / Glossy</t>
  </si>
  <si>
    <t>KMI312</t>
  </si>
  <si>
    <t>Ceramic Tile - 3x12 Mint / Glossy</t>
  </si>
  <si>
    <t>KMO312</t>
  </si>
  <si>
    <t>Ceramic Tile - 3x12 Mocha / Glossy</t>
  </si>
  <si>
    <t>KSB312</t>
  </si>
  <si>
    <t>Ceramic Tile - 3x12 Sky Blue / Glossy</t>
  </si>
  <si>
    <t>KSW312</t>
  </si>
  <si>
    <t>Ceramic Tile - 3x12 Soft White / Glossy</t>
  </si>
  <si>
    <t>KST312</t>
  </si>
  <si>
    <t>Ceramic Tile - 3x12 Stone / Glossy</t>
  </si>
  <si>
    <t>KTA312</t>
  </si>
  <si>
    <t>Ceramic Tile - 3x12 Taupe / Glossy</t>
  </si>
  <si>
    <t>KWH312</t>
  </si>
  <si>
    <t>Ceramic Tile - 3x12 White / Glossy</t>
  </si>
  <si>
    <t>KAQ3X6</t>
  </si>
  <si>
    <t>Ceramic Tile - 3x6 Aqua / Glossy</t>
  </si>
  <si>
    <t>25.6 / CTN</t>
  </si>
  <si>
    <t>KAM3X6</t>
  </si>
  <si>
    <t>Ceramic Tile - 3x6 Aquamarina / Glossy</t>
  </si>
  <si>
    <t>KBK3X6</t>
  </si>
  <si>
    <t>Ceramic Tile - 3x6 Black / Glossy</t>
  </si>
  <si>
    <t>KBL3X6</t>
  </si>
  <si>
    <t>Ceramic Tile - 3x6 Blue / Glossy</t>
  </si>
  <si>
    <t>KBB3X6</t>
  </si>
  <si>
    <t>Ceramic Tile - 3x6 Blue Bell / Glossy</t>
  </si>
  <si>
    <t>KBM3X6</t>
  </si>
  <si>
    <t>Ceramic Tile - 3x6 Blue Marine / Glossy</t>
  </si>
  <si>
    <t>KBT3X6</t>
  </si>
  <si>
    <t>Ceramic Tile - 3x6 Blue Turquoise / Glossy</t>
  </si>
  <si>
    <t>KBY3X6</t>
  </si>
  <si>
    <t>Ceramic Tile - 3x6 Blueberry / Glossy</t>
  </si>
  <si>
    <t>KBO3X6</t>
  </si>
  <si>
    <t>Ceramic Tile - 3x6 Bordeaux / Glossy</t>
  </si>
  <si>
    <t>KBG3X6</t>
  </si>
  <si>
    <t>Ceramic Tile - 3x6 Bottle Green / Glossy</t>
  </si>
  <si>
    <t>KCA3X6</t>
  </si>
  <si>
    <t>Ceramic Tile - 3x6 Camel / Glossy</t>
  </si>
  <si>
    <t>KCL3X6</t>
  </si>
  <si>
    <t>Ceramic Tile - 3x6 Caramel / Glossy</t>
  </si>
  <si>
    <t>KCS3X6</t>
  </si>
  <si>
    <t>Ceramic Tile - 3x6 Castille / Glossy</t>
  </si>
  <si>
    <t>KCR3X6</t>
  </si>
  <si>
    <t>Ceramic Tile - 3x6 Cream / Glossy</t>
  </si>
  <si>
    <t>KDG3X6</t>
  </si>
  <si>
    <t>Ceramic Tile - 3x6 Dark Grey / Glossy</t>
  </si>
  <si>
    <t>KEM3X6</t>
  </si>
  <si>
    <t>Ceramic Tile - 3x6 Emerald / Glossy</t>
  </si>
  <si>
    <t>KGP3X6</t>
  </si>
  <si>
    <t>Ceramic Tile - 3x6 Grape / Glossy</t>
  </si>
  <si>
    <t>KGR3X6</t>
  </si>
  <si>
    <t>Ceramic Tile - 3x6 Green / Glossy</t>
  </si>
  <si>
    <t>KGB3X6</t>
  </si>
  <si>
    <t>Ceramic Tile - 3x6 Green Branch / Glossy</t>
  </si>
  <si>
    <t>KGT3X6</t>
  </si>
  <si>
    <t>Ceramic Tile - 3x6 Green Turtle / Glossy</t>
  </si>
  <si>
    <t>KGY3X6</t>
  </si>
  <si>
    <t>Ceramic Tile - 3x6 Grey / Glossy</t>
  </si>
  <si>
    <t>KHG3X6</t>
  </si>
  <si>
    <t>Ceramic Tile - 3x6 Happy Green / Glossy</t>
  </si>
  <si>
    <t>KIN3X6</t>
  </si>
  <si>
    <t>Ceramic Tile - 3x6 Indigo / Glossy</t>
  </si>
  <si>
    <t>KIV3X6</t>
  </si>
  <si>
    <t>Ceramic Tile - 3x6 Ivory / Glossy</t>
  </si>
  <si>
    <t>KLA3X6</t>
  </si>
  <si>
    <t>Ceramic Tile - 3x6 Lavender / Glossy</t>
  </si>
  <si>
    <t>KLB3X6</t>
  </si>
  <si>
    <t>Ceramic Tile - 3x6 Light Blue / Glossy</t>
  </si>
  <si>
    <t>KLG3X6</t>
  </si>
  <si>
    <t>Ceramic Tile - 3x6 Light Grey / Glossy</t>
  </si>
  <si>
    <t>KMS3X6</t>
  </si>
  <si>
    <t>Ceramic Tile - 3x6 Metalic Silver / Glossy</t>
  </si>
  <si>
    <t>KMG3X6</t>
  </si>
  <si>
    <t>Ceramic Tile - 3x6 Metallic Gold / Glossy</t>
  </si>
  <si>
    <t>KMI3X6</t>
  </si>
  <si>
    <t>Ceramic Tile - 3x6 Mint / Glossy</t>
  </si>
  <si>
    <t>KMO3X6</t>
  </si>
  <si>
    <t>Ceramic Tile - 3x6 Mocha / Glossy</t>
  </si>
  <si>
    <t>KOG3X6</t>
  </si>
  <si>
    <t>Ceramic Tile - 3x6 Olive Green / Glossy</t>
  </si>
  <si>
    <t>KOR3X6</t>
  </si>
  <si>
    <t>Ceramic Tile - 3x6 Orange / Glossy</t>
  </si>
  <si>
    <t>KPI3X6</t>
  </si>
  <si>
    <t>Ceramic Tile - 3x6 Pink / Glossy</t>
  </si>
  <si>
    <t>KPO3X6</t>
  </si>
  <si>
    <t>Ceramic Tile - 3x6 Pistachio / Glossy</t>
  </si>
  <si>
    <t>KPU3X6</t>
  </si>
  <si>
    <t>Ceramic Tile - 3x6 Purple / Glossy</t>
  </si>
  <si>
    <t>KRB3X6</t>
  </si>
  <si>
    <t>Ceramic Tile - 3x6 Royal Bell / Glossy</t>
  </si>
  <si>
    <t>KSG3X6</t>
  </si>
  <si>
    <t>Ceramic Tile - 3x6 Sea Green / Glossy</t>
  </si>
  <si>
    <t>KSB3X6</t>
  </si>
  <si>
    <t>Ceramic Tile - 3x6 Sky Blue / Glossy</t>
  </si>
  <si>
    <t>KSW3X6</t>
  </si>
  <si>
    <t>Ceramic Tile - 3x6 Soft White / Glossy</t>
  </si>
  <si>
    <t>KST3X6</t>
  </si>
  <si>
    <t>Ceramic Tile - 3x6 Stone / Glossy</t>
  </si>
  <si>
    <t>KTA3X6</t>
  </si>
  <si>
    <t>Ceramic Tile - 3x6 Taupe / Glossy</t>
  </si>
  <si>
    <t>KWH3X6</t>
  </si>
  <si>
    <t>Ceramic Tile - 3x6 White / Glossy</t>
  </si>
  <si>
    <t>KYE3X6</t>
  </si>
  <si>
    <t>Ceramic Tile - 3x6 Yellow / Glossy</t>
  </si>
  <si>
    <t>Minnamurra Moldings</t>
  </si>
  <si>
    <t>L1524H</t>
  </si>
  <si>
    <t>Pencil Liner - Bianco Carrara Honed - 5/8x11 3/4</t>
  </si>
  <si>
    <t>L1528H</t>
  </si>
  <si>
    <t>Pencil Liner - Dark Graystone Honed - 5/8x11 3/4</t>
  </si>
  <si>
    <t>L1529H</t>
  </si>
  <si>
    <t>Pencil Liner - Calacatta Oro Honed - 5/8x11 3/4</t>
  </si>
  <si>
    <t>Sutherland Slate Stix</t>
  </si>
  <si>
    <t>M03009</t>
  </si>
  <si>
    <t>Interlocking Stix - Maple - 12x12</t>
  </si>
  <si>
    <t>M03303</t>
  </si>
  <si>
    <t>Interlocking Stix - Birch - 12x12</t>
  </si>
  <si>
    <t>M03304</t>
  </si>
  <si>
    <t>Interlocking Stix - Ash - 12x12</t>
  </si>
  <si>
    <t>Color Splash</t>
  </si>
  <si>
    <t>M3D66PG</t>
  </si>
  <si>
    <t>3D Inkjet Tile Prism Glow - 6x6</t>
  </si>
  <si>
    <t>M3D66UM</t>
  </si>
  <si>
    <t>3D Inkjet Tile Ultra Marine - 6x6</t>
  </si>
  <si>
    <t>Tundra Melted Glass</t>
  </si>
  <si>
    <t>Gosford Glass &amp; Stone</t>
  </si>
  <si>
    <t>MN26FUS</t>
  </si>
  <si>
    <t>Bologna Lava Stone Honed &amp; Glossy Glass - Fusion Blend - 2x6</t>
  </si>
  <si>
    <t>MN26WHI</t>
  </si>
  <si>
    <t>Bologna Lava Stone Honed &amp; Glossy Glass - Whirl Blend - 2x6</t>
  </si>
  <si>
    <t>Simpson Desert Glass</t>
  </si>
  <si>
    <t>MNCD073</t>
  </si>
  <si>
    <t>Dots - Doe Skin Matte - 7/8</t>
  </si>
  <si>
    <t>MNCD105</t>
  </si>
  <si>
    <t>Dots - Urban Mist Matte - 7/8</t>
  </si>
  <si>
    <t>MNCD901</t>
  </si>
  <si>
    <t>Dots - Alabastro Matte - 7/8</t>
  </si>
  <si>
    <t>MNCH073</t>
  </si>
  <si>
    <t>Hexagon - Doe Skin Matte 3x3</t>
  </si>
  <si>
    <t>MNCH105</t>
  </si>
  <si>
    <t>Hexagon - Urban Mist Matte 3x3</t>
  </si>
  <si>
    <t>MNCH901</t>
  </si>
  <si>
    <t>Hexagon - Alabastro Matte 3x3</t>
  </si>
  <si>
    <t>MNCL073</t>
  </si>
  <si>
    <t>Liner - Doe Skin Matte 5/8 x 11 3/4</t>
  </si>
  <si>
    <t>MNCL105</t>
  </si>
  <si>
    <t>Liner - Urban Mist Matte 5/8 x 11 3/4</t>
  </si>
  <si>
    <t>MNCL901</t>
  </si>
  <si>
    <t>Liner - Alabastro Matte 5/8 x 11 3/4</t>
  </si>
  <si>
    <t>MNCP073</t>
  </si>
  <si>
    <t>MNCP105</t>
  </si>
  <si>
    <t>MNCP901</t>
  </si>
  <si>
    <t>MNCS073</t>
  </si>
  <si>
    <t>MNCS105</t>
  </si>
  <si>
    <t>MNCS901</t>
  </si>
  <si>
    <t>MNCT073</t>
  </si>
  <si>
    <t>Trellis - Doe Skin Matte 13x11 1/4</t>
  </si>
  <si>
    <t>MNCT105</t>
  </si>
  <si>
    <t>Trellis - Urban Mist Matte 13x11 1/4</t>
  </si>
  <si>
    <t>MNCT901</t>
  </si>
  <si>
    <t>Trellis - Alabastro Matte 13x11 1/4</t>
  </si>
  <si>
    <t>MNFAVOC</t>
  </si>
  <si>
    <t>Water Jet Frames - Avoca Blend - 11 3/4 x 11 3/4</t>
  </si>
  <si>
    <t>MNFTERR</t>
  </si>
  <si>
    <t>Water Jet Frames - Terrigal Blend - 11 3/4 x 11 3/4</t>
  </si>
  <si>
    <t>MNFWAMB</t>
  </si>
  <si>
    <t>Water Jet Frames - Wamberal Blend - 11 3/4 x 11 3/4</t>
  </si>
  <si>
    <t>MNH4853</t>
  </si>
  <si>
    <t>Water Jet Hexy Sand/Carrara Blend</t>
  </si>
  <si>
    <t>MNH4860</t>
  </si>
  <si>
    <t>Water Jet Hexy Cliff/Carrara Blend</t>
  </si>
  <si>
    <t>MNH4901</t>
  </si>
  <si>
    <t>Water Jet Hexy Cloud/Carrara Blend</t>
  </si>
  <si>
    <t>MNHBFUS</t>
  </si>
  <si>
    <t>Herringbone Lava Stone Honed &amp; Glossy Glass - Fusion Blend 1x2- 3/4</t>
  </si>
  <si>
    <t>MNHBWHI</t>
  </si>
  <si>
    <t>Herringbone Lava Stone Honed &amp; Glossy Glass - Whirl Blend 1x2- 3/4</t>
  </si>
  <si>
    <t>Bennelong Point</t>
  </si>
  <si>
    <t>OLBPC04</t>
  </si>
  <si>
    <t>Cube Stone/Glass Blend - Carrara Blend - 10 1/2 x 12</t>
  </si>
  <si>
    <t>OLBPC05</t>
  </si>
  <si>
    <t>Cube Stone/Glass Blend - Thala Grey Blend- 10 1/2 x 12</t>
  </si>
  <si>
    <t>OLBPC06</t>
  </si>
  <si>
    <t>Cube Stone/Glass Blend - Fousanna Grey Blend - 10 1/2 x 12</t>
  </si>
  <si>
    <t>OLBPD04</t>
  </si>
  <si>
    <t>Diamond Stone/Glass Blend - Carrara Blend - 12x12</t>
  </si>
  <si>
    <t>OLBPD05</t>
  </si>
  <si>
    <t>Diamond Stone/Glass Blend - Thala Grey Blend - 12x12</t>
  </si>
  <si>
    <t>OLBPD06</t>
  </si>
  <si>
    <t>Diamond Stone/Glass Blend - Fousanna Grey Blend - 12x12</t>
  </si>
  <si>
    <t>OLBPDHD04</t>
  </si>
  <si>
    <t>Dots Stone/Glass Blend - Carrara Blend - 7/8</t>
  </si>
  <si>
    <t>OLBPDHD05</t>
  </si>
  <si>
    <t>Dots Stone/Glass Blend - Thala Grey Blend - 7/8</t>
  </si>
  <si>
    <t>OLBPDHD06</t>
  </si>
  <si>
    <t>Dots Stone/Glass Blend - Fousanna Grey Blend - 7/8</t>
  </si>
  <si>
    <t>Sydney Cove</t>
  </si>
  <si>
    <t>OLSCA04</t>
  </si>
  <si>
    <t>Water Jet Arabesque - Carrara/Mirror Blend  - 10 1/4 x 12 1/4</t>
  </si>
  <si>
    <t>OLSCA08</t>
  </si>
  <si>
    <t>Water Jet Arabesque - Graystone/Bronze Blend - 10 1/4 x 12 1/4</t>
  </si>
  <si>
    <t xml:space="preserve">Studio Café </t>
  </si>
  <si>
    <t>OLSCC04</t>
  </si>
  <si>
    <t>Water Jet Glass Chevron - Carrara/Mirror/Cloud Blend - 13 1/2 x 11</t>
  </si>
  <si>
    <t>OLSCC08</t>
  </si>
  <si>
    <t>Water Jet Glass Chevron - Graystone/Bronze/Cloud Blend - 13 1/2 x 11</t>
  </si>
  <si>
    <t>Oxford St. Mosaics</t>
  </si>
  <si>
    <t>OXCSI1B</t>
  </si>
  <si>
    <t>Interlock - Crown Street Blend - 11 3/4 x 12</t>
  </si>
  <si>
    <t>OXCSW2B</t>
  </si>
  <si>
    <t>Waterfall - Crown Street Blend - 11 3/4 x 11 3/4</t>
  </si>
  <si>
    <t>Botany Bay Pebbles</t>
  </si>
  <si>
    <t>Q001</t>
  </si>
  <si>
    <t>Opus Pebbles - Mixed - 12x12</t>
  </si>
  <si>
    <t>Q002</t>
  </si>
  <si>
    <t>Opus Pebbles - Tan - 12x12</t>
  </si>
  <si>
    <t>Q004</t>
  </si>
  <si>
    <t>Opus Pebbles - Lava Black - 12x12</t>
  </si>
  <si>
    <t>Q005</t>
  </si>
  <si>
    <t>Opus Pebbles - Beige Onyx - 12x12</t>
  </si>
  <si>
    <t>Q103</t>
  </si>
  <si>
    <t>Natural Pebbles - Olive - 12x12</t>
  </si>
  <si>
    <t>Q104</t>
  </si>
  <si>
    <t>Natural Pebbles - Black - 12x12</t>
  </si>
  <si>
    <t>Q106</t>
  </si>
  <si>
    <t>Natural Pebbles - Cream - 12x12</t>
  </si>
  <si>
    <t>Q107</t>
  </si>
  <si>
    <t>Natural Pebbles - Sea Green - 12x12</t>
  </si>
  <si>
    <t>Q108</t>
  </si>
  <si>
    <t>Natural Pebbles - Botany Bay Blend (Olive/Cream/Black) - 12x12</t>
  </si>
  <si>
    <t>Q109</t>
  </si>
  <si>
    <t>Natural Pebbles - Khaki - 12x12</t>
  </si>
  <si>
    <t>Q110</t>
  </si>
  <si>
    <t>Natural Pebbles - Shadow - 12x12</t>
  </si>
  <si>
    <t>Q111</t>
  </si>
  <si>
    <t>Natural Pebbles - Shadow Blend (Shadow/Black/Cream) - 12x12</t>
  </si>
  <si>
    <t>Q203</t>
  </si>
  <si>
    <t>Sliced Pebbles - Olive - 12x12</t>
  </si>
  <si>
    <t>Q204</t>
  </si>
  <si>
    <t>Sliced Pebbles - Stained Black - 12x12</t>
  </si>
  <si>
    <t>Q206</t>
  </si>
  <si>
    <t>Sliced Pebbles - Cream - 12x12</t>
  </si>
  <si>
    <t>Q207</t>
  </si>
  <si>
    <t>Sliced Pebbles - Sea Green - 12x12</t>
  </si>
  <si>
    <t>Q208</t>
  </si>
  <si>
    <t>Sliced Pebbles - Botany Bay Blend  (Olive/Cream/Black) - 12x12</t>
  </si>
  <si>
    <t>Q209</t>
  </si>
  <si>
    <t>Sliced Pebbles - Khaki - 12x12</t>
  </si>
  <si>
    <t>Q210</t>
  </si>
  <si>
    <t>Sliced Pebbles - Shadow - 12x12</t>
  </si>
  <si>
    <t>Q211</t>
  </si>
  <si>
    <t>Sliced Pebbles - Shadow Blend (Shadow/Black/Cream) - 12x12</t>
  </si>
  <si>
    <t>Q303</t>
  </si>
  <si>
    <t>Stacked Pebbles - Olive - 12x12</t>
  </si>
  <si>
    <t>Q304</t>
  </si>
  <si>
    <t>Stacked Pebbles - Black - 12x12</t>
  </si>
  <si>
    <t>Q306</t>
  </si>
  <si>
    <t>Stacked Pebbles - Cream - 12x12</t>
  </si>
  <si>
    <t>Q307</t>
  </si>
  <si>
    <t>Stacked Pebbles - Sea Green - 12x12</t>
  </si>
  <si>
    <t>Q308</t>
  </si>
  <si>
    <t>Stacked Pebbles - Botany Bay Blend  (Olive/Cream/Black) - 12x12</t>
  </si>
  <si>
    <t>Q309</t>
  </si>
  <si>
    <t>Stacked Pebbles - Khaki - 12x12</t>
  </si>
  <si>
    <t>Q403</t>
  </si>
  <si>
    <t>Sliced Pebble Border - Olive - 4x12</t>
  </si>
  <si>
    <t>Q404</t>
  </si>
  <si>
    <t>Sliced Pebble Border - Black - 4x12</t>
  </si>
  <si>
    <t>Q406</t>
  </si>
  <si>
    <t>Sliced Pebble Border - Cream - 4x12</t>
  </si>
  <si>
    <t>Q407</t>
  </si>
  <si>
    <t>Sliced Pebble Border - Sea Green - 4x12</t>
  </si>
  <si>
    <t>Q408</t>
  </si>
  <si>
    <t>Sliced Pebble Border - Botany Bay Blend (Olive/Cream/Black) - 4x12</t>
  </si>
  <si>
    <t>Q409</t>
  </si>
  <si>
    <t>Sliced Pebble Border - Khaki - 4x12</t>
  </si>
  <si>
    <t>Q503</t>
  </si>
  <si>
    <t>Coin Pebbles - Olive - 12x12</t>
  </si>
  <si>
    <t>Q508</t>
  </si>
  <si>
    <t>Coin Pebbles - Botany Bay Blend  (Olive/Cream/Black) - 12x12</t>
  </si>
  <si>
    <t>Q509</t>
  </si>
  <si>
    <t>Coin Pebbles - Khaki - 12x12</t>
  </si>
  <si>
    <t>Q512</t>
  </si>
  <si>
    <t>Coin Pebbles - Jervis Bay Blend (Shadow/Cream/Khaki) - 12x12</t>
  </si>
  <si>
    <t>Reflections</t>
  </si>
  <si>
    <t>R15AZU</t>
  </si>
  <si>
    <t>Natural Glass Mosaic 1.5"x1.5" - Azul / Matte</t>
  </si>
  <si>
    <t>R15CAL</t>
  </si>
  <si>
    <t>Natural Glass Mosaic 1.5"x1.5" - Calcatta / Matte</t>
  </si>
  <si>
    <t>R15CAR</t>
  </si>
  <si>
    <t>Natural Glass Mosaic 1.5"x1.5" - Carrara / Matte</t>
  </si>
  <si>
    <t>R15JAD</t>
  </si>
  <si>
    <t>Natural Glass Mosaic 1.5"x1.5" - Jade / Matte</t>
  </si>
  <si>
    <t>R15NER</t>
  </si>
  <si>
    <t>Nero Glass Mosaic 1.5"x1.5" - Nero / Matte</t>
  </si>
  <si>
    <t>R1X1AM</t>
  </si>
  <si>
    <t>Glass Mosaic 1"x1" - Aquamarine / Glossy</t>
  </si>
  <si>
    <t>R1X1CE</t>
  </si>
  <si>
    <t>Glass Mosaic 1"x1" - Cerulean / Glossy</t>
  </si>
  <si>
    <t>R1X1CO</t>
  </si>
  <si>
    <t>Glass Mosaic 1"x1" - Cobalt / Glossy</t>
  </si>
  <si>
    <t>R1X1DS</t>
  </si>
  <si>
    <t>Glass Mosaic 1"x1" - Deep Sea / Glossy</t>
  </si>
  <si>
    <t>R1X1OS</t>
  </si>
  <si>
    <t>Glass Mosaic 1"x1" - Ocean Spray / Glossy</t>
  </si>
  <si>
    <t>R403P</t>
  </si>
  <si>
    <t>Stone Dots - Clay Blend Polished (Grigio/Graystone/Botticino)</t>
  </si>
  <si>
    <t>RMICCL</t>
  </si>
  <si>
    <t>Glass Micro Mosaic .5"x.5" - Coastline / Glossy</t>
  </si>
  <si>
    <t>RMICMD</t>
  </si>
  <si>
    <t>Glass Micro Mosaic .5"x.5" - Midnight Dip / Glossy</t>
  </si>
  <si>
    <t>RMICSS</t>
  </si>
  <si>
    <t>Glass Micro Mosaic .5 x .5 - Seashore / Glossy</t>
  </si>
  <si>
    <t>RT22AM</t>
  </si>
  <si>
    <t>Glass Trim 2"x2" - Aqualuminous / Matte (Glow in the dark)</t>
  </si>
  <si>
    <t>RT22CO</t>
  </si>
  <si>
    <t>Glass Trim 2"x2" - Cobalt / Matte</t>
  </si>
  <si>
    <t>RT22OS</t>
  </si>
  <si>
    <t>Glass Trim 2"x2" - Oceanspray / Matte</t>
  </si>
  <si>
    <t>Pilbara Habitat</t>
  </si>
  <si>
    <t>SART2X8</t>
  </si>
  <si>
    <t>Habitat Tile Tidal - 2 1/2X8</t>
  </si>
  <si>
    <t>SLFT1X12</t>
  </si>
  <si>
    <t>Habitat Bullnose Parchment - 1X12</t>
  </si>
  <si>
    <t>SLFT2X8</t>
  </si>
  <si>
    <t>Habitat Tile Parchment  - 2 1/2X8</t>
  </si>
  <si>
    <t>SLFT312</t>
  </si>
  <si>
    <t>Habitat Tile Parchment - 3X12</t>
  </si>
  <si>
    <t>SLFT515</t>
  </si>
  <si>
    <t>Habitat Tile Parchment - 5X15 1/2</t>
  </si>
  <si>
    <t>SMHMOP112</t>
  </si>
  <si>
    <t>Habitat Bullnose Mother of Pearl  - 1x12</t>
  </si>
  <si>
    <t>SMHMOP2X8</t>
  </si>
  <si>
    <t>Habitat Tile Mother of Pearl  - 2 1/2X8</t>
  </si>
  <si>
    <t>SMHMOP312</t>
  </si>
  <si>
    <t>Habitat Tile Mother of Pearl - 3X12</t>
  </si>
  <si>
    <t>SMHMOP515</t>
  </si>
  <si>
    <t>Habitat Tile Mother of Pearl - 5X15 1/2</t>
  </si>
  <si>
    <t>SMHSS112</t>
  </si>
  <si>
    <t>Habitat Bullnose Shark Skin  - 1x12</t>
  </si>
  <si>
    <t>SMHSS2X8</t>
  </si>
  <si>
    <t>Habitat Tile Shark Skin  - 2 1/2X8</t>
  </si>
  <si>
    <t>SMHSS312</t>
  </si>
  <si>
    <t>Habitat Tile Shark Skin - 3X12</t>
  </si>
  <si>
    <t>SMHSS515</t>
  </si>
  <si>
    <t>Habitat Tile Shark Skin - 5X15 1/2</t>
  </si>
  <si>
    <t>TRP001</t>
  </si>
  <si>
    <t>Recycled Glass Pebbles Oasis White - 11-1/4x11-1/4</t>
  </si>
  <si>
    <t>TRP002</t>
  </si>
  <si>
    <t>Recycled Glass Pebbles Mirage Blend - 11-1/4x11-1/4</t>
  </si>
  <si>
    <t>TRP005</t>
  </si>
  <si>
    <t>Recycled Glass Pebbles Sandy Desert - 11-1/4x11-1/4</t>
  </si>
  <si>
    <t>Symmetry</t>
  </si>
  <si>
    <t>ZARBON</t>
  </si>
  <si>
    <t>Arrow - 6x6-3/4 Bone Matte</t>
  </si>
  <si>
    <t>ZARCAR</t>
  </si>
  <si>
    <t>Arrow - 6x6-3/4 Carbon Matte</t>
  </si>
  <si>
    <t>ZFRBON</t>
  </si>
  <si>
    <t>Flat Rhombus - 6x10 Bone Matte</t>
  </si>
  <si>
    <t>ZFRCAR</t>
  </si>
  <si>
    <t>Flat Rhombus - 6x10 Carbon Matte</t>
  </si>
  <si>
    <t>ZFRCON</t>
  </si>
  <si>
    <t>Flat Rhombus - 6x10 Concrete Matte</t>
  </si>
  <si>
    <t>ZPYBON</t>
  </si>
  <si>
    <t>Pyramid - 6x6-3/4 Bone Matte</t>
  </si>
  <si>
    <t>ZPYCAR</t>
  </si>
  <si>
    <t>Pyramid - 6x6-3/4 Carbon Matte</t>
  </si>
  <si>
    <t>ZSRBON</t>
  </si>
  <si>
    <t>Scooped Rhombus - 6x10 Bone Matte</t>
  </si>
  <si>
    <t>ZSRCAR</t>
  </si>
  <si>
    <t>Scooped Rhombus - 6x10 Carbon Matte</t>
  </si>
  <si>
    <t>ZSRCON</t>
  </si>
  <si>
    <t>Scooped Rhombus - 6x10 Concrete Matte</t>
  </si>
  <si>
    <t>ZTRBON</t>
  </si>
  <si>
    <t>Triangle - 6x6-3/4 Bone Matte</t>
  </si>
  <si>
    <t>ZTRCAR</t>
  </si>
  <si>
    <t>Triangle - 6x6-3/4 Carbon Matte</t>
  </si>
  <si>
    <t>CJBW128</t>
  </si>
  <si>
    <t>CJBW128M</t>
  </si>
  <si>
    <t>CJEB128</t>
  </si>
  <si>
    <t>CJGR128</t>
  </si>
  <si>
    <t>CJGR128M</t>
  </si>
  <si>
    <t>CJLL128</t>
  </si>
  <si>
    <t>CJMG128</t>
  </si>
  <si>
    <t>CJPB128</t>
  </si>
  <si>
    <t>CJSL128</t>
  </si>
  <si>
    <t>CJSR128</t>
  </si>
  <si>
    <t>CLBW416</t>
  </si>
  <si>
    <t>CLBW416M</t>
  </si>
  <si>
    <t>CLEB416</t>
  </si>
  <si>
    <t>CLGR416</t>
  </si>
  <si>
    <t>CLGR416M</t>
  </si>
  <si>
    <t>CLLL416</t>
  </si>
  <si>
    <t>CLMG416</t>
  </si>
  <si>
    <t>CLPB416</t>
  </si>
  <si>
    <t>CLSL416</t>
  </si>
  <si>
    <t>CLSR416</t>
  </si>
  <si>
    <t>Level Jolly - 1/2 X 8 - Bright White - Glossy</t>
  </si>
  <si>
    <t>Level Jolly - 1/2 X 8 - Bright White - Matte</t>
  </si>
  <si>
    <t>Level Jolly - 1/2 X 8 - Electric Blue - Glossy</t>
  </si>
  <si>
    <t>Level Jolly - 1/2 X 8 - Graphite - Glossy</t>
  </si>
  <si>
    <t>Level Jolly - 1/2 X 8 - Graphite - Matte</t>
  </si>
  <si>
    <t>Level Jolly - 1/2 X 8 - Limelight - Glossy</t>
  </si>
  <si>
    <t>Level Jolly - 1/2 X 8 - Metro Gray - Glossy</t>
  </si>
  <si>
    <t>Level Jolly - 1/2 X 8 - Powder Blast - Glossy</t>
  </si>
  <si>
    <t>Level Jolly - 1/2 X 8 - Smokeline - Glossy</t>
  </si>
  <si>
    <t>Level Jolly - 1/2 X 8 - Sky Rocket - Glossy</t>
  </si>
  <si>
    <t>Level Tile - 4x16 -Bright White - Glossy</t>
  </si>
  <si>
    <t>Level Tile - 4x16 -Bright White - Matte</t>
  </si>
  <si>
    <t>Level Tile - 4x16 -Electric Blue - Glossy</t>
  </si>
  <si>
    <t>Level Tile - 4x16 -Graphite - Glossy</t>
  </si>
  <si>
    <t>Level Tile - 4x16 -Graphite - Matte</t>
  </si>
  <si>
    <t>Level Tile - 4x16 -Limelight - Glossy</t>
  </si>
  <si>
    <t>Level Tile - 4x16 -Metro Gray - Glossy</t>
  </si>
  <si>
    <t>Level Tile - 4x16 -Powder Blast - Glossy</t>
  </si>
  <si>
    <t>Level Tile - 4x16 -Smokeline - Glossy</t>
  </si>
  <si>
    <t>Level Tile - 4x16 -Sky Rocket - Glossy</t>
  </si>
  <si>
    <t>Eco Rocks</t>
  </si>
  <si>
    <t>ECOBT</t>
  </si>
  <si>
    <t>ECOCC</t>
  </si>
  <si>
    <t>ECOCS</t>
  </si>
  <si>
    <t>ECOERB</t>
  </si>
  <si>
    <t>ECOSS</t>
  </si>
  <si>
    <t>Terrazzo Style Pebbles - Blacktop - 12x12</t>
  </si>
  <si>
    <t>Terrazzo Style Pebbles - Crushed Crystal - 12x12</t>
  </si>
  <si>
    <t>Terrazzo Style Pebbles - Cement Sprinkle - 12x12</t>
  </si>
  <si>
    <t>Terrazzo Style Pebbles - Eco Rock Blend (Crystal/Silver/Blacktop) - 12x12</t>
  </si>
  <si>
    <t>Terrazzo Style Pebbles - Silver Stucco - 12x12</t>
  </si>
  <si>
    <t>Modern Edge</t>
  </si>
  <si>
    <t>ME26MM</t>
  </si>
  <si>
    <t>ME26PB</t>
  </si>
  <si>
    <t>ME26UM</t>
  </si>
  <si>
    <t>ME26WF</t>
  </si>
  <si>
    <t>Recycled Glass Bricks - 2 x 6 Concave - Mega Mist - Glossy</t>
  </si>
  <si>
    <t>Recycled Glass Bricks - 2 x 6 Concave - Pearl Blaze - Glossy</t>
  </si>
  <si>
    <t>Recycled Glass Bricks - 2 x 6 Concave - Urban Meadow - Glossy</t>
  </si>
  <si>
    <t>Recycled Glass Bricks - 2 x 6 Concave - White Flash - Glossy</t>
  </si>
  <si>
    <t>Pele Pebbles</t>
  </si>
  <si>
    <t>PBH001</t>
  </si>
  <si>
    <t>PBH002</t>
  </si>
  <si>
    <t>PRO001</t>
  </si>
  <si>
    <t>PRO002</t>
  </si>
  <si>
    <t>PST001</t>
  </si>
  <si>
    <t>PST002</t>
  </si>
  <si>
    <t>PTT001</t>
  </si>
  <si>
    <t>PTT002</t>
  </si>
  <si>
    <t>Glazed Basalt Pebbles - Blue Hawaiian - 12x12</t>
  </si>
  <si>
    <t>Glazed &amp; Natural Basalt Pebbles - Blue Hawaiian &amp; Lava Blend - 12x12</t>
  </si>
  <si>
    <t>Glazed Basalt Pebbles - Royal Ocean - 12x12</t>
  </si>
  <si>
    <t>Glazed &amp; Natural Basalt Pebbles - Royal Ocean &amp; Lava Blend - 12x12</t>
  </si>
  <si>
    <t>Glazed Basalt Pebbles - Sea Turtle - 12x12</t>
  </si>
  <si>
    <t>Glazed &amp; Natural Basalt Pebbles - Sea Turtle &amp; Lava Blend - 12x12</t>
  </si>
  <si>
    <t>Glazed Basalt Pebbles - Teal Tide - 12x12</t>
  </si>
  <si>
    <t>Glazed &amp; Natural Basalt Pebbles - Teal Tide &amp; Lava Blend - 12x12</t>
  </si>
  <si>
    <t>Q212</t>
  </si>
  <si>
    <t>Sliced Pebbles -  Jervis Bay Blend (Shadow/Cream/Khaki) - 12x12</t>
  </si>
  <si>
    <t>Topiary</t>
  </si>
  <si>
    <t>Q613</t>
  </si>
  <si>
    <t>Q614</t>
  </si>
  <si>
    <t>Q615</t>
  </si>
  <si>
    <t>Q616</t>
  </si>
  <si>
    <t>Q617</t>
  </si>
  <si>
    <t>Leaves - Aspen - 12x12</t>
  </si>
  <si>
    <t>Leaves - Chestnut - 12x12</t>
  </si>
  <si>
    <t>Leaves - Mesquite - 12x12</t>
  </si>
  <si>
    <t>Leaves - Woodland Blend (Aspen/Chestnut/Mesquite) - 12x12</t>
  </si>
  <si>
    <t>Leaves - Forest Blend (Aspen/Mesquite/Mesquite Light) - 12x12</t>
  </si>
  <si>
    <t>Little Sandy Glass Pebbles</t>
  </si>
  <si>
    <t>TABB3X6</t>
  </si>
  <si>
    <t>TAMA3X6</t>
  </si>
  <si>
    <t>TARC3X6</t>
  </si>
  <si>
    <t>Takao</t>
  </si>
  <si>
    <t>3D Porcelain Tile - 3 x 6 - Blue Beech</t>
  </si>
  <si>
    <t>3D Porcelain Tile - 3 x 6 - Magnolia</t>
  </si>
  <si>
    <t>3D Porcelain Tile - 3 x 6 - Red Cedar</t>
  </si>
  <si>
    <t>TM26AM</t>
  </si>
  <si>
    <t>TM26AW</t>
  </si>
  <si>
    <t>TM26IC</t>
  </si>
  <si>
    <t>TM26SB</t>
  </si>
  <si>
    <t>Glass 2x6 - Alpine Meadow - 12-1/2 x 12-1/4 - Matte</t>
  </si>
  <si>
    <t>Glass 2x6 - Snowbird - 12-1/2 x 12-1/4 - Matte</t>
  </si>
  <si>
    <t>URBF2X8</t>
  </si>
  <si>
    <t>URBF313</t>
  </si>
  <si>
    <t>URCB2X8</t>
  </si>
  <si>
    <t>URCB313</t>
  </si>
  <si>
    <t>URCD2X8</t>
  </si>
  <si>
    <t>URCD313</t>
  </si>
  <si>
    <t>URFL2X8</t>
  </si>
  <si>
    <t>URFL313</t>
  </si>
  <si>
    <t>URMF2X8</t>
  </si>
  <si>
    <t>URMF313</t>
  </si>
  <si>
    <t>URSF2X8</t>
  </si>
  <si>
    <t>URSF313</t>
  </si>
  <si>
    <t>URSL2X8</t>
  </si>
  <si>
    <t>URSL313</t>
  </si>
  <si>
    <t>Urban Rainforest</t>
  </si>
  <si>
    <t>Ceramic Tile - 2.5 x 8 - Black Frost - Glossy</t>
  </si>
  <si>
    <t>Ceramic Tile - 3 x 13 - Black Frost - Glossy</t>
  </si>
  <si>
    <t>Ceramic Tile - 2.5 x 8 - Coffee Bean - Glossy</t>
  </si>
  <si>
    <t>Ceramic Tile - 3 x 13 - Coffee Bean - Glossy</t>
  </si>
  <si>
    <t>Ceramic Tile - 2.5 x 8 - Coastal Dune - Glossy</t>
  </si>
  <si>
    <t>Ceramic Tile - 3 x 13 - Coastal Dune - Glossy</t>
  </si>
  <si>
    <t>Ceramic Tile - 2.5 x 8 - Fairy Lake - Glossy</t>
  </si>
  <si>
    <t>Ceramic Tile - 3 x 13 - Fairy Lake - Glossy</t>
  </si>
  <si>
    <t>Ceramic Tile - 2.5 x 8 - Macaw Feather - Glossy</t>
  </si>
  <si>
    <t>Ceramic Tile - 3 x 13 - Macaw Feather - Glossy</t>
  </si>
  <si>
    <t>Ceramic Tile - 2.5 x 8 - Sugarloaf - Glossy</t>
  </si>
  <si>
    <t>Ceramic Tile - 3 x 13 - Sugarloaf - Glossy</t>
  </si>
  <si>
    <t>Ceramic Tile - 2.5 x 8 - Steel Lagoon - Glossy</t>
  </si>
  <si>
    <t>Ceramic Tile - 3 x 13 - Steel Lagoon - Glossy</t>
  </si>
  <si>
    <t>Glass 2x6 - Ice Cap - 12-1/2 x 12-1/4 - Matte</t>
  </si>
  <si>
    <t>Glass 2x6 - Arctic Wave - 12-1/2 x 12-1/4 - Matte</t>
  </si>
  <si>
    <t>Pathways</t>
  </si>
  <si>
    <t>South Loop</t>
  </si>
  <si>
    <t>Venetian Glass</t>
  </si>
  <si>
    <t>PWAR8X8</t>
  </si>
  <si>
    <t>Porcelain Tile - Arcade - 8-3/4 x 8-3/4</t>
  </si>
  <si>
    <t>PWEC8X8</t>
  </si>
  <si>
    <t>Porcelain Tile - El Camino - 8-3/4 x 8-3/4</t>
  </si>
  <si>
    <t>PWES8X8</t>
  </si>
  <si>
    <t>Porcelain Tile - Easy Street - 8-3/4 x 8-3/4</t>
  </si>
  <si>
    <t>PWPR8X8</t>
  </si>
  <si>
    <t>Porcelain Tile - Promenade - 8-3/4 x 8-3/4</t>
  </si>
  <si>
    <t>SOBA311</t>
  </si>
  <si>
    <t>Porcelain Bricks - Antique Clay - 3 x 11</t>
  </si>
  <si>
    <t>SOBC311</t>
  </si>
  <si>
    <t>Porcelain Bricks - Cinder - 3 x 11</t>
  </si>
  <si>
    <t>SOBI311</t>
  </si>
  <si>
    <t>Porcelain Bricks - Iron - 3 x 11</t>
  </si>
  <si>
    <t>SOBO311</t>
  </si>
  <si>
    <t>Porcelain Bricks - Old Fire - 3 x 11</t>
  </si>
  <si>
    <t>SOBW311</t>
  </si>
  <si>
    <t>Porcelain Bricks - Windy City - 3 x 11</t>
  </si>
  <si>
    <t>VABC22</t>
  </si>
  <si>
    <t>Arabesque Crackle Glass - Blue Canal - 2 x 2</t>
  </si>
  <si>
    <t>VABL22</t>
  </si>
  <si>
    <t>Arabesque Crackle Glass - Burano Lace - 2 x 2</t>
  </si>
  <si>
    <t>VACA22</t>
  </si>
  <si>
    <t>Arabesque Crackle Glass - Cappuccino - 2 x 2</t>
  </si>
  <si>
    <t>VANG22</t>
  </si>
  <si>
    <t>Arabesque Crackle Glass - Noble Gray - 2 x 2</t>
  </si>
  <si>
    <t>VAWV22</t>
  </si>
  <si>
    <t>Arabesque Crackle Glass - White Velvet - 2 x 2</t>
  </si>
  <si>
    <t>VIBC26</t>
  </si>
  <si>
    <t>Interlock Crackle Glass - Blue Canal - 2 x 6</t>
  </si>
  <si>
    <t>VIBL26</t>
  </si>
  <si>
    <t>Interlock Crackle Glass - Burano Lace - 2 x 6</t>
  </si>
  <si>
    <t>VICA26</t>
  </si>
  <si>
    <t>Interlock Crackle Glass - Cappuccino - 2 x 6</t>
  </si>
  <si>
    <t>VING26</t>
  </si>
  <si>
    <t>Interlock Crackle Glass - Noble Gray - 2 x 6</t>
  </si>
  <si>
    <t>VIWV26</t>
  </si>
  <si>
    <t>Interlock Crackle Glass - White Velvet - 2 x 6</t>
  </si>
  <si>
    <t>SF</t>
  </si>
  <si>
    <t>UOM</t>
  </si>
  <si>
    <t>SOLD BY</t>
  </si>
  <si>
    <t>SERIES NAME</t>
  </si>
  <si>
    <t>SKU #</t>
  </si>
  <si>
    <t>ITEM DESCRIPTION</t>
  </si>
  <si>
    <t>Apex Subway - Alabastro Matte 3x6</t>
  </si>
  <si>
    <t>Apex Subway -Urban Mist Matte 3x6</t>
  </si>
  <si>
    <t>Apex Subway - Doe Skin Matte 3x6</t>
  </si>
  <si>
    <t>Plank - Alabastro Matte 3 x 11 3/4</t>
  </si>
  <si>
    <t>Plank - Urban Mist Matte 3 x 11 3/4</t>
  </si>
  <si>
    <t>Plank - Doe Skin Matte 3 x 11 3/4</t>
  </si>
  <si>
    <t>Plank - Bianco Carrara Honed - 4x11 3/4</t>
  </si>
  <si>
    <t>Plank - Dark Graystone Honed - 4x11 3/4</t>
  </si>
  <si>
    <t>Plank - Calacatta Oro Honed - 4x11 3/4</t>
  </si>
  <si>
    <t>PRICE PER UOM</t>
  </si>
  <si>
    <t>CTN QTY PER UOM</t>
  </si>
  <si>
    <t>WEIGHT PER SOLD BY</t>
  </si>
  <si>
    <t>Anakie Marble &amp; Metals</t>
  </si>
  <si>
    <t>R504P</t>
  </si>
  <si>
    <t>Emperador Dark/Emperador Light/Botticino Polished/Copper Antique - 1 1/4x4</t>
  </si>
  <si>
    <t>F/C FREIGHT</t>
  </si>
  <si>
    <t>F/C VAR INCL</t>
  </si>
  <si>
    <t>F/C POSTED</t>
  </si>
  <si>
    <t>COST LOAD</t>
  </si>
  <si>
    <t>F/C MARGIN
%</t>
  </si>
  <si>
    <t>COMUPTED
PRICE</t>
  </si>
  <si>
    <t>ADJ FACTOR</t>
  </si>
  <si>
    <t>SHEET PRICE</t>
  </si>
  <si>
    <t>GP $</t>
  </si>
  <si>
    <t>GP %</t>
  </si>
  <si>
    <t>POSTED FREIGHT</t>
  </si>
  <si>
    <t>COST OF GOODS SOLD</t>
  </si>
  <si>
    <t>INPUT</t>
  </si>
  <si>
    <t>A9507</t>
  </si>
  <si>
    <t>A9509</t>
  </si>
  <si>
    <t>SHEET / CARTON</t>
  </si>
  <si>
    <t xml:space="preserve"> 2934 SCG MANISCALCO STONE LLC.  </t>
  </si>
  <si>
    <t>Family Code: CY</t>
  </si>
  <si>
    <t>PRODUCT CODE</t>
  </si>
  <si>
    <t>Mastered</t>
  </si>
  <si>
    <t>OLD SELL PRICE</t>
  </si>
  <si>
    <t>INVENTORY</t>
  </si>
  <si>
    <t>PIECES / CARTON</t>
  </si>
  <si>
    <t>INVOICE COST PER UOM</t>
  </si>
  <si>
    <t>PIECE PRICE</t>
  </si>
  <si>
    <t>WEIGHT / SHEET LBS</t>
  </si>
  <si>
    <t>WEIGHT / PIECE LBS</t>
  </si>
  <si>
    <t>SHEET = PIECE</t>
  </si>
  <si>
    <t xml:space="preserve">ITEM DESCRIPTION   </t>
  </si>
  <si>
    <t xml:space="preserve">Plank - Bianco Carrara Honed - 4x11 3/4 </t>
  </si>
  <si>
    <t>CTN</t>
  </si>
  <si>
    <t>SURCH FEE</t>
  </si>
  <si>
    <t>WEIGHT - PC/CTN LBS</t>
  </si>
  <si>
    <t xml:space="preserve">KWH312 CTN    </t>
  </si>
  <si>
    <t>PIECES / UOM</t>
  </si>
  <si>
    <t>UOM PRICE</t>
  </si>
  <si>
    <t>UPDATE PIECE HOWEVER, TILE PRODUCTS WILL BE SOLD BY THE CARTON</t>
  </si>
  <si>
    <t xml:space="preserve">KSW2X8  CTN </t>
  </si>
  <si>
    <t xml:space="preserve">KSW312 CTN    </t>
  </si>
  <si>
    <t>KWH3X6 CTN</t>
  </si>
  <si>
    <t>KSW3X6 CTN</t>
  </si>
  <si>
    <t>KCR3X6 CTN</t>
  </si>
  <si>
    <t xml:space="preserve">KCR312 CTN    </t>
  </si>
  <si>
    <t xml:space="preserve">KTA2x8  CTN </t>
  </si>
  <si>
    <t>KTA3X6 CTN</t>
  </si>
  <si>
    <t xml:space="preserve">KTA312 CTN    </t>
  </si>
  <si>
    <t xml:space="preserve">KMO2x8  CTN </t>
  </si>
  <si>
    <t xml:space="preserve">KMO312 CTN    </t>
  </si>
  <si>
    <t>KMO3X6 CTN</t>
  </si>
  <si>
    <t>KCA3X6 CTN</t>
  </si>
  <si>
    <t xml:space="preserve">KCA312 CTN    </t>
  </si>
  <si>
    <t xml:space="preserve">KMI312 CTN    </t>
  </si>
  <si>
    <t xml:space="preserve">KMI2x8  CTN </t>
  </si>
  <si>
    <t>KMI3X6 CTN</t>
  </si>
  <si>
    <t xml:space="preserve">KGR312 CTN    </t>
  </si>
  <si>
    <t>KGR3X6 CTN</t>
  </si>
  <si>
    <t xml:space="preserve">KGR2x8  CTN </t>
  </si>
  <si>
    <t xml:space="preserve">KEM3X6  CTN </t>
  </si>
  <si>
    <t xml:space="preserve">KEM312 CTN    </t>
  </si>
  <si>
    <t xml:space="preserve">KEM2X8  CTN </t>
  </si>
  <si>
    <t xml:space="preserve">KDG3X6  CTN </t>
  </si>
  <si>
    <t xml:space="preserve">KBK3X6  CTN </t>
  </si>
  <si>
    <t xml:space="preserve">KAQ3X6 </t>
  </si>
  <si>
    <t xml:space="preserve">KBB3X6 </t>
  </si>
  <si>
    <t>KBG2x8</t>
  </si>
  <si>
    <t xml:space="preserve">SLFT312 CTN </t>
  </si>
  <si>
    <t xml:space="preserve">SMHMOP312 CTN  </t>
  </si>
  <si>
    <t xml:space="preserve">SMHSS312 CTN  </t>
  </si>
  <si>
    <t>SMHMOP515 CTN</t>
  </si>
  <si>
    <t xml:space="preserve">SLFT2X8 CTN  </t>
  </si>
  <si>
    <t>SqFt/Ctn</t>
  </si>
  <si>
    <t xml:space="preserve">KST312 CTN    </t>
  </si>
  <si>
    <t>WEIGHT / UOM LBS</t>
  </si>
  <si>
    <t>SqFt/Carton</t>
  </si>
  <si>
    <t xml:space="preserve">KWH2X8   CTN </t>
  </si>
  <si>
    <t>WT/CTN:</t>
  </si>
  <si>
    <t>PCS/CTN:</t>
  </si>
  <si>
    <t>Carton Surcharge = Sqft/Carton x 3%</t>
  </si>
  <si>
    <t>PIECES / CTN</t>
  </si>
  <si>
    <t>SMHSS1x12</t>
  </si>
  <si>
    <t>Update Cost/Frt/Sell as above but use above item number to order material.</t>
  </si>
  <si>
    <t>UPDATE PIECE HOWEVER, TILE PRODUCTS WILL BE SOLD BY THE CARTON, EXCEPT BULLNOSE.</t>
  </si>
  <si>
    <t>UPDATE COST/FRT/SELL ON PIECE ITEMS SET UP.  HOWEVER, TILE PRODUCTS WILL BE SOLD BY THE CARTON, EXCEPT BULLNOSE.</t>
  </si>
  <si>
    <t>SqFt/Pieces</t>
  </si>
  <si>
    <t>WEIGHT / UOM  LBS</t>
  </si>
  <si>
    <t xml:space="preserve">SMHSS2X8 CTN </t>
  </si>
  <si>
    <t>We can delete one of these item.  It is the same</t>
  </si>
  <si>
    <t>SqFt/Piece</t>
  </si>
  <si>
    <t>WEIGHT / LBS</t>
  </si>
  <si>
    <t>Jewels Additives</t>
  </si>
  <si>
    <t>WEIGHT - PC LBS</t>
  </si>
  <si>
    <t>7000XX</t>
  </si>
  <si>
    <t>Starlike EVO Crystal Base</t>
  </si>
  <si>
    <t>254*</t>
  </si>
  <si>
    <t>Starlike EVO Color Crystal</t>
  </si>
  <si>
    <t>700*</t>
  </si>
  <si>
    <t>Starlike EVO Classic Colors Warm &amp; Cold Collections</t>
  </si>
  <si>
    <t>Starlike EVO Glamour Collection</t>
  </si>
  <si>
    <t>2544*</t>
  </si>
  <si>
    <t>Shimmers Additives</t>
  </si>
  <si>
    <t>Nightvision Additive</t>
  </si>
  <si>
    <t>Starlike EVO Metallic Base</t>
  </si>
  <si>
    <t>Metallic Additives</t>
  </si>
  <si>
    <t>25442*</t>
  </si>
  <si>
    <t>Litoelastic EVO</t>
  </si>
  <si>
    <t>UPDATE BY ITEM</t>
  </si>
  <si>
    <t>KPU3X6 CTN</t>
  </si>
  <si>
    <t xml:space="preserve">WEIGHT LBS - UOM </t>
  </si>
  <si>
    <t>KEPT PRODUCT CODE; HOWEVER UPDATE BY ITEM</t>
  </si>
  <si>
    <t>SLFT515 CTN</t>
  </si>
  <si>
    <t xml:space="preserve">SMHMOP2X8 CTN  </t>
  </si>
  <si>
    <t xml:space="preserve">SART2X8 CTN  </t>
  </si>
  <si>
    <t>NOT LONGER USE, but keep per Dan; Update pricing</t>
  </si>
  <si>
    <t>DROP</t>
  </si>
  <si>
    <t>Elizabeth Reeder &lt;EReeder@maniscalcostone.com</t>
  </si>
  <si>
    <t>3.17.23</t>
  </si>
  <si>
    <t>Takao Series</t>
  </si>
  <si>
    <t>HandBoard</t>
  </si>
  <si>
    <t>26x24</t>
  </si>
  <si>
    <t>N/C</t>
  </si>
  <si>
    <t>just freight</t>
  </si>
  <si>
    <t>DROPS</t>
  </si>
  <si>
    <t>KLG2X8 CTN</t>
  </si>
  <si>
    <t>KLG3X6 CTN</t>
  </si>
  <si>
    <t>KLG312 CTN</t>
  </si>
  <si>
    <t>KST2X8 CTN</t>
  </si>
  <si>
    <t>KST3X6 CTN</t>
  </si>
  <si>
    <t>KSB2X8 CTN</t>
  </si>
  <si>
    <t>KSB3X6  CTN</t>
  </si>
  <si>
    <t>KIN2S8  CTN</t>
  </si>
  <si>
    <t>KIN3X6  CTN</t>
  </si>
  <si>
    <t>KIN31  CTN</t>
  </si>
  <si>
    <t>KBB2X8  CTN</t>
  </si>
  <si>
    <t>KBL2X8  CTN</t>
  </si>
  <si>
    <t>KBL3X6  CTN</t>
  </si>
  <si>
    <t>KBL312  CTN</t>
  </si>
  <si>
    <t>KBM3X6  CTN</t>
  </si>
  <si>
    <t>KIV3X6  CTN</t>
  </si>
  <si>
    <t>KLA3X6  CTN</t>
  </si>
  <si>
    <t>KCL3X6  CTN</t>
  </si>
  <si>
    <t>KGY3X6  CTN</t>
  </si>
  <si>
    <t>KLB3X6  CTN</t>
  </si>
  <si>
    <t>KPO3X6 CTN</t>
  </si>
  <si>
    <t>KGB3X6  CTN</t>
  </si>
  <si>
    <t>KGT3X6  CTN</t>
  </si>
  <si>
    <t>KSG3X6  CTN</t>
  </si>
  <si>
    <t>KOG3X6  CTN</t>
  </si>
  <si>
    <t>KHG3X6 CTN</t>
  </si>
  <si>
    <t>KRB3X6  CTN</t>
  </si>
  <si>
    <t>KPI3X6  CTN</t>
  </si>
  <si>
    <t>KYE3X6 CTN</t>
  </si>
  <si>
    <t>KOR3X6  CTN</t>
  </si>
  <si>
    <t>KBO3X6  CTN</t>
  </si>
  <si>
    <t>KBY3X6  CTN</t>
  </si>
  <si>
    <t>KGP3X6  CTN</t>
  </si>
  <si>
    <t>KAM3X6  CTN</t>
  </si>
  <si>
    <t>KCS3X6  CTN</t>
  </si>
  <si>
    <t>KMG3X6   CTN</t>
  </si>
  <si>
    <t>KMS3X6  CTN</t>
  </si>
  <si>
    <t xml:space="preserve">KCS3X6  </t>
  </si>
  <si>
    <t>KBG312 CTN</t>
  </si>
  <si>
    <t>PWAR8X8 CTN</t>
  </si>
  <si>
    <t>PWES8X8 CTN</t>
  </si>
  <si>
    <t>PWEC8X8 CTN</t>
  </si>
  <si>
    <t>PWPR8X8 CTN</t>
  </si>
  <si>
    <t xml:space="preserve"> </t>
  </si>
  <si>
    <t>SF/Ctn:</t>
  </si>
  <si>
    <t>Mini Hexy Aluminum/Glass - Mt. Sterling Blend - 1 1/4x1 1/2</t>
  </si>
  <si>
    <t>Hexy Aluminum/Glass - Mt. Sterling Blend - 3 1/2x2 3/4</t>
  </si>
  <si>
    <t>Interlock Aluminum/Glass - Mt. Sterling Blend - 12x12</t>
  </si>
  <si>
    <t>DROP: A16072</t>
  </si>
  <si>
    <t>CHH11TL</t>
  </si>
  <si>
    <t>Hexagon - Tropical Lush 1x1 pc, 10 1/4 x 11 3/4 Sheet</t>
  </si>
  <si>
    <t>CHH11OP</t>
  </si>
  <si>
    <t>Hexagon - Opal 1x1 pc, 10 1/4 x 11 3/4 Sheet</t>
  </si>
  <si>
    <t>CHH11RS</t>
  </si>
  <si>
    <t>CHH11SG</t>
  </si>
  <si>
    <t>Hexagon - Rustic Sunset 1x1 pc, 10 1/4 x 11 3/4 Sheet</t>
  </si>
  <si>
    <t>Hexagon - Sage Green 1x1 pc, 10 1/4 x 11 3/4 Sheet</t>
  </si>
  <si>
    <t>NEW</t>
  </si>
  <si>
    <t>CHP34TL</t>
  </si>
  <si>
    <t>Penny Round - Tropical Lush 3/4 pc, 12 1/2 x 11 1/2 SH</t>
  </si>
  <si>
    <t>Penny Round - Opal 3/4 pc, 12 1/2 x 11 1/2 SH</t>
  </si>
  <si>
    <t>Penny Round - Rustic Sunset 3/4 pc, 12 1/2 x 11 1/2 SH</t>
  </si>
  <si>
    <t>Penny Round - Sage Green 3/4 pc, 12 1/2 x 11 1/2 SH</t>
  </si>
  <si>
    <t>CHP34OP</t>
  </si>
  <si>
    <t>CHP34RS</t>
  </si>
  <si>
    <t>CHP34SG</t>
  </si>
  <si>
    <t>KSB312  CTN</t>
  </si>
  <si>
    <t>2 CARTONS</t>
  </si>
  <si>
    <t>Chameleon</t>
  </si>
  <si>
    <t>DROPS: OLBPC04, OLBPC05, OLBPC06 &amp; OLBPDH06</t>
  </si>
  <si>
    <t>DROPS: Q303, Q304,Q306,Q307,Q308 &amp; Q309</t>
  </si>
  <si>
    <t>CTN PRICE</t>
  </si>
  <si>
    <t>Alhambra</t>
  </si>
  <si>
    <t>AL28CA</t>
  </si>
  <si>
    <t>High Variation Color Mixes-Bullnose-Cafe-1x12</t>
  </si>
  <si>
    <t>AL28CR</t>
  </si>
  <si>
    <t>AL28LA</t>
  </si>
  <si>
    <t>AL28ME</t>
  </si>
  <si>
    <t>AL112CA</t>
  </si>
  <si>
    <t>AL112CR</t>
  </si>
  <si>
    <t>AL112LA</t>
  </si>
  <si>
    <t>AL112ME</t>
  </si>
  <si>
    <t>High Variation Color Mixes-Bullnose-Creme-1x12</t>
  </si>
  <si>
    <t>High Variation Color Mixes-Bullnose-Lago-1x12</t>
  </si>
  <si>
    <t>High Variation Color Mixes-Bullnose-Mento-1x12</t>
  </si>
  <si>
    <t>AL8X8TE</t>
  </si>
  <si>
    <t>Pattern Deco Tile-Tessina-8x8</t>
  </si>
  <si>
    <t>AL810YA</t>
  </si>
  <si>
    <t>Pattern Deco Tile-Tessina-8x10</t>
  </si>
  <si>
    <t>COMPUTED
PRICE</t>
  </si>
  <si>
    <t>DROPS: A9201 &amp; A9402</t>
  </si>
  <si>
    <t>Copper Antique - 2X2</t>
  </si>
  <si>
    <t>DROP: ALL STUDIO CAFÉ &amp; SYMMETRY</t>
  </si>
  <si>
    <t>CHH11MR</t>
  </si>
  <si>
    <t>CHP34MR</t>
  </si>
  <si>
    <t>Hexagon- Mint Rose 1x1 pc, 10 1/4 x 11 3/4 Sheet</t>
  </si>
  <si>
    <t>Penny Round - Mint Rose 3/4 pc, 12 1/2 x 11 1/2 SH</t>
  </si>
  <si>
    <t>Provence</t>
  </si>
  <si>
    <t>P24AMB</t>
  </si>
  <si>
    <t>P24CAL</t>
  </si>
  <si>
    <t>P24CAR</t>
  </si>
  <si>
    <t>P24VAZ</t>
  </si>
  <si>
    <t>Mini Provenzal - Calacatta -  9 1/2x12 1/4; PC 2X4</t>
  </si>
  <si>
    <t>Mini Provenzal - Ambre -  9 1/2x12 1/4; PC 2X4</t>
  </si>
  <si>
    <t>Mini Provenzal - Carrara -  9 1/2x12 1/4; PC 2X4</t>
  </si>
  <si>
    <t>Mini Provenzal -Vallee Azur - 9 1/2x12 1/4; PC 2X4</t>
  </si>
  <si>
    <t>ALL DROP:</t>
  </si>
  <si>
    <t>A9402</t>
  </si>
  <si>
    <t>Black - 1 1/4x4</t>
  </si>
  <si>
    <t>Penny Round - Stainless Steel Brushed -  3/4</t>
  </si>
  <si>
    <t>Penny Round - Stainless Steel Polished - 3/4</t>
  </si>
  <si>
    <t>Penny Round - Black Brushed - 3/4</t>
  </si>
  <si>
    <t>DROP: A9501,A9502 &amp; A9509</t>
  </si>
  <si>
    <t>ALL DROP</t>
  </si>
  <si>
    <t xml:space="preserve">High Variation Color Mixes-Wall Tile-Café-2-1/2x8 </t>
  </si>
  <si>
    <t xml:space="preserve">High Variation Color Mixes-Wall Tile-Cremo-2-1/2x8 </t>
  </si>
  <si>
    <t xml:space="preserve">High Variation Color Mixes-Wall Tile-Lago-2-1/2x8 </t>
  </si>
  <si>
    <t xml:space="preserve">High Variation Color Mixes-Wall Tile-Mento-2-1/2x8 </t>
  </si>
  <si>
    <t xml:space="preserve">High Variation Color Mixes - Wall Tile - Café - 2-1/2x8 </t>
  </si>
  <si>
    <t xml:space="preserve">High Variation Color Mixes - Wall Tile - Crèma - 2-1/2x8 </t>
  </si>
  <si>
    <t xml:space="preserve">High Variation Color Mixes - Wall Tile - Logo - 2-1/2x8 </t>
  </si>
  <si>
    <t xml:space="preserve">High Variation Color Mixes - Wall Tile - Menta - 2-1/2x8 </t>
  </si>
  <si>
    <t>High Variation Color Mixes - Bullnose - Café - 1x12</t>
  </si>
  <si>
    <t>High Variation Color Mixes - Bullnose - Crema - 1x12</t>
  </si>
  <si>
    <t>High Variation Color Mixes - Bullnose - Logo - 1x12</t>
  </si>
  <si>
    <t>Pattern Deco Tile - Tessina - 8x8</t>
  </si>
  <si>
    <t>Pattern Deco Tile - Tessina - 8x10</t>
  </si>
  <si>
    <t>DROP: F541P,F548P, F544T &amp; F574T</t>
  </si>
  <si>
    <t>DROP: MNHBFUS, MN26FUS,MNFAVOC,MNFTERR, MNFWAMB, MNH4853, MNG4860 &amp; MNG4901</t>
  </si>
  <si>
    <t>PC / CARTON</t>
  </si>
  <si>
    <t>LBS / SF</t>
  </si>
  <si>
    <t>SF/CTN</t>
  </si>
  <si>
    <t>CARTON PRICE</t>
  </si>
  <si>
    <t>SQFT /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</si>
</sst>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&quot;$&quot;#,##0.000"/>
    <numFmt numFmtId="167" formatCode="0.000"/>
    <numFmt numFmtId="168" formatCode="&quot;$&quot;#,##0.0000_);\(&quot;$&quot;#,##0.0000\)"/>
    <numFmt numFmtId="169" formatCode="&quot;$&quot;#,##0.000_);\(&quot;$&quot;#,##0.000\)"/>
    <numFmt numFmtId="170" formatCode="0.0"/>
    <numFmt numFmtId="171" formatCode="0.00000"/>
    <numFmt numFmtId="172" formatCode="&quot;$&quot;#,##0.00000_);\(&quot;$&quot;#,##0.000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8"/>
      <color rgb="FFFF0000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7.5"/>
      <name val="Century Gothic"/>
      <family val="2"/>
    </font>
    <font>
      <sz val="7.5"/>
      <color theme="1"/>
      <name val="Century Gothic"/>
      <family val="2"/>
    </font>
    <font>
      <b/>
      <sz val="9"/>
      <name val="Century Gothic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90">
    <xf numFmtId="0" fontId="0" fillId="0" borderId="0" xfId="0"/>
    <xf numFmtId="0" fontId="2" fillId="0" borderId="1" xfId="0" applyFont="1" applyBorder="1" applyAlignment="1">
      <alignment horizontal="center" wrapText="1"/>
    </xf>
    <xf numFmtId="44" fontId="2" fillId="0" borderId="1" xfId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44" fontId="3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7" fontId="3" fillId="0" borderId="1" xfId="1" applyNumberFormat="1" applyFont="1" applyBorder="1" applyAlignment="1">
      <alignment horizontal="center"/>
    </xf>
    <xf numFmtId="7" fontId="2" fillId="0" borderId="1" xfId="1" applyNumberFormat="1" applyFont="1" applyFill="1" applyBorder="1" applyAlignment="1">
      <alignment horizontal="center"/>
    </xf>
    <xf numFmtId="7" fontId="2" fillId="0" borderId="1" xfId="1" applyNumberFormat="1" applyFont="1" applyBorder="1" applyAlignment="1">
      <alignment horizontal="center"/>
    </xf>
    <xf numFmtId="7" fontId="3" fillId="0" borderId="1" xfId="1" applyNumberFormat="1" applyFont="1" applyFill="1" applyBorder="1" applyAlignment="1">
      <alignment horizontal="center"/>
    </xf>
    <xf numFmtId="7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7" fontId="3" fillId="3" borderId="1" xfId="1" applyNumberFormat="1" applyFont="1" applyFill="1" applyBorder="1" applyAlignment="1">
      <alignment horizontal="center" vertical="top" wrapText="1"/>
    </xf>
    <xf numFmtId="2" fontId="3" fillId="3" borderId="1" xfId="0" applyNumberFormat="1" applyFont="1" applyFill="1" applyBorder="1" applyAlignment="1">
      <alignment horizontal="center" vertical="top" wrapText="1"/>
    </xf>
    <xf numFmtId="2" fontId="3" fillId="3" borderId="2" xfId="0" applyNumberFormat="1" applyFont="1" applyFill="1" applyBorder="1" applyAlignment="1">
      <alignment horizontal="center" vertical="top" wrapText="1"/>
    </xf>
    <xf numFmtId="165" fontId="2" fillId="0" borderId="0" xfId="0" applyNumberFormat="1" applyFont="1"/>
    <xf numFmtId="165" fontId="3" fillId="3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Fill="1" applyBorder="1"/>
    <xf numFmtId="7" fontId="5" fillId="0" borderId="1" xfId="1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" xfId="0" applyFont="1" applyFill="1" applyBorder="1"/>
    <xf numFmtId="0" fontId="6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7" fontId="3" fillId="0" borderId="4" xfId="1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4" fontId="3" fillId="3" borderId="1" xfId="0" applyNumberFormat="1" applyFont="1" applyFill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7" fontId="3" fillId="0" borderId="3" xfId="1" applyNumberFormat="1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top" wrapText="1"/>
    </xf>
    <xf numFmtId="164" fontId="2" fillId="0" borderId="1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2" fillId="0" borderId="0" xfId="0" applyNumberFormat="1" applyFont="1"/>
    <xf numFmtId="2" fontId="2" fillId="0" borderId="1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39" fontId="2" fillId="0" borderId="1" xfId="1" applyNumberFormat="1" applyFont="1" applyBorder="1" applyAlignment="1">
      <alignment horizontal="center"/>
    </xf>
    <xf numFmtId="39" fontId="2" fillId="0" borderId="3" xfId="1" applyNumberFormat="1" applyFont="1" applyBorder="1" applyAlignment="1">
      <alignment horizontal="center"/>
    </xf>
    <xf numFmtId="7" fontId="2" fillId="0" borderId="3" xfId="1" applyNumberFormat="1" applyFont="1" applyBorder="1" applyAlignment="1">
      <alignment horizontal="center"/>
    </xf>
    <xf numFmtId="0" fontId="6" fillId="0" borderId="1" xfId="0" applyFont="1" applyBorder="1"/>
    <xf numFmtId="2" fontId="2" fillId="0" borderId="0" xfId="0" applyNumberFormat="1" applyFont="1" applyBorder="1"/>
    <xf numFmtId="2" fontId="3" fillId="0" borderId="0" xfId="0" applyNumberFormat="1" applyFont="1" applyFill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6" fillId="0" borderId="4" xfId="0" applyFont="1" applyBorder="1"/>
    <xf numFmtId="0" fontId="6" fillId="6" borderId="1" xfId="0" applyFont="1" applyFill="1" applyBorder="1"/>
    <xf numFmtId="14" fontId="2" fillId="0" borderId="0" xfId="0" applyNumberFormat="1" applyFont="1"/>
    <xf numFmtId="164" fontId="3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3" xfId="0" applyFont="1" applyBorder="1"/>
    <xf numFmtId="7" fontId="3" fillId="0" borderId="3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164" fontId="2" fillId="0" borderId="4" xfId="1" applyNumberFormat="1" applyFont="1" applyBorder="1" applyAlignment="1">
      <alignment horizontal="center"/>
    </xf>
    <xf numFmtId="39" fontId="2" fillId="0" borderId="4" xfId="1" applyNumberFormat="1" applyFont="1" applyBorder="1" applyAlignment="1">
      <alignment horizontal="center"/>
    </xf>
    <xf numFmtId="7" fontId="3" fillId="0" borderId="4" xfId="1" applyNumberFormat="1" applyFont="1" applyBorder="1" applyAlignment="1">
      <alignment horizontal="center"/>
    </xf>
    <xf numFmtId="7" fontId="2" fillId="0" borderId="4" xfId="1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6" fillId="0" borderId="8" xfId="0" applyFont="1" applyFill="1" applyBorder="1"/>
    <xf numFmtId="0" fontId="2" fillId="0" borderId="8" xfId="0" applyFont="1" applyBorder="1" applyAlignment="1">
      <alignment horizontal="center"/>
    </xf>
    <xf numFmtId="7" fontId="3" fillId="0" borderId="8" xfId="1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39" fontId="2" fillId="0" borderId="8" xfId="1" applyNumberFormat="1" applyFont="1" applyBorder="1" applyAlignment="1">
      <alignment horizontal="center"/>
    </xf>
    <xf numFmtId="7" fontId="3" fillId="0" borderId="8" xfId="1" applyNumberFormat="1" applyFont="1" applyBorder="1" applyAlignment="1">
      <alignment horizontal="center"/>
    </xf>
    <xf numFmtId="7" fontId="2" fillId="0" borderId="8" xfId="1" applyNumberFormat="1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left"/>
    </xf>
    <xf numFmtId="164" fontId="7" fillId="0" borderId="0" xfId="0" applyNumberFormat="1" applyFont="1"/>
    <xf numFmtId="2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 applyBorder="1"/>
    <xf numFmtId="0" fontId="7" fillId="6" borderId="0" xfId="0" applyFont="1" applyFill="1"/>
    <xf numFmtId="2" fontId="2" fillId="0" borderId="0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7" fontId="3" fillId="0" borderId="0" xfId="1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Fill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7" fontId="2" fillId="0" borderId="12" xfId="1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2" xfId="1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top" wrapText="1"/>
    </xf>
    <xf numFmtId="7" fontId="3" fillId="3" borderId="10" xfId="1" applyNumberFormat="1" applyFont="1" applyFill="1" applyBorder="1" applyAlignment="1">
      <alignment horizontal="center" vertical="top" wrapText="1"/>
    </xf>
    <xf numFmtId="2" fontId="3" fillId="3" borderId="10" xfId="0" applyNumberFormat="1" applyFont="1" applyFill="1" applyBorder="1" applyAlignment="1">
      <alignment horizontal="center" vertical="top" wrapText="1"/>
    </xf>
    <xf numFmtId="2" fontId="3" fillId="3" borderId="14" xfId="0" applyNumberFormat="1" applyFont="1" applyFill="1" applyBorder="1" applyAlignment="1">
      <alignment horizontal="center" vertical="top" wrapText="1"/>
    </xf>
    <xf numFmtId="164" fontId="3" fillId="3" borderId="10" xfId="0" applyNumberFormat="1" applyFont="1" applyFill="1" applyBorder="1" applyAlignment="1">
      <alignment horizontal="center" vertical="top" wrapText="1"/>
    </xf>
    <xf numFmtId="164" fontId="3" fillId="4" borderId="10" xfId="0" applyNumberFormat="1" applyFont="1" applyFill="1" applyBorder="1" applyAlignment="1">
      <alignment horizontal="center" vertical="top" wrapText="1"/>
    </xf>
    <xf numFmtId="165" fontId="3" fillId="3" borderId="10" xfId="0" applyNumberFormat="1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 wrapText="1"/>
    </xf>
    <xf numFmtId="7" fontId="3" fillId="3" borderId="16" xfId="1" applyNumberFormat="1" applyFont="1" applyFill="1" applyBorder="1" applyAlignment="1">
      <alignment horizontal="center" vertical="top" wrapText="1"/>
    </xf>
    <xf numFmtId="2" fontId="3" fillId="3" borderId="16" xfId="0" applyNumberFormat="1" applyFont="1" applyFill="1" applyBorder="1" applyAlignment="1">
      <alignment horizontal="center" vertical="top" wrapText="1"/>
    </xf>
    <xf numFmtId="164" fontId="3" fillId="3" borderId="16" xfId="0" applyNumberFormat="1" applyFont="1" applyFill="1" applyBorder="1" applyAlignment="1">
      <alignment horizontal="center" vertical="top" wrapText="1"/>
    </xf>
    <xf numFmtId="165" fontId="3" fillId="3" borderId="16" xfId="0" applyNumberFormat="1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7" fontId="3" fillId="0" borderId="10" xfId="1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44" fontId="2" fillId="0" borderId="10" xfId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6" fillId="0" borderId="10" xfId="0" applyFont="1" applyBorder="1"/>
    <xf numFmtId="164" fontId="3" fillId="0" borderId="10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39" fontId="2" fillId="0" borderId="18" xfId="1" applyNumberFormat="1" applyFont="1" applyBorder="1" applyAlignment="1">
      <alignment horizontal="center"/>
    </xf>
    <xf numFmtId="7" fontId="2" fillId="0" borderId="18" xfId="1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39" fontId="2" fillId="0" borderId="10" xfId="1" applyNumberFormat="1" applyFont="1" applyBorder="1" applyAlignment="1">
      <alignment horizontal="center"/>
    </xf>
    <xf numFmtId="7" fontId="3" fillId="0" borderId="10" xfId="1" applyNumberFormat="1" applyFont="1" applyBorder="1" applyAlignment="1">
      <alignment horizontal="center"/>
    </xf>
    <xf numFmtId="7" fontId="2" fillId="0" borderId="10" xfId="1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7" fontId="3" fillId="0" borderId="4" xfId="1" applyNumberFormat="1" applyFont="1" applyBorder="1" applyAlignment="1">
      <alignment horizontal="right"/>
    </xf>
    <xf numFmtId="7" fontId="3" fillId="0" borderId="10" xfId="1" applyNumberFormat="1" applyFont="1" applyBorder="1" applyAlignment="1">
      <alignment horizontal="right"/>
    </xf>
    <xf numFmtId="0" fontId="4" fillId="0" borderId="4" xfId="0" applyFont="1" applyBorder="1"/>
    <xf numFmtId="7" fontId="2" fillId="0" borderId="0" xfId="1" applyNumberFormat="1" applyFont="1" applyBorder="1" applyAlignment="1">
      <alignment horizontal="center"/>
    </xf>
    <xf numFmtId="44" fontId="2" fillId="0" borderId="10" xfId="1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164" fontId="3" fillId="0" borderId="12" xfId="0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39" fontId="2" fillId="0" borderId="12" xfId="1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7" fontId="3" fillId="0" borderId="10" xfId="1" applyNumberFormat="1" applyFont="1" applyBorder="1" applyAlignment="1"/>
    <xf numFmtId="7" fontId="3" fillId="0" borderId="4" xfId="1" applyNumberFormat="1" applyFont="1" applyBorder="1" applyAlignment="1"/>
    <xf numFmtId="7" fontId="2" fillId="0" borderId="10" xfId="1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39" fontId="2" fillId="0" borderId="0" xfId="1" applyNumberFormat="1" applyFont="1" applyBorder="1" applyAlignment="1">
      <alignment horizontal="center"/>
    </xf>
    <xf numFmtId="0" fontId="2" fillId="0" borderId="19" xfId="0" applyFont="1" applyBorder="1"/>
    <xf numFmtId="0" fontId="2" fillId="0" borderId="18" xfId="0" applyFont="1" applyBorder="1" applyAlignment="1">
      <alignment horizontal="left"/>
    </xf>
    <xf numFmtId="0" fontId="2" fillId="0" borderId="18" xfId="0" applyFont="1" applyBorder="1"/>
    <xf numFmtId="0" fontId="6" fillId="0" borderId="18" xfId="0" applyFont="1" applyBorder="1"/>
    <xf numFmtId="0" fontId="2" fillId="0" borderId="18" xfId="0" applyFont="1" applyBorder="1" applyAlignment="1">
      <alignment horizontal="center"/>
    </xf>
    <xf numFmtId="7" fontId="3" fillId="0" borderId="18" xfId="1" applyNumberFormat="1" applyFont="1" applyFill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7" fontId="3" fillId="0" borderId="18" xfId="1" applyNumberFormat="1" applyFont="1" applyBorder="1" applyAlignment="1">
      <alignment horizontal="right"/>
    </xf>
    <xf numFmtId="7" fontId="2" fillId="0" borderId="4" xfId="1" applyNumberFormat="1" applyFont="1" applyFill="1" applyBorder="1" applyAlignment="1">
      <alignment horizontal="center"/>
    </xf>
    <xf numFmtId="7" fontId="3" fillId="0" borderId="12" xfId="1" applyNumberFormat="1" applyFont="1" applyFill="1" applyBorder="1" applyAlignment="1">
      <alignment horizontal="center"/>
    </xf>
    <xf numFmtId="7" fontId="3" fillId="0" borderId="18" xfId="1" applyNumberFormat="1" applyFont="1" applyBorder="1" applyAlignment="1"/>
    <xf numFmtId="0" fontId="6" fillId="8" borderId="12" xfId="0" applyFont="1" applyFill="1" applyBorder="1"/>
    <xf numFmtId="168" fontId="3" fillId="0" borderId="12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4" fillId="0" borderId="18" xfId="0" applyFont="1" applyBorder="1"/>
    <xf numFmtId="0" fontId="2" fillId="0" borderId="18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center" wrapText="1"/>
    </xf>
    <xf numFmtId="44" fontId="8" fillId="3" borderId="1" xfId="1" applyFont="1" applyFill="1" applyBorder="1" applyAlignment="1">
      <alignment horizontal="center" wrapText="1"/>
    </xf>
    <xf numFmtId="2" fontId="8" fillId="3" borderId="1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/>
    </xf>
    <xf numFmtId="7" fontId="3" fillId="0" borderId="12" xfId="1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7" fontId="3" fillId="0" borderId="1" xfId="1" applyNumberFormat="1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7" fontId="8" fillId="0" borderId="1" xfId="1" applyNumberFormat="1" applyFont="1" applyBorder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164" fontId="8" fillId="0" borderId="10" xfId="0" applyNumberFormat="1" applyFont="1" applyFill="1" applyBorder="1" applyAlignment="1">
      <alignment horizontal="center"/>
    </xf>
    <xf numFmtId="164" fontId="8" fillId="0" borderId="10" xfId="1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168" fontId="8" fillId="0" borderId="10" xfId="1" applyNumberFormat="1" applyFont="1" applyFill="1" applyBorder="1" applyAlignment="1">
      <alignment horizontal="center"/>
    </xf>
    <xf numFmtId="169" fontId="8" fillId="0" borderId="4" xfId="1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44" fontId="2" fillId="0" borderId="10" xfId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right"/>
    </xf>
    <xf numFmtId="164" fontId="2" fillId="0" borderId="10" xfId="1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4" xfId="1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right"/>
    </xf>
    <xf numFmtId="164" fontId="2" fillId="0" borderId="4" xfId="1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70" fontId="2" fillId="0" borderId="1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70" fontId="2" fillId="0" borderId="12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right"/>
    </xf>
    <xf numFmtId="0" fontId="6" fillId="0" borderId="4" xfId="0" applyFont="1" applyFill="1" applyBorder="1"/>
    <xf numFmtId="0" fontId="6" fillId="8" borderId="10" xfId="0" applyFont="1" applyFill="1" applyBorder="1"/>
    <xf numFmtId="0" fontId="2" fillId="0" borderId="0" xfId="0" applyFont="1" applyFill="1" applyAlignment="1">
      <alignment horizontal="center"/>
    </xf>
    <xf numFmtId="0" fontId="4" fillId="0" borderId="10" xfId="0" applyFont="1" applyBorder="1"/>
    <xf numFmtId="1" fontId="2" fillId="0" borderId="3" xfId="0" applyNumberFormat="1" applyFont="1" applyBorder="1" applyAlignment="1">
      <alignment horizontal="center"/>
    </xf>
    <xf numFmtId="7" fontId="3" fillId="0" borderId="0" xfId="1" applyNumberFormat="1" applyFont="1" applyBorder="1" applyAlignment="1">
      <alignment horizontal="right"/>
    </xf>
    <xf numFmtId="0" fontId="4" fillId="0" borderId="19" xfId="0" applyFont="1" applyFill="1" applyBorder="1"/>
    <xf numFmtId="0" fontId="4" fillId="0" borderId="19" xfId="0" applyFont="1" applyFill="1" applyBorder="1" applyAlignment="1">
      <alignment horizontal="center"/>
    </xf>
    <xf numFmtId="7" fontId="5" fillId="0" borderId="19" xfId="1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2" fontId="4" fillId="0" borderId="19" xfId="1" applyNumberFormat="1" applyFont="1" applyFill="1" applyBorder="1" applyAlignment="1">
      <alignment horizontal="center"/>
    </xf>
    <xf numFmtId="165" fontId="4" fillId="0" borderId="19" xfId="0" applyNumberFormat="1" applyFont="1" applyFill="1" applyBorder="1" applyAlignment="1">
      <alignment horizontal="center"/>
    </xf>
    <xf numFmtId="39" fontId="4" fillId="0" borderId="19" xfId="1" applyNumberFormat="1" applyFont="1" applyFill="1" applyBorder="1" applyAlignment="1">
      <alignment horizontal="center"/>
    </xf>
    <xf numFmtId="7" fontId="4" fillId="0" borderId="19" xfId="1" applyNumberFormat="1" applyFont="1" applyFill="1" applyBorder="1" applyAlignment="1">
      <alignment horizontal="center"/>
    </xf>
    <xf numFmtId="44" fontId="4" fillId="0" borderId="19" xfId="1" applyFont="1" applyFill="1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27" xfId="1" applyNumberFormat="1" applyFont="1" applyBorder="1" applyAlignment="1">
      <alignment horizontal="center"/>
    </xf>
    <xf numFmtId="164" fontId="2" fillId="0" borderId="27" xfId="1" applyNumberFormat="1" applyFont="1" applyBorder="1" applyAlignment="1">
      <alignment horizontal="center"/>
    </xf>
    <xf numFmtId="165" fontId="2" fillId="0" borderId="27" xfId="0" applyNumberFormat="1" applyFont="1" applyBorder="1" applyAlignment="1">
      <alignment horizontal="center"/>
    </xf>
    <xf numFmtId="10" fontId="2" fillId="0" borderId="27" xfId="0" applyNumberFormat="1" applyFont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2" fontId="4" fillId="0" borderId="13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2" fontId="4" fillId="0" borderId="12" xfId="1" applyNumberFormat="1" applyFont="1" applyFill="1" applyBorder="1" applyAlignment="1">
      <alignment horizontal="center"/>
    </xf>
    <xf numFmtId="165" fontId="4" fillId="0" borderId="12" xfId="0" applyNumberFormat="1" applyFont="1" applyFill="1" applyBorder="1" applyAlignment="1">
      <alignment horizontal="center"/>
    </xf>
    <xf numFmtId="39" fontId="4" fillId="0" borderId="12" xfId="1" applyNumberFormat="1" applyFont="1" applyFill="1" applyBorder="1" applyAlignment="1">
      <alignment horizontal="center"/>
    </xf>
    <xf numFmtId="7" fontId="4" fillId="0" borderId="12" xfId="1" applyNumberFormat="1" applyFont="1" applyFill="1" applyBorder="1" applyAlignment="1">
      <alignment horizontal="center"/>
    </xf>
    <xf numFmtId="44" fontId="4" fillId="0" borderId="12" xfId="1" applyFont="1" applyFill="1" applyBorder="1" applyAlignment="1">
      <alignment horizontal="center"/>
    </xf>
    <xf numFmtId="0" fontId="2" fillId="0" borderId="18" xfId="0" applyFont="1" applyFill="1" applyBorder="1"/>
    <xf numFmtId="0" fontId="6" fillId="0" borderId="18" xfId="0" applyFont="1" applyFill="1" applyBorder="1"/>
    <xf numFmtId="0" fontId="2" fillId="0" borderId="18" xfId="0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7" fontId="3" fillId="0" borderId="18" xfId="1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7" fontId="2" fillId="0" borderId="19" xfId="1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left"/>
    </xf>
    <xf numFmtId="2" fontId="2" fillId="0" borderId="26" xfId="0" applyNumberFormat="1" applyFont="1" applyBorder="1" applyAlignment="1">
      <alignment horizontal="right"/>
    </xf>
    <xf numFmtId="1" fontId="2" fillId="0" borderId="28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9" fontId="2" fillId="0" borderId="24" xfId="1" applyNumberFormat="1" applyFont="1" applyBorder="1" applyAlignment="1">
      <alignment horizontal="center"/>
    </xf>
    <xf numFmtId="7" fontId="2" fillId="0" borderId="24" xfId="1" applyNumberFormat="1" applyFont="1" applyBorder="1" applyAlignment="1">
      <alignment horizontal="center"/>
    </xf>
    <xf numFmtId="44" fontId="2" fillId="0" borderId="24" xfId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2" fontId="4" fillId="0" borderId="20" xfId="1" applyNumberFormat="1" applyFont="1" applyFill="1" applyBorder="1" applyAlignment="1">
      <alignment horizontal="center"/>
    </xf>
    <xf numFmtId="165" fontId="4" fillId="0" borderId="29" xfId="0" applyNumberFormat="1" applyFont="1" applyFill="1" applyBorder="1" applyAlignment="1">
      <alignment horizontal="center"/>
    </xf>
    <xf numFmtId="39" fontId="2" fillId="0" borderId="11" xfId="1" applyNumberFormat="1" applyFont="1" applyBorder="1" applyAlignment="1">
      <alignment horizontal="center"/>
    </xf>
    <xf numFmtId="7" fontId="2" fillId="0" borderId="11" xfId="1" applyNumberFormat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2" fontId="2" fillId="0" borderId="13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right"/>
    </xf>
    <xf numFmtId="1" fontId="2" fillId="0" borderId="24" xfId="0" applyNumberFormat="1" applyFont="1" applyBorder="1" applyAlignment="1">
      <alignment horizontal="center"/>
    </xf>
    <xf numFmtId="171" fontId="2" fillId="0" borderId="10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 vertical="top" wrapText="1"/>
    </xf>
    <xf numFmtId="1" fontId="4" fillId="0" borderId="19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2" fontId="9" fillId="0" borderId="26" xfId="0" applyNumberFormat="1" applyFont="1" applyFill="1" applyBorder="1" applyAlignment="1">
      <alignment horizontal="right"/>
    </xf>
    <xf numFmtId="170" fontId="9" fillId="0" borderId="30" xfId="0" applyNumberFormat="1" applyFont="1" applyFill="1" applyBorder="1" applyAlignment="1">
      <alignment horizontal="left"/>
    </xf>
    <xf numFmtId="2" fontId="9" fillId="0" borderId="30" xfId="0" applyNumberFormat="1" applyFont="1" applyFill="1" applyBorder="1" applyAlignment="1">
      <alignment horizontal="right"/>
    </xf>
    <xf numFmtId="1" fontId="10" fillId="0" borderId="28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168" fontId="5" fillId="0" borderId="4" xfId="1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2" fontId="4" fillId="0" borderId="5" xfId="1" applyNumberFormat="1" applyFont="1" applyFill="1" applyBorder="1" applyAlignment="1">
      <alignment horizontal="center"/>
    </xf>
    <xf numFmtId="165" fontId="4" fillId="0" borderId="31" xfId="0" applyNumberFormat="1" applyFont="1" applyFill="1" applyBorder="1" applyAlignment="1">
      <alignment horizontal="center"/>
    </xf>
    <xf numFmtId="39" fontId="2" fillId="0" borderId="25" xfId="1" applyNumberFormat="1" applyFont="1" applyBorder="1" applyAlignment="1">
      <alignment horizontal="center"/>
    </xf>
    <xf numFmtId="7" fontId="2" fillId="0" borderId="25" xfId="1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164" fontId="3" fillId="0" borderId="18" xfId="0" applyNumberFormat="1" applyFont="1" applyFill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4" fontId="2" fillId="0" borderId="18" xfId="1" applyNumberFormat="1" applyFont="1" applyFill="1" applyBorder="1" applyAlignment="1">
      <alignment horizontal="center"/>
    </xf>
    <xf numFmtId="0" fontId="2" fillId="0" borderId="1" xfId="0" applyFont="1" applyFill="1" applyBorder="1"/>
    <xf numFmtId="7" fontId="6" fillId="0" borderId="4" xfId="1" applyNumberFormat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4" fillId="0" borderId="10" xfId="0" applyFont="1" applyFill="1" applyBorder="1"/>
    <xf numFmtId="164" fontId="6" fillId="0" borderId="10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0" xfId="1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39" fontId="6" fillId="0" borderId="10" xfId="1" applyNumberFormat="1" applyFont="1" applyBorder="1" applyAlignment="1">
      <alignment horizontal="center"/>
    </xf>
    <xf numFmtId="44" fontId="6" fillId="0" borderId="10" xfId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22" xfId="0" applyFont="1" applyBorder="1"/>
    <xf numFmtId="0" fontId="2" fillId="0" borderId="22" xfId="0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2" xfId="1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39" fontId="2" fillId="0" borderId="32" xfId="1" applyNumberFormat="1" applyFont="1" applyBorder="1" applyAlignment="1">
      <alignment horizontal="center"/>
    </xf>
    <xf numFmtId="7" fontId="2" fillId="0" borderId="32" xfId="1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2" borderId="31" xfId="0" applyFont="1" applyFill="1" applyBorder="1"/>
    <xf numFmtId="0" fontId="2" fillId="0" borderId="12" xfId="0" applyFont="1" applyFill="1" applyBorder="1"/>
    <xf numFmtId="1" fontId="2" fillId="0" borderId="2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" fontId="2" fillId="0" borderId="31" xfId="0" applyNumberFormat="1" applyFont="1" applyBorder="1" applyAlignment="1">
      <alignment horizontal="center"/>
    </xf>
    <xf numFmtId="2" fontId="2" fillId="0" borderId="31" xfId="1" applyNumberFormat="1" applyFont="1" applyBorder="1" applyAlignment="1">
      <alignment horizontal="center"/>
    </xf>
    <xf numFmtId="165" fontId="2" fillId="0" borderId="31" xfId="0" applyNumberFormat="1" applyFont="1" applyBorder="1" applyAlignment="1">
      <alignment horizontal="center"/>
    </xf>
    <xf numFmtId="39" fontId="2" fillId="0" borderId="31" xfId="1" applyNumberFormat="1" applyFont="1" applyBorder="1" applyAlignment="1">
      <alignment horizontal="center"/>
    </xf>
    <xf numFmtId="7" fontId="2" fillId="0" borderId="31" xfId="1" applyNumberFormat="1" applyFont="1" applyBorder="1" applyAlignment="1">
      <alignment horizontal="center"/>
    </xf>
    <xf numFmtId="10" fontId="2" fillId="0" borderId="31" xfId="0" applyNumberFormat="1" applyFont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7" fontId="3" fillId="0" borderId="31" xfId="1" applyNumberFormat="1" applyFont="1" applyBorder="1" applyAlignment="1">
      <alignment horizontal="center"/>
    </xf>
    <xf numFmtId="0" fontId="2" fillId="0" borderId="30" xfId="0" applyFont="1" applyBorder="1"/>
    <xf numFmtId="0" fontId="2" fillId="0" borderId="30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0" xfId="1" applyNumberFormat="1" applyFont="1" applyBorder="1" applyAlignment="1">
      <alignment horizontal="center"/>
    </xf>
    <xf numFmtId="164" fontId="2" fillId="0" borderId="30" xfId="1" applyNumberFormat="1" applyFont="1" applyBorder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7" fontId="3" fillId="0" borderId="30" xfId="1" applyNumberFormat="1" applyFont="1" applyBorder="1" applyAlignment="1">
      <alignment horizontal="center"/>
    </xf>
    <xf numFmtId="10" fontId="2" fillId="0" borderId="30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2" fontId="2" fillId="7" borderId="5" xfId="0" applyNumberFormat="1" applyFont="1" applyFill="1" applyBorder="1" applyAlignment="1">
      <alignment horizontal="center"/>
    </xf>
    <xf numFmtId="0" fontId="2" fillId="0" borderId="19" xfId="0" applyFont="1" applyFill="1" applyBorder="1"/>
    <xf numFmtId="0" fontId="2" fillId="0" borderId="19" xfId="0" applyFont="1" applyFill="1" applyBorder="1" applyAlignment="1">
      <alignment horizontal="center"/>
    </xf>
    <xf numFmtId="7" fontId="2" fillId="0" borderId="19" xfId="1" applyNumberFormat="1" applyFont="1" applyFill="1" applyBorder="1" applyAlignment="1">
      <alignment horizontal="center"/>
    </xf>
    <xf numFmtId="2" fontId="2" fillId="0" borderId="19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2" fontId="2" fillId="0" borderId="19" xfId="1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>
      <alignment horizontal="center"/>
    </xf>
    <xf numFmtId="164" fontId="2" fillId="0" borderId="19" xfId="1" applyNumberFormat="1" applyFont="1" applyFill="1" applyBorder="1" applyAlignment="1">
      <alignment horizontal="center"/>
    </xf>
    <xf numFmtId="44" fontId="2" fillId="0" borderId="19" xfId="1" applyFont="1" applyFill="1" applyBorder="1" applyAlignment="1">
      <alignment horizontal="center"/>
    </xf>
    <xf numFmtId="7" fontId="3" fillId="7" borderId="4" xfId="1" applyNumberFormat="1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166" fontId="3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7" fontId="3" fillId="0" borderId="19" xfId="1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2" fontId="2" fillId="0" borderId="19" xfId="1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39" fontId="2" fillId="0" borderId="19" xfId="1" applyNumberFormat="1" applyFont="1" applyBorder="1" applyAlignment="1">
      <alignment horizontal="center"/>
    </xf>
    <xf numFmtId="164" fontId="3" fillId="0" borderId="19" xfId="1" applyNumberFormat="1" applyFont="1" applyBorder="1" applyAlignment="1">
      <alignment horizontal="center"/>
    </xf>
    <xf numFmtId="10" fontId="2" fillId="0" borderId="1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168" fontId="8" fillId="0" borderId="12" xfId="1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2" fontId="2" fillId="0" borderId="13" xfId="0" applyNumberFormat="1" applyFont="1" applyFill="1" applyBorder="1" applyAlignment="1">
      <alignment horizontal="center"/>
    </xf>
    <xf numFmtId="164" fontId="8" fillId="0" borderId="12" xfId="0" applyNumberFormat="1" applyFont="1" applyFill="1" applyBorder="1" applyAlignment="1">
      <alignment horizontal="center"/>
    </xf>
    <xf numFmtId="2" fontId="2" fillId="0" borderId="12" xfId="1" applyNumberFormat="1" applyFont="1" applyFill="1" applyBorder="1" applyAlignment="1">
      <alignment horizontal="center"/>
    </xf>
    <xf numFmtId="164" fontId="8" fillId="0" borderId="12" xfId="1" applyNumberFormat="1" applyFont="1" applyFill="1" applyBorder="1" applyAlignment="1">
      <alignment horizontal="right"/>
    </xf>
    <xf numFmtId="164" fontId="2" fillId="0" borderId="12" xfId="1" applyNumberFormat="1" applyFont="1" applyFill="1" applyBorder="1" applyAlignment="1">
      <alignment horizontal="center"/>
    </xf>
    <xf numFmtId="169" fontId="8" fillId="0" borderId="18" xfId="1" applyNumberFormat="1" applyFont="1" applyFill="1" applyBorder="1" applyAlignment="1">
      <alignment horizontal="center"/>
    </xf>
    <xf numFmtId="1" fontId="2" fillId="0" borderId="18" xfId="0" applyNumberFormat="1" applyFont="1" applyFill="1" applyBorder="1" applyAlignment="1">
      <alignment horizontal="center"/>
    </xf>
    <xf numFmtId="2" fontId="2" fillId="0" borderId="20" xfId="0" applyNumberFormat="1" applyFont="1" applyFill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8" fillId="0" borderId="18" xfId="1" applyNumberFormat="1" applyFont="1" applyFill="1" applyBorder="1" applyAlignment="1">
      <alignment horizontal="right"/>
    </xf>
    <xf numFmtId="0" fontId="6" fillId="6" borderId="12" xfId="0" applyFont="1" applyFill="1" applyBorder="1"/>
    <xf numFmtId="164" fontId="11" fillId="0" borderId="12" xfId="0" applyNumberFormat="1" applyFont="1" applyFill="1" applyBorder="1" applyAlignment="1">
      <alignment horizontal="center"/>
    </xf>
    <xf numFmtId="7" fontId="7" fillId="0" borderId="10" xfId="1" applyNumberFormat="1" applyFont="1" applyFill="1" applyBorder="1" applyAlignment="1">
      <alignment horizontal="center"/>
    </xf>
    <xf numFmtId="7" fontId="8" fillId="0" borderId="10" xfId="1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7" fillId="8" borderId="0" xfId="0" applyFont="1" applyFill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7" fontId="11" fillId="0" borderId="12" xfId="1" applyNumberFormat="1" applyFont="1" applyFill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44" fontId="4" fillId="0" borderId="12" xfId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7" fontId="11" fillId="0" borderId="18" xfId="1" applyNumberFormat="1" applyFont="1" applyFill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164" fontId="11" fillId="0" borderId="12" xfId="1" applyNumberFormat="1" applyFont="1" applyBorder="1" applyAlignment="1">
      <alignment horizontal="right"/>
    </xf>
    <xf numFmtId="0" fontId="2" fillId="2" borderId="19" xfId="0" applyFont="1" applyFill="1" applyBorder="1" applyAlignment="1">
      <alignment horizontal="left"/>
    </xf>
    <xf numFmtId="0" fontId="6" fillId="6" borderId="19" xfId="0" applyFont="1" applyFill="1" applyBorder="1"/>
    <xf numFmtId="1" fontId="2" fillId="0" borderId="19" xfId="0" applyNumberFormat="1" applyFont="1" applyBorder="1" applyAlignment="1">
      <alignment horizontal="center"/>
    </xf>
    <xf numFmtId="164" fontId="8" fillId="0" borderId="19" xfId="0" applyNumberFormat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right"/>
    </xf>
    <xf numFmtId="164" fontId="2" fillId="0" borderId="12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164" fontId="8" fillId="0" borderId="12" xfId="1" applyNumberFormat="1" applyFont="1" applyFill="1" applyBorder="1" applyAlignment="1">
      <alignment horizontal="center"/>
    </xf>
    <xf numFmtId="164" fontId="7" fillId="0" borderId="4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8" fillId="0" borderId="3" xfId="1" applyNumberFormat="1" applyFont="1" applyFill="1" applyBorder="1" applyAlignment="1">
      <alignment horizontal="center"/>
    </xf>
    <xf numFmtId="164" fontId="2" fillId="0" borderId="19" xfId="1" applyNumberFormat="1" applyFont="1" applyBorder="1" applyAlignment="1">
      <alignment horizontal="center"/>
    </xf>
    <xf numFmtId="44" fontId="2" fillId="0" borderId="19" xfId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44" fontId="2" fillId="0" borderId="18" xfId="1" applyFont="1" applyBorder="1" applyAlignment="1">
      <alignment horizontal="center"/>
    </xf>
    <xf numFmtId="7" fontId="7" fillId="0" borderId="4" xfId="1" applyNumberFormat="1" applyFont="1" applyBorder="1" applyAlignment="1">
      <alignment horizontal="center"/>
    </xf>
    <xf numFmtId="7" fontId="7" fillId="0" borderId="1" xfId="1" applyNumberFormat="1" applyFont="1" applyBorder="1" applyAlignment="1">
      <alignment horizontal="center"/>
    </xf>
    <xf numFmtId="7" fontId="7" fillId="0" borderId="10" xfId="1" applyNumberFormat="1" applyFont="1" applyBorder="1" applyAlignment="1">
      <alignment horizontal="center"/>
    </xf>
    <xf numFmtId="7" fontId="8" fillId="0" borderId="18" xfId="1" applyNumberFormat="1" applyFont="1" applyBorder="1" applyAlignment="1">
      <alignment horizontal="center"/>
    </xf>
    <xf numFmtId="7" fontId="8" fillId="0" borderId="4" xfId="1" applyNumberFormat="1" applyFont="1" applyBorder="1" applyAlignment="1">
      <alignment horizontal="center"/>
    </xf>
    <xf numFmtId="7" fontId="8" fillId="0" borderId="10" xfId="1" applyNumberFormat="1" applyFont="1" applyBorder="1" applyAlignment="1">
      <alignment horizontal="center"/>
    </xf>
    <xf numFmtId="7" fontId="8" fillId="0" borderId="3" xfId="1" applyNumberFormat="1" applyFont="1" applyBorder="1" applyAlignment="1">
      <alignment horizontal="center"/>
    </xf>
    <xf numFmtId="7" fontId="8" fillId="0" borderId="19" xfId="1" applyNumberFormat="1" applyFont="1" applyFill="1" applyBorder="1" applyAlignment="1">
      <alignment horizontal="center"/>
    </xf>
    <xf numFmtId="7" fontId="8" fillId="0" borderId="4" xfId="1" applyNumberFormat="1" applyFont="1" applyFill="1" applyBorder="1" applyAlignment="1">
      <alignment horizontal="center"/>
    </xf>
    <xf numFmtId="7" fontId="8" fillId="0" borderId="1" xfId="1" applyNumberFormat="1" applyFont="1" applyFill="1" applyBorder="1" applyAlignment="1">
      <alignment horizontal="center"/>
    </xf>
    <xf numFmtId="7" fontId="8" fillId="0" borderId="18" xfId="1" applyNumberFormat="1" applyFont="1" applyFill="1" applyBorder="1" applyAlignment="1">
      <alignment horizontal="center"/>
    </xf>
    <xf numFmtId="7" fontId="8" fillId="0" borderId="12" xfId="1" applyNumberFormat="1" applyFont="1" applyBorder="1" applyAlignment="1">
      <alignment horizontal="center"/>
    </xf>
    <xf numFmtId="7" fontId="8" fillId="0" borderId="19" xfId="1" applyNumberFormat="1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7" fontId="7" fillId="0" borderId="3" xfId="1" applyNumberFormat="1" applyFont="1" applyBorder="1" applyAlignment="1">
      <alignment horizontal="center"/>
    </xf>
    <xf numFmtId="7" fontId="7" fillId="0" borderId="19" xfId="1" applyNumberFormat="1" applyFont="1" applyBorder="1" applyAlignment="1">
      <alignment horizontal="center"/>
    </xf>
    <xf numFmtId="7" fontId="7" fillId="0" borderId="12" xfId="1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172" fontId="8" fillId="0" borderId="12" xfId="1" applyNumberFormat="1" applyFont="1" applyBorder="1" applyAlignment="1">
      <alignment horizontal="center"/>
    </xf>
    <xf numFmtId="172" fontId="8" fillId="0" borderId="10" xfId="1" applyNumberFormat="1" applyFont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8" fillId="0" borderId="18" xfId="1" applyNumberFormat="1" applyFont="1" applyFill="1" applyBorder="1" applyAlignment="1">
      <alignment horizontal="center"/>
    </xf>
    <xf numFmtId="2" fontId="2" fillId="0" borderId="1" xfId="1" applyNumberFormat="1" applyFont="1" applyFill="1" applyBorder="1" applyAlignment="1">
      <alignment horizontal="center"/>
    </xf>
    <xf numFmtId="164" fontId="7" fillId="0" borderId="12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0" fontId="2" fillId="0" borderId="4" xfId="0" applyNumberFormat="1" applyFont="1" applyFill="1" applyBorder="1" applyAlignment="1">
      <alignment horizontal="center"/>
    </xf>
    <xf numFmtId="10" fontId="2" fillId="0" borderId="3" xfId="0" applyNumberFormat="1" applyFont="1" applyFill="1" applyBorder="1" applyAlignment="1">
      <alignment horizontal="center"/>
    </xf>
    <xf numFmtId="10" fontId="2" fillId="0" borderId="21" xfId="0" applyNumberFormat="1" applyFont="1" applyBorder="1" applyAlignment="1">
      <alignment horizontal="center"/>
    </xf>
    <xf numFmtId="10" fontId="2" fillId="0" borderId="10" xfId="0" applyNumberFormat="1" applyFont="1" applyFill="1" applyBorder="1" applyAlignment="1">
      <alignment horizontal="center"/>
    </xf>
    <xf numFmtId="10" fontId="2" fillId="0" borderId="18" xfId="0" applyNumberFormat="1" applyFont="1" applyFill="1" applyBorder="1" applyAlignment="1">
      <alignment horizontal="center"/>
    </xf>
    <xf numFmtId="10" fontId="2" fillId="0" borderId="12" xfId="0" applyNumberFormat="1" applyFont="1" applyFill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10" fontId="2" fillId="0" borderId="19" xfId="0" applyNumberFormat="1" applyFont="1" applyFill="1" applyBorder="1" applyAlignment="1">
      <alignment horizontal="center"/>
    </xf>
    <xf numFmtId="7" fontId="8" fillId="0" borderId="3" xfId="1" applyNumberFormat="1" applyFont="1" applyFill="1" applyBorder="1" applyAlignment="1">
      <alignment horizontal="center"/>
    </xf>
    <xf numFmtId="7" fontId="7" fillId="0" borderId="4" xfId="1" applyNumberFormat="1" applyFont="1" applyFill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7" fontId="7" fillId="0" borderId="1" xfId="1" applyNumberFormat="1" applyFont="1" applyFill="1" applyBorder="1" applyAlignment="1">
      <alignment horizontal="center"/>
    </xf>
    <xf numFmtId="7" fontId="7" fillId="0" borderId="3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2" fontId="2" fillId="0" borderId="5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2" fontId="2" fillId="0" borderId="6" xfId="0" applyNumberFormat="1" applyFont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7" fontId="8" fillId="0" borderId="4" xfId="1" applyNumberFormat="1" applyFont="1" applyBorder="1" applyAlignment="1">
      <alignment horizontal="center" wrapText="1"/>
    </xf>
    <xf numFmtId="7" fontId="8" fillId="0" borderId="1" xfId="1" applyNumberFormat="1" applyFont="1" applyBorder="1" applyAlignment="1">
      <alignment horizontal="center" wrapText="1"/>
    </xf>
    <xf numFmtId="7" fontId="8" fillId="0" borderId="3" xfId="1" applyNumberFormat="1" applyFont="1" applyBorder="1" applyAlignment="1">
      <alignment horizontal="center" wrapText="1"/>
    </xf>
    <xf numFmtId="164" fontId="5" fillId="0" borderId="12" xfId="0" applyNumberFormat="1" applyFont="1" applyFill="1" applyBorder="1" applyAlignment="1">
      <alignment horizontal="center"/>
    </xf>
    <xf numFmtId="0" fontId="6" fillId="3" borderId="12" xfId="0" applyFont="1" applyFill="1" applyBorder="1"/>
    <xf numFmtId="7" fontId="3" fillId="7" borderId="12" xfId="1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center"/>
    </xf>
    <xf numFmtId="2" fontId="2" fillId="7" borderId="13" xfId="0" applyNumberFormat="1" applyFont="1" applyFill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" fontId="2" fillId="7" borderId="4" xfId="0" applyNumberFormat="1" applyFont="1" applyFill="1" applyBorder="1" applyAlignment="1">
      <alignment horizontal="center"/>
    </xf>
    <xf numFmtId="169" fontId="3" fillId="7" borderId="4" xfId="1" applyNumberFormat="1" applyFont="1" applyFill="1" applyBorder="1" applyAlignment="1">
      <alignment horizontal="center"/>
    </xf>
    <xf numFmtId="1" fontId="2" fillId="7" borderId="18" xfId="0" applyNumberFormat="1" applyFont="1" applyFill="1" applyBorder="1" applyAlignment="1">
      <alignment horizontal="center"/>
    </xf>
    <xf numFmtId="2" fontId="2" fillId="7" borderId="20" xfId="0" applyNumberFormat="1" applyFont="1" applyFill="1" applyBorder="1" applyAlignment="1">
      <alignment horizontal="center"/>
    </xf>
    <xf numFmtId="169" fontId="3" fillId="7" borderId="18" xfId="1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31" xfId="0" applyFont="1" applyFill="1" applyBorder="1"/>
    <xf numFmtId="0" fontId="6" fillId="0" borderId="0" xfId="0" applyFont="1" applyBorder="1"/>
    <xf numFmtId="7" fontId="3" fillId="0" borderId="0" xfId="1" applyNumberFormat="1" applyFont="1" applyBorder="1" applyAlignment="1">
      <alignment horizontal="center"/>
    </xf>
    <xf numFmtId="0" fontId="3" fillId="3" borderId="21" xfId="0" applyFont="1" applyFill="1" applyBorder="1" applyAlignment="1">
      <alignment horizontal="left" vertical="top" wrapText="1"/>
    </xf>
    <xf numFmtId="2" fontId="3" fillId="3" borderId="21" xfId="0" applyNumberFormat="1" applyFont="1" applyFill="1" applyBorder="1" applyAlignment="1">
      <alignment horizontal="center" vertical="top" wrapText="1"/>
    </xf>
    <xf numFmtId="0" fontId="2" fillId="0" borderId="31" xfId="0" applyFont="1" applyFill="1" applyBorder="1" applyAlignment="1">
      <alignment horizontal="left"/>
    </xf>
    <xf numFmtId="0" fontId="2" fillId="0" borderId="31" xfId="0" applyFont="1" applyBorder="1"/>
    <xf numFmtId="0" fontId="6" fillId="0" borderId="31" xfId="0" applyFont="1" applyBorder="1"/>
    <xf numFmtId="164" fontId="2" fillId="0" borderId="31" xfId="1" applyNumberFormat="1" applyFont="1" applyBorder="1" applyAlignment="1">
      <alignment horizontal="center"/>
    </xf>
    <xf numFmtId="0" fontId="6" fillId="0" borderId="30" xfId="0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6" fillId="3" borderId="10" xfId="0" applyFont="1" applyFill="1" applyBorder="1"/>
    <xf numFmtId="0" fontId="7" fillId="3" borderId="0" xfId="0" applyFont="1" applyFill="1"/>
    <xf numFmtId="0" fontId="2" fillId="0" borderId="19" xfId="0" applyFont="1" applyFill="1" applyBorder="1" applyAlignment="1">
      <alignment horizontal="left"/>
    </xf>
    <xf numFmtId="0" fontId="6" fillId="0" borderId="22" xfId="0" applyFont="1" applyBorder="1"/>
    <xf numFmtId="7" fontId="3" fillId="0" borderId="22" xfId="1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2" fontId="2" fillId="0" borderId="22" xfId="1" applyNumberFormat="1" applyFont="1" applyFill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164" fontId="2" fillId="0" borderId="22" xfId="1" applyNumberFormat="1" applyFont="1" applyFill="1" applyBorder="1" applyAlignment="1">
      <alignment horizontal="center"/>
    </xf>
    <xf numFmtId="10" fontId="2" fillId="0" borderId="22" xfId="0" applyNumberFormat="1" applyFont="1" applyFill="1" applyBorder="1" applyAlignment="1">
      <alignment horizontal="center"/>
    </xf>
    <xf numFmtId="7" fontId="8" fillId="0" borderId="27" xfId="1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44" fontId="2" fillId="0" borderId="27" xfId="1" applyFont="1" applyBorder="1" applyAlignment="1">
      <alignment horizontal="center"/>
    </xf>
    <xf numFmtId="0" fontId="12" fillId="0" borderId="0" xfId="2"/>
    <xf numFmtId="0" fontId="0" fillId="0" borderId="0" xfId="0" applyAlignment="1">
      <alignment horizontal="center"/>
    </xf>
    <xf numFmtId="0" fontId="6" fillId="9" borderId="1" xfId="0" applyFont="1" applyFill="1" applyBorder="1"/>
    <xf numFmtId="0" fontId="4" fillId="9" borderId="1" xfId="0" applyFont="1" applyFill="1" applyBorder="1"/>
    <xf numFmtId="0" fontId="7" fillId="9" borderId="0" xfId="0" applyFont="1" applyFill="1"/>
    <xf numFmtId="0" fontId="6" fillId="9" borderId="3" xfId="0" applyFont="1" applyFill="1" applyBorder="1"/>
    <xf numFmtId="0" fontId="6" fillId="9" borderId="4" xfId="0" applyFont="1" applyFill="1" applyBorder="1"/>
    <xf numFmtId="7" fontId="3" fillId="0" borderId="20" xfId="1" applyNumberFormat="1" applyFont="1" applyFill="1" applyBorder="1" applyAlignment="1">
      <alignment horizontal="center"/>
    </xf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7" fontId="2" fillId="0" borderId="12" xfId="1" applyNumberFormat="1" applyFont="1" applyFill="1" applyBorder="1" applyAlignment="1">
      <alignment horizontal="center"/>
    </xf>
    <xf numFmtId="7" fontId="2" fillId="0" borderId="0" xfId="1" applyNumberFormat="1" applyFont="1" applyFill="1" applyBorder="1" applyAlignment="1">
      <alignment horizontal="center"/>
    </xf>
    <xf numFmtId="7" fontId="3" fillId="0" borderId="29" xfId="1" applyNumberFormat="1" applyFont="1" applyFill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2" fontId="2" fillId="0" borderId="29" xfId="1" applyNumberFormat="1" applyFont="1" applyBorder="1" applyAlignment="1">
      <alignment horizontal="center"/>
    </xf>
    <xf numFmtId="164" fontId="2" fillId="0" borderId="29" xfId="1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39" fontId="2" fillId="0" borderId="29" xfId="1" applyNumberFormat="1" applyFont="1" applyBorder="1" applyAlignment="1">
      <alignment horizontal="center"/>
    </xf>
    <xf numFmtId="7" fontId="2" fillId="0" borderId="29" xfId="1" applyNumberFormat="1" applyFont="1" applyBorder="1" applyAlignment="1">
      <alignment horizontal="center"/>
    </xf>
    <xf numFmtId="0" fontId="3" fillId="3" borderId="29" xfId="0" applyFont="1" applyFill="1" applyBorder="1" applyAlignment="1">
      <alignment horizontal="center" vertical="top" wrapText="1"/>
    </xf>
    <xf numFmtId="164" fontId="3" fillId="3" borderId="29" xfId="0" applyNumberFormat="1" applyFont="1" applyFill="1" applyBorder="1" applyAlignment="1">
      <alignment horizontal="center" vertical="top" wrapText="1"/>
    </xf>
    <xf numFmtId="2" fontId="3" fillId="3" borderId="29" xfId="0" applyNumberFormat="1" applyFont="1" applyFill="1" applyBorder="1" applyAlignment="1">
      <alignment horizontal="center" vertical="top" wrapText="1"/>
    </xf>
    <xf numFmtId="165" fontId="3" fillId="3" borderId="29" xfId="0" applyNumberFormat="1" applyFont="1" applyFill="1" applyBorder="1" applyAlignment="1">
      <alignment horizontal="center" vertical="top" wrapText="1"/>
    </xf>
    <xf numFmtId="0" fontId="3" fillId="3" borderId="34" xfId="0" applyFont="1" applyFill="1" applyBorder="1" applyAlignment="1">
      <alignment horizontal="center" vertical="top" wrapText="1"/>
    </xf>
    <xf numFmtId="2" fontId="2" fillId="0" borderId="1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7" fontId="3" fillId="0" borderId="29" xfId="1" applyNumberFormat="1" applyFont="1" applyBorder="1" applyAlignment="1"/>
    <xf numFmtId="1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39" fontId="2" fillId="2" borderId="18" xfId="1" applyNumberFormat="1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2" fillId="0" borderId="4" xfId="1" applyNumberFormat="1" applyFont="1" applyFill="1" applyBorder="1" applyAlignment="1">
      <alignment horizontal="center"/>
    </xf>
    <xf numFmtId="7" fontId="3" fillId="0" borderId="4" xfId="1" applyNumberFormat="1" applyFont="1" applyFill="1" applyBorder="1" applyAlignment="1">
      <alignment horizontal="right"/>
    </xf>
    <xf numFmtId="0" fontId="4" fillId="0" borderId="18" xfId="0" applyFont="1" applyFill="1" applyBorder="1"/>
    <xf numFmtId="39" fontId="2" fillId="0" borderId="18" xfId="1" applyNumberFormat="1" applyFont="1" applyFill="1" applyBorder="1" applyAlignment="1">
      <alignment horizontal="center"/>
    </xf>
    <xf numFmtId="7" fontId="3" fillId="0" borderId="18" xfId="1" applyNumberFormat="1" applyFont="1" applyFill="1" applyBorder="1" applyAlignment="1">
      <alignment horizontal="right"/>
    </xf>
    <xf numFmtId="7" fontId="2" fillId="0" borderId="18" xfId="1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center"/>
    </xf>
    <xf numFmtId="39" fontId="2" fillId="0" borderId="12" xfId="1" applyNumberFormat="1" applyFont="1" applyFill="1" applyBorder="1" applyAlignment="1">
      <alignment horizontal="center"/>
    </xf>
    <xf numFmtId="7" fontId="3" fillId="0" borderId="12" xfId="1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center" vertical="top" wrapText="1"/>
    </xf>
    <xf numFmtId="164" fontId="3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right"/>
    </xf>
    <xf numFmtId="44" fontId="2" fillId="0" borderId="0" xfId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right"/>
    </xf>
    <xf numFmtId="164" fontId="3" fillId="0" borderId="12" xfId="1" applyNumberFormat="1" applyFont="1" applyFill="1" applyBorder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2" fontId="2" fillId="0" borderId="22" xfId="0" applyNumberFormat="1" applyFont="1" applyFill="1" applyBorder="1" applyAlignment="1">
      <alignment horizontal="right"/>
    </xf>
    <xf numFmtId="7" fontId="3" fillId="0" borderId="31" xfId="1" applyNumberFormat="1" applyFont="1" applyFill="1" applyBorder="1" applyAlignment="1">
      <alignment horizontal="center"/>
    </xf>
    <xf numFmtId="164" fontId="3" fillId="0" borderId="31" xfId="1" applyNumberFormat="1" applyFont="1" applyBorder="1" applyAlignment="1">
      <alignment horizontal="center"/>
    </xf>
    <xf numFmtId="0" fontId="6" fillId="9" borderId="12" xfId="0" applyFont="1" applyFill="1" applyBorder="1"/>
    <xf numFmtId="0" fontId="2" fillId="9" borderId="12" xfId="0" applyFont="1" applyFill="1" applyBorder="1"/>
    <xf numFmtId="0" fontId="2" fillId="9" borderId="1" xfId="0" applyFont="1" applyFill="1" applyBorder="1"/>
    <xf numFmtId="0" fontId="6" fillId="9" borderId="10" xfId="0" applyFont="1" applyFill="1" applyBorder="1"/>
    <xf numFmtId="0" fontId="2" fillId="9" borderId="4" xfId="0" applyFont="1" applyFill="1" applyBorder="1"/>
    <xf numFmtId="0" fontId="2" fillId="9" borderId="19" xfId="0" applyFont="1" applyFill="1" applyBorder="1"/>
    <xf numFmtId="0" fontId="2" fillId="9" borderId="3" xfId="0" applyFont="1" applyFill="1" applyBorder="1"/>
    <xf numFmtId="0" fontId="2" fillId="9" borderId="18" xfId="0" applyFont="1" applyFill="1" applyBorder="1"/>
    <xf numFmtId="0" fontId="2" fillId="9" borderId="10" xfId="0" applyFont="1" applyFill="1" applyBorder="1"/>
    <xf numFmtId="0" fontId="6" fillId="9" borderId="19" xfId="0" applyFont="1" applyFill="1" applyBorder="1"/>
    <xf numFmtId="0" fontId="6" fillId="9" borderId="18" xfId="0" applyFont="1" applyFill="1" applyBorder="1"/>
    <xf numFmtId="7" fontId="8" fillId="0" borderId="0" xfId="1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44" fontId="2" fillId="0" borderId="4" xfId="1" applyNumberFormat="1" applyFont="1" applyFill="1" applyBorder="1" applyAlignment="1">
      <alignment horizontal="center"/>
    </xf>
    <xf numFmtId="44" fontId="2" fillId="0" borderId="12" xfId="1" applyNumberFormat="1" applyFont="1" applyFill="1" applyBorder="1" applyAlignment="1">
      <alignment horizontal="center"/>
    </xf>
    <xf numFmtId="44" fontId="2" fillId="0" borderId="0" xfId="1" applyNumberFormat="1" applyFont="1" applyFill="1" applyBorder="1" applyAlignment="1">
      <alignment horizontal="center"/>
    </xf>
    <xf numFmtId="7" fontId="8" fillId="0" borderId="12" xfId="1" applyNumberFormat="1" applyFont="1" applyFill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29" xfId="0" applyFont="1" applyFill="1" applyBorder="1"/>
    <xf numFmtId="164" fontId="3" fillId="0" borderId="18" xfId="1" applyNumberFormat="1" applyFont="1" applyFill="1" applyBorder="1" applyAlignment="1">
      <alignment horizontal="center"/>
    </xf>
    <xf numFmtId="44" fontId="2" fillId="0" borderId="18" xfId="1" applyNumberFormat="1" applyFont="1" applyFill="1" applyBorder="1" applyAlignment="1">
      <alignment horizontal="center"/>
    </xf>
    <xf numFmtId="2" fontId="2" fillId="0" borderId="29" xfId="0" applyNumberFormat="1" applyFont="1" applyFill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2" fontId="2" fillId="0" borderId="29" xfId="1" applyNumberFormat="1" applyFont="1" applyFill="1" applyBorder="1" applyAlignment="1">
      <alignment horizontal="center"/>
    </xf>
    <xf numFmtId="164" fontId="3" fillId="0" borderId="29" xfId="1" applyNumberFormat="1" applyFont="1" applyFill="1" applyBorder="1" applyAlignment="1">
      <alignment horizontal="center"/>
    </xf>
    <xf numFmtId="44" fontId="2" fillId="0" borderId="29" xfId="1" applyNumberFormat="1" applyFont="1" applyFill="1" applyBorder="1" applyAlignment="1">
      <alignment horizontal="center"/>
    </xf>
    <xf numFmtId="7" fontId="3" fillId="0" borderId="18" xfId="0" applyNumberFormat="1" applyFont="1" applyBorder="1" applyAlignment="1">
      <alignment horizontal="center"/>
    </xf>
    <xf numFmtId="164" fontId="2" fillId="0" borderId="10" xfId="0" applyNumberFormat="1" applyFont="1" applyBorder="1"/>
    <xf numFmtId="2" fontId="2" fillId="0" borderId="10" xfId="0" applyNumberFormat="1" applyFont="1" applyBorder="1"/>
    <xf numFmtId="164" fontId="2" fillId="0" borderId="12" xfId="0" applyNumberFormat="1" applyFont="1" applyBorder="1"/>
    <xf numFmtId="2" fontId="2" fillId="0" borderId="12" xfId="0" applyNumberFormat="1" applyFont="1" applyBorder="1"/>
    <xf numFmtId="7" fontId="2" fillId="0" borderId="18" xfId="0" applyNumberFormat="1" applyFont="1" applyBorder="1"/>
    <xf numFmtId="9" fontId="2" fillId="0" borderId="18" xfId="0" applyNumberFormat="1" applyFont="1" applyBorder="1" applyAlignment="1">
      <alignment horizontal="center"/>
    </xf>
    <xf numFmtId="0" fontId="2" fillId="0" borderId="28" xfId="0" applyFont="1" applyBorder="1"/>
    <xf numFmtId="2" fontId="2" fillId="0" borderId="28" xfId="0" applyNumberFormat="1" applyFont="1" applyBorder="1"/>
    <xf numFmtId="165" fontId="2" fillId="0" borderId="11" xfId="0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0" fontId="2" fillId="0" borderId="24" xfId="0" applyFont="1" applyBorder="1"/>
    <xf numFmtId="2" fontId="2" fillId="0" borderId="24" xfId="0" applyNumberFormat="1" applyFont="1" applyBorder="1"/>
    <xf numFmtId="0" fontId="2" fillId="0" borderId="11" xfId="0" applyFont="1" applyBorder="1"/>
    <xf numFmtId="7" fontId="2" fillId="0" borderId="29" xfId="0" applyNumberFormat="1" applyFont="1" applyBorder="1"/>
    <xf numFmtId="0" fontId="2" fillId="0" borderId="11" xfId="0" applyFont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0" borderId="29" xfId="0" applyFont="1" applyFill="1" applyBorder="1" applyAlignment="1">
      <alignment horizontal="center"/>
    </xf>
    <xf numFmtId="1" fontId="2" fillId="0" borderId="20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/>
    <xf numFmtId="0" fontId="4" fillId="3" borderId="4" xfId="0" applyFont="1" applyFill="1" applyBorder="1"/>
    <xf numFmtId="0" fontId="2" fillId="3" borderId="4" xfId="0" applyFont="1" applyFill="1" applyBorder="1" applyAlignment="1">
      <alignment horizontal="center"/>
    </xf>
    <xf numFmtId="7" fontId="3" fillId="3" borderId="4" xfId="1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39" fontId="2" fillId="3" borderId="4" xfId="1" applyNumberFormat="1" applyFont="1" applyFill="1" applyBorder="1" applyAlignment="1">
      <alignment horizontal="center"/>
    </xf>
    <xf numFmtId="7" fontId="3" fillId="3" borderId="4" xfId="1" applyNumberFormat="1" applyFont="1" applyFill="1" applyBorder="1" applyAlignment="1"/>
    <xf numFmtId="7" fontId="2" fillId="3" borderId="4" xfId="1" applyNumberFormat="1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/>
    </xf>
    <xf numFmtId="0" fontId="2" fillId="3" borderId="0" xfId="0" applyFont="1" applyFill="1" applyBorder="1"/>
    <xf numFmtId="7" fontId="3" fillId="3" borderId="5" xfId="1" applyNumberFormat="1" applyFont="1" applyFill="1" applyBorder="1" applyAlignment="1">
      <alignment horizontal="center"/>
    </xf>
    <xf numFmtId="0" fontId="6" fillId="0" borderId="3" xfId="0" applyFont="1" applyFill="1" applyBorder="1"/>
    <xf numFmtId="0" fontId="4" fillId="9" borderId="19" xfId="0" applyFont="1" applyFill="1" applyBorder="1"/>
    <xf numFmtId="0" fontId="6" fillId="0" borderId="12" xfId="0" applyFont="1" applyFill="1" applyBorder="1"/>
    <xf numFmtId="0" fontId="6" fillId="0" borderId="29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23" xfId="0" applyFont="1" applyBorder="1"/>
    <xf numFmtId="0" fontId="2" fillId="0" borderId="7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8" xfId="0" applyNumberFormat="1" applyFont="1" applyBorder="1"/>
    <xf numFmtId="164" fontId="3" fillId="0" borderId="24" xfId="0" applyNumberFormat="1" applyFont="1" applyBorder="1"/>
    <xf numFmtId="0" fontId="2" fillId="0" borderId="0" xfId="0" applyFont="1" applyFill="1" applyAlignment="1">
      <alignment horizontal="center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left" vertical="top" wrapText="1"/>
    </xf>
    <xf numFmtId="0" fontId="3" fillId="3" borderId="35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top" wrapText="1"/>
    </xf>
    <xf numFmtId="7" fontId="3" fillId="3" borderId="21" xfId="1" applyNumberFormat="1" applyFont="1" applyFill="1" applyBorder="1" applyAlignment="1">
      <alignment horizontal="center" vertical="top" wrapText="1"/>
    </xf>
    <xf numFmtId="2" fontId="3" fillId="3" borderId="36" xfId="0" applyNumberFormat="1" applyFont="1" applyFill="1" applyBorder="1" applyAlignment="1">
      <alignment horizontal="center" vertical="top" wrapText="1"/>
    </xf>
    <xf numFmtId="164" fontId="3" fillId="3" borderId="21" xfId="0" applyNumberFormat="1" applyFont="1" applyFill="1" applyBorder="1" applyAlignment="1">
      <alignment horizontal="center" vertical="top" wrapText="1"/>
    </xf>
    <xf numFmtId="164" fontId="3" fillId="4" borderId="21" xfId="0" applyNumberFormat="1" applyFont="1" applyFill="1" applyBorder="1" applyAlignment="1">
      <alignment horizontal="center" vertical="top" wrapText="1"/>
    </xf>
    <xf numFmtId="165" fontId="3" fillId="3" borderId="21" xfId="0" applyNumberFormat="1" applyFont="1" applyFill="1" applyBorder="1" applyAlignment="1">
      <alignment horizontal="center" vertical="top" wrapText="1"/>
    </xf>
    <xf numFmtId="0" fontId="3" fillId="3" borderId="37" xfId="0" applyFont="1" applyFill="1" applyBorder="1" applyAlignment="1">
      <alignment horizontal="center" vertical="top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12" fillId="0" borderId="0" xfId="2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/>
    <xf numFmtId="2" fontId="7" fillId="0" borderId="0" xfId="0" applyNumberFormat="1" applyFont="1" applyFill="1"/>
    <xf numFmtId="165" fontId="7" fillId="0" borderId="0" xfId="0" applyNumberFormat="1" applyFont="1" applyFill="1"/>
    <xf numFmtId="2" fontId="7" fillId="0" borderId="0" xfId="0" applyNumberFormat="1" applyFont="1" applyFill="1" applyBorder="1"/>
    <xf numFmtId="0" fontId="4" fillId="0" borderId="12" xfId="0" applyFont="1" applyFill="1" applyBorder="1"/>
    <xf numFmtId="2" fontId="4" fillId="0" borderId="13" xfId="1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7" fontId="5" fillId="0" borderId="0" xfId="1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7" fontId="3" fillId="0" borderId="30" xfId="1" applyNumberFormat="1" applyFont="1" applyFill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39" fontId="2" fillId="0" borderId="30" xfId="1" applyNumberFormat="1" applyFont="1" applyBorder="1" applyAlignment="1">
      <alignment horizontal="center"/>
    </xf>
    <xf numFmtId="7" fontId="2" fillId="0" borderId="30" xfId="1" applyNumberFormat="1" applyFont="1" applyBorder="1" applyAlignment="1">
      <alignment horizontal="center"/>
    </xf>
    <xf numFmtId="1" fontId="3" fillId="3" borderId="21" xfId="0" applyNumberFormat="1" applyFont="1" applyFill="1" applyBorder="1" applyAlignment="1">
      <alignment horizontal="center" vertical="top" wrapText="1"/>
    </xf>
    <xf numFmtId="0" fontId="4" fillId="0" borderId="44" xfId="0" applyFont="1" applyFill="1" applyBorder="1" applyAlignment="1">
      <alignment horizontal="left"/>
    </xf>
    <xf numFmtId="10" fontId="4" fillId="0" borderId="45" xfId="0" applyNumberFormat="1" applyFont="1" applyFill="1" applyBorder="1" applyAlignment="1">
      <alignment horizontal="center"/>
    </xf>
    <xf numFmtId="0" fontId="4" fillId="0" borderId="42" xfId="0" applyFont="1" applyFill="1" applyBorder="1" applyAlignment="1">
      <alignment horizontal="left"/>
    </xf>
    <xf numFmtId="10" fontId="2" fillId="0" borderId="43" xfId="0" applyNumberFormat="1" applyFont="1" applyBorder="1" applyAlignment="1">
      <alignment horizontal="center"/>
    </xf>
    <xf numFmtId="0" fontId="2" fillId="0" borderId="46" xfId="0" applyFont="1" applyBorder="1" applyAlignment="1">
      <alignment horizontal="left"/>
    </xf>
    <xf numFmtId="10" fontId="4" fillId="0" borderId="47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left"/>
    </xf>
    <xf numFmtId="10" fontId="2" fillId="0" borderId="47" xfId="0" applyNumberFormat="1" applyFont="1" applyBorder="1" applyAlignment="1">
      <alignment horizontal="center"/>
    </xf>
    <xf numFmtId="0" fontId="4" fillId="0" borderId="49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center"/>
    </xf>
    <xf numFmtId="7" fontId="5" fillId="0" borderId="18" xfId="1" applyNumberFormat="1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164" fontId="5" fillId="0" borderId="18" xfId="0" applyNumberFormat="1" applyFont="1" applyFill="1" applyBorder="1" applyAlignment="1">
      <alignment horizontal="center"/>
    </xf>
    <xf numFmtId="2" fontId="4" fillId="0" borderId="18" xfId="1" applyNumberFormat="1" applyFont="1" applyFill="1" applyBorder="1" applyAlignment="1">
      <alignment horizontal="center"/>
    </xf>
    <xf numFmtId="165" fontId="4" fillId="0" borderId="18" xfId="0" applyNumberFormat="1" applyFont="1" applyFill="1" applyBorder="1" applyAlignment="1">
      <alignment horizontal="center"/>
    </xf>
    <xf numFmtId="10" fontId="2" fillId="0" borderId="50" xfId="0" applyNumberFormat="1" applyFont="1" applyBorder="1" applyAlignment="1">
      <alignment horizontal="center"/>
    </xf>
    <xf numFmtId="0" fontId="3" fillId="3" borderId="5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top" wrapText="1"/>
    </xf>
    <xf numFmtId="7" fontId="3" fillId="3" borderId="8" xfId="1" applyNumberFormat="1" applyFont="1" applyFill="1" applyBorder="1" applyAlignment="1">
      <alignment horizontal="center" vertical="top" wrapText="1"/>
    </xf>
    <xf numFmtId="1" fontId="3" fillId="3" borderId="8" xfId="0" applyNumberFormat="1" applyFont="1" applyFill="1" applyBorder="1" applyAlignment="1">
      <alignment horizontal="center" vertical="top" wrapText="1"/>
    </xf>
    <xf numFmtId="2" fontId="3" fillId="3" borderId="9" xfId="0" applyNumberFormat="1" applyFont="1" applyFill="1" applyBorder="1" applyAlignment="1">
      <alignment horizontal="center" vertical="top" wrapText="1"/>
    </xf>
    <xf numFmtId="164" fontId="3" fillId="3" borderId="8" xfId="0" applyNumberFormat="1" applyFont="1" applyFill="1" applyBorder="1" applyAlignment="1">
      <alignment horizontal="center" vertical="top" wrapText="1"/>
    </xf>
    <xf numFmtId="2" fontId="3" fillId="3" borderId="8" xfId="0" applyNumberFormat="1" applyFont="1" applyFill="1" applyBorder="1" applyAlignment="1">
      <alignment horizontal="center" vertical="top" wrapText="1"/>
    </xf>
    <xf numFmtId="164" fontId="3" fillId="4" borderId="8" xfId="0" applyNumberFormat="1" applyFont="1" applyFill="1" applyBorder="1" applyAlignment="1">
      <alignment horizontal="center" vertical="top" wrapText="1"/>
    </xf>
    <xf numFmtId="165" fontId="3" fillId="3" borderId="8" xfId="0" applyNumberFormat="1" applyFont="1" applyFill="1" applyBorder="1" applyAlignment="1">
      <alignment horizontal="center" vertical="top" wrapText="1"/>
    </xf>
    <xf numFmtId="0" fontId="3" fillId="3" borderId="52" xfId="0" applyFont="1" applyFill="1" applyBorder="1" applyAlignment="1">
      <alignment horizontal="center" vertical="top" wrapText="1"/>
    </xf>
    <xf numFmtId="0" fontId="2" fillId="0" borderId="48" xfId="0" applyFont="1" applyBorder="1" applyAlignment="1">
      <alignment horizontal="left"/>
    </xf>
    <xf numFmtId="10" fontId="2" fillId="0" borderId="53" xfId="0" applyNumberFormat="1" applyFont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0" fontId="2" fillId="0" borderId="54" xfId="0" applyNumberFormat="1" applyFont="1" applyBorder="1" applyAlignment="1">
      <alignment horizontal="center"/>
    </xf>
    <xf numFmtId="0" fontId="2" fillId="0" borderId="46" xfId="0" applyFont="1" applyFill="1" applyBorder="1" applyAlignment="1">
      <alignment horizontal="left"/>
    </xf>
    <xf numFmtId="10" fontId="2" fillId="0" borderId="55" xfId="0" applyNumberFormat="1" applyFont="1" applyBorder="1" applyAlignment="1">
      <alignment horizontal="center"/>
    </xf>
    <xf numFmtId="44" fontId="6" fillId="0" borderId="23" xfId="1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center"/>
    </xf>
    <xf numFmtId="7" fontId="3" fillId="0" borderId="5" xfId="1" applyNumberFormat="1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2" xfId="0" applyFont="1" applyBorder="1"/>
    <xf numFmtId="39" fontId="6" fillId="0" borderId="14" xfId="1" applyNumberFormat="1" applyFont="1" applyBorder="1" applyAlignment="1">
      <alignment horizontal="center"/>
    </xf>
    <xf numFmtId="7" fontId="5" fillId="0" borderId="4" xfId="1" applyNumberFormat="1" applyFont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7" fontId="13" fillId="0" borderId="10" xfId="1" applyNumberFormat="1" applyFont="1" applyBorder="1" applyAlignment="1">
      <alignment horizontal="center"/>
    </xf>
    <xf numFmtId="39" fontId="2" fillId="0" borderId="31" xfId="1" applyNumberFormat="1" applyFont="1" applyFill="1" applyBorder="1" applyAlignment="1">
      <alignment horizontal="center"/>
    </xf>
    <xf numFmtId="39" fontId="2" fillId="0" borderId="4" xfId="0" applyNumberFormat="1" applyFont="1" applyFill="1" applyBorder="1"/>
    <xf numFmtId="7" fontId="2" fillId="0" borderId="25" xfId="1" applyNumberFormat="1" applyFont="1" applyFill="1" applyBorder="1" applyAlignment="1">
      <alignment horizontal="center"/>
    </xf>
    <xf numFmtId="39" fontId="2" fillId="0" borderId="25" xfId="1" applyNumberFormat="1" applyFont="1" applyFill="1" applyBorder="1" applyAlignment="1">
      <alignment horizontal="center"/>
    </xf>
    <xf numFmtId="7" fontId="6" fillId="0" borderId="4" xfId="1" applyNumberFormat="1" applyFont="1" applyFill="1" applyBorder="1" applyAlignment="1">
      <alignment horizontal="center"/>
    </xf>
    <xf numFmtId="39" fontId="2" fillId="0" borderId="13" xfId="1" applyNumberFormat="1" applyFont="1" applyBorder="1" applyAlignment="1">
      <alignment horizontal="center"/>
    </xf>
    <xf numFmtId="0" fontId="3" fillId="2" borderId="51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top" wrapText="1"/>
    </xf>
    <xf numFmtId="7" fontId="3" fillId="2" borderId="8" xfId="1" applyNumberFormat="1" applyFont="1" applyFill="1" applyBorder="1" applyAlignment="1">
      <alignment horizontal="center" vertical="top" wrapText="1"/>
    </xf>
    <xf numFmtId="1" fontId="3" fillId="2" borderId="8" xfId="0" applyNumberFormat="1" applyFont="1" applyFill="1" applyBorder="1" applyAlignment="1">
      <alignment horizontal="center" vertical="top" wrapText="1"/>
    </xf>
    <xf numFmtId="2" fontId="3" fillId="2" borderId="9" xfId="0" applyNumberFormat="1" applyFont="1" applyFill="1" applyBorder="1" applyAlignment="1">
      <alignment horizontal="center"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2" fontId="3" fillId="2" borderId="8" xfId="0" applyNumberFormat="1" applyFont="1" applyFill="1" applyBorder="1" applyAlignment="1">
      <alignment horizontal="center" vertical="top" wrapText="1"/>
    </xf>
    <xf numFmtId="165" fontId="3" fillId="2" borderId="8" xfId="0" applyNumberFormat="1" applyFont="1" applyFill="1" applyBorder="1" applyAlignment="1">
      <alignment horizontal="center" vertical="top" wrapText="1"/>
    </xf>
    <xf numFmtId="0" fontId="3" fillId="2" borderId="52" xfId="0" applyFont="1" applyFill="1" applyBorder="1" applyAlignment="1">
      <alignment horizontal="center" vertical="top" wrapText="1"/>
    </xf>
    <xf numFmtId="2" fontId="3" fillId="2" borderId="0" xfId="0" applyNumberFormat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left" vertical="top" wrapText="1"/>
    </xf>
    <xf numFmtId="1" fontId="2" fillId="0" borderId="4" xfId="0" applyNumberFormat="1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left"/>
    </xf>
    <xf numFmtId="0" fontId="6" fillId="0" borderId="23" xfId="0" applyFont="1" applyBorder="1"/>
    <xf numFmtId="0" fontId="2" fillId="0" borderId="5" xfId="0" applyFont="1" applyBorder="1"/>
    <xf numFmtId="0" fontId="2" fillId="0" borderId="25" xfId="0" applyFont="1" applyBorder="1"/>
    <xf numFmtId="0" fontId="3" fillId="0" borderId="0" xfId="0" applyFont="1"/>
    <xf numFmtId="1" fontId="2" fillId="0" borderId="12" xfId="0" applyNumberFormat="1" applyFont="1" applyBorder="1" applyAlignment="1">
      <alignment horizontal="left"/>
    </xf>
    <xf numFmtId="165" fontId="6" fillId="0" borderId="12" xfId="0" applyNumberFormat="1" applyFont="1" applyFill="1" applyBorder="1" applyAlignment="1">
      <alignment horizontal="left"/>
    </xf>
    <xf numFmtId="164" fontId="3" fillId="0" borderId="12" xfId="1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164" fontId="3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7" fontId="8" fillId="0" borderId="0" xfId="1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>
      <alignment horizontal="center"/>
    </xf>
    <xf numFmtId="0" fontId="4" fillId="0" borderId="3" xfId="0" applyFont="1" applyBorder="1"/>
    <xf numFmtId="1" fontId="2" fillId="0" borderId="3" xfId="0" applyNumberFormat="1" applyFont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left"/>
    </xf>
    <xf numFmtId="164" fontId="3" fillId="0" borderId="3" xfId="1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7" fontId="8" fillId="0" borderId="16" xfId="1" applyNumberFormat="1" applyFont="1" applyFill="1" applyBorder="1" applyAlignment="1">
      <alignment horizontal="center"/>
    </xf>
    <xf numFmtId="1" fontId="2" fillId="0" borderId="16" xfId="0" applyNumberFormat="1" applyFont="1" applyBorder="1" applyAlignment="1">
      <alignment horizontal="left"/>
    </xf>
    <xf numFmtId="2" fontId="2" fillId="0" borderId="16" xfId="0" applyNumberFormat="1" applyFont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165" fontId="6" fillId="0" borderId="16" xfId="0" applyNumberFormat="1" applyFont="1" applyFill="1" applyBorder="1" applyAlignment="1">
      <alignment horizontal="left"/>
    </xf>
    <xf numFmtId="2" fontId="2" fillId="0" borderId="16" xfId="1" applyNumberFormat="1" applyFont="1" applyFill="1" applyBorder="1" applyAlignment="1">
      <alignment horizontal="center"/>
    </xf>
    <xf numFmtId="164" fontId="3" fillId="0" borderId="16" xfId="1" applyNumberFormat="1" applyFont="1" applyFill="1" applyBorder="1" applyAlignment="1">
      <alignment horizontal="right"/>
    </xf>
    <xf numFmtId="164" fontId="2" fillId="0" borderId="16" xfId="1" applyNumberFormat="1" applyFont="1" applyFill="1" applyBorder="1" applyAlignment="1">
      <alignment horizontal="center"/>
    </xf>
    <xf numFmtId="10" fontId="2" fillId="0" borderId="16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/>
    </xf>
    <xf numFmtId="0" fontId="2" fillId="0" borderId="16" xfId="0" applyFont="1" applyBorder="1"/>
    <xf numFmtId="0" fontId="4" fillId="0" borderId="16" xfId="0" applyFont="1" applyBorder="1"/>
    <xf numFmtId="0" fontId="3" fillId="3" borderId="4" xfId="0" applyFont="1" applyFill="1" applyBorder="1" applyAlignment="1">
      <alignment horizontal="center" vertical="top" wrapText="1"/>
    </xf>
    <xf numFmtId="165" fontId="2" fillId="0" borderId="16" xfId="0" applyNumberFormat="1" applyFont="1" applyBorder="1" applyAlignment="1">
      <alignment horizontal="center"/>
    </xf>
    <xf numFmtId="0" fontId="2" fillId="9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39" fontId="2" fillId="0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7" fontId="7" fillId="0" borderId="0" xfId="1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 vertical="top" wrapText="1"/>
    </xf>
    <xf numFmtId="0" fontId="3" fillId="9" borderId="31" xfId="0" applyFont="1" applyFill="1" applyBorder="1" applyAlignment="1">
      <alignment horizontal="left"/>
    </xf>
    <xf numFmtId="0" fontId="3" fillId="9" borderId="0" xfId="0" applyFont="1" applyFill="1"/>
    <xf numFmtId="0" fontId="3" fillId="0" borderId="0" xfId="0" applyFont="1" applyFill="1"/>
    <xf numFmtId="0" fontId="3" fillId="0" borderId="25" xfId="0" applyFont="1" applyFill="1" applyBorder="1"/>
    <xf numFmtId="0" fontId="3" fillId="9" borderId="12" xfId="0" applyFont="1" applyFill="1" applyBorder="1" applyAlignment="1">
      <alignment horizontal="left"/>
    </xf>
    <xf numFmtId="0" fontId="13" fillId="9" borderId="0" xfId="0" applyFont="1" applyFill="1"/>
    <xf numFmtId="0" fontId="2" fillId="9" borderId="30" xfId="0" applyFont="1" applyFill="1" applyBorder="1"/>
    <xf numFmtId="0" fontId="3" fillId="9" borderId="30" xfId="0" applyFont="1" applyFill="1" applyBorder="1"/>
    <xf numFmtId="0" fontId="13" fillId="9" borderId="30" xfId="0" applyFont="1" applyFill="1" applyBorder="1"/>
    <xf numFmtId="0" fontId="3" fillId="9" borderId="0" xfId="0" applyFont="1" applyFill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0" fontId="3" fillId="9" borderId="0" xfId="0" applyFont="1" applyFill="1" applyBorder="1"/>
    <xf numFmtId="0" fontId="2" fillId="2" borderId="0" xfId="0" applyFont="1" applyFill="1" applyBorder="1"/>
    <xf numFmtId="0" fontId="3" fillId="0" borderId="31" xfId="0" applyFont="1" applyFill="1" applyBorder="1"/>
    <xf numFmtId="1" fontId="2" fillId="0" borderId="0" xfId="0" applyNumberFormat="1" applyFont="1" applyFill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165" fontId="6" fillId="0" borderId="4" xfId="0" applyNumberFormat="1" applyFont="1" applyFill="1" applyBorder="1" applyAlignment="1">
      <alignment horizontal="left"/>
    </xf>
    <xf numFmtId="0" fontId="3" fillId="9" borderId="2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wrapText="1"/>
    </xf>
    <xf numFmtId="7" fontId="8" fillId="0" borderId="0" xfId="1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7" fontId="3" fillId="0" borderId="0" xfId="0" applyNumberFormat="1" applyFont="1" applyBorder="1" applyAlignment="1">
      <alignment horizontal="center"/>
    </xf>
    <xf numFmtId="169" fontId="3" fillId="0" borderId="0" xfId="1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3" fillId="9" borderId="30" xfId="0" applyFont="1" applyFill="1" applyBorder="1" applyAlignment="1">
      <alignment horizontal="left"/>
    </xf>
    <xf numFmtId="167" fontId="8" fillId="3" borderId="1" xfId="0" applyNumberFormat="1" applyFont="1" applyFill="1" applyBorder="1" applyAlignment="1">
      <alignment horizontal="center" wrapText="1"/>
    </xf>
    <xf numFmtId="167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wrapText="1"/>
    </xf>
    <xf numFmtId="167" fontId="2" fillId="0" borderId="7" xfId="0" applyNumberFormat="1" applyFont="1" applyBorder="1" applyAlignment="1">
      <alignment horizontal="center" wrapText="1"/>
    </xf>
    <xf numFmtId="167" fontId="2" fillId="0" borderId="7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6" fillId="9" borderId="0" xfId="0" applyFont="1" applyFill="1" applyBorder="1"/>
    <xf numFmtId="0" fontId="2" fillId="0" borderId="56" xfId="0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44" fontId="2" fillId="0" borderId="1" xfId="1" applyFont="1" applyFill="1" applyBorder="1" applyAlignment="1">
      <alignment horizontal="center" wrapText="1"/>
    </xf>
    <xf numFmtId="167" fontId="2" fillId="0" borderId="1" xfId="0" applyNumberFormat="1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167" fontId="2" fillId="0" borderId="4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wrapText="1"/>
    </xf>
    <xf numFmtId="44" fontId="2" fillId="0" borderId="3" xfId="1" applyFont="1" applyFill="1" applyBorder="1" applyAlignment="1">
      <alignment horizontal="center" wrapText="1"/>
    </xf>
    <xf numFmtId="167" fontId="2" fillId="0" borderId="3" xfId="0" applyNumberFormat="1" applyFont="1" applyFill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2" fontId="3" fillId="5" borderId="1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3" fillId="0" borderId="4" xfId="0" applyNumberFormat="1" applyFont="1" applyFill="1" applyBorder="1" applyAlignment="1">
      <alignment horizontal="center" vertical="top" wrapText="1"/>
    </xf>
    <xf numFmtId="2" fontId="4" fillId="0" borderId="1" xfId="1" applyNumberFormat="1" applyFont="1" applyBorder="1" applyAlignment="1">
      <alignment horizontal="center"/>
    </xf>
    <xf numFmtId="2" fontId="4" fillId="0" borderId="10" xfId="1" applyNumberFormat="1" applyFont="1" applyFill="1" applyBorder="1" applyAlignment="1">
      <alignment horizontal="center"/>
    </xf>
    <xf numFmtId="2" fontId="4" fillId="2" borderId="4" xfId="1" applyNumberFormat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top" wrapText="1"/>
    </xf>
    <xf numFmtId="2" fontId="2" fillId="0" borderId="1" xfId="0" applyNumberFormat="1" applyFont="1" applyBorder="1"/>
    <xf numFmtId="2" fontId="6" fillId="0" borderId="10" xfId="0" applyNumberFormat="1" applyFont="1" applyBorder="1"/>
    <xf numFmtId="2" fontId="6" fillId="0" borderId="4" xfId="0" applyNumberFormat="1" applyFont="1" applyFill="1" applyBorder="1"/>
    <xf numFmtId="2" fontId="6" fillId="0" borderId="1" xfId="1" applyNumberFormat="1" applyFont="1" applyBorder="1" applyAlignment="1">
      <alignment horizontal="center"/>
    </xf>
    <xf numFmtId="2" fontId="6" fillId="0" borderId="4" xfId="1" applyNumberFormat="1" applyFont="1" applyBorder="1" applyAlignment="1">
      <alignment horizontal="center"/>
    </xf>
    <xf numFmtId="2" fontId="6" fillId="0" borderId="4" xfId="0" applyNumberFormat="1" applyFont="1" applyBorder="1"/>
    <xf numFmtId="2" fontId="4" fillId="0" borderId="4" xfId="0" applyNumberFormat="1" applyFont="1" applyBorder="1"/>
    <xf numFmtId="2" fontId="2" fillId="0" borderId="7" xfId="1" applyNumberFormat="1" applyFont="1" applyBorder="1" applyAlignment="1">
      <alignment horizontal="center"/>
    </xf>
    <xf numFmtId="2" fontId="2" fillId="0" borderId="23" xfId="1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 vertical="top" wrapText="1"/>
    </xf>
    <xf numFmtId="2" fontId="3" fillId="5" borderId="7" xfId="0" applyNumberFormat="1" applyFont="1" applyFill="1" applyBorder="1" applyAlignment="1">
      <alignment horizontal="center" vertical="top" wrapText="1"/>
    </xf>
    <xf numFmtId="2" fontId="2" fillId="0" borderId="7" xfId="1" applyNumberFormat="1" applyFont="1" applyFill="1" applyBorder="1" applyAlignment="1">
      <alignment horizontal="center"/>
    </xf>
    <xf numFmtId="2" fontId="2" fillId="0" borderId="23" xfId="1" applyNumberFormat="1" applyFont="1" applyFill="1" applyBorder="1" applyAlignment="1">
      <alignment horizontal="center"/>
    </xf>
    <xf numFmtId="2" fontId="2" fillId="0" borderId="25" xfId="1" applyNumberFormat="1" applyFont="1" applyBorder="1" applyAlignment="1">
      <alignment horizontal="center"/>
    </xf>
    <xf numFmtId="2" fontId="2" fillId="3" borderId="0" xfId="1" applyNumberFormat="1" applyFont="1" applyFill="1" applyBorder="1" applyAlignment="1">
      <alignment horizontal="center"/>
    </xf>
    <xf numFmtId="2" fontId="2" fillId="3" borderId="7" xfId="1" applyNumberFormat="1" applyFont="1" applyFill="1" applyBorder="1" applyAlignment="1">
      <alignment horizontal="center"/>
    </xf>
    <xf numFmtId="2" fontId="3" fillId="5" borderId="25" xfId="0" applyNumberFormat="1" applyFont="1" applyFill="1" applyBorder="1" applyAlignment="1">
      <alignment horizontal="center" vertical="top" wrapText="1"/>
    </xf>
    <xf numFmtId="2" fontId="2" fillId="0" borderId="24" xfId="1" applyNumberFormat="1" applyFont="1" applyBorder="1" applyAlignment="1">
      <alignment horizontal="center"/>
    </xf>
    <xf numFmtId="2" fontId="3" fillId="5" borderId="10" xfId="0" applyNumberFormat="1" applyFont="1" applyFill="1" applyBorder="1" applyAlignment="1">
      <alignment horizontal="center" vertical="top" wrapText="1"/>
    </xf>
    <xf numFmtId="2" fontId="4" fillId="0" borderId="7" xfId="1" applyNumberFormat="1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center" vertical="top" wrapText="1"/>
    </xf>
    <xf numFmtId="2" fontId="2" fillId="0" borderId="25" xfId="1" applyNumberFormat="1" applyFont="1" applyFill="1" applyBorder="1" applyAlignment="1">
      <alignment horizontal="center"/>
    </xf>
    <xf numFmtId="2" fontId="2" fillId="2" borderId="7" xfId="1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 applyAlignment="1">
      <alignment horizontal="center" wrapText="1"/>
    </xf>
    <xf numFmtId="2" fontId="2" fillId="0" borderId="4" xfId="0" applyNumberFormat="1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3" fillId="3" borderId="33" xfId="0" applyFont="1" applyFill="1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wrapText="1"/>
    </xf>
    <xf numFmtId="0" fontId="3" fillId="0" borderId="38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7" fontId="2" fillId="0" borderId="1" xfId="1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7" fontId="2" fillId="0" borderId="3" xfId="1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7" fontId="3" fillId="0" borderId="1" xfId="1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7" fontId="2" fillId="0" borderId="4" xfId="1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2" fillId="0" borderId="39" xfId="0" applyNumberFormat="1" applyFont="1" applyFill="1" applyBorder="1" applyAlignment="1">
      <alignment horizontal="center" vertical="center" wrapText="1"/>
    </xf>
    <xf numFmtId="7" fontId="2" fillId="0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top" wrapText="1"/>
    </xf>
    <xf numFmtId="164" fontId="2" fillId="0" borderId="10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Reeder@maniscalcosto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view="pageLayout" zoomScaleNormal="100" workbookViewId="0">
      <selection activeCell="B231" sqref="B231"/>
    </sheetView>
  </sheetViews>
  <sheetFormatPr defaultRowHeight="13.5" x14ac:dyDescent="0.3"/>
  <cols>
    <col min="1" max="1" width="19.85546875" style="11" customWidth="1"/>
    <col min="2" max="2" width="12.28515625" style="11" customWidth="1"/>
    <col min="3" max="3" width="53.42578125" style="11" customWidth="1"/>
    <col min="4" max="4" width="7.85546875" style="13" customWidth="1"/>
    <col min="5" max="5" width="7.28515625" style="13" customWidth="1"/>
    <col min="6" max="6" width="9" style="14" customWidth="1"/>
    <col min="7" max="7" width="12.140625" style="15" customWidth="1"/>
    <col min="8" max="8" width="11.5703125" style="15" customWidth="1"/>
    <col min="9" max="256" width="8.85546875" style="11"/>
    <col min="257" max="257" width="19.85546875" style="11" customWidth="1"/>
    <col min="258" max="258" width="11" style="11" customWidth="1"/>
    <col min="259" max="259" width="58" style="11" customWidth="1"/>
    <col min="260" max="260" width="9" style="11" customWidth="1"/>
    <col min="261" max="261" width="6.7109375" style="11" customWidth="1"/>
    <col min="262" max="262" width="7.7109375" style="11" customWidth="1"/>
    <col min="263" max="263" width="9.42578125" style="11" customWidth="1"/>
    <col min="264" max="512" width="8.85546875" style="11"/>
    <col min="513" max="513" width="19.85546875" style="11" customWidth="1"/>
    <col min="514" max="514" width="11" style="11" customWidth="1"/>
    <col min="515" max="515" width="58" style="11" customWidth="1"/>
    <col min="516" max="516" width="9" style="11" customWidth="1"/>
    <col min="517" max="517" width="6.7109375" style="11" customWidth="1"/>
    <col min="518" max="518" width="7.7109375" style="11" customWidth="1"/>
    <col min="519" max="519" width="9.42578125" style="11" customWidth="1"/>
    <col min="520" max="768" width="8.85546875" style="11"/>
    <col min="769" max="769" width="19.85546875" style="11" customWidth="1"/>
    <col min="770" max="770" width="11" style="11" customWidth="1"/>
    <col min="771" max="771" width="58" style="11" customWidth="1"/>
    <col min="772" max="772" width="9" style="11" customWidth="1"/>
    <col min="773" max="773" width="6.7109375" style="11" customWidth="1"/>
    <col min="774" max="774" width="7.7109375" style="11" customWidth="1"/>
    <col min="775" max="775" width="9.42578125" style="11" customWidth="1"/>
    <col min="776" max="1024" width="8.85546875" style="11"/>
    <col min="1025" max="1025" width="19.85546875" style="11" customWidth="1"/>
    <col min="1026" max="1026" width="11" style="11" customWidth="1"/>
    <col min="1027" max="1027" width="58" style="11" customWidth="1"/>
    <col min="1028" max="1028" width="9" style="11" customWidth="1"/>
    <col min="1029" max="1029" width="6.7109375" style="11" customWidth="1"/>
    <col min="1030" max="1030" width="7.7109375" style="11" customWidth="1"/>
    <col min="1031" max="1031" width="9.42578125" style="11" customWidth="1"/>
    <col min="1032" max="1280" width="8.85546875" style="11"/>
    <col min="1281" max="1281" width="19.85546875" style="11" customWidth="1"/>
    <col min="1282" max="1282" width="11" style="11" customWidth="1"/>
    <col min="1283" max="1283" width="58" style="11" customWidth="1"/>
    <col min="1284" max="1284" width="9" style="11" customWidth="1"/>
    <col min="1285" max="1285" width="6.7109375" style="11" customWidth="1"/>
    <col min="1286" max="1286" width="7.7109375" style="11" customWidth="1"/>
    <col min="1287" max="1287" width="9.42578125" style="11" customWidth="1"/>
    <col min="1288" max="1536" width="8.85546875" style="11"/>
    <col min="1537" max="1537" width="19.85546875" style="11" customWidth="1"/>
    <col min="1538" max="1538" width="11" style="11" customWidth="1"/>
    <col min="1539" max="1539" width="58" style="11" customWidth="1"/>
    <col min="1540" max="1540" width="9" style="11" customWidth="1"/>
    <col min="1541" max="1541" width="6.7109375" style="11" customWidth="1"/>
    <col min="1542" max="1542" width="7.7109375" style="11" customWidth="1"/>
    <col min="1543" max="1543" width="9.42578125" style="11" customWidth="1"/>
    <col min="1544" max="1792" width="8.85546875" style="11"/>
    <col min="1793" max="1793" width="19.85546875" style="11" customWidth="1"/>
    <col min="1794" max="1794" width="11" style="11" customWidth="1"/>
    <col min="1795" max="1795" width="58" style="11" customWidth="1"/>
    <col min="1796" max="1796" width="9" style="11" customWidth="1"/>
    <col min="1797" max="1797" width="6.7109375" style="11" customWidth="1"/>
    <col min="1798" max="1798" width="7.7109375" style="11" customWidth="1"/>
    <col min="1799" max="1799" width="9.42578125" style="11" customWidth="1"/>
    <col min="1800" max="2048" width="8.85546875" style="11"/>
    <col min="2049" max="2049" width="19.85546875" style="11" customWidth="1"/>
    <col min="2050" max="2050" width="11" style="11" customWidth="1"/>
    <col min="2051" max="2051" width="58" style="11" customWidth="1"/>
    <col min="2052" max="2052" width="9" style="11" customWidth="1"/>
    <col min="2053" max="2053" width="6.7109375" style="11" customWidth="1"/>
    <col min="2054" max="2054" width="7.7109375" style="11" customWidth="1"/>
    <col min="2055" max="2055" width="9.42578125" style="11" customWidth="1"/>
    <col min="2056" max="2304" width="8.85546875" style="11"/>
    <col min="2305" max="2305" width="19.85546875" style="11" customWidth="1"/>
    <col min="2306" max="2306" width="11" style="11" customWidth="1"/>
    <col min="2307" max="2307" width="58" style="11" customWidth="1"/>
    <col min="2308" max="2308" width="9" style="11" customWidth="1"/>
    <col min="2309" max="2309" width="6.7109375" style="11" customWidth="1"/>
    <col min="2310" max="2310" width="7.7109375" style="11" customWidth="1"/>
    <col min="2311" max="2311" width="9.42578125" style="11" customWidth="1"/>
    <col min="2312" max="2560" width="8.85546875" style="11"/>
    <col min="2561" max="2561" width="19.85546875" style="11" customWidth="1"/>
    <col min="2562" max="2562" width="11" style="11" customWidth="1"/>
    <col min="2563" max="2563" width="58" style="11" customWidth="1"/>
    <col min="2564" max="2564" width="9" style="11" customWidth="1"/>
    <col min="2565" max="2565" width="6.7109375" style="11" customWidth="1"/>
    <col min="2566" max="2566" width="7.7109375" style="11" customWidth="1"/>
    <col min="2567" max="2567" width="9.42578125" style="11" customWidth="1"/>
    <col min="2568" max="2816" width="8.85546875" style="11"/>
    <col min="2817" max="2817" width="19.85546875" style="11" customWidth="1"/>
    <col min="2818" max="2818" width="11" style="11" customWidth="1"/>
    <col min="2819" max="2819" width="58" style="11" customWidth="1"/>
    <col min="2820" max="2820" width="9" style="11" customWidth="1"/>
    <col min="2821" max="2821" width="6.7109375" style="11" customWidth="1"/>
    <col min="2822" max="2822" width="7.7109375" style="11" customWidth="1"/>
    <col min="2823" max="2823" width="9.42578125" style="11" customWidth="1"/>
    <col min="2824" max="3072" width="8.85546875" style="11"/>
    <col min="3073" max="3073" width="19.85546875" style="11" customWidth="1"/>
    <col min="3074" max="3074" width="11" style="11" customWidth="1"/>
    <col min="3075" max="3075" width="58" style="11" customWidth="1"/>
    <col min="3076" max="3076" width="9" style="11" customWidth="1"/>
    <col min="3077" max="3077" width="6.7109375" style="11" customWidth="1"/>
    <col min="3078" max="3078" width="7.7109375" style="11" customWidth="1"/>
    <col min="3079" max="3079" width="9.42578125" style="11" customWidth="1"/>
    <col min="3080" max="3328" width="8.85546875" style="11"/>
    <col min="3329" max="3329" width="19.85546875" style="11" customWidth="1"/>
    <col min="3330" max="3330" width="11" style="11" customWidth="1"/>
    <col min="3331" max="3331" width="58" style="11" customWidth="1"/>
    <col min="3332" max="3332" width="9" style="11" customWidth="1"/>
    <col min="3333" max="3333" width="6.7109375" style="11" customWidth="1"/>
    <col min="3334" max="3334" width="7.7109375" style="11" customWidth="1"/>
    <col min="3335" max="3335" width="9.42578125" style="11" customWidth="1"/>
    <col min="3336" max="3584" width="8.85546875" style="11"/>
    <col min="3585" max="3585" width="19.85546875" style="11" customWidth="1"/>
    <col min="3586" max="3586" width="11" style="11" customWidth="1"/>
    <col min="3587" max="3587" width="58" style="11" customWidth="1"/>
    <col min="3588" max="3588" width="9" style="11" customWidth="1"/>
    <col min="3589" max="3589" width="6.7109375" style="11" customWidth="1"/>
    <col min="3590" max="3590" width="7.7109375" style="11" customWidth="1"/>
    <col min="3591" max="3591" width="9.42578125" style="11" customWidth="1"/>
    <col min="3592" max="3840" width="8.85546875" style="11"/>
    <col min="3841" max="3841" width="19.85546875" style="11" customWidth="1"/>
    <col min="3842" max="3842" width="11" style="11" customWidth="1"/>
    <col min="3843" max="3843" width="58" style="11" customWidth="1"/>
    <col min="3844" max="3844" width="9" style="11" customWidth="1"/>
    <col min="3845" max="3845" width="6.7109375" style="11" customWidth="1"/>
    <col min="3846" max="3846" width="7.7109375" style="11" customWidth="1"/>
    <col min="3847" max="3847" width="9.42578125" style="11" customWidth="1"/>
    <col min="3848" max="4096" width="8.85546875" style="11"/>
    <col min="4097" max="4097" width="19.85546875" style="11" customWidth="1"/>
    <col min="4098" max="4098" width="11" style="11" customWidth="1"/>
    <col min="4099" max="4099" width="58" style="11" customWidth="1"/>
    <col min="4100" max="4100" width="9" style="11" customWidth="1"/>
    <col min="4101" max="4101" width="6.7109375" style="11" customWidth="1"/>
    <col min="4102" max="4102" width="7.7109375" style="11" customWidth="1"/>
    <col min="4103" max="4103" width="9.42578125" style="11" customWidth="1"/>
    <col min="4104" max="4352" width="8.85546875" style="11"/>
    <col min="4353" max="4353" width="19.85546875" style="11" customWidth="1"/>
    <col min="4354" max="4354" width="11" style="11" customWidth="1"/>
    <col min="4355" max="4355" width="58" style="11" customWidth="1"/>
    <col min="4356" max="4356" width="9" style="11" customWidth="1"/>
    <col min="4357" max="4357" width="6.7109375" style="11" customWidth="1"/>
    <col min="4358" max="4358" width="7.7109375" style="11" customWidth="1"/>
    <col min="4359" max="4359" width="9.42578125" style="11" customWidth="1"/>
    <col min="4360" max="4608" width="8.85546875" style="11"/>
    <col min="4609" max="4609" width="19.85546875" style="11" customWidth="1"/>
    <col min="4610" max="4610" width="11" style="11" customWidth="1"/>
    <col min="4611" max="4611" width="58" style="11" customWidth="1"/>
    <col min="4612" max="4612" width="9" style="11" customWidth="1"/>
    <col min="4613" max="4613" width="6.7109375" style="11" customWidth="1"/>
    <col min="4614" max="4614" width="7.7109375" style="11" customWidth="1"/>
    <col min="4615" max="4615" width="9.42578125" style="11" customWidth="1"/>
    <col min="4616" max="4864" width="8.85546875" style="11"/>
    <col min="4865" max="4865" width="19.85546875" style="11" customWidth="1"/>
    <col min="4866" max="4866" width="11" style="11" customWidth="1"/>
    <col min="4867" max="4867" width="58" style="11" customWidth="1"/>
    <col min="4868" max="4868" width="9" style="11" customWidth="1"/>
    <col min="4869" max="4869" width="6.7109375" style="11" customWidth="1"/>
    <col min="4870" max="4870" width="7.7109375" style="11" customWidth="1"/>
    <col min="4871" max="4871" width="9.42578125" style="11" customWidth="1"/>
    <col min="4872" max="5120" width="8.85546875" style="11"/>
    <col min="5121" max="5121" width="19.85546875" style="11" customWidth="1"/>
    <col min="5122" max="5122" width="11" style="11" customWidth="1"/>
    <col min="5123" max="5123" width="58" style="11" customWidth="1"/>
    <col min="5124" max="5124" width="9" style="11" customWidth="1"/>
    <col min="5125" max="5125" width="6.7109375" style="11" customWidth="1"/>
    <col min="5126" max="5126" width="7.7109375" style="11" customWidth="1"/>
    <col min="5127" max="5127" width="9.42578125" style="11" customWidth="1"/>
    <col min="5128" max="5376" width="8.85546875" style="11"/>
    <col min="5377" max="5377" width="19.85546875" style="11" customWidth="1"/>
    <col min="5378" max="5378" width="11" style="11" customWidth="1"/>
    <col min="5379" max="5379" width="58" style="11" customWidth="1"/>
    <col min="5380" max="5380" width="9" style="11" customWidth="1"/>
    <col min="5381" max="5381" width="6.7109375" style="11" customWidth="1"/>
    <col min="5382" max="5382" width="7.7109375" style="11" customWidth="1"/>
    <col min="5383" max="5383" width="9.42578125" style="11" customWidth="1"/>
    <col min="5384" max="5632" width="8.85546875" style="11"/>
    <col min="5633" max="5633" width="19.85546875" style="11" customWidth="1"/>
    <col min="5634" max="5634" width="11" style="11" customWidth="1"/>
    <col min="5635" max="5635" width="58" style="11" customWidth="1"/>
    <col min="5636" max="5636" width="9" style="11" customWidth="1"/>
    <col min="5637" max="5637" width="6.7109375" style="11" customWidth="1"/>
    <col min="5638" max="5638" width="7.7109375" style="11" customWidth="1"/>
    <col min="5639" max="5639" width="9.42578125" style="11" customWidth="1"/>
    <col min="5640" max="5888" width="8.85546875" style="11"/>
    <col min="5889" max="5889" width="19.85546875" style="11" customWidth="1"/>
    <col min="5890" max="5890" width="11" style="11" customWidth="1"/>
    <col min="5891" max="5891" width="58" style="11" customWidth="1"/>
    <col min="5892" max="5892" width="9" style="11" customWidth="1"/>
    <col min="5893" max="5893" width="6.7109375" style="11" customWidth="1"/>
    <col min="5894" max="5894" width="7.7109375" style="11" customWidth="1"/>
    <col min="5895" max="5895" width="9.42578125" style="11" customWidth="1"/>
    <col min="5896" max="6144" width="8.85546875" style="11"/>
    <col min="6145" max="6145" width="19.85546875" style="11" customWidth="1"/>
    <col min="6146" max="6146" width="11" style="11" customWidth="1"/>
    <col min="6147" max="6147" width="58" style="11" customWidth="1"/>
    <col min="6148" max="6148" width="9" style="11" customWidth="1"/>
    <col min="6149" max="6149" width="6.7109375" style="11" customWidth="1"/>
    <col min="6150" max="6150" width="7.7109375" style="11" customWidth="1"/>
    <col min="6151" max="6151" width="9.42578125" style="11" customWidth="1"/>
    <col min="6152" max="6400" width="8.85546875" style="11"/>
    <col min="6401" max="6401" width="19.85546875" style="11" customWidth="1"/>
    <col min="6402" max="6402" width="11" style="11" customWidth="1"/>
    <col min="6403" max="6403" width="58" style="11" customWidth="1"/>
    <col min="6404" max="6404" width="9" style="11" customWidth="1"/>
    <col min="6405" max="6405" width="6.7109375" style="11" customWidth="1"/>
    <col min="6406" max="6406" width="7.7109375" style="11" customWidth="1"/>
    <col min="6407" max="6407" width="9.42578125" style="11" customWidth="1"/>
    <col min="6408" max="6656" width="8.85546875" style="11"/>
    <col min="6657" max="6657" width="19.85546875" style="11" customWidth="1"/>
    <col min="6658" max="6658" width="11" style="11" customWidth="1"/>
    <col min="6659" max="6659" width="58" style="11" customWidth="1"/>
    <col min="6660" max="6660" width="9" style="11" customWidth="1"/>
    <col min="6661" max="6661" width="6.7109375" style="11" customWidth="1"/>
    <col min="6662" max="6662" width="7.7109375" style="11" customWidth="1"/>
    <col min="6663" max="6663" width="9.42578125" style="11" customWidth="1"/>
    <col min="6664" max="6912" width="8.85546875" style="11"/>
    <col min="6913" max="6913" width="19.85546875" style="11" customWidth="1"/>
    <col min="6914" max="6914" width="11" style="11" customWidth="1"/>
    <col min="6915" max="6915" width="58" style="11" customWidth="1"/>
    <col min="6916" max="6916" width="9" style="11" customWidth="1"/>
    <col min="6917" max="6917" width="6.7109375" style="11" customWidth="1"/>
    <col min="6918" max="6918" width="7.7109375" style="11" customWidth="1"/>
    <col min="6919" max="6919" width="9.42578125" style="11" customWidth="1"/>
    <col min="6920" max="7168" width="8.85546875" style="11"/>
    <col min="7169" max="7169" width="19.85546875" style="11" customWidth="1"/>
    <col min="7170" max="7170" width="11" style="11" customWidth="1"/>
    <col min="7171" max="7171" width="58" style="11" customWidth="1"/>
    <col min="7172" max="7172" width="9" style="11" customWidth="1"/>
    <col min="7173" max="7173" width="6.7109375" style="11" customWidth="1"/>
    <col min="7174" max="7174" width="7.7109375" style="11" customWidth="1"/>
    <col min="7175" max="7175" width="9.42578125" style="11" customWidth="1"/>
    <col min="7176" max="7424" width="8.85546875" style="11"/>
    <col min="7425" max="7425" width="19.85546875" style="11" customWidth="1"/>
    <col min="7426" max="7426" width="11" style="11" customWidth="1"/>
    <col min="7427" max="7427" width="58" style="11" customWidth="1"/>
    <col min="7428" max="7428" width="9" style="11" customWidth="1"/>
    <col min="7429" max="7429" width="6.7109375" style="11" customWidth="1"/>
    <col min="7430" max="7430" width="7.7109375" style="11" customWidth="1"/>
    <col min="7431" max="7431" width="9.42578125" style="11" customWidth="1"/>
    <col min="7432" max="7680" width="8.85546875" style="11"/>
    <col min="7681" max="7681" width="19.85546875" style="11" customWidth="1"/>
    <col min="7682" max="7682" width="11" style="11" customWidth="1"/>
    <col min="7683" max="7683" width="58" style="11" customWidth="1"/>
    <col min="7684" max="7684" width="9" style="11" customWidth="1"/>
    <col min="7685" max="7685" width="6.7109375" style="11" customWidth="1"/>
    <col min="7686" max="7686" width="7.7109375" style="11" customWidth="1"/>
    <col min="7687" max="7687" width="9.42578125" style="11" customWidth="1"/>
    <col min="7688" max="7936" width="8.85546875" style="11"/>
    <col min="7937" max="7937" width="19.85546875" style="11" customWidth="1"/>
    <col min="7938" max="7938" width="11" style="11" customWidth="1"/>
    <col min="7939" max="7939" width="58" style="11" customWidth="1"/>
    <col min="7940" max="7940" width="9" style="11" customWidth="1"/>
    <col min="7941" max="7941" width="6.7109375" style="11" customWidth="1"/>
    <col min="7942" max="7942" width="7.7109375" style="11" customWidth="1"/>
    <col min="7943" max="7943" width="9.42578125" style="11" customWidth="1"/>
    <col min="7944" max="8192" width="8.85546875" style="11"/>
    <col min="8193" max="8193" width="19.85546875" style="11" customWidth="1"/>
    <col min="8194" max="8194" width="11" style="11" customWidth="1"/>
    <col min="8195" max="8195" width="58" style="11" customWidth="1"/>
    <col min="8196" max="8196" width="9" style="11" customWidth="1"/>
    <col min="8197" max="8197" width="6.7109375" style="11" customWidth="1"/>
    <col min="8198" max="8198" width="7.7109375" style="11" customWidth="1"/>
    <col min="8199" max="8199" width="9.42578125" style="11" customWidth="1"/>
    <col min="8200" max="8448" width="8.85546875" style="11"/>
    <col min="8449" max="8449" width="19.85546875" style="11" customWidth="1"/>
    <col min="8450" max="8450" width="11" style="11" customWidth="1"/>
    <col min="8451" max="8451" width="58" style="11" customWidth="1"/>
    <col min="8452" max="8452" width="9" style="11" customWidth="1"/>
    <col min="8453" max="8453" width="6.7109375" style="11" customWidth="1"/>
    <col min="8454" max="8454" width="7.7109375" style="11" customWidth="1"/>
    <col min="8455" max="8455" width="9.42578125" style="11" customWidth="1"/>
    <col min="8456" max="8704" width="8.85546875" style="11"/>
    <col min="8705" max="8705" width="19.85546875" style="11" customWidth="1"/>
    <col min="8706" max="8706" width="11" style="11" customWidth="1"/>
    <col min="8707" max="8707" width="58" style="11" customWidth="1"/>
    <col min="8708" max="8708" width="9" style="11" customWidth="1"/>
    <col min="8709" max="8709" width="6.7109375" style="11" customWidth="1"/>
    <col min="8710" max="8710" width="7.7109375" style="11" customWidth="1"/>
    <col min="8711" max="8711" width="9.42578125" style="11" customWidth="1"/>
    <col min="8712" max="8960" width="8.85546875" style="11"/>
    <col min="8961" max="8961" width="19.85546875" style="11" customWidth="1"/>
    <col min="8962" max="8962" width="11" style="11" customWidth="1"/>
    <col min="8963" max="8963" width="58" style="11" customWidth="1"/>
    <col min="8964" max="8964" width="9" style="11" customWidth="1"/>
    <col min="8965" max="8965" width="6.7109375" style="11" customWidth="1"/>
    <col min="8966" max="8966" width="7.7109375" style="11" customWidth="1"/>
    <col min="8967" max="8967" width="9.42578125" style="11" customWidth="1"/>
    <col min="8968" max="9216" width="8.85546875" style="11"/>
    <col min="9217" max="9217" width="19.85546875" style="11" customWidth="1"/>
    <col min="9218" max="9218" width="11" style="11" customWidth="1"/>
    <col min="9219" max="9219" width="58" style="11" customWidth="1"/>
    <col min="9220" max="9220" width="9" style="11" customWidth="1"/>
    <col min="9221" max="9221" width="6.7109375" style="11" customWidth="1"/>
    <col min="9222" max="9222" width="7.7109375" style="11" customWidth="1"/>
    <col min="9223" max="9223" width="9.42578125" style="11" customWidth="1"/>
    <col min="9224" max="9472" width="8.85546875" style="11"/>
    <col min="9473" max="9473" width="19.85546875" style="11" customWidth="1"/>
    <col min="9474" max="9474" width="11" style="11" customWidth="1"/>
    <col min="9475" max="9475" width="58" style="11" customWidth="1"/>
    <col min="9476" max="9476" width="9" style="11" customWidth="1"/>
    <col min="9477" max="9477" width="6.7109375" style="11" customWidth="1"/>
    <col min="9478" max="9478" width="7.7109375" style="11" customWidth="1"/>
    <col min="9479" max="9479" width="9.42578125" style="11" customWidth="1"/>
    <col min="9480" max="9728" width="8.85546875" style="11"/>
    <col min="9729" max="9729" width="19.85546875" style="11" customWidth="1"/>
    <col min="9730" max="9730" width="11" style="11" customWidth="1"/>
    <col min="9731" max="9731" width="58" style="11" customWidth="1"/>
    <col min="9732" max="9732" width="9" style="11" customWidth="1"/>
    <col min="9733" max="9733" width="6.7109375" style="11" customWidth="1"/>
    <col min="9734" max="9734" width="7.7109375" style="11" customWidth="1"/>
    <col min="9735" max="9735" width="9.42578125" style="11" customWidth="1"/>
    <col min="9736" max="9984" width="8.85546875" style="11"/>
    <col min="9985" max="9985" width="19.85546875" style="11" customWidth="1"/>
    <col min="9986" max="9986" width="11" style="11" customWidth="1"/>
    <col min="9987" max="9987" width="58" style="11" customWidth="1"/>
    <col min="9988" max="9988" width="9" style="11" customWidth="1"/>
    <col min="9989" max="9989" width="6.7109375" style="11" customWidth="1"/>
    <col min="9990" max="9990" width="7.7109375" style="11" customWidth="1"/>
    <col min="9991" max="9991" width="9.42578125" style="11" customWidth="1"/>
    <col min="9992" max="10240" width="8.85546875" style="11"/>
    <col min="10241" max="10241" width="19.85546875" style="11" customWidth="1"/>
    <col min="10242" max="10242" width="11" style="11" customWidth="1"/>
    <col min="10243" max="10243" width="58" style="11" customWidth="1"/>
    <col min="10244" max="10244" width="9" style="11" customWidth="1"/>
    <col min="10245" max="10245" width="6.7109375" style="11" customWidth="1"/>
    <col min="10246" max="10246" width="7.7109375" style="11" customWidth="1"/>
    <col min="10247" max="10247" width="9.42578125" style="11" customWidth="1"/>
    <col min="10248" max="10496" width="8.85546875" style="11"/>
    <col min="10497" max="10497" width="19.85546875" style="11" customWidth="1"/>
    <col min="10498" max="10498" width="11" style="11" customWidth="1"/>
    <col min="10499" max="10499" width="58" style="11" customWidth="1"/>
    <col min="10500" max="10500" width="9" style="11" customWidth="1"/>
    <col min="10501" max="10501" width="6.7109375" style="11" customWidth="1"/>
    <col min="10502" max="10502" width="7.7109375" style="11" customWidth="1"/>
    <col min="10503" max="10503" width="9.42578125" style="11" customWidth="1"/>
    <col min="10504" max="10752" width="8.85546875" style="11"/>
    <col min="10753" max="10753" width="19.85546875" style="11" customWidth="1"/>
    <col min="10754" max="10754" width="11" style="11" customWidth="1"/>
    <col min="10755" max="10755" width="58" style="11" customWidth="1"/>
    <col min="10756" max="10756" width="9" style="11" customWidth="1"/>
    <col min="10757" max="10757" width="6.7109375" style="11" customWidth="1"/>
    <col min="10758" max="10758" width="7.7109375" style="11" customWidth="1"/>
    <col min="10759" max="10759" width="9.42578125" style="11" customWidth="1"/>
    <col min="10760" max="11008" width="8.85546875" style="11"/>
    <col min="11009" max="11009" width="19.85546875" style="11" customWidth="1"/>
    <col min="11010" max="11010" width="11" style="11" customWidth="1"/>
    <col min="11011" max="11011" width="58" style="11" customWidth="1"/>
    <col min="11012" max="11012" width="9" style="11" customWidth="1"/>
    <col min="11013" max="11013" width="6.7109375" style="11" customWidth="1"/>
    <col min="11014" max="11014" width="7.7109375" style="11" customWidth="1"/>
    <col min="11015" max="11015" width="9.42578125" style="11" customWidth="1"/>
    <col min="11016" max="11264" width="8.85546875" style="11"/>
    <col min="11265" max="11265" width="19.85546875" style="11" customWidth="1"/>
    <col min="11266" max="11266" width="11" style="11" customWidth="1"/>
    <col min="11267" max="11267" width="58" style="11" customWidth="1"/>
    <col min="11268" max="11268" width="9" style="11" customWidth="1"/>
    <col min="11269" max="11269" width="6.7109375" style="11" customWidth="1"/>
    <col min="11270" max="11270" width="7.7109375" style="11" customWidth="1"/>
    <col min="11271" max="11271" width="9.42578125" style="11" customWidth="1"/>
    <col min="11272" max="11520" width="8.85546875" style="11"/>
    <col min="11521" max="11521" width="19.85546875" style="11" customWidth="1"/>
    <col min="11522" max="11522" width="11" style="11" customWidth="1"/>
    <col min="11523" max="11523" width="58" style="11" customWidth="1"/>
    <col min="11524" max="11524" width="9" style="11" customWidth="1"/>
    <col min="11525" max="11525" width="6.7109375" style="11" customWidth="1"/>
    <col min="11526" max="11526" width="7.7109375" style="11" customWidth="1"/>
    <col min="11527" max="11527" width="9.42578125" style="11" customWidth="1"/>
    <col min="11528" max="11776" width="8.85546875" style="11"/>
    <col min="11777" max="11777" width="19.85546875" style="11" customWidth="1"/>
    <col min="11778" max="11778" width="11" style="11" customWidth="1"/>
    <col min="11779" max="11779" width="58" style="11" customWidth="1"/>
    <col min="11780" max="11780" width="9" style="11" customWidth="1"/>
    <col min="11781" max="11781" width="6.7109375" style="11" customWidth="1"/>
    <col min="11782" max="11782" width="7.7109375" style="11" customWidth="1"/>
    <col min="11783" max="11783" width="9.42578125" style="11" customWidth="1"/>
    <col min="11784" max="12032" width="8.85546875" style="11"/>
    <col min="12033" max="12033" width="19.85546875" style="11" customWidth="1"/>
    <col min="12034" max="12034" width="11" style="11" customWidth="1"/>
    <col min="12035" max="12035" width="58" style="11" customWidth="1"/>
    <col min="12036" max="12036" width="9" style="11" customWidth="1"/>
    <col min="12037" max="12037" width="6.7109375" style="11" customWidth="1"/>
    <col min="12038" max="12038" width="7.7109375" style="11" customWidth="1"/>
    <col min="12039" max="12039" width="9.42578125" style="11" customWidth="1"/>
    <col min="12040" max="12288" width="8.85546875" style="11"/>
    <col min="12289" max="12289" width="19.85546875" style="11" customWidth="1"/>
    <col min="12290" max="12290" width="11" style="11" customWidth="1"/>
    <col min="12291" max="12291" width="58" style="11" customWidth="1"/>
    <col min="12292" max="12292" width="9" style="11" customWidth="1"/>
    <col min="12293" max="12293" width="6.7109375" style="11" customWidth="1"/>
    <col min="12294" max="12294" width="7.7109375" style="11" customWidth="1"/>
    <col min="12295" max="12295" width="9.42578125" style="11" customWidth="1"/>
    <col min="12296" max="12544" width="8.85546875" style="11"/>
    <col min="12545" max="12545" width="19.85546875" style="11" customWidth="1"/>
    <col min="12546" max="12546" width="11" style="11" customWidth="1"/>
    <col min="12547" max="12547" width="58" style="11" customWidth="1"/>
    <col min="12548" max="12548" width="9" style="11" customWidth="1"/>
    <col min="12549" max="12549" width="6.7109375" style="11" customWidth="1"/>
    <col min="12550" max="12550" width="7.7109375" style="11" customWidth="1"/>
    <col min="12551" max="12551" width="9.42578125" style="11" customWidth="1"/>
    <col min="12552" max="12800" width="8.85546875" style="11"/>
    <col min="12801" max="12801" width="19.85546875" style="11" customWidth="1"/>
    <col min="12802" max="12802" width="11" style="11" customWidth="1"/>
    <col min="12803" max="12803" width="58" style="11" customWidth="1"/>
    <col min="12804" max="12804" width="9" style="11" customWidth="1"/>
    <col min="12805" max="12805" width="6.7109375" style="11" customWidth="1"/>
    <col min="12806" max="12806" width="7.7109375" style="11" customWidth="1"/>
    <col min="12807" max="12807" width="9.42578125" style="11" customWidth="1"/>
    <col min="12808" max="13056" width="8.85546875" style="11"/>
    <col min="13057" max="13057" width="19.85546875" style="11" customWidth="1"/>
    <col min="13058" max="13058" width="11" style="11" customWidth="1"/>
    <col min="13059" max="13059" width="58" style="11" customWidth="1"/>
    <col min="13060" max="13060" width="9" style="11" customWidth="1"/>
    <col min="13061" max="13061" width="6.7109375" style="11" customWidth="1"/>
    <col min="13062" max="13062" width="7.7109375" style="11" customWidth="1"/>
    <col min="13063" max="13063" width="9.42578125" style="11" customWidth="1"/>
    <col min="13064" max="13312" width="8.85546875" style="11"/>
    <col min="13313" max="13313" width="19.85546875" style="11" customWidth="1"/>
    <col min="13314" max="13314" width="11" style="11" customWidth="1"/>
    <col min="13315" max="13315" width="58" style="11" customWidth="1"/>
    <col min="13316" max="13316" width="9" style="11" customWidth="1"/>
    <col min="13317" max="13317" width="6.7109375" style="11" customWidth="1"/>
    <col min="13318" max="13318" width="7.7109375" style="11" customWidth="1"/>
    <col min="13319" max="13319" width="9.42578125" style="11" customWidth="1"/>
    <col min="13320" max="13568" width="8.85546875" style="11"/>
    <col min="13569" max="13569" width="19.85546875" style="11" customWidth="1"/>
    <col min="13570" max="13570" width="11" style="11" customWidth="1"/>
    <col min="13571" max="13571" width="58" style="11" customWidth="1"/>
    <col min="13572" max="13572" width="9" style="11" customWidth="1"/>
    <col min="13573" max="13573" width="6.7109375" style="11" customWidth="1"/>
    <col min="13574" max="13574" width="7.7109375" style="11" customWidth="1"/>
    <col min="13575" max="13575" width="9.42578125" style="11" customWidth="1"/>
    <col min="13576" max="13824" width="8.85546875" style="11"/>
    <col min="13825" max="13825" width="19.85546875" style="11" customWidth="1"/>
    <col min="13826" max="13826" width="11" style="11" customWidth="1"/>
    <col min="13827" max="13827" width="58" style="11" customWidth="1"/>
    <col min="13828" max="13828" width="9" style="11" customWidth="1"/>
    <col min="13829" max="13829" width="6.7109375" style="11" customWidth="1"/>
    <col min="13830" max="13830" width="7.7109375" style="11" customWidth="1"/>
    <col min="13831" max="13831" width="9.42578125" style="11" customWidth="1"/>
    <col min="13832" max="14080" width="8.85546875" style="11"/>
    <col min="14081" max="14081" width="19.85546875" style="11" customWidth="1"/>
    <col min="14082" max="14082" width="11" style="11" customWidth="1"/>
    <col min="14083" max="14083" width="58" style="11" customWidth="1"/>
    <col min="14084" max="14084" width="9" style="11" customWidth="1"/>
    <col min="14085" max="14085" width="6.7109375" style="11" customWidth="1"/>
    <col min="14086" max="14086" width="7.7109375" style="11" customWidth="1"/>
    <col min="14087" max="14087" width="9.42578125" style="11" customWidth="1"/>
    <col min="14088" max="14336" width="8.85546875" style="11"/>
    <col min="14337" max="14337" width="19.85546875" style="11" customWidth="1"/>
    <col min="14338" max="14338" width="11" style="11" customWidth="1"/>
    <col min="14339" max="14339" width="58" style="11" customWidth="1"/>
    <col min="14340" max="14340" width="9" style="11" customWidth="1"/>
    <col min="14341" max="14341" width="6.7109375" style="11" customWidth="1"/>
    <col min="14342" max="14342" width="7.7109375" style="11" customWidth="1"/>
    <col min="14343" max="14343" width="9.42578125" style="11" customWidth="1"/>
    <col min="14344" max="14592" width="8.85546875" style="11"/>
    <col min="14593" max="14593" width="19.85546875" style="11" customWidth="1"/>
    <col min="14594" max="14594" width="11" style="11" customWidth="1"/>
    <col min="14595" max="14595" width="58" style="11" customWidth="1"/>
    <col min="14596" max="14596" width="9" style="11" customWidth="1"/>
    <col min="14597" max="14597" width="6.7109375" style="11" customWidth="1"/>
    <col min="14598" max="14598" width="7.7109375" style="11" customWidth="1"/>
    <col min="14599" max="14599" width="9.42578125" style="11" customWidth="1"/>
    <col min="14600" max="14848" width="8.85546875" style="11"/>
    <col min="14849" max="14849" width="19.85546875" style="11" customWidth="1"/>
    <col min="14850" max="14850" width="11" style="11" customWidth="1"/>
    <col min="14851" max="14851" width="58" style="11" customWidth="1"/>
    <col min="14852" max="14852" width="9" style="11" customWidth="1"/>
    <col min="14853" max="14853" width="6.7109375" style="11" customWidth="1"/>
    <col min="14854" max="14854" width="7.7109375" style="11" customWidth="1"/>
    <col min="14855" max="14855" width="9.42578125" style="11" customWidth="1"/>
    <col min="14856" max="15104" width="8.85546875" style="11"/>
    <col min="15105" max="15105" width="19.85546875" style="11" customWidth="1"/>
    <col min="15106" max="15106" width="11" style="11" customWidth="1"/>
    <col min="15107" max="15107" width="58" style="11" customWidth="1"/>
    <col min="15108" max="15108" width="9" style="11" customWidth="1"/>
    <col min="15109" max="15109" width="6.7109375" style="11" customWidth="1"/>
    <col min="15110" max="15110" width="7.7109375" style="11" customWidth="1"/>
    <col min="15111" max="15111" width="9.42578125" style="11" customWidth="1"/>
    <col min="15112" max="15360" width="8.85546875" style="11"/>
    <col min="15361" max="15361" width="19.85546875" style="11" customWidth="1"/>
    <col min="15362" max="15362" width="11" style="11" customWidth="1"/>
    <col min="15363" max="15363" width="58" style="11" customWidth="1"/>
    <col min="15364" max="15364" width="9" style="11" customWidth="1"/>
    <col min="15365" max="15365" width="6.7109375" style="11" customWidth="1"/>
    <col min="15366" max="15366" width="7.7109375" style="11" customWidth="1"/>
    <col min="15367" max="15367" width="9.42578125" style="11" customWidth="1"/>
    <col min="15368" max="15616" width="8.85546875" style="11"/>
    <col min="15617" max="15617" width="19.85546875" style="11" customWidth="1"/>
    <col min="15618" max="15618" width="11" style="11" customWidth="1"/>
    <col min="15619" max="15619" width="58" style="11" customWidth="1"/>
    <col min="15620" max="15620" width="9" style="11" customWidth="1"/>
    <col min="15621" max="15621" width="6.7109375" style="11" customWidth="1"/>
    <col min="15622" max="15622" width="7.7109375" style="11" customWidth="1"/>
    <col min="15623" max="15623" width="9.42578125" style="11" customWidth="1"/>
    <col min="15624" max="15872" width="8.85546875" style="11"/>
    <col min="15873" max="15873" width="19.85546875" style="11" customWidth="1"/>
    <col min="15874" max="15874" width="11" style="11" customWidth="1"/>
    <col min="15875" max="15875" width="58" style="11" customWidth="1"/>
    <col min="15876" max="15876" width="9" style="11" customWidth="1"/>
    <col min="15877" max="15877" width="6.7109375" style="11" customWidth="1"/>
    <col min="15878" max="15878" width="7.7109375" style="11" customWidth="1"/>
    <col min="15879" max="15879" width="9.42578125" style="11" customWidth="1"/>
    <col min="15880" max="16128" width="8.85546875" style="11"/>
    <col min="16129" max="16129" width="19.85546875" style="11" customWidth="1"/>
    <col min="16130" max="16130" width="11" style="11" customWidth="1"/>
    <col min="16131" max="16131" width="58" style="11" customWidth="1"/>
    <col min="16132" max="16132" width="9" style="11" customWidth="1"/>
    <col min="16133" max="16133" width="6.7109375" style="11" customWidth="1"/>
    <col min="16134" max="16134" width="7.7109375" style="11" customWidth="1"/>
    <col min="16135" max="16135" width="9.42578125" style="11" customWidth="1"/>
    <col min="16136" max="16384" width="8.85546875" style="11"/>
  </cols>
  <sheetData>
    <row r="1" spans="1:8" s="5" customFormat="1" ht="25.5" customHeight="1" x14ac:dyDescent="0.3">
      <c r="A1" s="12" t="s">
        <v>782</v>
      </c>
      <c r="B1" s="12" t="s">
        <v>783</v>
      </c>
      <c r="C1" s="12" t="s">
        <v>784</v>
      </c>
      <c r="D1" s="1" t="s">
        <v>781</v>
      </c>
      <c r="E1" s="1" t="s">
        <v>780</v>
      </c>
      <c r="F1" s="2" t="s">
        <v>794</v>
      </c>
      <c r="G1" s="3" t="s">
        <v>795</v>
      </c>
      <c r="H1" s="4" t="s">
        <v>796</v>
      </c>
    </row>
    <row r="2" spans="1:8" x14ac:dyDescent="0.3">
      <c r="A2" s="6" t="s">
        <v>0</v>
      </c>
      <c r="B2" s="6" t="s">
        <v>1</v>
      </c>
      <c r="C2" s="6" t="s">
        <v>2</v>
      </c>
      <c r="D2" s="7" t="s">
        <v>3</v>
      </c>
      <c r="E2" s="7" t="s">
        <v>3</v>
      </c>
      <c r="F2" s="16">
        <v>22.5</v>
      </c>
      <c r="G2" s="9">
        <v>11</v>
      </c>
      <c r="H2" s="10">
        <v>2.27</v>
      </c>
    </row>
    <row r="3" spans="1:8" x14ac:dyDescent="0.3">
      <c r="A3" s="6" t="s">
        <v>0</v>
      </c>
      <c r="B3" s="6" t="s">
        <v>4</v>
      </c>
      <c r="C3" s="6" t="s">
        <v>5</v>
      </c>
      <c r="D3" s="7" t="s">
        <v>3</v>
      </c>
      <c r="E3" s="7" t="s">
        <v>3</v>
      </c>
      <c r="F3" s="16">
        <v>22.5</v>
      </c>
      <c r="G3" s="9">
        <v>11</v>
      </c>
      <c r="H3" s="10">
        <v>2.27</v>
      </c>
    </row>
    <row r="4" spans="1:8" x14ac:dyDescent="0.3">
      <c r="A4" s="6" t="s">
        <v>0</v>
      </c>
      <c r="B4" s="6" t="s">
        <v>6</v>
      </c>
      <c r="C4" s="6" t="s">
        <v>7</v>
      </c>
      <c r="D4" s="7" t="s">
        <v>3</v>
      </c>
      <c r="E4" s="7" t="s">
        <v>3</v>
      </c>
      <c r="F4" s="16">
        <v>22.5</v>
      </c>
      <c r="G4" s="9">
        <v>11</v>
      </c>
      <c r="H4" s="10">
        <v>2.27</v>
      </c>
    </row>
    <row r="5" spans="1:8" x14ac:dyDescent="0.3">
      <c r="A5" s="6" t="s">
        <v>0</v>
      </c>
      <c r="B5" s="6" t="s">
        <v>8</v>
      </c>
      <c r="C5" s="6" t="s">
        <v>9</v>
      </c>
      <c r="D5" s="7" t="s">
        <v>3</v>
      </c>
      <c r="E5" s="7" t="s">
        <v>3</v>
      </c>
      <c r="F5" s="16">
        <v>22.5</v>
      </c>
      <c r="G5" s="9">
        <v>11</v>
      </c>
      <c r="H5" s="10">
        <v>2.27</v>
      </c>
    </row>
    <row r="6" spans="1:8" x14ac:dyDescent="0.3">
      <c r="A6" s="6" t="s">
        <v>0</v>
      </c>
      <c r="B6" s="6" t="s">
        <v>10</v>
      </c>
      <c r="C6" s="6" t="s">
        <v>11</v>
      </c>
      <c r="D6" s="7" t="s">
        <v>3</v>
      </c>
      <c r="E6" s="7" t="s">
        <v>3</v>
      </c>
      <c r="F6" s="16">
        <v>22.5</v>
      </c>
      <c r="G6" s="9">
        <v>11</v>
      </c>
      <c r="H6" s="10">
        <v>1.81</v>
      </c>
    </row>
    <row r="7" spans="1:8" x14ac:dyDescent="0.3">
      <c r="A7" s="6" t="s">
        <v>0</v>
      </c>
      <c r="B7" s="6" t="s">
        <v>12</v>
      </c>
      <c r="C7" s="6" t="s">
        <v>13</v>
      </c>
      <c r="D7" s="7" t="s">
        <v>3</v>
      </c>
      <c r="E7" s="7" t="s">
        <v>3</v>
      </c>
      <c r="F7" s="16">
        <v>22.5</v>
      </c>
      <c r="G7" s="9">
        <v>11</v>
      </c>
      <c r="H7" s="10">
        <v>1.91</v>
      </c>
    </row>
    <row r="8" spans="1:8" x14ac:dyDescent="0.3">
      <c r="A8" s="6" t="s">
        <v>0</v>
      </c>
      <c r="B8" s="6" t="s">
        <v>14</v>
      </c>
      <c r="C8" s="6" t="s">
        <v>15</v>
      </c>
      <c r="D8" s="7" t="s">
        <v>3</v>
      </c>
      <c r="E8" s="7" t="s">
        <v>3</v>
      </c>
      <c r="F8" s="16">
        <v>22.5</v>
      </c>
      <c r="G8" s="9">
        <v>11</v>
      </c>
      <c r="H8" s="10">
        <v>1.81</v>
      </c>
    </row>
    <row r="9" spans="1:8" x14ac:dyDescent="0.3">
      <c r="A9" s="6" t="s">
        <v>0</v>
      </c>
      <c r="B9" s="6" t="s">
        <v>16</v>
      </c>
      <c r="C9" s="6" t="s">
        <v>17</v>
      </c>
      <c r="D9" s="7" t="s">
        <v>3</v>
      </c>
      <c r="E9" s="7" t="s">
        <v>3</v>
      </c>
      <c r="F9" s="16">
        <v>22.5</v>
      </c>
      <c r="G9" s="9">
        <v>11</v>
      </c>
      <c r="H9" s="10">
        <v>1.81</v>
      </c>
    </row>
    <row r="10" spans="1:8" x14ac:dyDescent="0.3">
      <c r="A10" s="6" t="s">
        <v>0</v>
      </c>
      <c r="B10" s="6" t="s">
        <v>18</v>
      </c>
      <c r="C10" s="6" t="s">
        <v>19</v>
      </c>
      <c r="D10" s="7" t="s">
        <v>3</v>
      </c>
      <c r="E10" s="7" t="s">
        <v>3</v>
      </c>
      <c r="F10" s="16">
        <v>22.5</v>
      </c>
      <c r="G10" s="9">
        <v>11</v>
      </c>
      <c r="H10" s="10">
        <v>1.81</v>
      </c>
    </row>
    <row r="11" spans="1:8" x14ac:dyDescent="0.3">
      <c r="A11" s="6" t="s">
        <v>20</v>
      </c>
      <c r="B11" s="6" t="s">
        <v>21</v>
      </c>
      <c r="C11" s="6" t="s">
        <v>22</v>
      </c>
      <c r="D11" s="7" t="s">
        <v>3</v>
      </c>
      <c r="E11" s="7" t="s">
        <v>3</v>
      </c>
      <c r="F11" s="16">
        <v>27</v>
      </c>
      <c r="G11" s="9">
        <v>11</v>
      </c>
      <c r="H11" s="10">
        <v>2.5</v>
      </c>
    </row>
    <row r="12" spans="1:8" x14ac:dyDescent="0.3">
      <c r="A12" s="6" t="s">
        <v>20</v>
      </c>
      <c r="B12" s="6" t="s">
        <v>23</v>
      </c>
      <c r="C12" s="6" t="s">
        <v>24</v>
      </c>
      <c r="D12" s="7" t="s">
        <v>3</v>
      </c>
      <c r="E12" s="7" t="s">
        <v>3</v>
      </c>
      <c r="F12" s="16">
        <v>27</v>
      </c>
      <c r="G12" s="9">
        <v>11</v>
      </c>
      <c r="H12" s="10">
        <v>2.8</v>
      </c>
    </row>
    <row r="13" spans="1:8" x14ac:dyDescent="0.3">
      <c r="A13" s="6" t="s">
        <v>20</v>
      </c>
      <c r="B13" s="6" t="s">
        <v>25</v>
      </c>
      <c r="C13" s="6" t="s">
        <v>26</v>
      </c>
      <c r="D13" s="7" t="s">
        <v>3</v>
      </c>
      <c r="E13" s="7" t="s">
        <v>3</v>
      </c>
      <c r="F13" s="16">
        <v>27</v>
      </c>
      <c r="G13" s="9">
        <v>11</v>
      </c>
      <c r="H13" s="10">
        <v>2.7</v>
      </c>
    </row>
    <row r="14" spans="1:8" x14ac:dyDescent="0.3">
      <c r="A14" s="6" t="s">
        <v>20</v>
      </c>
      <c r="B14" s="6" t="s">
        <v>27</v>
      </c>
      <c r="C14" s="6" t="s">
        <v>28</v>
      </c>
      <c r="D14" s="7" t="s">
        <v>3</v>
      </c>
      <c r="E14" s="7" t="s">
        <v>3</v>
      </c>
      <c r="F14" s="16">
        <v>27</v>
      </c>
      <c r="G14" s="9">
        <v>11</v>
      </c>
      <c r="H14" s="10">
        <v>2.7</v>
      </c>
    </row>
    <row r="15" spans="1:8" x14ac:dyDescent="0.3">
      <c r="A15" s="6" t="s">
        <v>20</v>
      </c>
      <c r="B15" s="6" t="s">
        <v>29</v>
      </c>
      <c r="C15" s="6" t="s">
        <v>30</v>
      </c>
      <c r="D15" s="7" t="s">
        <v>3</v>
      </c>
      <c r="E15" s="7" t="s">
        <v>3</v>
      </c>
      <c r="F15" s="16">
        <v>27</v>
      </c>
      <c r="G15" s="9">
        <v>11</v>
      </c>
      <c r="H15" s="10">
        <v>2.7</v>
      </c>
    </row>
    <row r="16" spans="1:8" x14ac:dyDescent="0.3">
      <c r="A16" s="6" t="s">
        <v>31</v>
      </c>
      <c r="B16" s="6" t="s">
        <v>32</v>
      </c>
      <c r="C16" s="6" t="s">
        <v>33</v>
      </c>
      <c r="D16" s="7" t="s">
        <v>3</v>
      </c>
      <c r="E16" s="7" t="s">
        <v>3</v>
      </c>
      <c r="F16" s="16">
        <v>26.5</v>
      </c>
      <c r="G16" s="9">
        <v>11</v>
      </c>
      <c r="H16" s="10">
        <v>2</v>
      </c>
    </row>
    <row r="17" spans="1:8" x14ac:dyDescent="0.3">
      <c r="A17" s="6" t="s">
        <v>31</v>
      </c>
      <c r="B17" s="6" t="s">
        <v>34</v>
      </c>
      <c r="C17" s="6" t="s">
        <v>35</v>
      </c>
      <c r="D17" s="7" t="s">
        <v>3</v>
      </c>
      <c r="E17" s="7" t="s">
        <v>3</v>
      </c>
      <c r="F17" s="16">
        <v>26.5</v>
      </c>
      <c r="G17" s="9">
        <v>11</v>
      </c>
      <c r="H17" s="10">
        <v>2</v>
      </c>
    </row>
    <row r="18" spans="1:8" x14ac:dyDescent="0.3">
      <c r="A18" s="6" t="s">
        <v>31</v>
      </c>
      <c r="B18" s="6" t="s">
        <v>36</v>
      </c>
      <c r="C18" s="6" t="s">
        <v>37</v>
      </c>
      <c r="D18" s="7" t="s">
        <v>3</v>
      </c>
      <c r="E18" s="7" t="s">
        <v>3</v>
      </c>
      <c r="F18" s="16">
        <v>29.99</v>
      </c>
      <c r="G18" s="9">
        <v>11</v>
      </c>
      <c r="H18" s="10">
        <v>2</v>
      </c>
    </row>
    <row r="19" spans="1:8" x14ac:dyDescent="0.3">
      <c r="A19" s="6" t="s">
        <v>31</v>
      </c>
      <c r="B19" s="6" t="s">
        <v>38</v>
      </c>
      <c r="C19" s="6" t="s">
        <v>39</v>
      </c>
      <c r="D19" s="7" t="s">
        <v>3</v>
      </c>
      <c r="E19" s="7" t="s">
        <v>3</v>
      </c>
      <c r="F19" s="16">
        <v>26.5</v>
      </c>
      <c r="G19" s="9">
        <v>11</v>
      </c>
      <c r="H19" s="10">
        <v>2</v>
      </c>
    </row>
    <row r="20" spans="1:8" x14ac:dyDescent="0.3">
      <c r="A20" s="6" t="s">
        <v>31</v>
      </c>
      <c r="B20" s="6" t="s">
        <v>40</v>
      </c>
      <c r="C20" s="6" t="s">
        <v>41</v>
      </c>
      <c r="D20" s="7" t="s">
        <v>3</v>
      </c>
      <c r="E20" s="7" t="s">
        <v>3</v>
      </c>
      <c r="F20" s="16">
        <v>26.5</v>
      </c>
      <c r="G20" s="9">
        <v>11</v>
      </c>
      <c r="H20" s="10">
        <v>2</v>
      </c>
    </row>
    <row r="21" spans="1:8" x14ac:dyDescent="0.3">
      <c r="A21" s="6" t="s">
        <v>31</v>
      </c>
      <c r="B21" s="6" t="s">
        <v>42</v>
      </c>
      <c r="C21" s="6" t="s">
        <v>43</v>
      </c>
      <c r="D21" s="7" t="s">
        <v>3</v>
      </c>
      <c r="E21" s="7" t="s">
        <v>3</v>
      </c>
      <c r="F21" s="16">
        <v>26.5</v>
      </c>
      <c r="G21" s="9">
        <v>11</v>
      </c>
      <c r="H21" s="10">
        <v>2</v>
      </c>
    </row>
    <row r="22" spans="1:8" x14ac:dyDescent="0.3">
      <c r="A22" s="6" t="s">
        <v>31</v>
      </c>
      <c r="B22" s="6" t="s">
        <v>44</v>
      </c>
      <c r="C22" s="6" t="s">
        <v>45</v>
      </c>
      <c r="D22" s="7" t="s">
        <v>3</v>
      </c>
      <c r="E22" s="7" t="s">
        <v>3</v>
      </c>
      <c r="F22" s="16">
        <v>26.5</v>
      </c>
      <c r="G22" s="9">
        <v>11</v>
      </c>
      <c r="H22" s="10">
        <v>2</v>
      </c>
    </row>
    <row r="23" spans="1:8" x14ac:dyDescent="0.3">
      <c r="A23" s="6" t="s">
        <v>46</v>
      </c>
      <c r="B23" s="6" t="s">
        <v>47</v>
      </c>
      <c r="C23" s="6" t="s">
        <v>48</v>
      </c>
      <c r="D23" s="7" t="s">
        <v>49</v>
      </c>
      <c r="E23" s="7" t="s">
        <v>49</v>
      </c>
      <c r="F23" s="8">
        <v>5.89</v>
      </c>
      <c r="G23" s="9">
        <v>48</v>
      </c>
      <c r="H23" s="10">
        <v>0.23</v>
      </c>
    </row>
    <row r="24" spans="1:8" x14ac:dyDescent="0.3">
      <c r="A24" s="6" t="s">
        <v>46</v>
      </c>
      <c r="B24" s="6" t="s">
        <v>50</v>
      </c>
      <c r="C24" s="6" t="s">
        <v>51</v>
      </c>
      <c r="D24" s="7" t="s">
        <v>49</v>
      </c>
      <c r="E24" s="7" t="s">
        <v>49</v>
      </c>
      <c r="F24" s="8">
        <v>5.89</v>
      </c>
      <c r="G24" s="9">
        <v>48</v>
      </c>
      <c r="H24" s="10">
        <v>0.23</v>
      </c>
    </row>
    <row r="25" spans="1:8" x14ac:dyDescent="0.3">
      <c r="A25" s="6" t="s">
        <v>46</v>
      </c>
      <c r="B25" s="6" t="s">
        <v>52</v>
      </c>
      <c r="C25" s="6" t="s">
        <v>53</v>
      </c>
      <c r="D25" s="7" t="s">
        <v>49</v>
      </c>
      <c r="E25" s="7" t="s">
        <v>49</v>
      </c>
      <c r="F25" s="8">
        <v>5.89</v>
      </c>
      <c r="G25" s="9">
        <v>48</v>
      </c>
      <c r="H25" s="10">
        <v>0.23</v>
      </c>
    </row>
    <row r="26" spans="1:8" x14ac:dyDescent="0.3">
      <c r="A26" s="6" t="s">
        <v>46</v>
      </c>
      <c r="B26" s="6" t="s">
        <v>54</v>
      </c>
      <c r="C26" s="6" t="s">
        <v>55</v>
      </c>
      <c r="D26" s="7" t="s">
        <v>49</v>
      </c>
      <c r="E26" s="7" t="s">
        <v>49</v>
      </c>
      <c r="F26" s="8">
        <v>5.89</v>
      </c>
      <c r="G26" s="9">
        <v>48</v>
      </c>
      <c r="H26" s="10">
        <v>0.23</v>
      </c>
    </row>
    <row r="27" spans="1:8" x14ac:dyDescent="0.3">
      <c r="A27" s="6" t="s">
        <v>46</v>
      </c>
      <c r="B27" s="6" t="s">
        <v>56</v>
      </c>
      <c r="C27" s="6" t="s">
        <v>57</v>
      </c>
      <c r="D27" s="7" t="s">
        <v>49</v>
      </c>
      <c r="E27" s="7" t="s">
        <v>49</v>
      </c>
      <c r="F27" s="8">
        <v>5.89</v>
      </c>
      <c r="G27" s="9">
        <v>48</v>
      </c>
      <c r="H27" s="10">
        <v>0.23</v>
      </c>
    </row>
    <row r="28" spans="1:8" x14ac:dyDescent="0.3">
      <c r="A28" s="6" t="s">
        <v>46</v>
      </c>
      <c r="B28" s="6" t="s">
        <v>58</v>
      </c>
      <c r="C28" s="6" t="s">
        <v>59</v>
      </c>
      <c r="D28" s="7" t="s">
        <v>49</v>
      </c>
      <c r="E28" s="7" t="s">
        <v>49</v>
      </c>
      <c r="F28" s="8">
        <v>5.89</v>
      </c>
      <c r="G28" s="9">
        <v>48</v>
      </c>
      <c r="H28" s="10">
        <v>0.23</v>
      </c>
    </row>
    <row r="29" spans="1:8" x14ac:dyDescent="0.3">
      <c r="A29" s="6" t="s">
        <v>46</v>
      </c>
      <c r="B29" s="6" t="s">
        <v>60</v>
      </c>
      <c r="C29" s="6" t="s">
        <v>61</v>
      </c>
      <c r="D29" s="7" t="s">
        <v>62</v>
      </c>
      <c r="E29" s="7" t="s">
        <v>779</v>
      </c>
      <c r="F29" s="8">
        <v>6.15</v>
      </c>
      <c r="G29" s="9">
        <v>9</v>
      </c>
      <c r="H29" s="10">
        <v>23.4</v>
      </c>
    </row>
    <row r="30" spans="1:8" x14ac:dyDescent="0.3">
      <c r="A30" s="6" t="s">
        <v>46</v>
      </c>
      <c r="B30" s="6" t="s">
        <v>63</v>
      </c>
      <c r="C30" s="6" t="s">
        <v>64</v>
      </c>
      <c r="D30" s="7" t="s">
        <v>62</v>
      </c>
      <c r="E30" s="7" t="s">
        <v>779</v>
      </c>
      <c r="F30" s="8">
        <v>6.15</v>
      </c>
      <c r="G30" s="9">
        <v>9</v>
      </c>
      <c r="H30" s="10">
        <v>23.4</v>
      </c>
    </row>
    <row r="31" spans="1:8" x14ac:dyDescent="0.3">
      <c r="A31" s="6" t="s">
        <v>46</v>
      </c>
      <c r="B31" s="6" t="s">
        <v>65</v>
      </c>
      <c r="C31" s="6" t="s">
        <v>66</v>
      </c>
      <c r="D31" s="7" t="s">
        <v>62</v>
      </c>
      <c r="E31" s="7" t="s">
        <v>779</v>
      </c>
      <c r="F31" s="8">
        <v>6.15</v>
      </c>
      <c r="G31" s="9">
        <v>9</v>
      </c>
      <c r="H31" s="10">
        <v>23.4</v>
      </c>
    </row>
    <row r="32" spans="1:8" x14ac:dyDescent="0.3">
      <c r="A32" s="6" t="s">
        <v>46</v>
      </c>
      <c r="B32" s="6" t="s">
        <v>67</v>
      </c>
      <c r="C32" s="6" t="s">
        <v>68</v>
      </c>
      <c r="D32" s="7" t="s">
        <v>62</v>
      </c>
      <c r="E32" s="7" t="s">
        <v>779</v>
      </c>
      <c r="F32" s="8">
        <v>6.15</v>
      </c>
      <c r="G32" s="9">
        <v>9</v>
      </c>
      <c r="H32" s="10">
        <v>23.4</v>
      </c>
    </row>
    <row r="33" spans="1:8" x14ac:dyDescent="0.3">
      <c r="A33" s="6" t="s">
        <v>46</v>
      </c>
      <c r="B33" s="6" t="s">
        <v>69</v>
      </c>
      <c r="C33" s="6" t="s">
        <v>70</v>
      </c>
      <c r="D33" s="7" t="s">
        <v>62</v>
      </c>
      <c r="E33" s="7" t="s">
        <v>779</v>
      </c>
      <c r="F33" s="8">
        <v>6.15</v>
      </c>
      <c r="G33" s="9">
        <v>9</v>
      </c>
      <c r="H33" s="10">
        <v>23.4</v>
      </c>
    </row>
    <row r="34" spans="1:8" x14ac:dyDescent="0.3">
      <c r="A34" s="6" t="s">
        <v>46</v>
      </c>
      <c r="B34" s="6" t="s">
        <v>71</v>
      </c>
      <c r="C34" s="6" t="s">
        <v>72</v>
      </c>
      <c r="D34" s="7" t="s">
        <v>62</v>
      </c>
      <c r="E34" s="7" t="s">
        <v>779</v>
      </c>
      <c r="F34" s="8">
        <v>6.15</v>
      </c>
      <c r="G34" s="9">
        <v>9</v>
      </c>
      <c r="H34" s="10">
        <v>23.4</v>
      </c>
    </row>
    <row r="35" spans="1:8" x14ac:dyDescent="0.3">
      <c r="A35" s="6" t="s">
        <v>46</v>
      </c>
      <c r="B35" s="6" t="s">
        <v>603</v>
      </c>
      <c r="C35" s="6" t="s">
        <v>623</v>
      </c>
      <c r="D35" s="7" t="s">
        <v>49</v>
      </c>
      <c r="E35" s="7" t="s">
        <v>49</v>
      </c>
      <c r="F35" s="8">
        <v>6.42</v>
      </c>
      <c r="G35" s="9">
        <v>66</v>
      </c>
      <c r="H35" s="10">
        <v>0.05</v>
      </c>
    </row>
    <row r="36" spans="1:8" x14ac:dyDescent="0.3">
      <c r="A36" s="6" t="s">
        <v>46</v>
      </c>
      <c r="B36" s="6" t="s">
        <v>604</v>
      </c>
      <c r="C36" s="6" t="s">
        <v>624</v>
      </c>
      <c r="D36" s="7" t="s">
        <v>49</v>
      </c>
      <c r="E36" s="7" t="s">
        <v>49</v>
      </c>
      <c r="F36" s="8">
        <v>6.42</v>
      </c>
      <c r="G36" s="9">
        <v>66</v>
      </c>
      <c r="H36" s="10">
        <v>0.05</v>
      </c>
    </row>
    <row r="37" spans="1:8" x14ac:dyDescent="0.3">
      <c r="A37" s="6" t="s">
        <v>46</v>
      </c>
      <c r="B37" s="6" t="s">
        <v>605</v>
      </c>
      <c r="C37" s="6" t="s">
        <v>625</v>
      </c>
      <c r="D37" s="7" t="s">
        <v>49</v>
      </c>
      <c r="E37" s="7" t="s">
        <v>49</v>
      </c>
      <c r="F37" s="8">
        <v>6.42</v>
      </c>
      <c r="G37" s="9">
        <v>66</v>
      </c>
      <c r="H37" s="10">
        <v>0.05</v>
      </c>
    </row>
    <row r="38" spans="1:8" x14ac:dyDescent="0.3">
      <c r="A38" s="6" t="s">
        <v>46</v>
      </c>
      <c r="B38" s="6" t="s">
        <v>606</v>
      </c>
      <c r="C38" s="6" t="s">
        <v>626</v>
      </c>
      <c r="D38" s="7" t="s">
        <v>49</v>
      </c>
      <c r="E38" s="7" t="s">
        <v>49</v>
      </c>
      <c r="F38" s="8">
        <v>6.42</v>
      </c>
      <c r="G38" s="9">
        <v>66</v>
      </c>
      <c r="H38" s="10">
        <v>0.05</v>
      </c>
    </row>
    <row r="39" spans="1:8" x14ac:dyDescent="0.3">
      <c r="A39" s="6" t="s">
        <v>46</v>
      </c>
      <c r="B39" s="6" t="s">
        <v>607</v>
      </c>
      <c r="C39" s="6" t="s">
        <v>627</v>
      </c>
      <c r="D39" s="7" t="s">
        <v>49</v>
      </c>
      <c r="E39" s="7" t="s">
        <v>49</v>
      </c>
      <c r="F39" s="8">
        <v>6.42</v>
      </c>
      <c r="G39" s="9">
        <v>66</v>
      </c>
      <c r="H39" s="10">
        <v>0.05</v>
      </c>
    </row>
    <row r="40" spans="1:8" x14ac:dyDescent="0.3">
      <c r="A40" s="6" t="s">
        <v>46</v>
      </c>
      <c r="B40" s="6" t="s">
        <v>608</v>
      </c>
      <c r="C40" s="6" t="s">
        <v>628</v>
      </c>
      <c r="D40" s="7" t="s">
        <v>49</v>
      </c>
      <c r="E40" s="7" t="s">
        <v>49</v>
      </c>
      <c r="F40" s="8">
        <v>6.42</v>
      </c>
      <c r="G40" s="9">
        <v>66</v>
      </c>
      <c r="H40" s="10">
        <v>0.05</v>
      </c>
    </row>
    <row r="41" spans="1:8" x14ac:dyDescent="0.3">
      <c r="A41" s="6" t="s">
        <v>46</v>
      </c>
      <c r="B41" s="6" t="s">
        <v>609</v>
      </c>
      <c r="C41" s="6" t="s">
        <v>629</v>
      </c>
      <c r="D41" s="7" t="s">
        <v>49</v>
      </c>
      <c r="E41" s="7" t="s">
        <v>49</v>
      </c>
      <c r="F41" s="8">
        <v>6.42</v>
      </c>
      <c r="G41" s="9">
        <v>66</v>
      </c>
      <c r="H41" s="10">
        <v>0.05</v>
      </c>
    </row>
    <row r="42" spans="1:8" x14ac:dyDescent="0.3">
      <c r="A42" s="6" t="s">
        <v>46</v>
      </c>
      <c r="B42" s="6" t="s">
        <v>610</v>
      </c>
      <c r="C42" s="6" t="s">
        <v>630</v>
      </c>
      <c r="D42" s="7" t="s">
        <v>49</v>
      </c>
      <c r="E42" s="7" t="s">
        <v>49</v>
      </c>
      <c r="F42" s="8">
        <v>6.42</v>
      </c>
      <c r="G42" s="9">
        <v>66</v>
      </c>
      <c r="H42" s="10">
        <v>0.05</v>
      </c>
    </row>
    <row r="43" spans="1:8" x14ac:dyDescent="0.3">
      <c r="A43" s="6" t="s">
        <v>46</v>
      </c>
      <c r="B43" s="6" t="s">
        <v>611</v>
      </c>
      <c r="C43" s="6" t="s">
        <v>631</v>
      </c>
      <c r="D43" s="7" t="s">
        <v>49</v>
      </c>
      <c r="E43" s="7" t="s">
        <v>49</v>
      </c>
      <c r="F43" s="8">
        <v>6.42</v>
      </c>
      <c r="G43" s="9">
        <v>66</v>
      </c>
      <c r="H43" s="10">
        <v>0.05</v>
      </c>
    </row>
    <row r="44" spans="1:8" x14ac:dyDescent="0.3">
      <c r="A44" s="6" t="s">
        <v>46</v>
      </c>
      <c r="B44" s="6" t="s">
        <v>612</v>
      </c>
      <c r="C44" s="6" t="s">
        <v>632</v>
      </c>
      <c r="D44" s="7" t="s">
        <v>49</v>
      </c>
      <c r="E44" s="7" t="s">
        <v>49</v>
      </c>
      <c r="F44" s="8">
        <v>6.42</v>
      </c>
      <c r="G44" s="9">
        <v>66</v>
      </c>
      <c r="H44" s="10">
        <v>0.05</v>
      </c>
    </row>
    <row r="45" spans="1:8" x14ac:dyDescent="0.3">
      <c r="A45" s="6" t="s">
        <v>46</v>
      </c>
      <c r="B45" s="6" t="s">
        <v>613</v>
      </c>
      <c r="C45" s="6" t="s">
        <v>633</v>
      </c>
      <c r="D45" s="7" t="s">
        <v>62</v>
      </c>
      <c r="E45" s="7" t="s">
        <v>779</v>
      </c>
      <c r="F45" s="8">
        <v>4.49</v>
      </c>
      <c r="G45" s="9">
        <v>11</v>
      </c>
      <c r="H45" s="10">
        <v>35.15</v>
      </c>
    </row>
    <row r="46" spans="1:8" x14ac:dyDescent="0.3">
      <c r="A46" s="6" t="s">
        <v>46</v>
      </c>
      <c r="B46" s="6" t="s">
        <v>614</v>
      </c>
      <c r="C46" s="6" t="s">
        <v>634</v>
      </c>
      <c r="D46" s="7" t="s">
        <v>62</v>
      </c>
      <c r="E46" s="7" t="s">
        <v>779</v>
      </c>
      <c r="F46" s="8">
        <v>4.49</v>
      </c>
      <c r="G46" s="9">
        <v>11</v>
      </c>
      <c r="H46" s="10">
        <v>35.15</v>
      </c>
    </row>
    <row r="47" spans="1:8" x14ac:dyDescent="0.3">
      <c r="A47" s="6" t="s">
        <v>46</v>
      </c>
      <c r="B47" s="6" t="s">
        <v>615</v>
      </c>
      <c r="C47" s="6" t="s">
        <v>635</v>
      </c>
      <c r="D47" s="7" t="s">
        <v>62</v>
      </c>
      <c r="E47" s="7" t="s">
        <v>779</v>
      </c>
      <c r="F47" s="8">
        <v>6.1</v>
      </c>
      <c r="G47" s="9">
        <v>11</v>
      </c>
      <c r="H47" s="10">
        <v>35.15</v>
      </c>
    </row>
    <row r="48" spans="1:8" x14ac:dyDescent="0.3">
      <c r="A48" s="6" t="s">
        <v>46</v>
      </c>
      <c r="B48" s="6" t="s">
        <v>616</v>
      </c>
      <c r="C48" s="6" t="s">
        <v>636</v>
      </c>
      <c r="D48" s="7" t="s">
        <v>62</v>
      </c>
      <c r="E48" s="7" t="s">
        <v>779</v>
      </c>
      <c r="F48" s="8">
        <v>4.71</v>
      </c>
      <c r="G48" s="9">
        <v>11</v>
      </c>
      <c r="H48" s="10">
        <v>35.15</v>
      </c>
    </row>
    <row r="49" spans="1:8" x14ac:dyDescent="0.3">
      <c r="A49" s="6" t="s">
        <v>46</v>
      </c>
      <c r="B49" s="6" t="s">
        <v>617</v>
      </c>
      <c r="C49" s="6" t="s">
        <v>637</v>
      </c>
      <c r="D49" s="7" t="s">
        <v>62</v>
      </c>
      <c r="E49" s="7" t="s">
        <v>779</v>
      </c>
      <c r="F49" s="8">
        <v>4.71</v>
      </c>
      <c r="G49" s="9">
        <v>11</v>
      </c>
      <c r="H49" s="10">
        <v>35.15</v>
      </c>
    </row>
    <row r="50" spans="1:8" x14ac:dyDescent="0.3">
      <c r="A50" s="6" t="s">
        <v>46</v>
      </c>
      <c r="B50" s="6" t="s">
        <v>618</v>
      </c>
      <c r="C50" s="6" t="s">
        <v>638</v>
      </c>
      <c r="D50" s="7" t="s">
        <v>62</v>
      </c>
      <c r="E50" s="7" t="s">
        <v>779</v>
      </c>
      <c r="F50" s="8">
        <v>4.49</v>
      </c>
      <c r="G50" s="9">
        <v>11</v>
      </c>
      <c r="H50" s="10">
        <v>35.15</v>
      </c>
    </row>
    <row r="51" spans="1:8" x14ac:dyDescent="0.3">
      <c r="A51" s="6" t="s">
        <v>46</v>
      </c>
      <c r="B51" s="6" t="s">
        <v>619</v>
      </c>
      <c r="C51" s="6" t="s">
        <v>639</v>
      </c>
      <c r="D51" s="7" t="s">
        <v>62</v>
      </c>
      <c r="E51" s="7" t="s">
        <v>779</v>
      </c>
      <c r="F51" s="8">
        <v>4.49</v>
      </c>
      <c r="G51" s="9">
        <v>11</v>
      </c>
      <c r="H51" s="10">
        <v>35.15</v>
      </c>
    </row>
    <row r="52" spans="1:8" x14ac:dyDescent="0.3">
      <c r="A52" s="6" t="s">
        <v>46</v>
      </c>
      <c r="B52" s="6" t="s">
        <v>620</v>
      </c>
      <c r="C52" s="6" t="s">
        <v>640</v>
      </c>
      <c r="D52" s="7" t="s">
        <v>62</v>
      </c>
      <c r="E52" s="7" t="s">
        <v>779</v>
      </c>
      <c r="F52" s="8">
        <v>4.49</v>
      </c>
      <c r="G52" s="9">
        <v>11</v>
      </c>
      <c r="H52" s="10">
        <v>35.15</v>
      </c>
    </row>
    <row r="53" spans="1:8" x14ac:dyDescent="0.3">
      <c r="A53" s="6" t="s">
        <v>46</v>
      </c>
      <c r="B53" s="6" t="s">
        <v>621</v>
      </c>
      <c r="C53" s="6" t="s">
        <v>641</v>
      </c>
      <c r="D53" s="7" t="s">
        <v>62</v>
      </c>
      <c r="E53" s="7" t="s">
        <v>779</v>
      </c>
      <c r="F53" s="8">
        <v>4.49</v>
      </c>
      <c r="G53" s="9">
        <v>11</v>
      </c>
      <c r="H53" s="10">
        <v>35.15</v>
      </c>
    </row>
    <row r="54" spans="1:8" x14ac:dyDescent="0.3">
      <c r="A54" s="6" t="s">
        <v>46</v>
      </c>
      <c r="B54" s="6" t="s">
        <v>622</v>
      </c>
      <c r="C54" s="6" t="s">
        <v>642</v>
      </c>
      <c r="D54" s="7" t="s">
        <v>62</v>
      </c>
      <c r="E54" s="7" t="s">
        <v>779</v>
      </c>
      <c r="F54" s="8">
        <v>4.49</v>
      </c>
      <c r="G54" s="9">
        <v>11</v>
      </c>
      <c r="H54" s="10">
        <v>35.15</v>
      </c>
    </row>
    <row r="55" spans="1:8" x14ac:dyDescent="0.3">
      <c r="A55" s="6" t="s">
        <v>643</v>
      </c>
      <c r="B55" s="6" t="s">
        <v>644</v>
      </c>
      <c r="C55" s="6" t="s">
        <v>649</v>
      </c>
      <c r="D55" s="7" t="s">
        <v>3</v>
      </c>
      <c r="E55" s="7" t="s">
        <v>3</v>
      </c>
      <c r="F55" s="8">
        <v>16.05</v>
      </c>
      <c r="G55" s="9">
        <v>8</v>
      </c>
      <c r="H55" s="10">
        <v>3.75</v>
      </c>
    </row>
    <row r="56" spans="1:8" x14ac:dyDescent="0.3">
      <c r="A56" s="6" t="s">
        <v>643</v>
      </c>
      <c r="B56" s="6" t="s">
        <v>645</v>
      </c>
      <c r="C56" s="6" t="s">
        <v>650</v>
      </c>
      <c r="D56" s="7" t="s">
        <v>3</v>
      </c>
      <c r="E56" s="7" t="s">
        <v>3</v>
      </c>
      <c r="F56" s="8">
        <v>16.05</v>
      </c>
      <c r="G56" s="9">
        <v>8</v>
      </c>
      <c r="H56" s="10">
        <v>3.75</v>
      </c>
    </row>
    <row r="57" spans="1:8" x14ac:dyDescent="0.3">
      <c r="A57" s="6" t="s">
        <v>643</v>
      </c>
      <c r="B57" s="6" t="s">
        <v>646</v>
      </c>
      <c r="C57" s="6" t="s">
        <v>651</v>
      </c>
      <c r="D57" s="7" t="s">
        <v>3</v>
      </c>
      <c r="E57" s="7" t="s">
        <v>3</v>
      </c>
      <c r="F57" s="8">
        <v>16.05</v>
      </c>
      <c r="G57" s="9">
        <v>8</v>
      </c>
      <c r="H57" s="10">
        <v>3.75</v>
      </c>
    </row>
    <row r="58" spans="1:8" x14ac:dyDescent="0.3">
      <c r="A58" s="6" t="s">
        <v>643</v>
      </c>
      <c r="B58" s="6" t="s">
        <v>647</v>
      </c>
      <c r="C58" s="6" t="s">
        <v>652</v>
      </c>
      <c r="D58" s="7" t="s">
        <v>3</v>
      </c>
      <c r="E58" s="7" t="s">
        <v>3</v>
      </c>
      <c r="F58" s="8">
        <v>16.05</v>
      </c>
      <c r="G58" s="9">
        <v>8</v>
      </c>
      <c r="H58" s="10">
        <v>3.75</v>
      </c>
    </row>
    <row r="59" spans="1:8" x14ac:dyDescent="0.3">
      <c r="A59" s="6" t="s">
        <v>643</v>
      </c>
      <c r="B59" s="6" t="s">
        <v>648</v>
      </c>
      <c r="C59" s="6" t="s">
        <v>653</v>
      </c>
      <c r="D59" s="7" t="s">
        <v>3</v>
      </c>
      <c r="E59" s="7" t="s">
        <v>3</v>
      </c>
      <c r="F59" s="8">
        <v>16.05</v>
      </c>
      <c r="G59" s="9">
        <v>8</v>
      </c>
      <c r="H59" s="10">
        <v>3.75</v>
      </c>
    </row>
    <row r="60" spans="1:8" x14ac:dyDescent="0.3">
      <c r="A60" s="6" t="s">
        <v>73</v>
      </c>
      <c r="B60" s="6" t="s">
        <v>74</v>
      </c>
      <c r="C60" s="6" t="s">
        <v>75</v>
      </c>
      <c r="D60" s="7" t="s">
        <v>3</v>
      </c>
      <c r="E60" s="7" t="s">
        <v>3</v>
      </c>
      <c r="F60" s="8">
        <v>12.31</v>
      </c>
      <c r="G60" s="9">
        <v>7</v>
      </c>
      <c r="H60" s="10">
        <v>4.7</v>
      </c>
    </row>
    <row r="61" spans="1:8" x14ac:dyDescent="0.3">
      <c r="A61" s="6" t="s">
        <v>73</v>
      </c>
      <c r="B61" s="6" t="s">
        <v>76</v>
      </c>
      <c r="C61" s="6" t="s">
        <v>77</v>
      </c>
      <c r="D61" s="7" t="s">
        <v>3</v>
      </c>
      <c r="E61" s="7" t="s">
        <v>3</v>
      </c>
      <c r="F61" s="8">
        <v>12.31</v>
      </c>
      <c r="G61" s="9">
        <v>7</v>
      </c>
      <c r="H61" s="10">
        <v>4.7</v>
      </c>
    </row>
    <row r="62" spans="1:8" x14ac:dyDescent="0.3">
      <c r="A62" s="6" t="s">
        <v>73</v>
      </c>
      <c r="B62" s="6" t="s">
        <v>78</v>
      </c>
      <c r="C62" s="6" t="s">
        <v>79</v>
      </c>
      <c r="D62" s="7" t="s">
        <v>3</v>
      </c>
      <c r="E62" s="7" t="s">
        <v>3</v>
      </c>
      <c r="F62" s="8">
        <v>12.31</v>
      </c>
      <c r="G62" s="9">
        <v>7</v>
      </c>
      <c r="H62" s="10">
        <v>4.7</v>
      </c>
    </row>
    <row r="63" spans="1:8" x14ac:dyDescent="0.3">
      <c r="A63" s="6" t="s">
        <v>73</v>
      </c>
      <c r="B63" s="6" t="s">
        <v>80</v>
      </c>
      <c r="C63" s="6" t="s">
        <v>81</v>
      </c>
      <c r="D63" s="7" t="s">
        <v>3</v>
      </c>
      <c r="E63" s="7" t="s">
        <v>3</v>
      </c>
      <c r="F63" s="8">
        <v>12.31</v>
      </c>
      <c r="G63" s="9">
        <v>7</v>
      </c>
      <c r="H63" s="10">
        <v>4.2</v>
      </c>
    </row>
    <row r="64" spans="1:8" x14ac:dyDescent="0.3">
      <c r="A64" s="6" t="s">
        <v>73</v>
      </c>
      <c r="B64" s="6" t="s">
        <v>82</v>
      </c>
      <c r="C64" s="6" t="s">
        <v>83</v>
      </c>
      <c r="D64" s="7" t="s">
        <v>3</v>
      </c>
      <c r="E64" s="7" t="s">
        <v>3</v>
      </c>
      <c r="F64" s="8">
        <v>13.54</v>
      </c>
      <c r="G64" s="9">
        <v>5</v>
      </c>
      <c r="H64" s="10">
        <v>4.5</v>
      </c>
    </row>
    <row r="65" spans="1:8" x14ac:dyDescent="0.3">
      <c r="A65" s="6" t="s">
        <v>84</v>
      </c>
      <c r="B65" s="6" t="s">
        <v>85</v>
      </c>
      <c r="C65" s="6" t="s">
        <v>791</v>
      </c>
      <c r="D65" s="7" t="s">
        <v>62</v>
      </c>
      <c r="E65" s="7" t="s">
        <v>779</v>
      </c>
      <c r="F65" s="8">
        <v>12.19</v>
      </c>
      <c r="G65" s="9">
        <v>9.8000000000000007</v>
      </c>
      <c r="H65" s="10">
        <v>53.9</v>
      </c>
    </row>
    <row r="66" spans="1:8" x14ac:dyDescent="0.3">
      <c r="A66" s="6" t="s">
        <v>84</v>
      </c>
      <c r="B66" s="6" t="s">
        <v>86</v>
      </c>
      <c r="C66" s="6" t="s">
        <v>792</v>
      </c>
      <c r="D66" s="7" t="s">
        <v>62</v>
      </c>
      <c r="E66" s="7" t="s">
        <v>779</v>
      </c>
      <c r="F66" s="8">
        <v>8.86</v>
      </c>
      <c r="G66" s="9">
        <v>9.8000000000000007</v>
      </c>
      <c r="H66" s="10">
        <v>53.9</v>
      </c>
    </row>
    <row r="67" spans="1:8" x14ac:dyDescent="0.3">
      <c r="A67" s="6" t="s">
        <v>84</v>
      </c>
      <c r="B67" s="6" t="s">
        <v>87</v>
      </c>
      <c r="C67" s="6" t="s">
        <v>793</v>
      </c>
      <c r="D67" s="7" t="s">
        <v>62</v>
      </c>
      <c r="E67" s="7" t="s">
        <v>779</v>
      </c>
      <c r="F67" s="8">
        <v>22.15</v>
      </c>
      <c r="G67" s="9">
        <v>9.8000000000000007</v>
      </c>
      <c r="H67" s="10">
        <v>53.9</v>
      </c>
    </row>
    <row r="68" spans="1:8" x14ac:dyDescent="0.3">
      <c r="A68" s="6" t="s">
        <v>88</v>
      </c>
      <c r="B68" s="6" t="s">
        <v>92</v>
      </c>
      <c r="C68" s="6" t="s">
        <v>93</v>
      </c>
      <c r="D68" s="7" t="s">
        <v>49</v>
      </c>
      <c r="E68" s="7" t="s">
        <v>49</v>
      </c>
      <c r="F68" s="18">
        <v>8</v>
      </c>
      <c r="G68" s="9">
        <v>57</v>
      </c>
      <c r="H68" s="10">
        <v>0.25</v>
      </c>
    </row>
    <row r="69" spans="1:8" x14ac:dyDescent="0.3">
      <c r="A69" s="6" t="s">
        <v>88</v>
      </c>
      <c r="B69" s="6" t="s">
        <v>245</v>
      </c>
      <c r="C69" s="6" t="s">
        <v>246</v>
      </c>
      <c r="D69" s="7" t="s">
        <v>62</v>
      </c>
      <c r="E69" s="7" t="s">
        <v>779</v>
      </c>
      <c r="F69" s="18">
        <v>8.8330000000000002</v>
      </c>
      <c r="G69" s="9">
        <v>8</v>
      </c>
      <c r="H69" s="10">
        <v>25.6</v>
      </c>
    </row>
    <row r="70" spans="1:8" x14ac:dyDescent="0.3">
      <c r="A70" s="6" t="s">
        <v>88</v>
      </c>
      <c r="B70" s="6" t="s">
        <v>89</v>
      </c>
      <c r="C70" s="6" t="s">
        <v>90</v>
      </c>
      <c r="D70" s="7" t="s">
        <v>49</v>
      </c>
      <c r="E70" s="7" t="s">
        <v>49</v>
      </c>
      <c r="F70" s="18">
        <v>8</v>
      </c>
      <c r="G70" s="9">
        <v>57</v>
      </c>
      <c r="H70" s="10">
        <v>0.25</v>
      </c>
    </row>
    <row r="71" spans="1:8" x14ac:dyDescent="0.3">
      <c r="A71" s="6" t="s">
        <v>88</v>
      </c>
      <c r="B71" s="6" t="s">
        <v>242</v>
      </c>
      <c r="C71" s="6" t="s">
        <v>243</v>
      </c>
      <c r="D71" s="7" t="s">
        <v>62</v>
      </c>
      <c r="E71" s="7" t="s">
        <v>779</v>
      </c>
      <c r="F71" s="18">
        <v>6.1159999999999997</v>
      </c>
      <c r="G71" s="9">
        <v>8</v>
      </c>
      <c r="H71" s="10">
        <v>25.6</v>
      </c>
    </row>
    <row r="72" spans="1:8" x14ac:dyDescent="0.3">
      <c r="A72" s="6" t="s">
        <v>88</v>
      </c>
      <c r="B72" s="6" t="s">
        <v>98</v>
      </c>
      <c r="C72" s="6" t="s">
        <v>99</v>
      </c>
      <c r="D72" s="7" t="s">
        <v>49</v>
      </c>
      <c r="E72" s="7" t="s">
        <v>49</v>
      </c>
      <c r="F72" s="18">
        <v>8</v>
      </c>
      <c r="G72" s="9">
        <v>57</v>
      </c>
      <c r="H72" s="10">
        <v>0.25</v>
      </c>
    </row>
    <row r="73" spans="1:8" x14ac:dyDescent="0.3">
      <c r="A73" s="6" t="s">
        <v>88</v>
      </c>
      <c r="B73" s="6" t="s">
        <v>180</v>
      </c>
      <c r="C73" s="6" t="s">
        <v>181</v>
      </c>
      <c r="D73" s="7" t="s">
        <v>62</v>
      </c>
      <c r="E73" s="7" t="s">
        <v>779</v>
      </c>
      <c r="F73" s="18">
        <v>7.0620000000000003</v>
      </c>
      <c r="G73" s="9">
        <v>5.6</v>
      </c>
      <c r="H73" s="10">
        <v>17.95</v>
      </c>
    </row>
    <row r="74" spans="1:8" x14ac:dyDescent="0.3">
      <c r="A74" s="6" t="s">
        <v>88</v>
      </c>
      <c r="B74" s="6" t="s">
        <v>212</v>
      </c>
      <c r="C74" s="6" t="s">
        <v>213</v>
      </c>
      <c r="D74" s="7" t="s">
        <v>62</v>
      </c>
      <c r="E74" s="7" t="s">
        <v>779</v>
      </c>
      <c r="F74" s="18">
        <v>6.4790000000000001</v>
      </c>
      <c r="G74" s="9">
        <v>8</v>
      </c>
      <c r="H74" s="10">
        <v>24</v>
      </c>
    </row>
    <row r="75" spans="1:8" x14ac:dyDescent="0.3">
      <c r="A75" s="6" t="s">
        <v>88</v>
      </c>
      <c r="B75" s="6" t="s">
        <v>251</v>
      </c>
      <c r="C75" s="6" t="s">
        <v>252</v>
      </c>
      <c r="D75" s="7" t="s">
        <v>62</v>
      </c>
      <c r="E75" s="7" t="s">
        <v>779</v>
      </c>
      <c r="F75" s="18">
        <v>6.1159999999999997</v>
      </c>
      <c r="G75" s="9">
        <v>8</v>
      </c>
      <c r="H75" s="10">
        <v>25.6</v>
      </c>
    </row>
    <row r="76" spans="1:8" x14ac:dyDescent="0.3">
      <c r="A76" s="6" t="s">
        <v>88</v>
      </c>
      <c r="B76" s="6" t="s">
        <v>108</v>
      </c>
      <c r="C76" s="6" t="s">
        <v>109</v>
      </c>
      <c r="D76" s="7" t="s">
        <v>49</v>
      </c>
      <c r="E76" s="7" t="s">
        <v>49</v>
      </c>
      <c r="F76" s="18">
        <v>8</v>
      </c>
      <c r="G76" s="9">
        <v>57</v>
      </c>
      <c r="H76" s="10">
        <v>0.25</v>
      </c>
    </row>
    <row r="77" spans="1:8" x14ac:dyDescent="0.3">
      <c r="A77" s="6" t="s">
        <v>88</v>
      </c>
      <c r="B77" s="6" t="s">
        <v>182</v>
      </c>
      <c r="C77" s="6" t="s">
        <v>183</v>
      </c>
      <c r="D77" s="7" t="s">
        <v>62</v>
      </c>
      <c r="E77" s="7" t="s">
        <v>779</v>
      </c>
      <c r="F77" s="18">
        <v>7.0620000000000003</v>
      </c>
      <c r="G77" s="9">
        <v>5.6</v>
      </c>
      <c r="H77" s="10">
        <v>17.95</v>
      </c>
    </row>
    <row r="78" spans="1:8" x14ac:dyDescent="0.3">
      <c r="A78" s="6" t="s">
        <v>88</v>
      </c>
      <c r="B78" s="6" t="s">
        <v>214</v>
      </c>
      <c r="C78" s="6" t="s">
        <v>215</v>
      </c>
      <c r="D78" s="7" t="s">
        <v>62</v>
      </c>
      <c r="E78" s="7" t="s">
        <v>779</v>
      </c>
      <c r="F78" s="18">
        <v>7.6560000000000006</v>
      </c>
      <c r="G78" s="9">
        <v>8</v>
      </c>
      <c r="H78" s="10">
        <v>24</v>
      </c>
    </row>
    <row r="79" spans="1:8" x14ac:dyDescent="0.3">
      <c r="A79" s="6" t="s">
        <v>88</v>
      </c>
      <c r="B79" s="6" t="s">
        <v>261</v>
      </c>
      <c r="C79" s="6" t="s">
        <v>262</v>
      </c>
      <c r="D79" s="7" t="s">
        <v>62</v>
      </c>
      <c r="E79" s="7" t="s">
        <v>779</v>
      </c>
      <c r="F79" s="18">
        <v>7.6560000000000006</v>
      </c>
      <c r="G79" s="9">
        <v>8</v>
      </c>
      <c r="H79" s="10">
        <v>25.6</v>
      </c>
    </row>
    <row r="80" spans="1:8" x14ac:dyDescent="0.3">
      <c r="A80" s="6" t="s">
        <v>88</v>
      </c>
      <c r="B80" s="6" t="s">
        <v>94</v>
      </c>
      <c r="C80" s="6" t="s">
        <v>95</v>
      </c>
      <c r="D80" s="7" t="s">
        <v>49</v>
      </c>
      <c r="E80" s="7" t="s">
        <v>49</v>
      </c>
      <c r="F80" s="18">
        <v>8</v>
      </c>
      <c r="G80" s="9">
        <v>57</v>
      </c>
      <c r="H80" s="10">
        <v>0.25</v>
      </c>
    </row>
    <row r="81" spans="1:8" x14ac:dyDescent="0.3">
      <c r="A81" s="6" t="s">
        <v>88</v>
      </c>
      <c r="B81" s="6" t="s">
        <v>247</v>
      </c>
      <c r="C81" s="6" t="s">
        <v>248</v>
      </c>
      <c r="D81" s="7" t="s">
        <v>62</v>
      </c>
      <c r="E81" s="7" t="s">
        <v>779</v>
      </c>
      <c r="F81" s="18">
        <v>6.1159999999999997</v>
      </c>
      <c r="G81" s="9">
        <v>8</v>
      </c>
      <c r="H81" s="10">
        <v>25.6</v>
      </c>
    </row>
    <row r="82" spans="1:8" x14ac:dyDescent="0.3">
      <c r="A82" s="6" t="s">
        <v>88</v>
      </c>
      <c r="B82" s="6" t="s">
        <v>96</v>
      </c>
      <c r="C82" s="6" t="s">
        <v>97</v>
      </c>
      <c r="D82" s="7" t="s">
        <v>49</v>
      </c>
      <c r="E82" s="7" t="s">
        <v>49</v>
      </c>
      <c r="F82" s="18">
        <v>8</v>
      </c>
      <c r="G82" s="9">
        <v>57</v>
      </c>
      <c r="H82" s="10">
        <v>0.25</v>
      </c>
    </row>
    <row r="83" spans="1:8" x14ac:dyDescent="0.3">
      <c r="A83" s="6" t="s">
        <v>88</v>
      </c>
      <c r="B83" s="6" t="s">
        <v>178</v>
      </c>
      <c r="C83" s="6" t="s">
        <v>179</v>
      </c>
      <c r="D83" s="7" t="s">
        <v>62</v>
      </c>
      <c r="E83" s="7" t="s">
        <v>779</v>
      </c>
      <c r="F83" s="18">
        <v>7.0620000000000003</v>
      </c>
      <c r="G83" s="9">
        <v>5.6</v>
      </c>
      <c r="H83" s="10">
        <v>17.95</v>
      </c>
    </row>
    <row r="84" spans="1:8" x14ac:dyDescent="0.3">
      <c r="A84" s="6" t="s">
        <v>88</v>
      </c>
      <c r="B84" s="6" t="s">
        <v>210</v>
      </c>
      <c r="C84" s="6" t="s">
        <v>211</v>
      </c>
      <c r="D84" s="7" t="s">
        <v>62</v>
      </c>
      <c r="E84" s="7" t="s">
        <v>779</v>
      </c>
      <c r="F84" s="18">
        <v>6.4790000000000001</v>
      </c>
      <c r="G84" s="9">
        <v>8</v>
      </c>
      <c r="H84" s="10">
        <v>24</v>
      </c>
    </row>
    <row r="85" spans="1:8" x14ac:dyDescent="0.3">
      <c r="A85" s="6" t="s">
        <v>88</v>
      </c>
      <c r="B85" s="6" t="s">
        <v>249</v>
      </c>
      <c r="C85" s="6" t="s">
        <v>250</v>
      </c>
      <c r="D85" s="7" t="s">
        <v>62</v>
      </c>
      <c r="E85" s="7" t="s">
        <v>779</v>
      </c>
      <c r="F85" s="18">
        <v>6.1159999999999997</v>
      </c>
      <c r="G85" s="9">
        <v>8</v>
      </c>
      <c r="H85" s="10">
        <v>25.6</v>
      </c>
    </row>
    <row r="86" spans="1:8" x14ac:dyDescent="0.3">
      <c r="A86" s="6" t="s">
        <v>88</v>
      </c>
      <c r="B86" s="6" t="s">
        <v>100</v>
      </c>
      <c r="C86" s="6" t="s">
        <v>101</v>
      </c>
      <c r="D86" s="7" t="s">
        <v>49</v>
      </c>
      <c r="E86" s="7" t="s">
        <v>49</v>
      </c>
      <c r="F86" s="18">
        <v>8</v>
      </c>
      <c r="G86" s="9">
        <v>57</v>
      </c>
      <c r="H86" s="10">
        <v>0.25</v>
      </c>
    </row>
    <row r="87" spans="1:8" x14ac:dyDescent="0.3">
      <c r="A87" s="6" t="s">
        <v>88</v>
      </c>
      <c r="B87" s="6" t="s">
        <v>253</v>
      </c>
      <c r="C87" s="6" t="s">
        <v>254</v>
      </c>
      <c r="D87" s="7" t="s">
        <v>62</v>
      </c>
      <c r="E87" s="7" t="s">
        <v>779</v>
      </c>
      <c r="F87" s="18">
        <v>6.1159999999999997</v>
      </c>
      <c r="G87" s="9">
        <v>8</v>
      </c>
      <c r="H87" s="10">
        <v>25.6</v>
      </c>
    </row>
    <row r="88" spans="1:8" x14ac:dyDescent="0.3">
      <c r="A88" s="6" t="s">
        <v>88</v>
      </c>
      <c r="B88" s="6" t="s">
        <v>106</v>
      </c>
      <c r="C88" s="6" t="s">
        <v>107</v>
      </c>
      <c r="D88" s="7" t="s">
        <v>49</v>
      </c>
      <c r="E88" s="7" t="s">
        <v>49</v>
      </c>
      <c r="F88" s="18">
        <v>8</v>
      </c>
      <c r="G88" s="9">
        <v>57</v>
      </c>
      <c r="H88" s="10">
        <v>0.25</v>
      </c>
    </row>
    <row r="89" spans="1:8" x14ac:dyDescent="0.3">
      <c r="A89" s="6" t="s">
        <v>88</v>
      </c>
      <c r="B89" s="6" t="s">
        <v>259</v>
      </c>
      <c r="C89" s="6" t="s">
        <v>260</v>
      </c>
      <c r="D89" s="7" t="s">
        <v>62</v>
      </c>
      <c r="E89" s="7" t="s">
        <v>779</v>
      </c>
      <c r="F89" s="18">
        <v>7.6560000000000006</v>
      </c>
      <c r="G89" s="9">
        <v>8</v>
      </c>
      <c r="H89" s="10">
        <v>25.6</v>
      </c>
    </row>
    <row r="90" spans="1:8" x14ac:dyDescent="0.3">
      <c r="A90" s="6" t="s">
        <v>88</v>
      </c>
      <c r="B90" s="6" t="s">
        <v>102</v>
      </c>
      <c r="C90" s="6" t="s">
        <v>103</v>
      </c>
      <c r="D90" s="7" t="s">
        <v>49</v>
      </c>
      <c r="E90" s="7" t="s">
        <v>49</v>
      </c>
      <c r="F90" s="18">
        <v>8</v>
      </c>
      <c r="G90" s="9">
        <v>57</v>
      </c>
      <c r="H90" s="10">
        <v>0.25</v>
      </c>
    </row>
    <row r="91" spans="1:8" x14ac:dyDescent="0.3">
      <c r="A91" s="6" t="s">
        <v>88</v>
      </c>
      <c r="B91" s="6" t="s">
        <v>255</v>
      </c>
      <c r="C91" s="6" t="s">
        <v>256</v>
      </c>
      <c r="D91" s="7" t="s">
        <v>62</v>
      </c>
      <c r="E91" s="7" t="s">
        <v>779</v>
      </c>
      <c r="F91" s="18">
        <v>6.1159999999999997</v>
      </c>
      <c r="G91" s="9">
        <v>8</v>
      </c>
      <c r="H91" s="10">
        <v>25.6</v>
      </c>
    </row>
    <row r="92" spans="1:8" x14ac:dyDescent="0.3">
      <c r="A92" s="6" t="s">
        <v>88</v>
      </c>
      <c r="B92" s="6" t="s">
        <v>104</v>
      </c>
      <c r="C92" s="6" t="s">
        <v>105</v>
      </c>
      <c r="D92" s="7" t="s">
        <v>49</v>
      </c>
      <c r="E92" s="7" t="s">
        <v>49</v>
      </c>
      <c r="F92" s="18">
        <v>8</v>
      </c>
      <c r="G92" s="9">
        <v>57</v>
      </c>
      <c r="H92" s="10">
        <v>0.25</v>
      </c>
    </row>
    <row r="93" spans="1:8" x14ac:dyDescent="0.3">
      <c r="A93" s="6" t="s">
        <v>88</v>
      </c>
      <c r="B93" s="6" t="s">
        <v>257</v>
      </c>
      <c r="C93" s="6" t="s">
        <v>258</v>
      </c>
      <c r="D93" s="7" t="s">
        <v>62</v>
      </c>
      <c r="E93" s="7" t="s">
        <v>779</v>
      </c>
      <c r="F93" s="18">
        <v>7.6560000000000006</v>
      </c>
      <c r="G93" s="9">
        <v>8</v>
      </c>
      <c r="H93" s="10">
        <v>25.6</v>
      </c>
    </row>
    <row r="94" spans="1:8" x14ac:dyDescent="0.3">
      <c r="A94" s="6" t="s">
        <v>88</v>
      </c>
      <c r="B94" s="6" t="s">
        <v>110</v>
      </c>
      <c r="C94" s="6" t="s">
        <v>111</v>
      </c>
      <c r="D94" s="7" t="s">
        <v>49</v>
      </c>
      <c r="E94" s="7" t="s">
        <v>49</v>
      </c>
      <c r="F94" s="18">
        <v>8</v>
      </c>
      <c r="G94" s="9">
        <v>57</v>
      </c>
      <c r="H94" s="10">
        <v>0.25</v>
      </c>
    </row>
    <row r="95" spans="1:8" x14ac:dyDescent="0.3">
      <c r="A95" s="6" t="s">
        <v>88</v>
      </c>
      <c r="B95" s="6" t="s">
        <v>184</v>
      </c>
      <c r="C95" s="6" t="s">
        <v>185</v>
      </c>
      <c r="D95" s="7" t="s">
        <v>62</v>
      </c>
      <c r="E95" s="7" t="s">
        <v>779</v>
      </c>
      <c r="F95" s="18">
        <v>7.0620000000000003</v>
      </c>
      <c r="G95" s="9">
        <v>5.6</v>
      </c>
      <c r="H95" s="10">
        <v>17.95</v>
      </c>
    </row>
    <row r="96" spans="1:8" x14ac:dyDescent="0.3">
      <c r="A96" s="6" t="s">
        <v>88</v>
      </c>
      <c r="B96" s="6" t="s">
        <v>216</v>
      </c>
      <c r="C96" s="6" t="s">
        <v>217</v>
      </c>
      <c r="D96" s="7" t="s">
        <v>62</v>
      </c>
      <c r="E96" s="7" t="s">
        <v>779</v>
      </c>
      <c r="F96" s="18">
        <v>6.4790000000000001</v>
      </c>
      <c r="G96" s="9">
        <v>8</v>
      </c>
      <c r="H96" s="10">
        <v>24</v>
      </c>
    </row>
    <row r="97" spans="1:8" x14ac:dyDescent="0.3">
      <c r="A97" s="6" t="s">
        <v>88</v>
      </c>
      <c r="B97" s="6" t="s">
        <v>263</v>
      </c>
      <c r="C97" s="6" t="s">
        <v>264</v>
      </c>
      <c r="D97" s="7" t="s">
        <v>62</v>
      </c>
      <c r="E97" s="7" t="s">
        <v>779</v>
      </c>
      <c r="F97" s="18">
        <v>6.1159999999999997</v>
      </c>
      <c r="G97" s="9">
        <v>8</v>
      </c>
      <c r="H97" s="10">
        <v>25.6</v>
      </c>
    </row>
    <row r="98" spans="1:8" x14ac:dyDescent="0.3">
      <c r="A98" s="6" t="s">
        <v>88</v>
      </c>
      <c r="B98" s="6" t="s">
        <v>112</v>
      </c>
      <c r="C98" s="6" t="s">
        <v>113</v>
      </c>
      <c r="D98" s="7" t="s">
        <v>49</v>
      </c>
      <c r="E98" s="7" t="s">
        <v>49</v>
      </c>
      <c r="F98" s="18">
        <v>8</v>
      </c>
      <c r="G98" s="9">
        <v>57</v>
      </c>
      <c r="H98" s="10">
        <v>0.25</v>
      </c>
    </row>
    <row r="99" spans="1:8" x14ac:dyDescent="0.3">
      <c r="A99" s="6" t="s">
        <v>88</v>
      </c>
      <c r="B99" s="6" t="s">
        <v>265</v>
      </c>
      <c r="C99" s="6" t="s">
        <v>266</v>
      </c>
      <c r="D99" s="7" t="s">
        <v>62</v>
      </c>
      <c r="E99" s="7" t="s">
        <v>779</v>
      </c>
      <c r="F99" s="18">
        <v>6.1159999999999997</v>
      </c>
      <c r="G99" s="9">
        <v>8</v>
      </c>
      <c r="H99" s="10">
        <v>25.6</v>
      </c>
    </row>
    <row r="100" spans="1:8" x14ac:dyDescent="0.3">
      <c r="A100" s="6" t="s">
        <v>88</v>
      </c>
      <c r="B100" s="6" t="s">
        <v>116</v>
      </c>
      <c r="C100" s="6" t="s">
        <v>117</v>
      </c>
      <c r="D100" s="7" t="s">
        <v>49</v>
      </c>
      <c r="E100" s="7" t="s">
        <v>49</v>
      </c>
      <c r="F100" s="18">
        <v>8</v>
      </c>
      <c r="G100" s="9">
        <v>57</v>
      </c>
      <c r="H100" s="10">
        <v>0.25</v>
      </c>
    </row>
    <row r="101" spans="1:8" x14ac:dyDescent="0.3">
      <c r="A101" s="6" t="s">
        <v>88</v>
      </c>
      <c r="B101" s="6" t="s">
        <v>186</v>
      </c>
      <c r="C101" s="6" t="s">
        <v>187</v>
      </c>
      <c r="D101" s="7" t="s">
        <v>62</v>
      </c>
      <c r="E101" s="7" t="s">
        <v>779</v>
      </c>
      <c r="F101" s="18">
        <v>7.0620000000000003</v>
      </c>
      <c r="G101" s="9">
        <v>5.6</v>
      </c>
      <c r="H101" s="10">
        <v>17.95</v>
      </c>
    </row>
    <row r="102" spans="1:8" x14ac:dyDescent="0.3">
      <c r="A102" s="6" t="s">
        <v>88</v>
      </c>
      <c r="B102" s="6" t="s">
        <v>218</v>
      </c>
      <c r="C102" s="6" t="s">
        <v>219</v>
      </c>
      <c r="D102" s="7" t="s">
        <v>62</v>
      </c>
      <c r="E102" s="7" t="s">
        <v>779</v>
      </c>
      <c r="F102" s="18">
        <v>6.4790000000000001</v>
      </c>
      <c r="G102" s="9">
        <v>8</v>
      </c>
      <c r="H102" s="10">
        <v>24</v>
      </c>
    </row>
    <row r="103" spans="1:8" x14ac:dyDescent="0.3">
      <c r="A103" s="6" t="s">
        <v>88</v>
      </c>
      <c r="B103" s="6" t="s">
        <v>269</v>
      </c>
      <c r="C103" s="6" t="s">
        <v>270</v>
      </c>
      <c r="D103" s="7" t="s">
        <v>62</v>
      </c>
      <c r="E103" s="7" t="s">
        <v>779</v>
      </c>
      <c r="F103" s="18">
        <v>6.1159999999999997</v>
      </c>
      <c r="G103" s="9">
        <v>8</v>
      </c>
      <c r="H103" s="10">
        <v>25.6</v>
      </c>
    </row>
    <row r="104" spans="1:8" x14ac:dyDescent="0.3">
      <c r="A104" s="6" t="s">
        <v>88</v>
      </c>
      <c r="B104" s="6" t="s">
        <v>114</v>
      </c>
      <c r="C104" s="6" t="s">
        <v>115</v>
      </c>
      <c r="D104" s="7" t="s">
        <v>49</v>
      </c>
      <c r="E104" s="7" t="s">
        <v>49</v>
      </c>
      <c r="F104" s="18">
        <v>8</v>
      </c>
      <c r="G104" s="9">
        <v>57</v>
      </c>
      <c r="H104" s="10">
        <v>0.25</v>
      </c>
    </row>
    <row r="105" spans="1:8" x14ac:dyDescent="0.3">
      <c r="A105" s="6" t="s">
        <v>88</v>
      </c>
      <c r="B105" s="6" t="s">
        <v>267</v>
      </c>
      <c r="C105" s="6" t="s">
        <v>268</v>
      </c>
      <c r="D105" s="7" t="s">
        <v>62</v>
      </c>
      <c r="E105" s="7" t="s">
        <v>779</v>
      </c>
      <c r="F105" s="18">
        <v>8.8330000000000002</v>
      </c>
      <c r="G105" s="9">
        <v>8</v>
      </c>
      <c r="H105" s="10" t="s">
        <v>244</v>
      </c>
    </row>
    <row r="106" spans="1:8" x14ac:dyDescent="0.3">
      <c r="A106" s="6" t="s">
        <v>88</v>
      </c>
      <c r="B106" s="6" t="s">
        <v>118</v>
      </c>
      <c r="C106" s="6" t="s">
        <v>119</v>
      </c>
      <c r="D106" s="7" t="s">
        <v>49</v>
      </c>
      <c r="E106" s="7" t="s">
        <v>49</v>
      </c>
      <c r="F106" s="18">
        <v>8</v>
      </c>
      <c r="G106" s="9">
        <v>57</v>
      </c>
      <c r="H106" s="10" t="s">
        <v>91</v>
      </c>
    </row>
    <row r="107" spans="1:8" x14ac:dyDescent="0.3">
      <c r="A107" s="6" t="s">
        <v>88</v>
      </c>
      <c r="B107" s="6" t="s">
        <v>271</v>
      </c>
      <c r="C107" s="6" t="s">
        <v>272</v>
      </c>
      <c r="D107" s="7" t="s">
        <v>62</v>
      </c>
      <c r="E107" s="7" t="s">
        <v>779</v>
      </c>
      <c r="F107" s="18">
        <v>6.1159999999999997</v>
      </c>
      <c r="G107" s="9">
        <v>8</v>
      </c>
      <c r="H107" s="10" t="s">
        <v>244</v>
      </c>
    </row>
    <row r="108" spans="1:8" x14ac:dyDescent="0.3">
      <c r="A108" s="6" t="s">
        <v>88</v>
      </c>
      <c r="B108" s="6" t="s">
        <v>120</v>
      </c>
      <c r="C108" s="6" t="s">
        <v>121</v>
      </c>
      <c r="D108" s="7" t="s">
        <v>49</v>
      </c>
      <c r="E108" s="7" t="s">
        <v>49</v>
      </c>
      <c r="F108" s="18">
        <v>8</v>
      </c>
      <c r="G108" s="9">
        <v>57</v>
      </c>
      <c r="H108" s="10" t="s">
        <v>91</v>
      </c>
    </row>
    <row r="109" spans="1:8" x14ac:dyDescent="0.3">
      <c r="A109" s="6" t="s">
        <v>88</v>
      </c>
      <c r="B109" s="6" t="s">
        <v>188</v>
      </c>
      <c r="C109" s="6" t="s">
        <v>189</v>
      </c>
      <c r="D109" s="7" t="s">
        <v>62</v>
      </c>
      <c r="E109" s="7" t="s">
        <v>779</v>
      </c>
      <c r="F109" s="18">
        <v>7.0620000000000003</v>
      </c>
      <c r="G109" s="9">
        <v>5.6</v>
      </c>
      <c r="H109" s="10">
        <v>17.95</v>
      </c>
    </row>
    <row r="110" spans="1:8" x14ac:dyDescent="0.3">
      <c r="A110" s="6" t="s">
        <v>88</v>
      </c>
      <c r="B110" s="6" t="s">
        <v>220</v>
      </c>
      <c r="C110" s="6" t="s">
        <v>221</v>
      </c>
      <c r="D110" s="7" t="s">
        <v>62</v>
      </c>
      <c r="E110" s="7" t="s">
        <v>779</v>
      </c>
      <c r="F110" s="18">
        <v>7.6560000000000006</v>
      </c>
      <c r="G110" s="9">
        <v>8</v>
      </c>
      <c r="H110" s="10">
        <v>24</v>
      </c>
    </row>
    <row r="111" spans="1:8" x14ac:dyDescent="0.3">
      <c r="A111" s="6" t="s">
        <v>88</v>
      </c>
      <c r="B111" s="6" t="s">
        <v>273</v>
      </c>
      <c r="C111" s="6" t="s">
        <v>274</v>
      </c>
      <c r="D111" s="7" t="s">
        <v>62</v>
      </c>
      <c r="E111" s="7" t="s">
        <v>779</v>
      </c>
      <c r="F111" s="18">
        <v>7.6560000000000006</v>
      </c>
      <c r="G111" s="9">
        <v>8</v>
      </c>
      <c r="H111" s="10">
        <v>25.6</v>
      </c>
    </row>
    <row r="112" spans="1:8" x14ac:dyDescent="0.3">
      <c r="A112" s="6" t="s">
        <v>88</v>
      </c>
      <c r="B112" s="6" t="s">
        <v>126</v>
      </c>
      <c r="C112" s="6" t="s">
        <v>127</v>
      </c>
      <c r="D112" s="7" t="s">
        <v>49</v>
      </c>
      <c r="E112" s="7" t="s">
        <v>49</v>
      </c>
      <c r="F112" s="18">
        <v>8</v>
      </c>
      <c r="G112" s="9">
        <v>57</v>
      </c>
      <c r="H112" s="10">
        <v>0.25</v>
      </c>
    </row>
    <row r="113" spans="1:8" x14ac:dyDescent="0.3">
      <c r="A113" s="6" t="s">
        <v>88</v>
      </c>
      <c r="B113" s="6" t="s">
        <v>279</v>
      </c>
      <c r="C113" s="6" t="s">
        <v>280</v>
      </c>
      <c r="D113" s="7" t="s">
        <v>62</v>
      </c>
      <c r="E113" s="7" t="s">
        <v>779</v>
      </c>
      <c r="F113" s="18">
        <v>6.1159999999999997</v>
      </c>
      <c r="G113" s="9">
        <v>8</v>
      </c>
      <c r="H113" s="10">
        <v>25.6</v>
      </c>
    </row>
    <row r="114" spans="1:8" x14ac:dyDescent="0.3">
      <c r="A114" s="6" t="s">
        <v>88</v>
      </c>
      <c r="B114" s="6" t="s">
        <v>122</v>
      </c>
      <c r="C114" s="6" t="s">
        <v>123</v>
      </c>
      <c r="D114" s="7" t="s">
        <v>49</v>
      </c>
      <c r="E114" s="7" t="s">
        <v>49</v>
      </c>
      <c r="F114" s="18">
        <v>8</v>
      </c>
      <c r="G114" s="9">
        <v>57</v>
      </c>
      <c r="H114" s="10">
        <v>0.25</v>
      </c>
    </row>
    <row r="115" spans="1:8" x14ac:dyDescent="0.3">
      <c r="A115" s="6" t="s">
        <v>88</v>
      </c>
      <c r="B115" s="6" t="s">
        <v>275</v>
      </c>
      <c r="C115" s="6" t="s">
        <v>276</v>
      </c>
      <c r="D115" s="7" t="s">
        <v>62</v>
      </c>
      <c r="E115" s="7" t="s">
        <v>779</v>
      </c>
      <c r="F115" s="18">
        <v>7.6560000000000006</v>
      </c>
      <c r="G115" s="9">
        <v>8</v>
      </c>
      <c r="H115" s="10">
        <v>25.6</v>
      </c>
    </row>
    <row r="116" spans="1:8" x14ac:dyDescent="0.3">
      <c r="A116" s="6" t="s">
        <v>88</v>
      </c>
      <c r="B116" s="6" t="s">
        <v>124</v>
      </c>
      <c r="C116" s="6" t="s">
        <v>125</v>
      </c>
      <c r="D116" s="7" t="s">
        <v>49</v>
      </c>
      <c r="E116" s="7" t="s">
        <v>49</v>
      </c>
      <c r="F116" s="18">
        <v>8</v>
      </c>
      <c r="G116" s="9">
        <v>57</v>
      </c>
      <c r="H116" s="10">
        <v>0.25</v>
      </c>
    </row>
    <row r="117" spans="1:8" x14ac:dyDescent="0.3">
      <c r="A117" s="6" t="s">
        <v>88</v>
      </c>
      <c r="B117" s="6" t="s">
        <v>190</v>
      </c>
      <c r="C117" s="6" t="s">
        <v>191</v>
      </c>
      <c r="D117" s="7" t="s">
        <v>62</v>
      </c>
      <c r="E117" s="7" t="s">
        <v>779</v>
      </c>
      <c r="F117" s="18">
        <v>7.0620000000000003</v>
      </c>
      <c r="G117" s="9">
        <v>5.6</v>
      </c>
      <c r="H117" s="10">
        <v>17.95</v>
      </c>
    </row>
    <row r="118" spans="1:8" x14ac:dyDescent="0.3">
      <c r="A118" s="6" t="s">
        <v>88</v>
      </c>
      <c r="B118" s="6" t="s">
        <v>222</v>
      </c>
      <c r="C118" s="6" t="s">
        <v>223</v>
      </c>
      <c r="D118" s="7" t="s">
        <v>62</v>
      </c>
      <c r="E118" s="7" t="s">
        <v>779</v>
      </c>
      <c r="F118" s="18">
        <v>6.4790000000000001</v>
      </c>
      <c r="G118" s="9">
        <v>8</v>
      </c>
      <c r="H118" s="10">
        <v>24</v>
      </c>
    </row>
    <row r="119" spans="1:8" x14ac:dyDescent="0.3">
      <c r="A119" s="6" t="s">
        <v>88</v>
      </c>
      <c r="B119" s="6" t="s">
        <v>277</v>
      </c>
      <c r="C119" s="6" t="s">
        <v>278</v>
      </c>
      <c r="D119" s="7" t="s">
        <v>62</v>
      </c>
      <c r="E119" s="7" t="s">
        <v>779</v>
      </c>
      <c r="F119" s="18">
        <v>6.1159999999999997</v>
      </c>
      <c r="G119" s="9">
        <v>8</v>
      </c>
      <c r="H119" s="10">
        <v>25.6</v>
      </c>
    </row>
    <row r="120" spans="1:8" x14ac:dyDescent="0.3">
      <c r="A120" s="6" t="s">
        <v>88</v>
      </c>
      <c r="B120" s="6" t="s">
        <v>128</v>
      </c>
      <c r="C120" s="6" t="s">
        <v>129</v>
      </c>
      <c r="D120" s="7" t="s">
        <v>49</v>
      </c>
      <c r="E120" s="7" t="s">
        <v>49</v>
      </c>
      <c r="F120" s="18">
        <v>6.4790000000000001</v>
      </c>
      <c r="G120" s="9">
        <v>57</v>
      </c>
      <c r="H120" s="10">
        <v>0.25</v>
      </c>
    </row>
    <row r="121" spans="1:8" x14ac:dyDescent="0.3">
      <c r="A121" s="6" t="s">
        <v>88</v>
      </c>
      <c r="B121" s="6" t="s">
        <v>281</v>
      </c>
      <c r="C121" s="6" t="s">
        <v>282</v>
      </c>
      <c r="D121" s="7" t="s">
        <v>62</v>
      </c>
      <c r="E121" s="7" t="s">
        <v>779</v>
      </c>
      <c r="F121" s="18">
        <v>6.1159999999999997</v>
      </c>
      <c r="G121" s="9">
        <v>8</v>
      </c>
      <c r="H121" s="10">
        <v>25.6</v>
      </c>
    </row>
    <row r="122" spans="1:8" x14ac:dyDescent="0.3">
      <c r="A122" s="6" t="s">
        <v>88</v>
      </c>
      <c r="B122" s="6" t="s">
        <v>130</v>
      </c>
      <c r="C122" s="6" t="s">
        <v>131</v>
      </c>
      <c r="D122" s="7" t="s">
        <v>49</v>
      </c>
      <c r="E122" s="7" t="s">
        <v>49</v>
      </c>
      <c r="F122" s="18">
        <v>8</v>
      </c>
      <c r="G122" s="9">
        <v>57</v>
      </c>
      <c r="H122" s="10">
        <v>0.25</v>
      </c>
    </row>
    <row r="123" spans="1:8" x14ac:dyDescent="0.3">
      <c r="A123" s="6" t="s">
        <v>88</v>
      </c>
      <c r="B123" s="6" t="s">
        <v>283</v>
      </c>
      <c r="C123" s="6" t="s">
        <v>284</v>
      </c>
      <c r="D123" s="7" t="s">
        <v>62</v>
      </c>
      <c r="E123" s="7" t="s">
        <v>779</v>
      </c>
      <c r="F123" s="18">
        <v>6.1159999999999997</v>
      </c>
      <c r="G123" s="9">
        <v>8</v>
      </c>
      <c r="H123" s="10">
        <v>25.6</v>
      </c>
    </row>
    <row r="124" spans="1:8" x14ac:dyDescent="0.3">
      <c r="A124" s="6" t="s">
        <v>88</v>
      </c>
      <c r="B124" s="6" t="s">
        <v>132</v>
      </c>
      <c r="C124" s="6" t="s">
        <v>133</v>
      </c>
      <c r="D124" s="7" t="s">
        <v>49</v>
      </c>
      <c r="E124" s="7" t="s">
        <v>49</v>
      </c>
      <c r="F124" s="18">
        <v>8</v>
      </c>
      <c r="G124" s="9">
        <v>57</v>
      </c>
      <c r="H124" s="10">
        <v>0.25</v>
      </c>
    </row>
    <row r="125" spans="1:8" x14ac:dyDescent="0.3">
      <c r="A125" s="6" t="s">
        <v>88</v>
      </c>
      <c r="B125" s="6" t="s">
        <v>285</v>
      </c>
      <c r="C125" s="6" t="s">
        <v>286</v>
      </c>
      <c r="D125" s="7" t="s">
        <v>62</v>
      </c>
      <c r="E125" s="7" t="s">
        <v>779</v>
      </c>
      <c r="F125" s="18">
        <v>6.1159999999999997</v>
      </c>
      <c r="G125" s="9">
        <v>8</v>
      </c>
      <c r="H125" s="10">
        <v>25.6</v>
      </c>
    </row>
    <row r="126" spans="1:8" x14ac:dyDescent="0.3">
      <c r="A126" s="6" t="s">
        <v>88</v>
      </c>
      <c r="B126" s="6" t="s">
        <v>134</v>
      </c>
      <c r="C126" s="6" t="s">
        <v>135</v>
      </c>
      <c r="D126" s="7" t="s">
        <v>49</v>
      </c>
      <c r="E126" s="7" t="s">
        <v>49</v>
      </c>
      <c r="F126" s="18">
        <v>8</v>
      </c>
      <c r="G126" s="9">
        <v>57</v>
      </c>
      <c r="H126" s="10">
        <v>0.25</v>
      </c>
    </row>
    <row r="127" spans="1:8" x14ac:dyDescent="0.3">
      <c r="A127" s="6" t="s">
        <v>88</v>
      </c>
      <c r="B127" s="6" t="s">
        <v>192</v>
      </c>
      <c r="C127" s="6" t="s">
        <v>193</v>
      </c>
      <c r="D127" s="7" t="s">
        <v>62</v>
      </c>
      <c r="E127" s="7" t="s">
        <v>779</v>
      </c>
      <c r="F127" s="18">
        <v>7.0620000000000003</v>
      </c>
      <c r="G127" s="9">
        <v>5.6</v>
      </c>
      <c r="H127" s="10">
        <v>17.95</v>
      </c>
    </row>
    <row r="128" spans="1:8" x14ac:dyDescent="0.3">
      <c r="A128" s="6" t="s">
        <v>88</v>
      </c>
      <c r="B128" s="6" t="s">
        <v>224</v>
      </c>
      <c r="C128" s="6" t="s">
        <v>225</v>
      </c>
      <c r="D128" s="7" t="s">
        <v>62</v>
      </c>
      <c r="E128" s="7" t="s">
        <v>779</v>
      </c>
      <c r="F128" s="18">
        <v>6.4790000000000001</v>
      </c>
      <c r="G128" s="9">
        <v>8</v>
      </c>
      <c r="H128" s="10">
        <v>24</v>
      </c>
    </row>
    <row r="129" spans="1:8" x14ac:dyDescent="0.3">
      <c r="A129" s="6" t="s">
        <v>88</v>
      </c>
      <c r="B129" s="6" t="s">
        <v>287</v>
      </c>
      <c r="C129" s="6" t="s">
        <v>288</v>
      </c>
      <c r="D129" s="7" t="s">
        <v>62</v>
      </c>
      <c r="E129" s="7" t="s">
        <v>779</v>
      </c>
      <c r="F129" s="18">
        <v>6.1159999999999997</v>
      </c>
      <c r="G129" s="9">
        <v>8</v>
      </c>
      <c r="H129" s="10">
        <v>25.6</v>
      </c>
    </row>
    <row r="130" spans="1:8" x14ac:dyDescent="0.3">
      <c r="A130" s="6" t="s">
        <v>88</v>
      </c>
      <c r="B130" s="6" t="s">
        <v>136</v>
      </c>
      <c r="C130" s="6" t="s">
        <v>137</v>
      </c>
      <c r="D130" s="7" t="s">
        <v>49</v>
      </c>
      <c r="E130" s="7" t="s">
        <v>49</v>
      </c>
      <c r="F130" s="18">
        <v>8</v>
      </c>
      <c r="G130" s="9">
        <v>57</v>
      </c>
      <c r="H130" s="10">
        <v>0.25</v>
      </c>
    </row>
    <row r="131" spans="1:8" x14ac:dyDescent="0.3">
      <c r="A131" s="6" t="s">
        <v>88</v>
      </c>
      <c r="B131" s="6" t="s">
        <v>289</v>
      </c>
      <c r="C131" s="6" t="s">
        <v>290</v>
      </c>
      <c r="D131" s="7" t="s">
        <v>62</v>
      </c>
      <c r="E131" s="7" t="s">
        <v>779</v>
      </c>
      <c r="F131" s="18">
        <v>6.1159999999999997</v>
      </c>
      <c r="G131" s="9">
        <v>8</v>
      </c>
      <c r="H131" s="10">
        <v>25.6</v>
      </c>
    </row>
    <row r="132" spans="1:8" x14ac:dyDescent="0.3">
      <c r="A132" s="6" t="s">
        <v>88</v>
      </c>
      <c r="B132" s="6" t="s">
        <v>138</v>
      </c>
      <c r="C132" s="6" t="s">
        <v>139</v>
      </c>
      <c r="D132" s="7" t="s">
        <v>49</v>
      </c>
      <c r="E132" s="7" t="s">
        <v>49</v>
      </c>
      <c r="F132" s="18">
        <v>8</v>
      </c>
      <c r="G132" s="9">
        <v>57</v>
      </c>
      <c r="H132" s="10">
        <v>0.25</v>
      </c>
    </row>
    <row r="133" spans="1:8" x14ac:dyDescent="0.3">
      <c r="A133" s="6" t="s">
        <v>88</v>
      </c>
      <c r="B133" s="6" t="s">
        <v>291</v>
      </c>
      <c r="C133" s="6" t="s">
        <v>292</v>
      </c>
      <c r="D133" s="7" t="s">
        <v>62</v>
      </c>
      <c r="E133" s="7" t="s">
        <v>779</v>
      </c>
      <c r="F133" s="18">
        <v>6.1159999999999997</v>
      </c>
      <c r="G133" s="9">
        <v>8</v>
      </c>
      <c r="H133" s="10">
        <v>25.6</v>
      </c>
    </row>
    <row r="134" spans="1:8" x14ac:dyDescent="0.3">
      <c r="A134" s="6" t="s">
        <v>88</v>
      </c>
      <c r="B134" s="6" t="s">
        <v>140</v>
      </c>
      <c r="C134" s="6" t="s">
        <v>141</v>
      </c>
      <c r="D134" s="7" t="s">
        <v>49</v>
      </c>
      <c r="E134" s="7" t="s">
        <v>49</v>
      </c>
      <c r="F134" s="18">
        <v>8</v>
      </c>
      <c r="G134" s="9">
        <v>57</v>
      </c>
      <c r="H134" s="10">
        <v>0.25</v>
      </c>
    </row>
    <row r="135" spans="1:8" x14ac:dyDescent="0.3">
      <c r="A135" s="6" t="s">
        <v>88</v>
      </c>
      <c r="B135" s="6" t="s">
        <v>293</v>
      </c>
      <c r="C135" s="6" t="s">
        <v>294</v>
      </c>
      <c r="D135" s="7" t="s">
        <v>62</v>
      </c>
      <c r="E135" s="7" t="s">
        <v>779</v>
      </c>
      <c r="F135" s="18">
        <v>6.1159999999999997</v>
      </c>
      <c r="G135" s="9">
        <v>8</v>
      </c>
      <c r="H135" s="10">
        <v>25.6</v>
      </c>
    </row>
    <row r="136" spans="1:8" x14ac:dyDescent="0.3">
      <c r="A136" s="6" t="s">
        <v>88</v>
      </c>
      <c r="B136" s="6" t="s">
        <v>142</v>
      </c>
      <c r="C136" s="6" t="s">
        <v>143</v>
      </c>
      <c r="D136" s="7" t="s">
        <v>49</v>
      </c>
      <c r="E136" s="7" t="s">
        <v>49</v>
      </c>
      <c r="F136" s="18">
        <v>8</v>
      </c>
      <c r="G136" s="9">
        <v>57</v>
      </c>
      <c r="H136" s="10">
        <v>0.25</v>
      </c>
    </row>
    <row r="137" spans="1:8" x14ac:dyDescent="0.3">
      <c r="A137" s="6" t="s">
        <v>88</v>
      </c>
      <c r="B137" s="6" t="s">
        <v>194</v>
      </c>
      <c r="C137" s="6" t="s">
        <v>195</v>
      </c>
      <c r="D137" s="7" t="s">
        <v>62</v>
      </c>
      <c r="E137" s="7" t="s">
        <v>779</v>
      </c>
      <c r="F137" s="18">
        <v>7.0620000000000003</v>
      </c>
      <c r="G137" s="9">
        <v>5.6</v>
      </c>
      <c r="H137" s="10">
        <v>17.95</v>
      </c>
    </row>
    <row r="138" spans="1:8" x14ac:dyDescent="0.3">
      <c r="A138" s="6" t="s">
        <v>88</v>
      </c>
      <c r="B138" s="6" t="s">
        <v>226</v>
      </c>
      <c r="C138" s="6" t="s">
        <v>227</v>
      </c>
      <c r="D138" s="7" t="s">
        <v>62</v>
      </c>
      <c r="E138" s="7" t="s">
        <v>779</v>
      </c>
      <c r="F138" s="18">
        <v>6.4790000000000001</v>
      </c>
      <c r="G138" s="9">
        <v>8</v>
      </c>
      <c r="H138" s="10">
        <v>24</v>
      </c>
    </row>
    <row r="139" spans="1:8" x14ac:dyDescent="0.3">
      <c r="A139" s="6" t="s">
        <v>88</v>
      </c>
      <c r="B139" s="6" t="s">
        <v>295</v>
      </c>
      <c r="C139" s="6" t="s">
        <v>296</v>
      </c>
      <c r="D139" s="7" t="s">
        <v>62</v>
      </c>
      <c r="E139" s="7" t="s">
        <v>779</v>
      </c>
      <c r="F139" s="18">
        <v>6.1159999999999997</v>
      </c>
      <c r="G139" s="9">
        <v>8</v>
      </c>
      <c r="H139" s="10">
        <v>25.6</v>
      </c>
    </row>
    <row r="140" spans="1:8" x14ac:dyDescent="0.3">
      <c r="A140" s="6" t="s">
        <v>88</v>
      </c>
      <c r="B140" s="6" t="s">
        <v>144</v>
      </c>
      <c r="C140" s="6" t="s">
        <v>145</v>
      </c>
      <c r="D140" s="7" t="s">
        <v>49</v>
      </c>
      <c r="E140" s="7" t="s">
        <v>49</v>
      </c>
      <c r="F140" s="18">
        <v>9.99</v>
      </c>
      <c r="G140" s="9">
        <v>57</v>
      </c>
      <c r="H140" s="10">
        <v>0.25</v>
      </c>
    </row>
    <row r="141" spans="1:8" x14ac:dyDescent="0.3">
      <c r="A141" s="6" t="s">
        <v>88</v>
      </c>
      <c r="B141" s="6" t="s">
        <v>299</v>
      </c>
      <c r="C141" s="6" t="s">
        <v>300</v>
      </c>
      <c r="D141" s="7" t="s">
        <v>62</v>
      </c>
      <c r="E141" s="7" t="s">
        <v>779</v>
      </c>
      <c r="F141" s="18">
        <v>11.187000000000001</v>
      </c>
      <c r="G141" s="9">
        <v>8</v>
      </c>
      <c r="H141" s="10">
        <v>25.6</v>
      </c>
    </row>
    <row r="142" spans="1:8" x14ac:dyDescent="0.3">
      <c r="A142" s="6" t="s">
        <v>88</v>
      </c>
      <c r="B142" s="6" t="s">
        <v>148</v>
      </c>
      <c r="C142" s="6" t="s">
        <v>149</v>
      </c>
      <c r="D142" s="7" t="s">
        <v>49</v>
      </c>
      <c r="E142" s="7" t="s">
        <v>49</v>
      </c>
      <c r="F142" s="18">
        <v>8</v>
      </c>
      <c r="G142" s="9">
        <v>57</v>
      </c>
      <c r="H142" s="10">
        <v>0.25</v>
      </c>
    </row>
    <row r="143" spans="1:8" x14ac:dyDescent="0.3">
      <c r="A143" s="6" t="s">
        <v>88</v>
      </c>
      <c r="B143" s="6" t="s">
        <v>196</v>
      </c>
      <c r="C143" s="6" t="s">
        <v>197</v>
      </c>
      <c r="D143" s="7" t="s">
        <v>62</v>
      </c>
      <c r="E143" s="7" t="s">
        <v>779</v>
      </c>
      <c r="F143" s="18">
        <v>7.0620000000000003</v>
      </c>
      <c r="G143" s="9">
        <v>5.6</v>
      </c>
      <c r="H143" s="10">
        <v>17.95</v>
      </c>
    </row>
    <row r="144" spans="1:8" x14ac:dyDescent="0.3">
      <c r="A144" s="6" t="s">
        <v>88</v>
      </c>
      <c r="B144" s="6" t="s">
        <v>228</v>
      </c>
      <c r="C144" s="6" t="s">
        <v>229</v>
      </c>
      <c r="D144" s="7" t="s">
        <v>62</v>
      </c>
      <c r="E144" s="7" t="s">
        <v>779</v>
      </c>
      <c r="F144" s="18">
        <v>6.4790000000000001</v>
      </c>
      <c r="G144" s="9">
        <v>8</v>
      </c>
      <c r="H144" s="10">
        <v>24</v>
      </c>
    </row>
    <row r="145" spans="1:8" x14ac:dyDescent="0.3">
      <c r="A145" s="6" t="s">
        <v>88</v>
      </c>
      <c r="B145" s="6" t="s">
        <v>301</v>
      </c>
      <c r="C145" s="6" t="s">
        <v>302</v>
      </c>
      <c r="D145" s="7" t="s">
        <v>62</v>
      </c>
      <c r="E145" s="7" t="s">
        <v>779</v>
      </c>
      <c r="F145" s="18">
        <v>6.1159999999999997</v>
      </c>
      <c r="G145" s="9">
        <v>8</v>
      </c>
      <c r="H145" s="10">
        <v>25.6</v>
      </c>
    </row>
    <row r="146" spans="1:8" x14ac:dyDescent="0.3">
      <c r="A146" s="6" t="s">
        <v>88</v>
      </c>
      <c r="B146" s="6" t="s">
        <v>150</v>
      </c>
      <c r="C146" s="6" t="s">
        <v>151</v>
      </c>
      <c r="D146" s="7" t="s">
        <v>49</v>
      </c>
      <c r="E146" s="7" t="s">
        <v>49</v>
      </c>
      <c r="F146" s="18">
        <v>8</v>
      </c>
      <c r="G146" s="9">
        <v>57</v>
      </c>
      <c r="H146" s="10">
        <v>0.25</v>
      </c>
    </row>
    <row r="147" spans="1:8" x14ac:dyDescent="0.3">
      <c r="A147" s="6" t="s">
        <v>88</v>
      </c>
      <c r="B147" s="6" t="s">
        <v>198</v>
      </c>
      <c r="C147" s="6" t="s">
        <v>199</v>
      </c>
      <c r="D147" s="7" t="s">
        <v>62</v>
      </c>
      <c r="E147" s="7" t="s">
        <v>779</v>
      </c>
      <c r="F147" s="18">
        <v>7.0620000000000003</v>
      </c>
      <c r="G147" s="9">
        <v>5.6</v>
      </c>
      <c r="H147" s="10">
        <v>17.95</v>
      </c>
    </row>
    <row r="148" spans="1:8" x14ac:dyDescent="0.3">
      <c r="A148" s="6" t="s">
        <v>88</v>
      </c>
      <c r="B148" s="6" t="s">
        <v>230</v>
      </c>
      <c r="C148" s="6" t="s">
        <v>231</v>
      </c>
      <c r="D148" s="7" t="s">
        <v>62</v>
      </c>
      <c r="E148" s="7" t="s">
        <v>779</v>
      </c>
      <c r="F148" s="18">
        <v>6.4790000000000001</v>
      </c>
      <c r="G148" s="9">
        <v>8</v>
      </c>
      <c r="H148" s="10">
        <v>24</v>
      </c>
    </row>
    <row r="149" spans="1:8" x14ac:dyDescent="0.3">
      <c r="A149" s="6" t="s">
        <v>88</v>
      </c>
      <c r="B149" s="6" t="s">
        <v>303</v>
      </c>
      <c r="C149" s="6" t="s">
        <v>304</v>
      </c>
      <c r="D149" s="7" t="s">
        <v>62</v>
      </c>
      <c r="E149" s="7" t="s">
        <v>779</v>
      </c>
      <c r="F149" s="18">
        <v>6.1159999999999997</v>
      </c>
      <c r="G149" s="9">
        <v>8</v>
      </c>
      <c r="H149" s="10">
        <v>25.6</v>
      </c>
    </row>
    <row r="150" spans="1:8" x14ac:dyDescent="0.3">
      <c r="A150" s="6" t="s">
        <v>88</v>
      </c>
      <c r="B150" s="6" t="s">
        <v>146</v>
      </c>
      <c r="C150" s="6" t="s">
        <v>147</v>
      </c>
      <c r="D150" s="7" t="s">
        <v>49</v>
      </c>
      <c r="E150" s="7" t="s">
        <v>49</v>
      </c>
      <c r="F150" s="18">
        <v>8</v>
      </c>
      <c r="G150" s="9">
        <v>57</v>
      </c>
      <c r="H150" s="10">
        <v>0.25</v>
      </c>
    </row>
    <row r="151" spans="1:8" x14ac:dyDescent="0.3">
      <c r="A151" s="6" t="s">
        <v>88</v>
      </c>
      <c r="B151" s="6" t="s">
        <v>297</v>
      </c>
      <c r="C151" s="6" t="s">
        <v>298</v>
      </c>
      <c r="D151" s="7" t="s">
        <v>62</v>
      </c>
      <c r="E151" s="7" t="s">
        <v>779</v>
      </c>
      <c r="F151" s="18">
        <v>11.187000000000001</v>
      </c>
      <c r="G151" s="9">
        <v>8</v>
      </c>
      <c r="H151" s="10">
        <v>25.6</v>
      </c>
    </row>
    <row r="152" spans="1:8" x14ac:dyDescent="0.3">
      <c r="A152" s="6" t="s">
        <v>88</v>
      </c>
      <c r="B152" s="6" t="s">
        <v>152</v>
      </c>
      <c r="C152" s="6" t="s">
        <v>153</v>
      </c>
      <c r="D152" s="7" t="s">
        <v>49</v>
      </c>
      <c r="E152" s="7" t="s">
        <v>49</v>
      </c>
      <c r="F152" s="18">
        <v>8</v>
      </c>
      <c r="G152" s="9">
        <v>57</v>
      </c>
      <c r="H152" s="10">
        <v>0.25</v>
      </c>
    </row>
    <row r="153" spans="1:8" x14ac:dyDescent="0.3">
      <c r="A153" s="6" t="s">
        <v>88</v>
      </c>
      <c r="B153" s="6" t="s">
        <v>305</v>
      </c>
      <c r="C153" s="6" t="s">
        <v>306</v>
      </c>
      <c r="D153" s="7" t="s">
        <v>62</v>
      </c>
      <c r="E153" s="7" t="s">
        <v>779</v>
      </c>
      <c r="F153" s="18">
        <v>6.1159999999999997</v>
      </c>
      <c r="G153" s="9">
        <v>8</v>
      </c>
      <c r="H153" s="10">
        <v>25.6</v>
      </c>
    </row>
    <row r="154" spans="1:8" x14ac:dyDescent="0.3">
      <c r="A154" s="6" t="s">
        <v>88</v>
      </c>
      <c r="B154" s="6" t="s">
        <v>154</v>
      </c>
      <c r="C154" s="6" t="s">
        <v>155</v>
      </c>
      <c r="D154" s="7" t="s">
        <v>49</v>
      </c>
      <c r="E154" s="7" t="s">
        <v>49</v>
      </c>
      <c r="F154" s="18">
        <v>8</v>
      </c>
      <c r="G154" s="9">
        <v>57</v>
      </c>
      <c r="H154" s="10">
        <v>0.25</v>
      </c>
    </row>
    <row r="155" spans="1:8" x14ac:dyDescent="0.3">
      <c r="A155" s="6" t="s">
        <v>88</v>
      </c>
      <c r="B155" s="6" t="s">
        <v>307</v>
      </c>
      <c r="C155" s="6" t="s">
        <v>308</v>
      </c>
      <c r="D155" s="7" t="s">
        <v>62</v>
      </c>
      <c r="E155" s="7" t="s">
        <v>779</v>
      </c>
      <c r="F155" s="18">
        <v>7.6560000000000006</v>
      </c>
      <c r="G155" s="9">
        <v>8</v>
      </c>
      <c r="H155" s="10">
        <v>25.6</v>
      </c>
    </row>
    <row r="156" spans="1:8" x14ac:dyDescent="0.3">
      <c r="A156" s="6" t="s">
        <v>88</v>
      </c>
      <c r="B156" s="6" t="s">
        <v>156</v>
      </c>
      <c r="C156" s="6" t="s">
        <v>157</v>
      </c>
      <c r="D156" s="7" t="s">
        <v>49</v>
      </c>
      <c r="E156" s="7" t="s">
        <v>49</v>
      </c>
      <c r="F156" s="18">
        <v>8</v>
      </c>
      <c r="G156" s="9">
        <v>57</v>
      </c>
      <c r="H156" s="10">
        <v>0.25</v>
      </c>
    </row>
    <row r="157" spans="1:8" x14ac:dyDescent="0.3">
      <c r="A157" s="6" t="s">
        <v>88</v>
      </c>
      <c r="B157" s="6" t="s">
        <v>309</v>
      </c>
      <c r="C157" s="6" t="s">
        <v>310</v>
      </c>
      <c r="D157" s="7" t="s">
        <v>62</v>
      </c>
      <c r="E157" s="7" t="s">
        <v>779</v>
      </c>
      <c r="F157" s="18">
        <v>6.1159999999999997</v>
      </c>
      <c r="G157" s="9">
        <v>8</v>
      </c>
      <c r="H157" s="10">
        <v>25.6</v>
      </c>
    </row>
    <row r="158" spans="1:8" x14ac:dyDescent="0.3">
      <c r="A158" s="6" t="s">
        <v>88</v>
      </c>
      <c r="B158" s="6" t="s">
        <v>158</v>
      </c>
      <c r="C158" s="6" t="s">
        <v>159</v>
      </c>
      <c r="D158" s="7" t="s">
        <v>49</v>
      </c>
      <c r="E158" s="7" t="s">
        <v>49</v>
      </c>
      <c r="F158" s="18">
        <v>8</v>
      </c>
      <c r="G158" s="9">
        <v>57</v>
      </c>
      <c r="H158" s="10">
        <v>0.25</v>
      </c>
    </row>
    <row r="159" spans="1:8" x14ac:dyDescent="0.3">
      <c r="A159" s="6" t="s">
        <v>88</v>
      </c>
      <c r="B159" s="6" t="s">
        <v>311</v>
      </c>
      <c r="C159" s="6" t="s">
        <v>312</v>
      </c>
      <c r="D159" s="7" t="s">
        <v>62</v>
      </c>
      <c r="E159" s="7" t="s">
        <v>779</v>
      </c>
      <c r="F159" s="18">
        <v>6.1159999999999997</v>
      </c>
      <c r="G159" s="9">
        <v>8</v>
      </c>
      <c r="H159" s="10">
        <v>25.6</v>
      </c>
    </row>
    <row r="160" spans="1:8" x14ac:dyDescent="0.3">
      <c r="A160" s="6" t="s">
        <v>88</v>
      </c>
      <c r="B160" s="6" t="s">
        <v>160</v>
      </c>
      <c r="C160" s="6" t="s">
        <v>161</v>
      </c>
      <c r="D160" s="7" t="s">
        <v>49</v>
      </c>
      <c r="E160" s="7" t="s">
        <v>49</v>
      </c>
      <c r="F160" s="18">
        <v>8</v>
      </c>
      <c r="G160" s="9">
        <v>57</v>
      </c>
      <c r="H160" s="10">
        <v>0.25</v>
      </c>
    </row>
    <row r="161" spans="1:8" x14ac:dyDescent="0.3">
      <c r="A161" s="6" t="s">
        <v>88</v>
      </c>
      <c r="B161" s="6" t="s">
        <v>313</v>
      </c>
      <c r="C161" s="6" t="s">
        <v>314</v>
      </c>
      <c r="D161" s="7" t="s">
        <v>62</v>
      </c>
      <c r="E161" s="7" t="s">
        <v>779</v>
      </c>
      <c r="F161" s="18">
        <v>6.1159999999999997</v>
      </c>
      <c r="G161" s="9">
        <v>8</v>
      </c>
      <c r="H161" s="10">
        <v>25.6</v>
      </c>
    </row>
    <row r="162" spans="1:8" x14ac:dyDescent="0.3">
      <c r="A162" s="6" t="s">
        <v>88</v>
      </c>
      <c r="B162" s="6" t="s">
        <v>162</v>
      </c>
      <c r="C162" s="6" t="s">
        <v>163</v>
      </c>
      <c r="D162" s="7" t="s">
        <v>49</v>
      </c>
      <c r="E162" s="7" t="s">
        <v>49</v>
      </c>
      <c r="F162" s="18">
        <v>8</v>
      </c>
      <c r="G162" s="9">
        <v>57</v>
      </c>
      <c r="H162" s="10">
        <v>0.25</v>
      </c>
    </row>
    <row r="163" spans="1:8" x14ac:dyDescent="0.3">
      <c r="A163" s="6" t="s">
        <v>88</v>
      </c>
      <c r="B163" s="6" t="s">
        <v>315</v>
      </c>
      <c r="C163" s="6" t="s">
        <v>316</v>
      </c>
      <c r="D163" s="7" t="s">
        <v>62</v>
      </c>
      <c r="E163" s="7" t="s">
        <v>779</v>
      </c>
      <c r="F163" s="18">
        <v>6.1159999999999997</v>
      </c>
      <c r="G163" s="9">
        <v>8</v>
      </c>
      <c r="H163" s="10">
        <v>25.6</v>
      </c>
    </row>
    <row r="164" spans="1:8" x14ac:dyDescent="0.3">
      <c r="A164" s="6" t="s">
        <v>88</v>
      </c>
      <c r="B164" s="6" t="s">
        <v>166</v>
      </c>
      <c r="C164" s="6" t="s">
        <v>167</v>
      </c>
      <c r="D164" s="7" t="s">
        <v>49</v>
      </c>
      <c r="E164" s="7" t="s">
        <v>49</v>
      </c>
      <c r="F164" s="18">
        <v>8</v>
      </c>
      <c r="G164" s="9">
        <v>57</v>
      </c>
      <c r="H164" s="10">
        <v>0.25</v>
      </c>
    </row>
    <row r="165" spans="1:8" x14ac:dyDescent="0.3">
      <c r="A165" s="6" t="s">
        <v>88</v>
      </c>
      <c r="B165" s="6" t="s">
        <v>200</v>
      </c>
      <c r="C165" s="6" t="s">
        <v>201</v>
      </c>
      <c r="D165" s="7" t="s">
        <v>62</v>
      </c>
      <c r="E165" s="7" t="s">
        <v>779</v>
      </c>
      <c r="F165" s="18">
        <v>7.0620000000000003</v>
      </c>
      <c r="G165" s="9">
        <v>5.6</v>
      </c>
      <c r="H165" s="10">
        <v>17.95</v>
      </c>
    </row>
    <row r="166" spans="1:8" x14ac:dyDescent="0.3">
      <c r="A166" s="6" t="s">
        <v>88</v>
      </c>
      <c r="B166" s="6" t="s">
        <v>232</v>
      </c>
      <c r="C166" s="6" t="s">
        <v>233</v>
      </c>
      <c r="D166" s="7" t="s">
        <v>62</v>
      </c>
      <c r="E166" s="7" t="s">
        <v>779</v>
      </c>
      <c r="F166" s="18">
        <v>6.4790000000000001</v>
      </c>
      <c r="G166" s="9">
        <v>8</v>
      </c>
      <c r="H166" s="10">
        <v>24</v>
      </c>
    </row>
    <row r="167" spans="1:8" x14ac:dyDescent="0.3">
      <c r="A167" s="6" t="s">
        <v>88</v>
      </c>
      <c r="B167" s="6" t="s">
        <v>319</v>
      </c>
      <c r="C167" s="6" t="s">
        <v>320</v>
      </c>
      <c r="D167" s="7" t="s">
        <v>62</v>
      </c>
      <c r="E167" s="7" t="s">
        <v>779</v>
      </c>
      <c r="F167" s="18">
        <v>6.1159999999999997</v>
      </c>
      <c r="G167" s="9">
        <v>8</v>
      </c>
      <c r="H167" s="10">
        <v>25.6</v>
      </c>
    </row>
    <row r="168" spans="1:8" x14ac:dyDescent="0.3">
      <c r="A168" s="6" t="s">
        <v>88</v>
      </c>
      <c r="B168" s="6" t="s">
        <v>164</v>
      </c>
      <c r="C168" s="6" t="s">
        <v>165</v>
      </c>
      <c r="D168" s="7" t="s">
        <v>49</v>
      </c>
      <c r="E168" s="7" t="s">
        <v>49</v>
      </c>
      <c r="F168" s="18">
        <v>8</v>
      </c>
      <c r="G168" s="9">
        <v>57</v>
      </c>
      <c r="H168" s="10">
        <v>0.25</v>
      </c>
    </row>
    <row r="169" spans="1:8" x14ac:dyDescent="0.3">
      <c r="A169" s="6" t="s">
        <v>88</v>
      </c>
      <c r="B169" s="6" t="s">
        <v>317</v>
      </c>
      <c r="C169" s="6" t="s">
        <v>318</v>
      </c>
      <c r="D169" s="7" t="s">
        <v>62</v>
      </c>
      <c r="E169" s="7" t="s">
        <v>779</v>
      </c>
      <c r="F169" s="18">
        <v>6.1159999999999997</v>
      </c>
      <c r="G169" s="9">
        <v>8</v>
      </c>
      <c r="H169" s="10">
        <v>25.6</v>
      </c>
    </row>
    <row r="170" spans="1:8" x14ac:dyDescent="0.3">
      <c r="A170" s="6" t="s">
        <v>88</v>
      </c>
      <c r="B170" s="6" t="s">
        <v>170</v>
      </c>
      <c r="C170" s="6" t="s">
        <v>171</v>
      </c>
      <c r="D170" s="7" t="s">
        <v>49</v>
      </c>
      <c r="E170" s="7" t="s">
        <v>49</v>
      </c>
      <c r="F170" s="18">
        <v>8</v>
      </c>
      <c r="G170" s="9">
        <v>57</v>
      </c>
      <c r="H170" s="10">
        <v>0.25</v>
      </c>
    </row>
    <row r="171" spans="1:8" x14ac:dyDescent="0.3">
      <c r="A171" s="6" t="s">
        <v>88</v>
      </c>
      <c r="B171" s="6" t="s">
        <v>204</v>
      </c>
      <c r="C171" s="6" t="s">
        <v>205</v>
      </c>
      <c r="D171" s="7" t="s">
        <v>62</v>
      </c>
      <c r="E171" s="7" t="s">
        <v>779</v>
      </c>
      <c r="F171" s="18">
        <v>7.0620000000000003</v>
      </c>
      <c r="G171" s="9">
        <v>5.6</v>
      </c>
      <c r="H171" s="10">
        <v>17.95</v>
      </c>
    </row>
    <row r="172" spans="1:8" x14ac:dyDescent="0.3">
      <c r="A172" s="6" t="s">
        <v>88</v>
      </c>
      <c r="B172" s="6" t="s">
        <v>236</v>
      </c>
      <c r="C172" s="6" t="s">
        <v>237</v>
      </c>
      <c r="D172" s="7" t="s">
        <v>62</v>
      </c>
      <c r="E172" s="7" t="s">
        <v>779</v>
      </c>
      <c r="F172" s="18">
        <v>6.4790000000000001</v>
      </c>
      <c r="G172" s="9">
        <v>8</v>
      </c>
      <c r="H172" s="10">
        <v>24</v>
      </c>
    </row>
    <row r="173" spans="1:8" x14ac:dyDescent="0.3">
      <c r="A173" s="6" t="s">
        <v>88</v>
      </c>
      <c r="B173" s="6" t="s">
        <v>323</v>
      </c>
      <c r="C173" s="6" t="s">
        <v>324</v>
      </c>
      <c r="D173" s="7" t="s">
        <v>62</v>
      </c>
      <c r="E173" s="7" t="s">
        <v>779</v>
      </c>
      <c r="F173" s="18">
        <v>6.1159999999999997</v>
      </c>
      <c r="G173" s="9">
        <v>8</v>
      </c>
      <c r="H173" s="10">
        <v>25.6</v>
      </c>
    </row>
    <row r="174" spans="1:8" x14ac:dyDescent="0.3">
      <c r="A174" s="6" t="s">
        <v>88</v>
      </c>
      <c r="B174" s="6" t="s">
        <v>168</v>
      </c>
      <c r="C174" s="6" t="s">
        <v>169</v>
      </c>
      <c r="D174" s="7" t="s">
        <v>49</v>
      </c>
      <c r="E174" s="7" t="s">
        <v>49</v>
      </c>
      <c r="F174" s="18">
        <v>8</v>
      </c>
      <c r="G174" s="9">
        <v>57</v>
      </c>
      <c r="H174" s="10">
        <v>0.25</v>
      </c>
    </row>
    <row r="175" spans="1:8" x14ac:dyDescent="0.3">
      <c r="A175" s="6" t="s">
        <v>88</v>
      </c>
      <c r="B175" s="6" t="s">
        <v>202</v>
      </c>
      <c r="C175" s="6" t="s">
        <v>203</v>
      </c>
      <c r="D175" s="7" t="s">
        <v>62</v>
      </c>
      <c r="E175" s="7" t="s">
        <v>779</v>
      </c>
      <c r="F175" s="18">
        <v>7.0620000000000003</v>
      </c>
      <c r="G175" s="9">
        <v>5.6</v>
      </c>
      <c r="H175" s="10">
        <v>17.95</v>
      </c>
    </row>
    <row r="176" spans="1:8" x14ac:dyDescent="0.3">
      <c r="A176" s="6" t="s">
        <v>88</v>
      </c>
      <c r="B176" s="6" t="s">
        <v>234</v>
      </c>
      <c r="C176" s="6" t="s">
        <v>235</v>
      </c>
      <c r="D176" s="7" t="s">
        <v>62</v>
      </c>
      <c r="E176" s="7" t="s">
        <v>779</v>
      </c>
      <c r="F176" s="18">
        <v>6.4790000000000001</v>
      </c>
      <c r="G176" s="9">
        <v>8</v>
      </c>
      <c r="H176" s="10">
        <v>24</v>
      </c>
    </row>
    <row r="177" spans="1:8" x14ac:dyDescent="0.3">
      <c r="A177" s="6" t="s">
        <v>88</v>
      </c>
      <c r="B177" s="6" t="s">
        <v>321</v>
      </c>
      <c r="C177" s="6" t="s">
        <v>322</v>
      </c>
      <c r="D177" s="7" t="s">
        <v>62</v>
      </c>
      <c r="E177" s="7" t="s">
        <v>779</v>
      </c>
      <c r="F177" s="18">
        <v>6.1159999999999997</v>
      </c>
      <c r="G177" s="9">
        <v>8</v>
      </c>
      <c r="H177" s="10">
        <v>25.6</v>
      </c>
    </row>
    <row r="178" spans="1:8" x14ac:dyDescent="0.3">
      <c r="A178" s="6" t="s">
        <v>88</v>
      </c>
      <c r="B178" s="6" t="s">
        <v>172</v>
      </c>
      <c r="C178" s="6" t="s">
        <v>173</v>
      </c>
      <c r="D178" s="7" t="s">
        <v>49</v>
      </c>
      <c r="E178" s="7" t="s">
        <v>49</v>
      </c>
      <c r="F178" s="18">
        <v>8</v>
      </c>
      <c r="G178" s="9">
        <v>57</v>
      </c>
      <c r="H178" s="10">
        <v>0.25</v>
      </c>
    </row>
    <row r="179" spans="1:8" x14ac:dyDescent="0.3">
      <c r="A179" s="6" t="s">
        <v>88</v>
      </c>
      <c r="B179" s="6" t="s">
        <v>206</v>
      </c>
      <c r="C179" s="6" t="s">
        <v>207</v>
      </c>
      <c r="D179" s="7" t="s">
        <v>62</v>
      </c>
      <c r="E179" s="7" t="s">
        <v>779</v>
      </c>
      <c r="F179" s="18">
        <v>7.0620000000000003</v>
      </c>
      <c r="G179" s="9">
        <v>5.6</v>
      </c>
      <c r="H179" s="10">
        <v>17.95</v>
      </c>
    </row>
    <row r="180" spans="1:8" x14ac:dyDescent="0.3">
      <c r="A180" s="6" t="s">
        <v>88</v>
      </c>
      <c r="B180" s="6" t="s">
        <v>238</v>
      </c>
      <c r="C180" s="6" t="s">
        <v>239</v>
      </c>
      <c r="D180" s="7" t="s">
        <v>62</v>
      </c>
      <c r="E180" s="7" t="s">
        <v>779</v>
      </c>
      <c r="F180" s="18">
        <v>6.4790000000000001</v>
      </c>
      <c r="G180" s="9">
        <v>8</v>
      </c>
      <c r="H180" s="10">
        <v>24</v>
      </c>
    </row>
    <row r="181" spans="1:8" x14ac:dyDescent="0.3">
      <c r="A181" s="6" t="s">
        <v>88</v>
      </c>
      <c r="B181" s="6" t="s">
        <v>325</v>
      </c>
      <c r="C181" s="6" t="s">
        <v>326</v>
      </c>
      <c r="D181" s="7" t="s">
        <v>62</v>
      </c>
      <c r="E181" s="7" t="s">
        <v>779</v>
      </c>
      <c r="F181" s="18">
        <v>6.1159999999999997</v>
      </c>
      <c r="G181" s="9">
        <v>8</v>
      </c>
      <c r="H181" s="10">
        <v>25.6</v>
      </c>
    </row>
    <row r="182" spans="1:8" x14ac:dyDescent="0.3">
      <c r="A182" s="6" t="s">
        <v>88</v>
      </c>
      <c r="B182" s="6" t="s">
        <v>174</v>
      </c>
      <c r="C182" s="6" t="s">
        <v>175</v>
      </c>
      <c r="D182" s="7" t="s">
        <v>49</v>
      </c>
      <c r="E182" s="7" t="s">
        <v>49</v>
      </c>
      <c r="F182" s="18">
        <v>8</v>
      </c>
      <c r="G182" s="9">
        <v>57</v>
      </c>
      <c r="H182" s="10">
        <v>0.25</v>
      </c>
    </row>
    <row r="183" spans="1:8" x14ac:dyDescent="0.3">
      <c r="A183" s="6" t="s">
        <v>88</v>
      </c>
      <c r="B183" s="6" t="s">
        <v>208</v>
      </c>
      <c r="C183" s="6" t="s">
        <v>209</v>
      </c>
      <c r="D183" s="7" t="s">
        <v>62</v>
      </c>
      <c r="E183" s="7" t="s">
        <v>779</v>
      </c>
      <c r="F183" s="18">
        <v>7.0620000000000003</v>
      </c>
      <c r="G183" s="9">
        <v>5.6</v>
      </c>
      <c r="H183" s="10">
        <v>17.95</v>
      </c>
    </row>
    <row r="184" spans="1:8" x14ac:dyDescent="0.3">
      <c r="A184" s="6" t="s">
        <v>88</v>
      </c>
      <c r="B184" s="6" t="s">
        <v>240</v>
      </c>
      <c r="C184" s="6" t="s">
        <v>241</v>
      </c>
      <c r="D184" s="7" t="s">
        <v>62</v>
      </c>
      <c r="E184" s="7" t="s">
        <v>779</v>
      </c>
      <c r="F184" s="18">
        <v>6.4790000000000001</v>
      </c>
      <c r="G184" s="9">
        <v>8</v>
      </c>
      <c r="H184" s="10">
        <v>24</v>
      </c>
    </row>
    <row r="185" spans="1:8" x14ac:dyDescent="0.3">
      <c r="A185" s="6" t="s">
        <v>88</v>
      </c>
      <c r="B185" s="6" t="s">
        <v>327</v>
      </c>
      <c r="C185" s="6" t="s">
        <v>328</v>
      </c>
      <c r="D185" s="7" t="s">
        <v>62</v>
      </c>
      <c r="E185" s="7" t="s">
        <v>779</v>
      </c>
      <c r="F185" s="18">
        <v>6.1159999999999997</v>
      </c>
      <c r="G185" s="9">
        <v>8</v>
      </c>
      <c r="H185" s="10">
        <v>25.6</v>
      </c>
    </row>
    <row r="186" spans="1:8" x14ac:dyDescent="0.3">
      <c r="A186" s="6" t="s">
        <v>88</v>
      </c>
      <c r="B186" s="6" t="s">
        <v>176</v>
      </c>
      <c r="C186" s="6" t="s">
        <v>177</v>
      </c>
      <c r="D186" s="7" t="s">
        <v>49</v>
      </c>
      <c r="E186" s="7" t="s">
        <v>49</v>
      </c>
      <c r="F186" s="18">
        <v>8</v>
      </c>
      <c r="G186" s="9">
        <v>57</v>
      </c>
      <c r="H186" s="10">
        <v>0.25</v>
      </c>
    </row>
    <row r="187" spans="1:8" x14ac:dyDescent="0.3">
      <c r="A187" s="6" t="s">
        <v>88</v>
      </c>
      <c r="B187" s="6" t="s">
        <v>329</v>
      </c>
      <c r="C187" s="6" t="s">
        <v>330</v>
      </c>
      <c r="D187" s="7" t="s">
        <v>62</v>
      </c>
      <c r="E187" s="7" t="s">
        <v>779</v>
      </c>
      <c r="F187" s="18">
        <v>6.1159999999999997</v>
      </c>
      <c r="G187" s="9">
        <v>8</v>
      </c>
      <c r="H187" s="10">
        <v>25.6</v>
      </c>
    </row>
    <row r="188" spans="1:8" x14ac:dyDescent="0.3">
      <c r="A188" s="6" t="s">
        <v>331</v>
      </c>
      <c r="B188" s="6" t="s">
        <v>332</v>
      </c>
      <c r="C188" s="6" t="s">
        <v>333</v>
      </c>
      <c r="D188" s="7" t="s">
        <v>49</v>
      </c>
      <c r="E188" s="7" t="s">
        <v>49</v>
      </c>
      <c r="F188" s="8">
        <v>8.61</v>
      </c>
      <c r="G188" s="9">
        <v>30</v>
      </c>
      <c r="H188" s="10">
        <v>0.25</v>
      </c>
    </row>
    <row r="189" spans="1:8" x14ac:dyDescent="0.3">
      <c r="A189" s="6" t="s">
        <v>331</v>
      </c>
      <c r="B189" s="6" t="s">
        <v>334</v>
      </c>
      <c r="C189" s="6" t="s">
        <v>335</v>
      </c>
      <c r="D189" s="7" t="s">
        <v>49</v>
      </c>
      <c r="E189" s="7" t="s">
        <v>49</v>
      </c>
      <c r="F189" s="16">
        <v>7.15</v>
      </c>
      <c r="G189" s="9">
        <v>30</v>
      </c>
      <c r="H189" s="10">
        <v>0.5</v>
      </c>
    </row>
    <row r="190" spans="1:8" x14ac:dyDescent="0.3">
      <c r="A190" s="6" t="s">
        <v>331</v>
      </c>
      <c r="B190" s="6" t="s">
        <v>336</v>
      </c>
      <c r="C190" s="6" t="s">
        <v>337</v>
      </c>
      <c r="D190" s="7" t="s">
        <v>49</v>
      </c>
      <c r="E190" s="7" t="s">
        <v>49</v>
      </c>
      <c r="F190" s="8">
        <v>11.07</v>
      </c>
      <c r="G190" s="9">
        <v>30</v>
      </c>
      <c r="H190" s="10">
        <v>0.5</v>
      </c>
    </row>
    <row r="191" spans="1:8" x14ac:dyDescent="0.3">
      <c r="A191" s="6" t="s">
        <v>338</v>
      </c>
      <c r="B191" s="6" t="s">
        <v>339</v>
      </c>
      <c r="C191" s="6" t="s">
        <v>340</v>
      </c>
      <c r="D191" s="7" t="s">
        <v>3</v>
      </c>
      <c r="E191" s="7" t="s">
        <v>3</v>
      </c>
      <c r="F191" s="8">
        <v>12.31</v>
      </c>
      <c r="G191" s="9">
        <v>11</v>
      </c>
      <c r="H191" s="10">
        <v>3.25</v>
      </c>
    </row>
    <row r="192" spans="1:8" x14ac:dyDescent="0.3">
      <c r="A192" s="6" t="s">
        <v>338</v>
      </c>
      <c r="B192" s="6" t="s">
        <v>341</v>
      </c>
      <c r="C192" s="6" t="s">
        <v>342</v>
      </c>
      <c r="D192" s="7" t="s">
        <v>3</v>
      </c>
      <c r="E192" s="7" t="s">
        <v>3</v>
      </c>
      <c r="F192" s="8">
        <v>12.31</v>
      </c>
      <c r="G192" s="9">
        <v>11</v>
      </c>
      <c r="H192" s="10">
        <v>3.25</v>
      </c>
    </row>
    <row r="193" spans="1:8" x14ac:dyDescent="0.3">
      <c r="A193" s="6" t="s">
        <v>338</v>
      </c>
      <c r="B193" s="6" t="s">
        <v>343</v>
      </c>
      <c r="C193" s="6" t="s">
        <v>344</v>
      </c>
      <c r="D193" s="7" t="s">
        <v>3</v>
      </c>
      <c r="E193" s="7" t="s">
        <v>3</v>
      </c>
      <c r="F193" s="8">
        <v>12.31</v>
      </c>
      <c r="G193" s="9">
        <v>11</v>
      </c>
      <c r="H193" s="10">
        <v>3.25</v>
      </c>
    </row>
    <row r="194" spans="1:8" x14ac:dyDescent="0.3">
      <c r="A194" s="6" t="s">
        <v>345</v>
      </c>
      <c r="B194" s="6" t="s">
        <v>346</v>
      </c>
      <c r="C194" s="6" t="s">
        <v>347</v>
      </c>
      <c r="D194" s="7" t="s">
        <v>62</v>
      </c>
      <c r="E194" s="7" t="s">
        <v>779</v>
      </c>
      <c r="F194" s="16">
        <v>18.989999999999998</v>
      </c>
      <c r="G194" s="9">
        <v>8</v>
      </c>
      <c r="H194" s="10">
        <v>30.4</v>
      </c>
    </row>
    <row r="195" spans="1:8" x14ac:dyDescent="0.3">
      <c r="A195" s="6" t="s">
        <v>345</v>
      </c>
      <c r="B195" s="6" t="s">
        <v>348</v>
      </c>
      <c r="C195" s="6" t="s">
        <v>349</v>
      </c>
      <c r="D195" s="7" t="s">
        <v>62</v>
      </c>
      <c r="E195" s="7" t="s">
        <v>779</v>
      </c>
      <c r="F195" s="16">
        <v>18.989999999999998</v>
      </c>
      <c r="G195" s="9">
        <v>8</v>
      </c>
      <c r="H195" s="10">
        <v>30.4</v>
      </c>
    </row>
    <row r="196" spans="1:8" x14ac:dyDescent="0.3">
      <c r="A196" s="6" t="s">
        <v>654</v>
      </c>
      <c r="B196" s="6" t="s">
        <v>655</v>
      </c>
      <c r="C196" s="6" t="s">
        <v>659</v>
      </c>
      <c r="D196" s="7" t="s">
        <v>3</v>
      </c>
      <c r="E196" s="7" t="s">
        <v>3</v>
      </c>
      <c r="F196" s="8">
        <v>11.25</v>
      </c>
      <c r="G196" s="9">
        <v>8</v>
      </c>
      <c r="H196" s="10">
        <v>2.8</v>
      </c>
    </row>
    <row r="197" spans="1:8" x14ac:dyDescent="0.3">
      <c r="A197" s="6" t="s">
        <v>654</v>
      </c>
      <c r="B197" s="6" t="s">
        <v>656</v>
      </c>
      <c r="C197" s="6" t="s">
        <v>660</v>
      </c>
      <c r="D197" s="7" t="s">
        <v>3</v>
      </c>
      <c r="E197" s="7" t="s">
        <v>3</v>
      </c>
      <c r="F197" s="8">
        <v>11.25</v>
      </c>
      <c r="G197" s="9">
        <v>8</v>
      </c>
      <c r="H197" s="10">
        <v>2.8</v>
      </c>
    </row>
    <row r="198" spans="1:8" x14ac:dyDescent="0.3">
      <c r="A198" s="6" t="s">
        <v>654</v>
      </c>
      <c r="B198" s="6" t="s">
        <v>657</v>
      </c>
      <c r="C198" s="6" t="s">
        <v>661</v>
      </c>
      <c r="D198" s="7" t="s">
        <v>3</v>
      </c>
      <c r="E198" s="7" t="s">
        <v>3</v>
      </c>
      <c r="F198" s="8">
        <v>11.25</v>
      </c>
      <c r="G198" s="9">
        <v>8</v>
      </c>
      <c r="H198" s="10">
        <v>2.8</v>
      </c>
    </row>
    <row r="199" spans="1:8" x14ac:dyDescent="0.3">
      <c r="A199" s="6" t="s">
        <v>654</v>
      </c>
      <c r="B199" s="6" t="s">
        <v>658</v>
      </c>
      <c r="C199" s="6" t="s">
        <v>662</v>
      </c>
      <c r="D199" s="7" t="s">
        <v>3</v>
      </c>
      <c r="E199" s="7" t="s">
        <v>3</v>
      </c>
      <c r="F199" s="8">
        <v>11.25</v>
      </c>
      <c r="G199" s="9">
        <v>8</v>
      </c>
      <c r="H199" s="10">
        <v>2.8</v>
      </c>
    </row>
    <row r="200" spans="1:8" x14ac:dyDescent="0.3">
      <c r="A200" s="6" t="s">
        <v>351</v>
      </c>
      <c r="B200" s="6" t="s">
        <v>352</v>
      </c>
      <c r="C200" s="6" t="s">
        <v>353</v>
      </c>
      <c r="D200" s="7" t="s">
        <v>3</v>
      </c>
      <c r="E200" s="7" t="s">
        <v>3</v>
      </c>
      <c r="F200" s="8">
        <v>19.690000000000001</v>
      </c>
      <c r="G200" s="9">
        <v>11</v>
      </c>
      <c r="H200" s="10">
        <v>3.85</v>
      </c>
    </row>
    <row r="201" spans="1:8" x14ac:dyDescent="0.3">
      <c r="A201" s="6" t="s">
        <v>351</v>
      </c>
      <c r="B201" s="6" t="s">
        <v>354</v>
      </c>
      <c r="C201" s="6" t="s">
        <v>355</v>
      </c>
      <c r="D201" s="7" t="s">
        <v>3</v>
      </c>
      <c r="E201" s="7" t="s">
        <v>3</v>
      </c>
      <c r="F201" s="8">
        <v>19.690000000000001</v>
      </c>
      <c r="G201" s="9">
        <v>11</v>
      </c>
      <c r="H201" s="10">
        <v>3.85</v>
      </c>
    </row>
    <row r="202" spans="1:8" x14ac:dyDescent="0.3">
      <c r="A202" s="6" t="s">
        <v>356</v>
      </c>
      <c r="B202" s="6" t="s">
        <v>357</v>
      </c>
      <c r="C202" s="6" t="s">
        <v>358</v>
      </c>
      <c r="D202" s="7" t="s">
        <v>3</v>
      </c>
      <c r="E202" s="7" t="s">
        <v>3</v>
      </c>
      <c r="F202" s="8">
        <v>17.23</v>
      </c>
      <c r="G202" s="9">
        <v>11</v>
      </c>
      <c r="H202" s="10">
        <v>2.65</v>
      </c>
    </row>
    <row r="203" spans="1:8" x14ac:dyDescent="0.3">
      <c r="A203" s="6" t="s">
        <v>356</v>
      </c>
      <c r="B203" s="6" t="s">
        <v>359</v>
      </c>
      <c r="C203" s="6" t="s">
        <v>360</v>
      </c>
      <c r="D203" s="7" t="s">
        <v>3</v>
      </c>
      <c r="E203" s="7" t="s">
        <v>3</v>
      </c>
      <c r="F203" s="8">
        <v>17.23</v>
      </c>
      <c r="G203" s="9">
        <v>11</v>
      </c>
      <c r="H203" s="10">
        <v>2.65</v>
      </c>
    </row>
    <row r="204" spans="1:8" x14ac:dyDescent="0.3">
      <c r="A204" s="6" t="s">
        <v>356</v>
      </c>
      <c r="B204" s="6" t="s">
        <v>361</v>
      </c>
      <c r="C204" s="6" t="s">
        <v>362</v>
      </c>
      <c r="D204" s="7" t="s">
        <v>3</v>
      </c>
      <c r="E204" s="7" t="s">
        <v>3</v>
      </c>
      <c r="F204" s="8">
        <v>17.23</v>
      </c>
      <c r="G204" s="9">
        <v>11</v>
      </c>
      <c r="H204" s="10">
        <v>2.65</v>
      </c>
    </row>
    <row r="205" spans="1:8" x14ac:dyDescent="0.3">
      <c r="A205" s="6" t="s">
        <v>356</v>
      </c>
      <c r="B205" s="6" t="s">
        <v>363</v>
      </c>
      <c r="C205" s="6" t="s">
        <v>364</v>
      </c>
      <c r="D205" s="7" t="s">
        <v>3</v>
      </c>
      <c r="E205" s="7" t="s">
        <v>3</v>
      </c>
      <c r="F205" s="8">
        <v>12.31</v>
      </c>
      <c r="G205" s="9">
        <v>11</v>
      </c>
      <c r="H205" s="10">
        <v>2.6</v>
      </c>
    </row>
    <row r="206" spans="1:8" x14ac:dyDescent="0.3">
      <c r="A206" s="6" t="s">
        <v>356</v>
      </c>
      <c r="B206" s="6" t="s">
        <v>365</v>
      </c>
      <c r="C206" s="6" t="s">
        <v>366</v>
      </c>
      <c r="D206" s="7" t="s">
        <v>3</v>
      </c>
      <c r="E206" s="7" t="s">
        <v>3</v>
      </c>
      <c r="F206" s="8">
        <v>12.31</v>
      </c>
      <c r="G206" s="9">
        <v>11</v>
      </c>
      <c r="H206" s="10">
        <v>2.6</v>
      </c>
    </row>
    <row r="207" spans="1:8" x14ac:dyDescent="0.3">
      <c r="A207" s="6" t="s">
        <v>356</v>
      </c>
      <c r="B207" s="6" t="s">
        <v>367</v>
      </c>
      <c r="C207" s="6" t="s">
        <v>368</v>
      </c>
      <c r="D207" s="7" t="s">
        <v>3</v>
      </c>
      <c r="E207" s="7" t="s">
        <v>3</v>
      </c>
      <c r="F207" s="8">
        <v>12.31</v>
      </c>
      <c r="G207" s="9">
        <v>11</v>
      </c>
      <c r="H207" s="10">
        <v>2.6</v>
      </c>
    </row>
    <row r="208" spans="1:8" x14ac:dyDescent="0.3">
      <c r="A208" s="6" t="s">
        <v>356</v>
      </c>
      <c r="B208" s="6" t="s">
        <v>369</v>
      </c>
      <c r="C208" s="6" t="s">
        <v>370</v>
      </c>
      <c r="D208" s="7" t="s">
        <v>49</v>
      </c>
      <c r="E208" s="7" t="s">
        <v>3</v>
      </c>
      <c r="F208" s="8">
        <v>1.23</v>
      </c>
      <c r="G208" s="9">
        <v>216</v>
      </c>
      <c r="H208" s="10">
        <v>0.2</v>
      </c>
    </row>
    <row r="209" spans="1:8" x14ac:dyDescent="0.3">
      <c r="A209" s="6" t="s">
        <v>356</v>
      </c>
      <c r="B209" s="6" t="s">
        <v>371</v>
      </c>
      <c r="C209" s="6" t="s">
        <v>372</v>
      </c>
      <c r="D209" s="7" t="s">
        <v>49</v>
      </c>
      <c r="E209" s="7" t="s">
        <v>3</v>
      </c>
      <c r="F209" s="8">
        <v>1.23</v>
      </c>
      <c r="G209" s="9">
        <v>216</v>
      </c>
      <c r="H209" s="10">
        <v>0.2</v>
      </c>
    </row>
    <row r="210" spans="1:8" x14ac:dyDescent="0.3">
      <c r="A210" s="6" t="s">
        <v>356</v>
      </c>
      <c r="B210" s="6" t="s">
        <v>373</v>
      </c>
      <c r="C210" s="6" t="s">
        <v>374</v>
      </c>
      <c r="D210" s="7" t="s">
        <v>49</v>
      </c>
      <c r="E210" s="7" t="s">
        <v>3</v>
      </c>
      <c r="F210" s="8">
        <v>1.23</v>
      </c>
      <c r="G210" s="9">
        <v>216</v>
      </c>
      <c r="H210" s="10">
        <v>0.2</v>
      </c>
    </row>
    <row r="211" spans="1:8" x14ac:dyDescent="0.3">
      <c r="A211" s="6" t="s">
        <v>356</v>
      </c>
      <c r="B211" s="6" t="s">
        <v>375</v>
      </c>
      <c r="C211" s="6" t="s">
        <v>790</v>
      </c>
      <c r="D211" s="7" t="s">
        <v>62</v>
      </c>
      <c r="E211" s="7" t="s">
        <v>779</v>
      </c>
      <c r="F211" s="8">
        <v>12.31</v>
      </c>
      <c r="G211" s="9">
        <v>10.77</v>
      </c>
      <c r="H211" s="10">
        <v>41.68</v>
      </c>
    </row>
    <row r="212" spans="1:8" x14ac:dyDescent="0.3">
      <c r="A212" s="6" t="s">
        <v>356</v>
      </c>
      <c r="B212" s="6" t="s">
        <v>376</v>
      </c>
      <c r="C212" s="6" t="s">
        <v>789</v>
      </c>
      <c r="D212" s="7" t="s">
        <v>62</v>
      </c>
      <c r="E212" s="7" t="s">
        <v>779</v>
      </c>
      <c r="F212" s="8">
        <v>12.31</v>
      </c>
      <c r="G212" s="9">
        <v>10.77</v>
      </c>
      <c r="H212" s="10">
        <v>41.68</v>
      </c>
    </row>
    <row r="213" spans="1:8" x14ac:dyDescent="0.3">
      <c r="A213" s="6" t="s">
        <v>356</v>
      </c>
      <c r="B213" s="6" t="s">
        <v>377</v>
      </c>
      <c r="C213" s="6" t="s">
        <v>788</v>
      </c>
      <c r="D213" s="7" t="s">
        <v>62</v>
      </c>
      <c r="E213" s="7" t="s">
        <v>779</v>
      </c>
      <c r="F213" s="8">
        <v>12.31</v>
      </c>
      <c r="G213" s="9">
        <v>10.77</v>
      </c>
      <c r="H213" s="10">
        <v>41.68</v>
      </c>
    </row>
    <row r="214" spans="1:8" x14ac:dyDescent="0.3">
      <c r="A214" s="6" t="s">
        <v>356</v>
      </c>
      <c r="B214" s="6" t="s">
        <v>378</v>
      </c>
      <c r="C214" s="6" t="s">
        <v>787</v>
      </c>
      <c r="D214" s="7" t="s">
        <v>62</v>
      </c>
      <c r="E214" s="7" t="s">
        <v>779</v>
      </c>
      <c r="F214" s="8">
        <v>14.77</v>
      </c>
      <c r="G214" s="9">
        <v>5.5</v>
      </c>
      <c r="H214" s="10">
        <v>17.16</v>
      </c>
    </row>
    <row r="215" spans="1:8" x14ac:dyDescent="0.3">
      <c r="A215" s="6" t="s">
        <v>356</v>
      </c>
      <c r="B215" s="6" t="s">
        <v>379</v>
      </c>
      <c r="C215" s="6" t="s">
        <v>786</v>
      </c>
      <c r="D215" s="7" t="s">
        <v>62</v>
      </c>
      <c r="E215" s="7" t="s">
        <v>779</v>
      </c>
      <c r="F215" s="8">
        <v>14.77</v>
      </c>
      <c r="G215" s="9">
        <v>5.5</v>
      </c>
      <c r="H215" s="10">
        <v>17.16</v>
      </c>
    </row>
    <row r="216" spans="1:8" x14ac:dyDescent="0.3">
      <c r="A216" s="6" t="s">
        <v>356</v>
      </c>
      <c r="B216" s="6" t="s">
        <v>380</v>
      </c>
      <c r="C216" s="6" t="s">
        <v>785</v>
      </c>
      <c r="D216" s="7" t="s">
        <v>62</v>
      </c>
      <c r="E216" s="7" t="s">
        <v>779</v>
      </c>
      <c r="F216" s="8">
        <v>14.77</v>
      </c>
      <c r="G216" s="9">
        <v>5.5</v>
      </c>
      <c r="H216" s="10">
        <v>17.16</v>
      </c>
    </row>
    <row r="217" spans="1:8" x14ac:dyDescent="0.3">
      <c r="A217" s="6" t="s">
        <v>356</v>
      </c>
      <c r="B217" s="6" t="s">
        <v>381</v>
      </c>
      <c r="C217" s="6" t="s">
        <v>382</v>
      </c>
      <c r="D217" s="7" t="s">
        <v>3</v>
      </c>
      <c r="E217" s="7" t="s">
        <v>3</v>
      </c>
      <c r="F217" s="8">
        <v>20.92</v>
      </c>
      <c r="G217" s="9">
        <v>11</v>
      </c>
      <c r="H217" s="10">
        <v>3.9</v>
      </c>
    </row>
    <row r="218" spans="1:8" x14ac:dyDescent="0.3">
      <c r="A218" s="6" t="s">
        <v>356</v>
      </c>
      <c r="B218" s="6" t="s">
        <v>383</v>
      </c>
      <c r="C218" s="6" t="s">
        <v>384</v>
      </c>
      <c r="D218" s="7" t="s">
        <v>3</v>
      </c>
      <c r="E218" s="7" t="s">
        <v>3</v>
      </c>
      <c r="F218" s="8">
        <v>20.92</v>
      </c>
      <c r="G218" s="9">
        <v>11</v>
      </c>
      <c r="H218" s="10">
        <v>3.9</v>
      </c>
    </row>
    <row r="219" spans="1:8" x14ac:dyDescent="0.3">
      <c r="A219" s="6" t="s">
        <v>356</v>
      </c>
      <c r="B219" s="6" t="s">
        <v>385</v>
      </c>
      <c r="C219" s="6" t="s">
        <v>386</v>
      </c>
      <c r="D219" s="7" t="s">
        <v>3</v>
      </c>
      <c r="E219" s="7" t="s">
        <v>3</v>
      </c>
      <c r="F219" s="8">
        <v>20.92</v>
      </c>
      <c r="G219" s="9">
        <v>11</v>
      </c>
      <c r="H219" s="10">
        <v>3.9</v>
      </c>
    </row>
    <row r="220" spans="1:8" x14ac:dyDescent="0.3">
      <c r="A220" s="6" t="s">
        <v>351</v>
      </c>
      <c r="B220" s="6" t="s">
        <v>387</v>
      </c>
      <c r="C220" s="6" t="s">
        <v>388</v>
      </c>
      <c r="D220" s="7" t="s">
        <v>3</v>
      </c>
      <c r="E220" s="7" t="s">
        <v>3</v>
      </c>
      <c r="F220" s="8">
        <v>20.92</v>
      </c>
      <c r="G220" s="9">
        <v>5</v>
      </c>
      <c r="H220" s="10">
        <v>4</v>
      </c>
    </row>
    <row r="221" spans="1:8" x14ac:dyDescent="0.3">
      <c r="A221" s="6" t="s">
        <v>351</v>
      </c>
      <c r="B221" s="6" t="s">
        <v>389</v>
      </c>
      <c r="C221" s="6" t="s">
        <v>390</v>
      </c>
      <c r="D221" s="7" t="s">
        <v>3</v>
      </c>
      <c r="E221" s="7" t="s">
        <v>3</v>
      </c>
      <c r="F221" s="8">
        <v>20.92</v>
      </c>
      <c r="G221" s="9">
        <v>5</v>
      </c>
      <c r="H221" s="10">
        <v>4</v>
      </c>
    </row>
    <row r="222" spans="1:8" x14ac:dyDescent="0.3">
      <c r="A222" s="6" t="s">
        <v>351</v>
      </c>
      <c r="B222" s="6" t="s">
        <v>391</v>
      </c>
      <c r="C222" s="6" t="s">
        <v>392</v>
      </c>
      <c r="D222" s="7" t="s">
        <v>3</v>
      </c>
      <c r="E222" s="7" t="s">
        <v>3</v>
      </c>
      <c r="F222" s="8">
        <v>20.92</v>
      </c>
      <c r="G222" s="9">
        <v>5</v>
      </c>
      <c r="H222" s="10">
        <v>4</v>
      </c>
    </row>
    <row r="223" spans="1:8" x14ac:dyDescent="0.3">
      <c r="A223" s="6" t="s">
        <v>351</v>
      </c>
      <c r="B223" s="6" t="s">
        <v>393</v>
      </c>
      <c r="C223" s="6" t="s">
        <v>394</v>
      </c>
      <c r="D223" s="7" t="s">
        <v>3</v>
      </c>
      <c r="E223" s="7" t="s">
        <v>3</v>
      </c>
      <c r="F223" s="8">
        <v>18.7</v>
      </c>
      <c r="G223" s="9">
        <v>5</v>
      </c>
      <c r="H223" s="10">
        <v>3.5</v>
      </c>
    </row>
    <row r="224" spans="1:8" x14ac:dyDescent="0.3">
      <c r="A224" s="6" t="s">
        <v>351</v>
      </c>
      <c r="B224" s="6" t="s">
        <v>395</v>
      </c>
      <c r="C224" s="6" t="s">
        <v>396</v>
      </c>
      <c r="D224" s="7" t="s">
        <v>3</v>
      </c>
      <c r="E224" s="7" t="s">
        <v>3</v>
      </c>
      <c r="F224" s="8">
        <v>18.7</v>
      </c>
      <c r="G224" s="9">
        <v>5</v>
      </c>
      <c r="H224" s="10">
        <v>3.5</v>
      </c>
    </row>
    <row r="225" spans="1:8" x14ac:dyDescent="0.3">
      <c r="A225" s="6" t="s">
        <v>351</v>
      </c>
      <c r="B225" s="6" t="s">
        <v>397</v>
      </c>
      <c r="C225" s="6" t="s">
        <v>398</v>
      </c>
      <c r="D225" s="7" t="s">
        <v>3</v>
      </c>
      <c r="E225" s="7" t="s">
        <v>3</v>
      </c>
      <c r="F225" s="8">
        <v>18.7</v>
      </c>
      <c r="G225" s="9">
        <v>5</v>
      </c>
      <c r="H225" s="10">
        <v>3.5</v>
      </c>
    </row>
    <row r="226" spans="1:8" x14ac:dyDescent="0.3">
      <c r="A226" s="6" t="s">
        <v>351</v>
      </c>
      <c r="B226" s="6" t="s">
        <v>399</v>
      </c>
      <c r="C226" s="6" t="s">
        <v>400</v>
      </c>
      <c r="D226" s="7" t="s">
        <v>3</v>
      </c>
      <c r="E226" s="7" t="s">
        <v>3</v>
      </c>
      <c r="F226" s="8">
        <v>19.690000000000001</v>
      </c>
      <c r="G226" s="9">
        <v>11</v>
      </c>
      <c r="H226" s="10">
        <v>3.6</v>
      </c>
    </row>
    <row r="227" spans="1:8" x14ac:dyDescent="0.3">
      <c r="A227" s="6" t="s">
        <v>351</v>
      </c>
      <c r="B227" s="6" t="s">
        <v>401</v>
      </c>
      <c r="C227" s="6" t="s">
        <v>402</v>
      </c>
      <c r="D227" s="7" t="s">
        <v>3</v>
      </c>
      <c r="E227" s="7" t="s">
        <v>3</v>
      </c>
      <c r="F227" s="8">
        <v>19.690000000000001</v>
      </c>
      <c r="G227" s="9">
        <v>11</v>
      </c>
      <c r="H227" s="10">
        <v>3.6</v>
      </c>
    </row>
    <row r="228" spans="1:8" x14ac:dyDescent="0.3">
      <c r="A228" s="6" t="s">
        <v>403</v>
      </c>
      <c r="B228" s="6" t="s">
        <v>404</v>
      </c>
      <c r="C228" s="6" t="s">
        <v>405</v>
      </c>
      <c r="D228" s="7" t="s">
        <v>3</v>
      </c>
      <c r="E228" s="7" t="s">
        <v>3</v>
      </c>
      <c r="F228" s="8">
        <v>22.77</v>
      </c>
      <c r="G228" s="9">
        <v>7</v>
      </c>
      <c r="H228" s="10">
        <v>4.0999999999999996</v>
      </c>
    </row>
    <row r="229" spans="1:8" x14ac:dyDescent="0.3">
      <c r="A229" s="6" t="s">
        <v>403</v>
      </c>
      <c r="B229" s="6" t="s">
        <v>406</v>
      </c>
      <c r="C229" s="6" t="s">
        <v>407</v>
      </c>
      <c r="D229" s="7" t="s">
        <v>3</v>
      </c>
      <c r="E229" s="7" t="s">
        <v>3</v>
      </c>
      <c r="F229" s="8">
        <v>22.77</v>
      </c>
      <c r="G229" s="9">
        <v>7</v>
      </c>
      <c r="H229" s="10">
        <v>4.0999999999999996</v>
      </c>
    </row>
    <row r="230" spans="1:8" x14ac:dyDescent="0.3">
      <c r="A230" s="6" t="s">
        <v>403</v>
      </c>
      <c r="B230" s="6" t="s">
        <v>408</v>
      </c>
      <c r="C230" s="6" t="s">
        <v>409</v>
      </c>
      <c r="D230" s="7" t="s">
        <v>3</v>
      </c>
      <c r="E230" s="7" t="s">
        <v>3</v>
      </c>
      <c r="F230" s="8">
        <v>22.77</v>
      </c>
      <c r="G230" s="9">
        <v>7</v>
      </c>
      <c r="H230" s="10">
        <v>4.0999999999999996</v>
      </c>
    </row>
    <row r="231" spans="1:8" x14ac:dyDescent="0.3">
      <c r="A231" s="6" t="s">
        <v>403</v>
      </c>
      <c r="B231" s="6" t="s">
        <v>410</v>
      </c>
      <c r="C231" s="6" t="s">
        <v>411</v>
      </c>
      <c r="D231" s="7" t="s">
        <v>3</v>
      </c>
      <c r="E231" s="7" t="s">
        <v>3</v>
      </c>
      <c r="F231" s="8">
        <v>22.77</v>
      </c>
      <c r="G231" s="9">
        <v>7</v>
      </c>
      <c r="H231" s="10">
        <v>4.0999999999999996</v>
      </c>
    </row>
    <row r="232" spans="1:8" x14ac:dyDescent="0.3">
      <c r="A232" s="6" t="s">
        <v>403</v>
      </c>
      <c r="B232" s="6" t="s">
        <v>412</v>
      </c>
      <c r="C232" s="6" t="s">
        <v>413</v>
      </c>
      <c r="D232" s="7" t="s">
        <v>3</v>
      </c>
      <c r="E232" s="7" t="s">
        <v>3</v>
      </c>
      <c r="F232" s="8">
        <v>22.77</v>
      </c>
      <c r="G232" s="9">
        <v>7</v>
      </c>
      <c r="H232" s="10">
        <v>4.0999999999999996</v>
      </c>
    </row>
    <row r="233" spans="1:8" x14ac:dyDescent="0.3">
      <c r="A233" s="6" t="s">
        <v>403</v>
      </c>
      <c r="B233" s="6" t="s">
        <v>414</v>
      </c>
      <c r="C233" s="6" t="s">
        <v>415</v>
      </c>
      <c r="D233" s="7" t="s">
        <v>3</v>
      </c>
      <c r="E233" s="7" t="s">
        <v>3</v>
      </c>
      <c r="F233" s="8">
        <v>22.77</v>
      </c>
      <c r="G233" s="9">
        <v>7</v>
      </c>
      <c r="H233" s="10">
        <v>4.0999999999999996</v>
      </c>
    </row>
    <row r="234" spans="1:8" x14ac:dyDescent="0.3">
      <c r="A234" s="6" t="s">
        <v>403</v>
      </c>
      <c r="B234" s="6" t="s">
        <v>416</v>
      </c>
      <c r="C234" s="6" t="s">
        <v>417</v>
      </c>
      <c r="D234" s="7" t="s">
        <v>3</v>
      </c>
      <c r="E234" s="7" t="s">
        <v>3</v>
      </c>
      <c r="F234" s="8">
        <v>22.77</v>
      </c>
      <c r="G234" s="9">
        <v>7</v>
      </c>
      <c r="H234" s="10">
        <v>3.11</v>
      </c>
    </row>
    <row r="235" spans="1:8" x14ac:dyDescent="0.3">
      <c r="A235" s="6" t="s">
        <v>403</v>
      </c>
      <c r="B235" s="6" t="s">
        <v>418</v>
      </c>
      <c r="C235" s="6" t="s">
        <v>419</v>
      </c>
      <c r="D235" s="7" t="s">
        <v>3</v>
      </c>
      <c r="E235" s="7" t="s">
        <v>3</v>
      </c>
      <c r="F235" s="8">
        <v>22.77</v>
      </c>
      <c r="G235" s="9">
        <v>7</v>
      </c>
      <c r="H235" s="10">
        <v>3.11</v>
      </c>
    </row>
    <row r="236" spans="1:8" x14ac:dyDescent="0.3">
      <c r="A236" s="6" t="s">
        <v>403</v>
      </c>
      <c r="B236" s="6" t="s">
        <v>420</v>
      </c>
      <c r="C236" s="6" t="s">
        <v>421</v>
      </c>
      <c r="D236" s="7" t="s">
        <v>3</v>
      </c>
      <c r="E236" s="7" t="s">
        <v>3</v>
      </c>
      <c r="F236" s="8">
        <v>22.77</v>
      </c>
      <c r="G236" s="9">
        <v>7</v>
      </c>
      <c r="H236" s="10">
        <v>3.11</v>
      </c>
    </row>
    <row r="237" spans="1:8" x14ac:dyDescent="0.3">
      <c r="A237" s="6" t="s">
        <v>422</v>
      </c>
      <c r="B237" s="6" t="s">
        <v>423</v>
      </c>
      <c r="C237" s="6" t="s">
        <v>424</v>
      </c>
      <c r="D237" s="7" t="s">
        <v>3</v>
      </c>
      <c r="E237" s="7" t="s">
        <v>3</v>
      </c>
      <c r="F237" s="18">
        <v>21</v>
      </c>
      <c r="G237" s="9">
        <v>5</v>
      </c>
      <c r="H237" s="10">
        <v>4</v>
      </c>
    </row>
    <row r="238" spans="1:8" x14ac:dyDescent="0.3">
      <c r="A238" s="6" t="s">
        <v>422</v>
      </c>
      <c r="B238" s="6" t="s">
        <v>425</v>
      </c>
      <c r="C238" s="6" t="s">
        <v>426</v>
      </c>
      <c r="D238" s="7" t="s">
        <v>3</v>
      </c>
      <c r="E238" s="7" t="s">
        <v>3</v>
      </c>
      <c r="F238" s="18">
        <v>19.989999999999998</v>
      </c>
      <c r="G238" s="9">
        <v>5</v>
      </c>
      <c r="H238" s="10">
        <v>4</v>
      </c>
    </row>
    <row r="239" spans="1:8" x14ac:dyDescent="0.3">
      <c r="A239" s="6" t="s">
        <v>427</v>
      </c>
      <c r="B239" s="6" t="s">
        <v>428</v>
      </c>
      <c r="C239" s="6" t="s">
        <v>429</v>
      </c>
      <c r="D239" s="7" t="s">
        <v>3</v>
      </c>
      <c r="E239" s="7" t="s">
        <v>3</v>
      </c>
      <c r="F239" s="18">
        <v>19.989999999999998</v>
      </c>
      <c r="G239" s="9">
        <v>5</v>
      </c>
      <c r="H239" s="10">
        <v>4</v>
      </c>
    </row>
    <row r="240" spans="1:8" x14ac:dyDescent="0.3">
      <c r="A240" s="6" t="s">
        <v>427</v>
      </c>
      <c r="B240" s="6" t="s">
        <v>430</v>
      </c>
      <c r="C240" s="6" t="s">
        <v>431</v>
      </c>
      <c r="D240" s="7" t="s">
        <v>3</v>
      </c>
      <c r="E240" s="7" t="s">
        <v>3</v>
      </c>
      <c r="F240" s="18">
        <v>19.600000000000001</v>
      </c>
      <c r="G240" s="9">
        <v>5</v>
      </c>
      <c r="H240" s="10">
        <v>4</v>
      </c>
    </row>
    <row r="241" spans="1:8" x14ac:dyDescent="0.3">
      <c r="A241" s="6" t="s">
        <v>432</v>
      </c>
      <c r="B241" s="6" t="s">
        <v>433</v>
      </c>
      <c r="C241" s="6" t="s">
        <v>434</v>
      </c>
      <c r="D241" s="7" t="s">
        <v>3</v>
      </c>
      <c r="E241" s="7" t="s">
        <v>3</v>
      </c>
      <c r="F241" s="17">
        <v>19.690000000000001</v>
      </c>
      <c r="G241" s="9">
        <v>5</v>
      </c>
      <c r="H241" s="10">
        <v>4</v>
      </c>
    </row>
    <row r="242" spans="1:8" x14ac:dyDescent="0.3">
      <c r="A242" s="6" t="s">
        <v>432</v>
      </c>
      <c r="B242" s="6" t="s">
        <v>435</v>
      </c>
      <c r="C242" s="6" t="s">
        <v>436</v>
      </c>
      <c r="D242" s="7" t="s">
        <v>3</v>
      </c>
      <c r="E242" s="7" t="s">
        <v>3</v>
      </c>
      <c r="F242" s="17">
        <v>17.72</v>
      </c>
      <c r="G242" s="9">
        <v>5</v>
      </c>
      <c r="H242" s="10">
        <v>4</v>
      </c>
    </row>
    <row r="243" spans="1:8" x14ac:dyDescent="0.3">
      <c r="A243" s="6" t="s">
        <v>663</v>
      </c>
      <c r="B243" s="6" t="s">
        <v>664</v>
      </c>
      <c r="C243" s="6" t="s">
        <v>672</v>
      </c>
      <c r="D243" s="7" t="s">
        <v>3</v>
      </c>
      <c r="E243" s="7" t="s">
        <v>3</v>
      </c>
      <c r="F243" s="8">
        <v>23.54</v>
      </c>
      <c r="G243" s="9">
        <v>7</v>
      </c>
      <c r="H243" s="10">
        <v>5</v>
      </c>
    </row>
    <row r="244" spans="1:8" x14ac:dyDescent="0.3">
      <c r="A244" s="6" t="s">
        <v>663</v>
      </c>
      <c r="B244" s="6" t="s">
        <v>665</v>
      </c>
      <c r="C244" s="6" t="s">
        <v>673</v>
      </c>
      <c r="D244" s="7" t="s">
        <v>3</v>
      </c>
      <c r="E244" s="7" t="s">
        <v>3</v>
      </c>
      <c r="F244" s="8">
        <v>17.12</v>
      </c>
      <c r="G244" s="9">
        <v>7</v>
      </c>
      <c r="H244" s="10">
        <v>4.8499999999999996</v>
      </c>
    </row>
    <row r="245" spans="1:8" x14ac:dyDescent="0.3">
      <c r="A245" s="6" t="s">
        <v>663</v>
      </c>
      <c r="B245" s="6" t="s">
        <v>666</v>
      </c>
      <c r="C245" s="6" t="s">
        <v>674</v>
      </c>
      <c r="D245" s="7" t="s">
        <v>3</v>
      </c>
      <c r="E245" s="7" t="s">
        <v>3</v>
      </c>
      <c r="F245" s="8">
        <v>23.54</v>
      </c>
      <c r="G245" s="9">
        <v>7</v>
      </c>
      <c r="H245" s="10">
        <v>5</v>
      </c>
    </row>
    <row r="246" spans="1:8" x14ac:dyDescent="0.3">
      <c r="A246" s="6" t="s">
        <v>663</v>
      </c>
      <c r="B246" s="6" t="s">
        <v>667</v>
      </c>
      <c r="C246" s="6" t="s">
        <v>675</v>
      </c>
      <c r="D246" s="7" t="s">
        <v>3</v>
      </c>
      <c r="E246" s="7" t="s">
        <v>3</v>
      </c>
      <c r="F246" s="8">
        <v>17.12</v>
      </c>
      <c r="G246" s="9">
        <v>7</v>
      </c>
      <c r="H246" s="10">
        <v>4.8499999999999996</v>
      </c>
    </row>
    <row r="247" spans="1:8" x14ac:dyDescent="0.3">
      <c r="A247" s="6" t="s">
        <v>663</v>
      </c>
      <c r="B247" s="6" t="s">
        <v>668</v>
      </c>
      <c r="C247" s="6" t="s">
        <v>676</v>
      </c>
      <c r="D247" s="7" t="s">
        <v>3</v>
      </c>
      <c r="E247" s="7" t="s">
        <v>3</v>
      </c>
      <c r="F247" s="8">
        <v>23.54</v>
      </c>
      <c r="G247" s="9">
        <v>7</v>
      </c>
      <c r="H247" s="10">
        <v>5</v>
      </c>
    </row>
    <row r="248" spans="1:8" x14ac:dyDescent="0.3">
      <c r="A248" s="6" t="s">
        <v>663</v>
      </c>
      <c r="B248" s="6" t="s">
        <v>669</v>
      </c>
      <c r="C248" s="6" t="s">
        <v>677</v>
      </c>
      <c r="D248" s="7" t="s">
        <v>3</v>
      </c>
      <c r="E248" s="7" t="s">
        <v>3</v>
      </c>
      <c r="F248" s="8">
        <v>17.12</v>
      </c>
      <c r="G248" s="9">
        <v>7</v>
      </c>
      <c r="H248" s="10">
        <v>4.8499999999999996</v>
      </c>
    </row>
    <row r="249" spans="1:8" x14ac:dyDescent="0.3">
      <c r="A249" s="6" t="s">
        <v>663</v>
      </c>
      <c r="B249" s="6" t="s">
        <v>670</v>
      </c>
      <c r="C249" s="6" t="s">
        <v>678</v>
      </c>
      <c r="D249" s="7" t="s">
        <v>3</v>
      </c>
      <c r="E249" s="7" t="s">
        <v>3</v>
      </c>
      <c r="F249" s="8">
        <v>23.54</v>
      </c>
      <c r="G249" s="9">
        <v>7</v>
      </c>
      <c r="H249" s="10">
        <v>5</v>
      </c>
    </row>
    <row r="250" spans="1:8" x14ac:dyDescent="0.3">
      <c r="A250" s="6" t="s">
        <v>663</v>
      </c>
      <c r="B250" s="6" t="s">
        <v>671</v>
      </c>
      <c r="C250" s="6" t="s">
        <v>679</v>
      </c>
      <c r="D250" s="7" t="s">
        <v>3</v>
      </c>
      <c r="E250" s="7" t="s">
        <v>3</v>
      </c>
      <c r="F250" s="8">
        <v>17.12</v>
      </c>
      <c r="G250" s="9">
        <v>7</v>
      </c>
      <c r="H250" s="10">
        <v>4.8499999999999996</v>
      </c>
    </row>
    <row r="251" spans="1:8" x14ac:dyDescent="0.3">
      <c r="A251" s="6" t="s">
        <v>738</v>
      </c>
      <c r="B251" s="6" t="s">
        <v>741</v>
      </c>
      <c r="C251" s="6" t="s">
        <v>742</v>
      </c>
      <c r="D251" s="7" t="s">
        <v>62</v>
      </c>
      <c r="E251" s="7" t="s">
        <v>779</v>
      </c>
      <c r="F251" s="18">
        <v>4.2</v>
      </c>
      <c r="G251" s="9">
        <v>12.36</v>
      </c>
      <c r="H251" s="10">
        <v>50</v>
      </c>
    </row>
    <row r="252" spans="1:8" x14ac:dyDescent="0.3">
      <c r="A252" s="6" t="s">
        <v>738</v>
      </c>
      <c r="B252" s="6" t="s">
        <v>743</v>
      </c>
      <c r="C252" s="6" t="s">
        <v>744</v>
      </c>
      <c r="D252" s="7" t="s">
        <v>62</v>
      </c>
      <c r="E252" s="7" t="s">
        <v>779</v>
      </c>
      <c r="F252" s="18">
        <v>4.2</v>
      </c>
      <c r="G252" s="9">
        <v>12.36</v>
      </c>
      <c r="H252" s="10">
        <v>50</v>
      </c>
    </row>
    <row r="253" spans="1:8" x14ac:dyDescent="0.3">
      <c r="A253" s="6" t="s">
        <v>738</v>
      </c>
      <c r="B253" s="6" t="s">
        <v>745</v>
      </c>
      <c r="C253" s="6" t="s">
        <v>746</v>
      </c>
      <c r="D253" s="7" t="s">
        <v>62</v>
      </c>
      <c r="E253" s="7" t="s">
        <v>779</v>
      </c>
      <c r="F253" s="18">
        <v>4.2</v>
      </c>
      <c r="G253" s="9">
        <v>12.36</v>
      </c>
      <c r="H253" s="10">
        <v>50</v>
      </c>
    </row>
    <row r="254" spans="1:8" x14ac:dyDescent="0.3">
      <c r="A254" s="6" t="s">
        <v>738</v>
      </c>
      <c r="B254" s="6" t="s">
        <v>747</v>
      </c>
      <c r="C254" s="6" t="s">
        <v>748</v>
      </c>
      <c r="D254" s="7" t="s">
        <v>62</v>
      </c>
      <c r="E254" s="7" t="s">
        <v>779</v>
      </c>
      <c r="F254" s="18">
        <v>4.2</v>
      </c>
      <c r="G254" s="9">
        <v>12.36</v>
      </c>
      <c r="H254" s="10">
        <v>50</v>
      </c>
    </row>
    <row r="255" spans="1:8" x14ac:dyDescent="0.3">
      <c r="A255" s="6" t="s">
        <v>437</v>
      </c>
      <c r="B255" s="6" t="s">
        <v>438</v>
      </c>
      <c r="C255" s="6" t="s">
        <v>439</v>
      </c>
      <c r="D255" s="7" t="s">
        <v>3</v>
      </c>
      <c r="E255" s="7" t="s">
        <v>3</v>
      </c>
      <c r="F255" s="18">
        <v>9.99</v>
      </c>
      <c r="G255" s="9">
        <v>11</v>
      </c>
      <c r="H255" s="10">
        <v>4</v>
      </c>
    </row>
    <row r="256" spans="1:8" x14ac:dyDescent="0.3">
      <c r="A256" s="6" t="s">
        <v>437</v>
      </c>
      <c r="B256" s="6" t="s">
        <v>440</v>
      </c>
      <c r="C256" s="6" t="s">
        <v>441</v>
      </c>
      <c r="D256" s="7" t="s">
        <v>3</v>
      </c>
      <c r="E256" s="7" t="s">
        <v>3</v>
      </c>
      <c r="F256" s="18">
        <v>9.99</v>
      </c>
      <c r="G256" s="9">
        <v>11</v>
      </c>
      <c r="H256" s="10">
        <v>4</v>
      </c>
    </row>
    <row r="257" spans="1:8" x14ac:dyDescent="0.3">
      <c r="A257" s="6" t="s">
        <v>437</v>
      </c>
      <c r="B257" s="6" t="s">
        <v>442</v>
      </c>
      <c r="C257" s="6" t="s">
        <v>443</v>
      </c>
      <c r="D257" s="7" t="s">
        <v>3</v>
      </c>
      <c r="E257" s="7" t="s">
        <v>3</v>
      </c>
      <c r="F257" s="18">
        <v>9.99</v>
      </c>
      <c r="G257" s="9">
        <v>11</v>
      </c>
      <c r="H257" s="10">
        <v>4</v>
      </c>
    </row>
    <row r="258" spans="1:8" x14ac:dyDescent="0.3">
      <c r="A258" s="6" t="s">
        <v>437</v>
      </c>
      <c r="B258" s="6" t="s">
        <v>444</v>
      </c>
      <c r="C258" s="6" t="s">
        <v>445</v>
      </c>
      <c r="D258" s="7" t="s">
        <v>3</v>
      </c>
      <c r="E258" s="7" t="s">
        <v>3</v>
      </c>
      <c r="F258" s="18">
        <v>9.99</v>
      </c>
      <c r="G258" s="9">
        <v>11</v>
      </c>
      <c r="H258" s="10">
        <v>4</v>
      </c>
    </row>
    <row r="259" spans="1:8" x14ac:dyDescent="0.3">
      <c r="A259" s="6" t="s">
        <v>437</v>
      </c>
      <c r="B259" s="6" t="s">
        <v>446</v>
      </c>
      <c r="C259" s="6" t="s">
        <v>447</v>
      </c>
      <c r="D259" s="7" t="s">
        <v>3</v>
      </c>
      <c r="E259" s="7" t="s">
        <v>3</v>
      </c>
      <c r="F259" s="18">
        <v>9.99</v>
      </c>
      <c r="G259" s="9">
        <v>11</v>
      </c>
      <c r="H259" s="10">
        <v>4.0999999999999996</v>
      </c>
    </row>
    <row r="260" spans="1:8" x14ac:dyDescent="0.3">
      <c r="A260" s="6" t="s">
        <v>437</v>
      </c>
      <c r="B260" s="6" t="s">
        <v>448</v>
      </c>
      <c r="C260" s="6" t="s">
        <v>449</v>
      </c>
      <c r="D260" s="7" t="s">
        <v>3</v>
      </c>
      <c r="E260" s="7" t="s">
        <v>3</v>
      </c>
      <c r="F260" s="18">
        <v>9.99</v>
      </c>
      <c r="G260" s="9">
        <v>11</v>
      </c>
      <c r="H260" s="10">
        <v>4.0999999999999996</v>
      </c>
    </row>
    <row r="261" spans="1:8" x14ac:dyDescent="0.3">
      <c r="A261" s="6" t="s">
        <v>437</v>
      </c>
      <c r="B261" s="6" t="s">
        <v>450</v>
      </c>
      <c r="C261" s="6" t="s">
        <v>451</v>
      </c>
      <c r="D261" s="7" t="s">
        <v>3</v>
      </c>
      <c r="E261" s="7" t="s">
        <v>3</v>
      </c>
      <c r="F261" s="18">
        <v>9.99</v>
      </c>
      <c r="G261" s="9">
        <v>11</v>
      </c>
      <c r="H261" s="10">
        <v>4.0999999999999996</v>
      </c>
    </row>
    <row r="262" spans="1:8" x14ac:dyDescent="0.3">
      <c r="A262" s="6" t="s">
        <v>437</v>
      </c>
      <c r="B262" s="6" t="s">
        <v>452</v>
      </c>
      <c r="C262" s="6" t="s">
        <v>453</v>
      </c>
      <c r="D262" s="7" t="s">
        <v>3</v>
      </c>
      <c r="E262" s="7" t="s">
        <v>3</v>
      </c>
      <c r="F262" s="18">
        <v>9.99</v>
      </c>
      <c r="G262" s="9">
        <v>11</v>
      </c>
      <c r="H262" s="10">
        <v>4.0999999999999996</v>
      </c>
    </row>
    <row r="263" spans="1:8" x14ac:dyDescent="0.3">
      <c r="A263" s="6" t="s">
        <v>437</v>
      </c>
      <c r="B263" s="6" t="s">
        <v>454</v>
      </c>
      <c r="C263" s="6" t="s">
        <v>455</v>
      </c>
      <c r="D263" s="7" t="s">
        <v>3</v>
      </c>
      <c r="E263" s="7" t="s">
        <v>3</v>
      </c>
      <c r="F263" s="18">
        <v>9.99</v>
      </c>
      <c r="G263" s="9">
        <v>11</v>
      </c>
      <c r="H263" s="10">
        <v>4.0999999999999996</v>
      </c>
    </row>
    <row r="264" spans="1:8" x14ac:dyDescent="0.3">
      <c r="A264" s="6" t="s">
        <v>437</v>
      </c>
      <c r="B264" s="6" t="s">
        <v>456</v>
      </c>
      <c r="C264" s="6" t="s">
        <v>457</v>
      </c>
      <c r="D264" s="7" t="s">
        <v>3</v>
      </c>
      <c r="E264" s="7" t="s">
        <v>3</v>
      </c>
      <c r="F264" s="18">
        <v>9.99</v>
      </c>
      <c r="G264" s="9">
        <v>11</v>
      </c>
      <c r="H264" s="10">
        <v>4.0999999999999996</v>
      </c>
    </row>
    <row r="265" spans="1:8" x14ac:dyDescent="0.3">
      <c r="A265" s="6" t="s">
        <v>437</v>
      </c>
      <c r="B265" s="6" t="s">
        <v>458</v>
      </c>
      <c r="C265" s="6" t="s">
        <v>459</v>
      </c>
      <c r="D265" s="7" t="s">
        <v>3</v>
      </c>
      <c r="E265" s="7" t="s">
        <v>3</v>
      </c>
      <c r="F265" s="18">
        <v>9.99</v>
      </c>
      <c r="G265" s="9">
        <v>11</v>
      </c>
      <c r="H265" s="10">
        <v>4.0999999999999996</v>
      </c>
    </row>
    <row r="266" spans="1:8" x14ac:dyDescent="0.3">
      <c r="A266" s="6" t="s">
        <v>437</v>
      </c>
      <c r="B266" s="6" t="s">
        <v>460</v>
      </c>
      <c r="C266" s="6" t="s">
        <v>461</v>
      </c>
      <c r="D266" s="7" t="s">
        <v>3</v>
      </c>
      <c r="E266" s="7" t="s">
        <v>3</v>
      </c>
      <c r="F266" s="18">
        <v>9.99</v>
      </c>
      <c r="G266" s="9">
        <v>11</v>
      </c>
      <c r="H266" s="10">
        <v>4.0999999999999996</v>
      </c>
    </row>
    <row r="267" spans="1:8" x14ac:dyDescent="0.3">
      <c r="A267" s="6" t="s">
        <v>437</v>
      </c>
      <c r="B267" s="6" t="s">
        <v>462</v>
      </c>
      <c r="C267" s="6" t="s">
        <v>463</v>
      </c>
      <c r="D267" s="7" t="s">
        <v>3</v>
      </c>
      <c r="E267" s="7" t="s">
        <v>3</v>
      </c>
      <c r="F267" s="18">
        <v>9.99</v>
      </c>
      <c r="G267" s="9">
        <v>11</v>
      </c>
      <c r="H267" s="10">
        <v>3.54</v>
      </c>
    </row>
    <row r="268" spans="1:8" x14ac:dyDescent="0.3">
      <c r="A268" s="6" t="s">
        <v>437</v>
      </c>
      <c r="B268" s="6" t="s">
        <v>464</v>
      </c>
      <c r="C268" s="6" t="s">
        <v>465</v>
      </c>
      <c r="D268" s="7" t="s">
        <v>3</v>
      </c>
      <c r="E268" s="7" t="s">
        <v>3</v>
      </c>
      <c r="F268" s="18">
        <v>10.99</v>
      </c>
      <c r="G268" s="9">
        <v>11</v>
      </c>
      <c r="H268" s="10">
        <v>3.54</v>
      </c>
    </row>
    <row r="269" spans="1:8" x14ac:dyDescent="0.3">
      <c r="A269" s="6" t="s">
        <v>437</v>
      </c>
      <c r="B269" s="6" t="s">
        <v>466</v>
      </c>
      <c r="C269" s="6" t="s">
        <v>467</v>
      </c>
      <c r="D269" s="7" t="s">
        <v>3</v>
      </c>
      <c r="E269" s="7" t="s">
        <v>3</v>
      </c>
      <c r="F269" s="18">
        <v>9.99</v>
      </c>
      <c r="G269" s="9">
        <v>11</v>
      </c>
      <c r="H269" s="10">
        <v>3.54</v>
      </c>
    </row>
    <row r="270" spans="1:8" x14ac:dyDescent="0.3">
      <c r="A270" s="6" t="s">
        <v>437</v>
      </c>
      <c r="B270" s="6" t="s">
        <v>468</v>
      </c>
      <c r="C270" s="6" t="s">
        <v>469</v>
      </c>
      <c r="D270" s="7" t="s">
        <v>3</v>
      </c>
      <c r="E270" s="7" t="s">
        <v>3</v>
      </c>
      <c r="F270" s="18">
        <v>9.99</v>
      </c>
      <c r="G270" s="9">
        <v>11</v>
      </c>
      <c r="H270" s="10">
        <v>3.54</v>
      </c>
    </row>
    <row r="271" spans="1:8" x14ac:dyDescent="0.3">
      <c r="A271" s="6" t="s">
        <v>437</v>
      </c>
      <c r="B271" s="6" t="s">
        <v>470</v>
      </c>
      <c r="C271" s="6" t="s">
        <v>471</v>
      </c>
      <c r="D271" s="7" t="s">
        <v>3</v>
      </c>
      <c r="E271" s="7" t="s">
        <v>3</v>
      </c>
      <c r="F271" s="18">
        <v>9.99</v>
      </c>
      <c r="G271" s="9">
        <v>11</v>
      </c>
      <c r="H271" s="10">
        <v>3.54</v>
      </c>
    </row>
    <row r="272" spans="1:8" x14ac:dyDescent="0.3">
      <c r="A272" s="6" t="s">
        <v>437</v>
      </c>
      <c r="B272" s="6" t="s">
        <v>472</v>
      </c>
      <c r="C272" s="6" t="s">
        <v>473</v>
      </c>
      <c r="D272" s="7" t="s">
        <v>3</v>
      </c>
      <c r="E272" s="7" t="s">
        <v>3</v>
      </c>
      <c r="F272" s="18">
        <v>9.99</v>
      </c>
      <c r="G272" s="9">
        <v>11</v>
      </c>
      <c r="H272" s="10">
        <v>3.54</v>
      </c>
    </row>
    <row r="273" spans="1:8" x14ac:dyDescent="0.3">
      <c r="A273" s="6" t="s">
        <v>437</v>
      </c>
      <c r="B273" s="6" t="s">
        <v>474</v>
      </c>
      <c r="C273" s="6" t="s">
        <v>475</v>
      </c>
      <c r="D273" s="7" t="s">
        <v>3</v>
      </c>
      <c r="E273" s="7" t="s">
        <v>3</v>
      </c>
      <c r="F273" s="18">
        <v>9.99</v>
      </c>
      <c r="G273" s="9">
        <v>11</v>
      </c>
      <c r="H273" s="10">
        <v>3.54</v>
      </c>
    </row>
    <row r="274" spans="1:8" x14ac:dyDescent="0.3">
      <c r="A274" s="6" t="s">
        <v>437</v>
      </c>
      <c r="B274" s="6" t="s">
        <v>476</v>
      </c>
      <c r="C274" s="6" t="s">
        <v>477</v>
      </c>
      <c r="D274" s="7" t="s">
        <v>3</v>
      </c>
      <c r="E274" s="7" t="s">
        <v>3</v>
      </c>
      <c r="F274" s="18">
        <v>9.99</v>
      </c>
      <c r="G274" s="9">
        <v>11</v>
      </c>
      <c r="H274" s="10">
        <v>3.54</v>
      </c>
    </row>
    <row r="275" spans="1:8" x14ac:dyDescent="0.3">
      <c r="A275" s="6" t="s">
        <v>437</v>
      </c>
      <c r="B275" s="6" t="s">
        <v>680</v>
      </c>
      <c r="C275" s="6" t="s">
        <v>681</v>
      </c>
      <c r="D275" s="7" t="s">
        <v>3</v>
      </c>
      <c r="E275" s="7" t="s">
        <v>3</v>
      </c>
      <c r="F275" s="18">
        <v>9.99</v>
      </c>
      <c r="G275" s="9">
        <v>11</v>
      </c>
      <c r="H275" s="10">
        <v>3.54</v>
      </c>
    </row>
    <row r="276" spans="1:8" x14ac:dyDescent="0.3">
      <c r="A276" s="6" t="s">
        <v>437</v>
      </c>
      <c r="B276" s="6" t="s">
        <v>478</v>
      </c>
      <c r="C276" s="6" t="s">
        <v>479</v>
      </c>
      <c r="D276" s="7" t="s">
        <v>3</v>
      </c>
      <c r="E276" s="7" t="s">
        <v>3</v>
      </c>
      <c r="F276" s="18">
        <v>9.99</v>
      </c>
      <c r="G276" s="9">
        <v>11</v>
      </c>
      <c r="H276" s="10">
        <v>5.2</v>
      </c>
    </row>
    <row r="277" spans="1:8" x14ac:dyDescent="0.3">
      <c r="A277" s="6" t="s">
        <v>437</v>
      </c>
      <c r="B277" s="6" t="s">
        <v>480</v>
      </c>
      <c r="C277" s="6" t="s">
        <v>481</v>
      </c>
      <c r="D277" s="7" t="s">
        <v>3</v>
      </c>
      <c r="E277" s="7" t="s">
        <v>3</v>
      </c>
      <c r="F277" s="18">
        <v>9.99</v>
      </c>
      <c r="G277" s="9">
        <v>11</v>
      </c>
      <c r="H277" s="10">
        <v>5.2</v>
      </c>
    </row>
    <row r="278" spans="1:8" x14ac:dyDescent="0.3">
      <c r="A278" s="6" t="s">
        <v>437</v>
      </c>
      <c r="B278" s="6" t="s">
        <v>482</v>
      </c>
      <c r="C278" s="6" t="s">
        <v>483</v>
      </c>
      <c r="D278" s="7" t="s">
        <v>3</v>
      </c>
      <c r="E278" s="7" t="s">
        <v>3</v>
      </c>
      <c r="F278" s="18">
        <v>9.99</v>
      </c>
      <c r="G278" s="9">
        <v>11</v>
      </c>
      <c r="H278" s="10">
        <v>5.2</v>
      </c>
    </row>
    <row r="279" spans="1:8" x14ac:dyDescent="0.3">
      <c r="A279" s="6" t="s">
        <v>437</v>
      </c>
      <c r="B279" s="6" t="s">
        <v>484</v>
      </c>
      <c r="C279" s="6" t="s">
        <v>485</v>
      </c>
      <c r="D279" s="7" t="s">
        <v>3</v>
      </c>
      <c r="E279" s="7" t="s">
        <v>3</v>
      </c>
      <c r="F279" s="18">
        <v>9.99</v>
      </c>
      <c r="G279" s="9">
        <v>11</v>
      </c>
      <c r="H279" s="10">
        <v>5.2</v>
      </c>
    </row>
    <row r="280" spans="1:8" x14ac:dyDescent="0.3">
      <c r="A280" s="6" t="s">
        <v>437</v>
      </c>
      <c r="B280" s="6" t="s">
        <v>486</v>
      </c>
      <c r="C280" s="6" t="s">
        <v>487</v>
      </c>
      <c r="D280" s="7" t="s">
        <v>3</v>
      </c>
      <c r="E280" s="7" t="s">
        <v>3</v>
      </c>
      <c r="F280" s="18">
        <v>9.99</v>
      </c>
      <c r="G280" s="9">
        <v>11</v>
      </c>
      <c r="H280" s="10">
        <v>5.2</v>
      </c>
    </row>
    <row r="281" spans="1:8" x14ac:dyDescent="0.3">
      <c r="A281" s="6" t="s">
        <v>437</v>
      </c>
      <c r="B281" s="6" t="s">
        <v>488</v>
      </c>
      <c r="C281" s="6" t="s">
        <v>489</v>
      </c>
      <c r="D281" s="7" t="s">
        <v>3</v>
      </c>
      <c r="E281" s="7" t="s">
        <v>3</v>
      </c>
      <c r="F281" s="18">
        <v>9.99</v>
      </c>
      <c r="G281" s="9">
        <v>11</v>
      </c>
      <c r="H281" s="10">
        <v>5.2</v>
      </c>
    </row>
    <row r="282" spans="1:8" x14ac:dyDescent="0.3">
      <c r="A282" s="6" t="s">
        <v>437</v>
      </c>
      <c r="B282" s="6" t="s">
        <v>490</v>
      </c>
      <c r="C282" s="6" t="s">
        <v>491</v>
      </c>
      <c r="D282" s="7" t="s">
        <v>3</v>
      </c>
      <c r="E282" s="7" t="s">
        <v>3</v>
      </c>
      <c r="F282" s="18">
        <v>5</v>
      </c>
      <c r="G282" s="9">
        <v>33</v>
      </c>
      <c r="H282" s="10">
        <v>1.1000000000000001</v>
      </c>
    </row>
    <row r="283" spans="1:8" x14ac:dyDescent="0.3">
      <c r="A283" s="6" t="s">
        <v>437</v>
      </c>
      <c r="B283" s="6" t="s">
        <v>492</v>
      </c>
      <c r="C283" s="6" t="s">
        <v>493</v>
      </c>
      <c r="D283" s="7" t="s">
        <v>3</v>
      </c>
      <c r="E283" s="7" t="s">
        <v>3</v>
      </c>
      <c r="F283" s="18">
        <v>5</v>
      </c>
      <c r="G283" s="9">
        <v>33</v>
      </c>
      <c r="H283" s="10">
        <v>1.1000000000000001</v>
      </c>
    </row>
    <row r="284" spans="1:8" x14ac:dyDescent="0.3">
      <c r="A284" s="6" t="s">
        <v>437</v>
      </c>
      <c r="B284" s="6" t="s">
        <v>494</v>
      </c>
      <c r="C284" s="6" t="s">
        <v>495</v>
      </c>
      <c r="D284" s="7" t="s">
        <v>3</v>
      </c>
      <c r="E284" s="7" t="s">
        <v>3</v>
      </c>
      <c r="F284" s="18">
        <v>5</v>
      </c>
      <c r="G284" s="9">
        <v>33</v>
      </c>
      <c r="H284" s="10">
        <v>1.1000000000000001</v>
      </c>
    </row>
    <row r="285" spans="1:8" x14ac:dyDescent="0.3">
      <c r="A285" s="6" t="s">
        <v>437</v>
      </c>
      <c r="B285" s="6" t="s">
        <v>496</v>
      </c>
      <c r="C285" s="6" t="s">
        <v>497</v>
      </c>
      <c r="D285" s="7" t="s">
        <v>3</v>
      </c>
      <c r="E285" s="7" t="s">
        <v>3</v>
      </c>
      <c r="F285" s="18">
        <v>5</v>
      </c>
      <c r="G285" s="9">
        <v>33</v>
      </c>
      <c r="H285" s="10">
        <v>1.1000000000000001</v>
      </c>
    </row>
    <row r="286" spans="1:8" x14ac:dyDescent="0.3">
      <c r="A286" s="6" t="s">
        <v>437</v>
      </c>
      <c r="B286" s="6" t="s">
        <v>498</v>
      </c>
      <c r="C286" s="6" t="s">
        <v>499</v>
      </c>
      <c r="D286" s="7" t="s">
        <v>3</v>
      </c>
      <c r="E286" s="7" t="s">
        <v>3</v>
      </c>
      <c r="F286" s="18">
        <v>5</v>
      </c>
      <c r="G286" s="9">
        <v>33</v>
      </c>
      <c r="H286" s="10">
        <v>1.1000000000000001</v>
      </c>
    </row>
    <row r="287" spans="1:8" x14ac:dyDescent="0.3">
      <c r="A287" s="6" t="s">
        <v>437</v>
      </c>
      <c r="B287" s="6" t="s">
        <v>500</v>
      </c>
      <c r="C287" s="6" t="s">
        <v>501</v>
      </c>
      <c r="D287" s="7" t="s">
        <v>3</v>
      </c>
      <c r="E287" s="7" t="s">
        <v>3</v>
      </c>
      <c r="F287" s="18">
        <v>5</v>
      </c>
      <c r="G287" s="9">
        <v>33</v>
      </c>
      <c r="H287" s="10">
        <v>1.1000000000000001</v>
      </c>
    </row>
    <row r="288" spans="1:8" x14ac:dyDescent="0.3">
      <c r="A288" s="6" t="s">
        <v>437</v>
      </c>
      <c r="B288" s="6" t="s">
        <v>502</v>
      </c>
      <c r="C288" s="6" t="s">
        <v>503</v>
      </c>
      <c r="D288" s="7" t="s">
        <v>3</v>
      </c>
      <c r="E288" s="7" t="s">
        <v>3</v>
      </c>
      <c r="F288" s="18">
        <v>9.99</v>
      </c>
      <c r="G288" s="9">
        <v>11</v>
      </c>
      <c r="H288" s="10">
        <v>3.54</v>
      </c>
    </row>
    <row r="289" spans="1:8" x14ac:dyDescent="0.3">
      <c r="A289" s="6" t="s">
        <v>437</v>
      </c>
      <c r="B289" s="6" t="s">
        <v>504</v>
      </c>
      <c r="C289" s="6" t="s">
        <v>505</v>
      </c>
      <c r="D289" s="7" t="s">
        <v>3</v>
      </c>
      <c r="E289" s="7" t="s">
        <v>3</v>
      </c>
      <c r="F289" s="18">
        <v>9.99</v>
      </c>
      <c r="G289" s="9">
        <v>11</v>
      </c>
      <c r="H289" s="10">
        <v>3.54</v>
      </c>
    </row>
    <row r="290" spans="1:8" x14ac:dyDescent="0.3">
      <c r="A290" s="6" t="s">
        <v>437</v>
      </c>
      <c r="B290" s="6" t="s">
        <v>506</v>
      </c>
      <c r="C290" s="6" t="s">
        <v>507</v>
      </c>
      <c r="D290" s="7" t="s">
        <v>3</v>
      </c>
      <c r="E290" s="7" t="s">
        <v>3</v>
      </c>
      <c r="F290" s="18">
        <v>9.99</v>
      </c>
      <c r="G290" s="9">
        <v>11</v>
      </c>
      <c r="H290" s="10">
        <v>3.54</v>
      </c>
    </row>
    <row r="291" spans="1:8" x14ac:dyDescent="0.3">
      <c r="A291" s="6" t="s">
        <v>437</v>
      </c>
      <c r="B291" s="6" t="s">
        <v>508</v>
      </c>
      <c r="C291" s="6" t="s">
        <v>509</v>
      </c>
      <c r="D291" s="7" t="s">
        <v>3</v>
      </c>
      <c r="E291" s="7" t="s">
        <v>3</v>
      </c>
      <c r="F291" s="18">
        <v>9.99</v>
      </c>
      <c r="G291" s="9">
        <v>11</v>
      </c>
      <c r="H291" s="10">
        <v>3.54</v>
      </c>
    </row>
    <row r="292" spans="1:8" x14ac:dyDescent="0.3">
      <c r="A292" s="6" t="s">
        <v>682</v>
      </c>
      <c r="B292" s="6" t="s">
        <v>683</v>
      </c>
      <c r="C292" s="6" t="s">
        <v>688</v>
      </c>
      <c r="D292" s="7" t="s">
        <v>3</v>
      </c>
      <c r="E292" s="7" t="s">
        <v>3</v>
      </c>
      <c r="F292" s="8">
        <v>14.45</v>
      </c>
      <c r="G292" s="9">
        <v>11</v>
      </c>
      <c r="H292" s="10">
        <v>4.2</v>
      </c>
    </row>
    <row r="293" spans="1:8" x14ac:dyDescent="0.3">
      <c r="A293" s="6" t="s">
        <v>682</v>
      </c>
      <c r="B293" s="6" t="s">
        <v>684</v>
      </c>
      <c r="C293" s="6" t="s">
        <v>689</v>
      </c>
      <c r="D293" s="7" t="s">
        <v>3</v>
      </c>
      <c r="E293" s="7" t="s">
        <v>3</v>
      </c>
      <c r="F293" s="8">
        <v>14.45</v>
      </c>
      <c r="G293" s="9">
        <v>11</v>
      </c>
      <c r="H293" s="10">
        <v>4.2</v>
      </c>
    </row>
    <row r="294" spans="1:8" x14ac:dyDescent="0.3">
      <c r="A294" s="6" t="s">
        <v>682</v>
      </c>
      <c r="B294" s="6" t="s">
        <v>685</v>
      </c>
      <c r="C294" s="6" t="s">
        <v>690</v>
      </c>
      <c r="D294" s="7" t="s">
        <v>3</v>
      </c>
      <c r="E294" s="7" t="s">
        <v>3</v>
      </c>
      <c r="F294" s="8">
        <v>14.45</v>
      </c>
      <c r="G294" s="9">
        <v>11</v>
      </c>
      <c r="H294" s="10">
        <v>4.2</v>
      </c>
    </row>
    <row r="295" spans="1:8" x14ac:dyDescent="0.3">
      <c r="A295" s="6" t="s">
        <v>682</v>
      </c>
      <c r="B295" s="6" t="s">
        <v>686</v>
      </c>
      <c r="C295" s="6" t="s">
        <v>691</v>
      </c>
      <c r="D295" s="7" t="s">
        <v>3</v>
      </c>
      <c r="E295" s="7" t="s">
        <v>3</v>
      </c>
      <c r="F295" s="8">
        <v>14.45</v>
      </c>
      <c r="G295" s="9">
        <v>11</v>
      </c>
      <c r="H295" s="10">
        <v>4.2</v>
      </c>
    </row>
    <row r="296" spans="1:8" x14ac:dyDescent="0.3">
      <c r="A296" s="6" t="s">
        <v>682</v>
      </c>
      <c r="B296" s="6" t="s">
        <v>687</v>
      </c>
      <c r="C296" s="6" t="s">
        <v>692</v>
      </c>
      <c r="D296" s="7" t="s">
        <v>3</v>
      </c>
      <c r="E296" s="7" t="s">
        <v>3</v>
      </c>
      <c r="F296" s="8">
        <v>14.45</v>
      </c>
      <c r="G296" s="9">
        <v>11</v>
      </c>
      <c r="H296" s="10">
        <v>4.2</v>
      </c>
    </row>
    <row r="297" spans="1:8" x14ac:dyDescent="0.3">
      <c r="A297" s="6" t="s">
        <v>510</v>
      </c>
      <c r="B297" s="6" t="s">
        <v>511</v>
      </c>
      <c r="C297" s="6" t="s">
        <v>512</v>
      </c>
      <c r="D297" s="7" t="s">
        <v>3</v>
      </c>
      <c r="E297" s="7" t="s">
        <v>3</v>
      </c>
      <c r="F297" s="8">
        <v>10.17</v>
      </c>
      <c r="G297" s="9">
        <v>18</v>
      </c>
      <c r="H297" s="10">
        <v>2.4500000000000002</v>
      </c>
    </row>
    <row r="298" spans="1:8" x14ac:dyDescent="0.3">
      <c r="A298" s="6" t="s">
        <v>510</v>
      </c>
      <c r="B298" s="6" t="s">
        <v>513</v>
      </c>
      <c r="C298" s="6" t="s">
        <v>514</v>
      </c>
      <c r="D298" s="7" t="s">
        <v>3</v>
      </c>
      <c r="E298" s="7" t="s">
        <v>3</v>
      </c>
      <c r="F298" s="8">
        <v>10.17</v>
      </c>
      <c r="G298" s="9">
        <v>18</v>
      </c>
      <c r="H298" s="10">
        <v>2.4500000000000002</v>
      </c>
    </row>
    <row r="299" spans="1:8" x14ac:dyDescent="0.3">
      <c r="A299" s="6" t="s">
        <v>510</v>
      </c>
      <c r="B299" s="6" t="s">
        <v>515</v>
      </c>
      <c r="C299" s="6" t="s">
        <v>516</v>
      </c>
      <c r="D299" s="7" t="s">
        <v>3</v>
      </c>
      <c r="E299" s="7" t="s">
        <v>3</v>
      </c>
      <c r="F299" s="8">
        <v>10.17</v>
      </c>
      <c r="G299" s="9">
        <v>18</v>
      </c>
      <c r="H299" s="10">
        <v>2.4500000000000002</v>
      </c>
    </row>
    <row r="300" spans="1:8" x14ac:dyDescent="0.3">
      <c r="A300" s="6" t="s">
        <v>510</v>
      </c>
      <c r="B300" s="6" t="s">
        <v>517</v>
      </c>
      <c r="C300" s="6" t="s">
        <v>518</v>
      </c>
      <c r="D300" s="7" t="s">
        <v>3</v>
      </c>
      <c r="E300" s="7" t="s">
        <v>3</v>
      </c>
      <c r="F300" s="8">
        <v>10.17</v>
      </c>
      <c r="G300" s="9">
        <v>18</v>
      </c>
      <c r="H300" s="10">
        <v>2.4500000000000002</v>
      </c>
    </row>
    <row r="301" spans="1:8" x14ac:dyDescent="0.3">
      <c r="A301" s="6" t="s">
        <v>510</v>
      </c>
      <c r="B301" s="6" t="s">
        <v>519</v>
      </c>
      <c r="C301" s="6" t="s">
        <v>520</v>
      </c>
      <c r="D301" s="7" t="s">
        <v>3</v>
      </c>
      <c r="E301" s="7" t="s">
        <v>3</v>
      </c>
      <c r="F301" s="8">
        <v>10.17</v>
      </c>
      <c r="G301" s="9">
        <v>18</v>
      </c>
      <c r="H301" s="10">
        <v>2.4500000000000002</v>
      </c>
    </row>
    <row r="302" spans="1:8" x14ac:dyDescent="0.3">
      <c r="A302" s="6" t="s">
        <v>510</v>
      </c>
      <c r="B302" s="6" t="s">
        <v>521</v>
      </c>
      <c r="C302" s="6" t="s">
        <v>522</v>
      </c>
      <c r="D302" s="7" t="s">
        <v>3</v>
      </c>
      <c r="E302" s="7" t="s">
        <v>3</v>
      </c>
      <c r="F302" s="8">
        <v>6.96</v>
      </c>
      <c r="G302" s="9">
        <v>18</v>
      </c>
      <c r="H302" s="10">
        <v>2.2000000000000002</v>
      </c>
    </row>
    <row r="303" spans="1:8" x14ac:dyDescent="0.3">
      <c r="A303" s="6" t="s">
        <v>510</v>
      </c>
      <c r="B303" s="6" t="s">
        <v>523</v>
      </c>
      <c r="C303" s="6" t="s">
        <v>524</v>
      </c>
      <c r="D303" s="7" t="s">
        <v>3</v>
      </c>
      <c r="E303" s="7" t="s">
        <v>3</v>
      </c>
      <c r="F303" s="8">
        <v>6.96</v>
      </c>
      <c r="G303" s="9">
        <v>18</v>
      </c>
      <c r="H303" s="10">
        <v>2.2000000000000002</v>
      </c>
    </row>
    <row r="304" spans="1:8" x14ac:dyDescent="0.3">
      <c r="A304" s="6" t="s">
        <v>510</v>
      </c>
      <c r="B304" s="6" t="s">
        <v>525</v>
      </c>
      <c r="C304" s="6" t="s">
        <v>526</v>
      </c>
      <c r="D304" s="7" t="s">
        <v>3</v>
      </c>
      <c r="E304" s="7" t="s">
        <v>3</v>
      </c>
      <c r="F304" s="8">
        <v>6.96</v>
      </c>
      <c r="G304" s="9">
        <v>18</v>
      </c>
      <c r="H304" s="10">
        <v>2.2000000000000002</v>
      </c>
    </row>
    <row r="305" spans="1:8" x14ac:dyDescent="0.3">
      <c r="A305" s="6" t="s">
        <v>510</v>
      </c>
      <c r="B305" s="6" t="s">
        <v>527</v>
      </c>
      <c r="C305" s="6" t="s">
        <v>528</v>
      </c>
      <c r="D305" s="7" t="s">
        <v>3</v>
      </c>
      <c r="E305" s="7" t="s">
        <v>3</v>
      </c>
      <c r="F305" s="8">
        <v>6.96</v>
      </c>
      <c r="G305" s="9">
        <v>18</v>
      </c>
      <c r="H305" s="10">
        <v>2.2000000000000002</v>
      </c>
    </row>
    <row r="306" spans="1:8" x14ac:dyDescent="0.3">
      <c r="A306" s="6" t="s">
        <v>510</v>
      </c>
      <c r="B306" s="6" t="s">
        <v>529</v>
      </c>
      <c r="C306" s="6" t="s">
        <v>530</v>
      </c>
      <c r="D306" s="7" t="s">
        <v>3</v>
      </c>
      <c r="E306" s="7" t="s">
        <v>3</v>
      </c>
      <c r="F306" s="8">
        <v>6.96</v>
      </c>
      <c r="G306" s="9">
        <v>18</v>
      </c>
      <c r="H306" s="10">
        <v>2.2000000000000002</v>
      </c>
    </row>
    <row r="307" spans="1:8" x14ac:dyDescent="0.3">
      <c r="A307" s="6" t="s">
        <v>73</v>
      </c>
      <c r="B307" s="6" t="s">
        <v>531</v>
      </c>
      <c r="C307" s="6" t="s">
        <v>532</v>
      </c>
      <c r="D307" s="7" t="s">
        <v>3</v>
      </c>
      <c r="E307" s="7" t="s">
        <v>3</v>
      </c>
      <c r="F307" s="8">
        <v>17.23</v>
      </c>
      <c r="G307" s="9">
        <v>6</v>
      </c>
      <c r="H307" s="10">
        <v>3.15</v>
      </c>
    </row>
    <row r="308" spans="1:8" x14ac:dyDescent="0.3">
      <c r="A308" s="6" t="s">
        <v>797</v>
      </c>
      <c r="B308" s="6" t="s">
        <v>798</v>
      </c>
      <c r="C308" s="6" t="s">
        <v>799</v>
      </c>
      <c r="D308" s="7" t="s">
        <v>3</v>
      </c>
      <c r="E308" s="7" t="s">
        <v>3</v>
      </c>
      <c r="F308" s="16">
        <v>14.76</v>
      </c>
      <c r="G308" s="9">
        <v>6</v>
      </c>
      <c r="H308" s="10">
        <v>3</v>
      </c>
    </row>
    <row r="309" spans="1:8" x14ac:dyDescent="0.3">
      <c r="A309" s="6" t="s">
        <v>510</v>
      </c>
      <c r="B309" s="6" t="s">
        <v>533</v>
      </c>
      <c r="C309" s="6" t="s">
        <v>534</v>
      </c>
      <c r="D309" s="7" t="s">
        <v>3</v>
      </c>
      <c r="E309" s="7" t="s">
        <v>3</v>
      </c>
      <c r="F309" s="8">
        <v>20.329999999999998</v>
      </c>
      <c r="G309" s="9">
        <v>9</v>
      </c>
      <c r="H309" s="10">
        <v>2.1</v>
      </c>
    </row>
    <row r="310" spans="1:8" ht="12" customHeight="1" x14ac:dyDescent="0.3">
      <c r="A310" s="6" t="s">
        <v>510</v>
      </c>
      <c r="B310" s="6" t="s">
        <v>535</v>
      </c>
      <c r="C310" s="6" t="s">
        <v>536</v>
      </c>
      <c r="D310" s="7" t="s">
        <v>3</v>
      </c>
      <c r="E310" s="7" t="s">
        <v>3</v>
      </c>
      <c r="F310" s="8">
        <v>20.329999999999998</v>
      </c>
      <c r="G310" s="9">
        <v>9</v>
      </c>
      <c r="H310" s="10">
        <v>2.1</v>
      </c>
    </row>
    <row r="311" spans="1:8" ht="12" customHeight="1" x14ac:dyDescent="0.3">
      <c r="A311" s="6" t="s">
        <v>510</v>
      </c>
      <c r="B311" s="6" t="s">
        <v>537</v>
      </c>
      <c r="C311" s="6" t="s">
        <v>538</v>
      </c>
      <c r="D311" s="7" t="s">
        <v>3</v>
      </c>
      <c r="E311" s="7" t="s">
        <v>3</v>
      </c>
      <c r="F311" s="8">
        <v>20.329999999999998</v>
      </c>
      <c r="G311" s="9">
        <v>9</v>
      </c>
      <c r="H311" s="10">
        <v>2.1</v>
      </c>
    </row>
    <row r="312" spans="1:8" ht="12" customHeight="1" x14ac:dyDescent="0.3">
      <c r="A312" s="6" t="s">
        <v>510</v>
      </c>
      <c r="B312" s="6" t="s">
        <v>539</v>
      </c>
      <c r="C312" s="6" t="s">
        <v>540</v>
      </c>
      <c r="D312" s="7" t="s">
        <v>49</v>
      </c>
      <c r="E312" s="7" t="s">
        <v>49</v>
      </c>
      <c r="F312" s="8">
        <v>5.89</v>
      </c>
      <c r="G312" s="9">
        <v>100</v>
      </c>
      <c r="H312" s="10">
        <v>0.7</v>
      </c>
    </row>
    <row r="313" spans="1:8" ht="12" customHeight="1" x14ac:dyDescent="0.3">
      <c r="A313" s="6" t="s">
        <v>510</v>
      </c>
      <c r="B313" s="6" t="s">
        <v>541</v>
      </c>
      <c r="C313" s="6" t="s">
        <v>542</v>
      </c>
      <c r="D313" s="7" t="s">
        <v>49</v>
      </c>
      <c r="E313" s="7" t="s">
        <v>49</v>
      </c>
      <c r="F313" s="8">
        <v>5.62</v>
      </c>
      <c r="G313" s="9">
        <v>100</v>
      </c>
      <c r="H313" s="10">
        <v>0.7</v>
      </c>
    </row>
    <row r="314" spans="1:8" ht="12" customHeight="1" x14ac:dyDescent="0.3">
      <c r="A314" s="6" t="s">
        <v>510</v>
      </c>
      <c r="B314" s="6" t="s">
        <v>543</v>
      </c>
      <c r="C314" s="6" t="s">
        <v>544</v>
      </c>
      <c r="D314" s="7" t="s">
        <v>49</v>
      </c>
      <c r="E314" s="7" t="s">
        <v>49</v>
      </c>
      <c r="F314" s="8">
        <v>5.62</v>
      </c>
      <c r="G314" s="9">
        <v>100</v>
      </c>
      <c r="H314" s="10">
        <v>0.7</v>
      </c>
    </row>
    <row r="315" spans="1:8" ht="12" customHeight="1" x14ac:dyDescent="0.3">
      <c r="A315" s="6" t="s">
        <v>545</v>
      </c>
      <c r="B315" s="6" t="s">
        <v>546</v>
      </c>
      <c r="C315" s="6" t="s">
        <v>547</v>
      </c>
      <c r="D315" s="7" t="s">
        <v>62</v>
      </c>
      <c r="E315" s="7" t="s">
        <v>779</v>
      </c>
      <c r="F315" s="18">
        <v>10</v>
      </c>
      <c r="G315" s="9">
        <v>5.6</v>
      </c>
      <c r="H315" s="10">
        <v>18.73</v>
      </c>
    </row>
    <row r="316" spans="1:8" ht="12" customHeight="1" x14ac:dyDescent="0.3">
      <c r="A316" s="6" t="s">
        <v>545</v>
      </c>
      <c r="B316" s="6" t="s">
        <v>548</v>
      </c>
      <c r="C316" s="6" t="s">
        <v>549</v>
      </c>
      <c r="D316" s="7" t="s">
        <v>49</v>
      </c>
      <c r="E316" s="7" t="s">
        <v>49</v>
      </c>
      <c r="F316" s="18">
        <v>6.29</v>
      </c>
      <c r="G316" s="9">
        <v>66</v>
      </c>
      <c r="H316" s="10">
        <v>0.1</v>
      </c>
    </row>
    <row r="317" spans="1:8" ht="12" customHeight="1" x14ac:dyDescent="0.3">
      <c r="A317" s="6" t="s">
        <v>545</v>
      </c>
      <c r="B317" s="6" t="s">
        <v>550</v>
      </c>
      <c r="C317" s="6" t="s">
        <v>551</v>
      </c>
      <c r="D317" s="7" t="s">
        <v>62</v>
      </c>
      <c r="E317" s="7" t="s">
        <v>779</v>
      </c>
      <c r="F317" s="18">
        <v>6.29</v>
      </c>
      <c r="G317" s="9">
        <v>5.6</v>
      </c>
      <c r="H317" s="10">
        <v>18.73</v>
      </c>
    </row>
    <row r="318" spans="1:8" ht="12" customHeight="1" x14ac:dyDescent="0.3">
      <c r="A318" s="6" t="s">
        <v>545</v>
      </c>
      <c r="B318" s="6" t="s">
        <v>552</v>
      </c>
      <c r="C318" s="6" t="s">
        <v>553</v>
      </c>
      <c r="D318" s="7" t="s">
        <v>62</v>
      </c>
      <c r="E318" s="7" t="s">
        <v>779</v>
      </c>
      <c r="F318" s="18">
        <v>6.29</v>
      </c>
      <c r="G318" s="9">
        <v>5.5</v>
      </c>
      <c r="H318" s="10">
        <v>17.63</v>
      </c>
    </row>
    <row r="319" spans="1:8" ht="12" customHeight="1" x14ac:dyDescent="0.3">
      <c r="A319" s="6" t="s">
        <v>545</v>
      </c>
      <c r="B319" s="6" t="s">
        <v>554</v>
      </c>
      <c r="C319" s="6" t="s">
        <v>555</v>
      </c>
      <c r="D319" s="7" t="s">
        <v>62</v>
      </c>
      <c r="E319" s="7" t="s">
        <v>779</v>
      </c>
      <c r="F319" s="18">
        <v>6.29</v>
      </c>
      <c r="G319" s="9">
        <v>5.3</v>
      </c>
      <c r="H319" s="10">
        <v>19.84</v>
      </c>
    </row>
    <row r="320" spans="1:8" ht="12" customHeight="1" x14ac:dyDescent="0.3">
      <c r="A320" s="6" t="s">
        <v>545</v>
      </c>
      <c r="B320" s="6" t="s">
        <v>556</v>
      </c>
      <c r="C320" s="6" t="s">
        <v>557</v>
      </c>
      <c r="D320" s="7" t="s">
        <v>49</v>
      </c>
      <c r="E320" s="7" t="s">
        <v>49</v>
      </c>
      <c r="F320" s="18">
        <v>6.29</v>
      </c>
      <c r="G320" s="9">
        <v>66</v>
      </c>
      <c r="H320" s="10">
        <v>0.1</v>
      </c>
    </row>
    <row r="321" spans="1:8" ht="12" customHeight="1" x14ac:dyDescent="0.3">
      <c r="A321" s="6" t="s">
        <v>545</v>
      </c>
      <c r="B321" s="6" t="s">
        <v>558</v>
      </c>
      <c r="C321" s="6" t="s">
        <v>559</v>
      </c>
      <c r="D321" s="7" t="s">
        <v>62</v>
      </c>
      <c r="E321" s="7" t="s">
        <v>779</v>
      </c>
      <c r="F321" s="18">
        <v>6.29</v>
      </c>
      <c r="G321" s="9">
        <v>5.6</v>
      </c>
      <c r="H321" s="10">
        <v>18.73</v>
      </c>
    </row>
    <row r="322" spans="1:8" ht="12" customHeight="1" x14ac:dyDescent="0.3">
      <c r="A322" s="6" t="s">
        <v>545</v>
      </c>
      <c r="B322" s="6" t="s">
        <v>560</v>
      </c>
      <c r="C322" s="6" t="s">
        <v>561</v>
      </c>
      <c r="D322" s="7" t="s">
        <v>62</v>
      </c>
      <c r="E322" s="7" t="s">
        <v>779</v>
      </c>
      <c r="F322" s="18">
        <v>6.29</v>
      </c>
      <c r="G322" s="9">
        <v>5.5</v>
      </c>
      <c r="H322" s="10">
        <v>17.63</v>
      </c>
    </row>
    <row r="323" spans="1:8" ht="12" customHeight="1" x14ac:dyDescent="0.3">
      <c r="A323" s="6" t="s">
        <v>545</v>
      </c>
      <c r="B323" s="6" t="s">
        <v>562</v>
      </c>
      <c r="C323" s="6" t="s">
        <v>563</v>
      </c>
      <c r="D323" s="7" t="s">
        <v>62</v>
      </c>
      <c r="E323" s="7" t="s">
        <v>779</v>
      </c>
      <c r="F323" s="18">
        <v>6.29</v>
      </c>
      <c r="G323" s="9">
        <v>5.3</v>
      </c>
      <c r="H323" s="10">
        <v>19.84</v>
      </c>
    </row>
    <row r="324" spans="1:8" ht="12" customHeight="1" x14ac:dyDescent="0.3">
      <c r="A324" s="6" t="s">
        <v>545</v>
      </c>
      <c r="B324" s="6" t="s">
        <v>564</v>
      </c>
      <c r="C324" s="6" t="s">
        <v>565</v>
      </c>
      <c r="D324" s="7" t="s">
        <v>49</v>
      </c>
      <c r="E324" s="7" t="s">
        <v>49</v>
      </c>
      <c r="F324" s="18">
        <v>6.29</v>
      </c>
      <c r="G324" s="9">
        <v>66</v>
      </c>
      <c r="H324" s="10">
        <v>0.1</v>
      </c>
    </row>
    <row r="325" spans="1:8" ht="12" customHeight="1" x14ac:dyDescent="0.3">
      <c r="A325" s="6" t="s">
        <v>545</v>
      </c>
      <c r="B325" s="6" t="s">
        <v>566</v>
      </c>
      <c r="C325" s="6" t="s">
        <v>567</v>
      </c>
      <c r="D325" s="7" t="s">
        <v>62</v>
      </c>
      <c r="E325" s="7" t="s">
        <v>779</v>
      </c>
      <c r="F325" s="18">
        <v>6.29</v>
      </c>
      <c r="G325" s="9">
        <v>5.6</v>
      </c>
      <c r="H325" s="10">
        <v>18.73</v>
      </c>
    </row>
    <row r="326" spans="1:8" ht="12" customHeight="1" x14ac:dyDescent="0.3">
      <c r="A326" s="6" t="s">
        <v>545</v>
      </c>
      <c r="B326" s="6" t="s">
        <v>568</v>
      </c>
      <c r="C326" s="6" t="s">
        <v>569</v>
      </c>
      <c r="D326" s="7" t="s">
        <v>62</v>
      </c>
      <c r="E326" s="7" t="s">
        <v>779</v>
      </c>
      <c r="F326" s="18">
        <v>6.29</v>
      </c>
      <c r="G326" s="9">
        <v>5.5</v>
      </c>
      <c r="H326" s="10">
        <v>17.63</v>
      </c>
    </row>
    <row r="327" spans="1:8" ht="12" customHeight="1" x14ac:dyDescent="0.3">
      <c r="A327" s="6" t="s">
        <v>545</v>
      </c>
      <c r="B327" s="6" t="s">
        <v>570</v>
      </c>
      <c r="C327" s="6" t="s">
        <v>571</v>
      </c>
      <c r="D327" s="7" t="s">
        <v>62</v>
      </c>
      <c r="E327" s="7" t="s">
        <v>779</v>
      </c>
      <c r="F327" s="18">
        <v>6.29</v>
      </c>
      <c r="G327" s="9">
        <v>5.3</v>
      </c>
      <c r="H327" s="10">
        <v>19.84</v>
      </c>
    </row>
    <row r="328" spans="1:8" ht="12" customHeight="1" x14ac:dyDescent="0.3">
      <c r="A328" s="6" t="s">
        <v>739</v>
      </c>
      <c r="B328" s="6" t="s">
        <v>749</v>
      </c>
      <c r="C328" s="6" t="s">
        <v>750</v>
      </c>
      <c r="D328" s="7" t="s">
        <v>62</v>
      </c>
      <c r="E328" s="7" t="s">
        <v>779</v>
      </c>
      <c r="F328" s="18">
        <v>4.88</v>
      </c>
      <c r="G328" s="9">
        <v>11</v>
      </c>
      <c r="H328" s="10">
        <v>40</v>
      </c>
    </row>
    <row r="329" spans="1:8" ht="12" customHeight="1" x14ac:dyDescent="0.3">
      <c r="A329" s="6" t="s">
        <v>739</v>
      </c>
      <c r="B329" s="6" t="s">
        <v>751</v>
      </c>
      <c r="C329" s="6" t="s">
        <v>752</v>
      </c>
      <c r="D329" s="7" t="s">
        <v>62</v>
      </c>
      <c r="E329" s="7" t="s">
        <v>779</v>
      </c>
      <c r="F329" s="18">
        <v>4.88</v>
      </c>
      <c r="G329" s="9">
        <v>11</v>
      </c>
      <c r="H329" s="10">
        <v>40</v>
      </c>
    </row>
    <row r="330" spans="1:8" ht="12" customHeight="1" x14ac:dyDescent="0.3">
      <c r="A330" s="6" t="s">
        <v>739</v>
      </c>
      <c r="B330" s="6" t="s">
        <v>753</v>
      </c>
      <c r="C330" s="6" t="s">
        <v>754</v>
      </c>
      <c r="D330" s="7" t="s">
        <v>62</v>
      </c>
      <c r="E330" s="7" t="s">
        <v>779</v>
      </c>
      <c r="F330" s="18">
        <v>4.88</v>
      </c>
      <c r="G330" s="9">
        <v>11</v>
      </c>
      <c r="H330" s="10">
        <v>40</v>
      </c>
    </row>
    <row r="331" spans="1:8" ht="12" customHeight="1" x14ac:dyDescent="0.3">
      <c r="A331" s="6" t="s">
        <v>739</v>
      </c>
      <c r="B331" s="6" t="s">
        <v>755</v>
      </c>
      <c r="C331" s="6" t="s">
        <v>756</v>
      </c>
      <c r="D331" s="7" t="s">
        <v>62</v>
      </c>
      <c r="E331" s="7" t="s">
        <v>779</v>
      </c>
      <c r="F331" s="18">
        <v>4.88</v>
      </c>
      <c r="G331" s="9">
        <v>11</v>
      </c>
      <c r="H331" s="10">
        <v>40</v>
      </c>
    </row>
    <row r="332" spans="1:8" ht="12" customHeight="1" x14ac:dyDescent="0.3">
      <c r="A332" s="6" t="s">
        <v>739</v>
      </c>
      <c r="B332" s="6" t="s">
        <v>757</v>
      </c>
      <c r="C332" s="6" t="s">
        <v>758</v>
      </c>
      <c r="D332" s="7" t="s">
        <v>62</v>
      </c>
      <c r="E332" s="7" t="s">
        <v>779</v>
      </c>
      <c r="F332" s="18">
        <v>4.88</v>
      </c>
      <c r="G332" s="9">
        <v>11</v>
      </c>
      <c r="H332" s="10">
        <v>40</v>
      </c>
    </row>
    <row r="333" spans="1:8" ht="12" customHeight="1" x14ac:dyDescent="0.3">
      <c r="A333" s="6" t="s">
        <v>697</v>
      </c>
      <c r="B333" s="6" t="s">
        <v>694</v>
      </c>
      <c r="C333" s="6" t="s">
        <v>698</v>
      </c>
      <c r="D333" s="7" t="s">
        <v>62</v>
      </c>
      <c r="E333" s="7" t="s">
        <v>779</v>
      </c>
      <c r="F333" s="8">
        <v>19.8</v>
      </c>
      <c r="G333" s="9">
        <v>6.25</v>
      </c>
      <c r="H333" s="10">
        <v>26.5</v>
      </c>
    </row>
    <row r="334" spans="1:8" ht="12" customHeight="1" x14ac:dyDescent="0.3">
      <c r="A334" s="6" t="s">
        <v>697</v>
      </c>
      <c r="B334" s="6" t="s">
        <v>695</v>
      </c>
      <c r="C334" s="6" t="s">
        <v>699</v>
      </c>
      <c r="D334" s="7" t="s">
        <v>62</v>
      </c>
      <c r="E334" s="7" t="s">
        <v>779</v>
      </c>
      <c r="F334" s="8">
        <v>19.8</v>
      </c>
      <c r="G334" s="9">
        <v>6.25</v>
      </c>
      <c r="H334" s="10">
        <v>26.5</v>
      </c>
    </row>
    <row r="335" spans="1:8" ht="12" customHeight="1" x14ac:dyDescent="0.3">
      <c r="A335" s="6" t="s">
        <v>697</v>
      </c>
      <c r="B335" s="6" t="s">
        <v>696</v>
      </c>
      <c r="C335" s="6" t="s">
        <v>700</v>
      </c>
      <c r="D335" s="7" t="s">
        <v>62</v>
      </c>
      <c r="E335" s="7" t="s">
        <v>779</v>
      </c>
      <c r="F335" s="8">
        <v>19.8</v>
      </c>
      <c r="G335" s="9">
        <v>6.25</v>
      </c>
      <c r="H335" s="10">
        <v>26.5</v>
      </c>
    </row>
    <row r="336" spans="1:8" ht="12" customHeight="1" x14ac:dyDescent="0.3">
      <c r="A336" s="6" t="s">
        <v>350</v>
      </c>
      <c r="B336" s="6" t="s">
        <v>701</v>
      </c>
      <c r="C336" s="6" t="s">
        <v>705</v>
      </c>
      <c r="D336" s="7" t="s">
        <v>3</v>
      </c>
      <c r="E336" s="7" t="s">
        <v>3</v>
      </c>
      <c r="F336" s="18">
        <v>19.2</v>
      </c>
      <c r="G336" s="9">
        <v>8</v>
      </c>
      <c r="H336" s="10">
        <v>2.7</v>
      </c>
    </row>
    <row r="337" spans="1:8" ht="12" customHeight="1" x14ac:dyDescent="0.3">
      <c r="A337" s="6" t="s">
        <v>350</v>
      </c>
      <c r="B337" s="6" t="s">
        <v>702</v>
      </c>
      <c r="C337" s="6" t="s">
        <v>737</v>
      </c>
      <c r="D337" s="7" t="s">
        <v>3</v>
      </c>
      <c r="E337" s="7" t="s">
        <v>3</v>
      </c>
      <c r="F337" s="18">
        <v>19.2</v>
      </c>
      <c r="G337" s="9">
        <v>8</v>
      </c>
      <c r="H337" s="10">
        <v>2.7</v>
      </c>
    </row>
    <row r="338" spans="1:8" ht="12" customHeight="1" x14ac:dyDescent="0.3">
      <c r="A338" s="6" t="s">
        <v>350</v>
      </c>
      <c r="B338" s="6" t="s">
        <v>703</v>
      </c>
      <c r="C338" s="6" t="s">
        <v>736</v>
      </c>
      <c r="D338" s="7" t="s">
        <v>3</v>
      </c>
      <c r="E338" s="7" t="s">
        <v>3</v>
      </c>
      <c r="F338" s="18">
        <v>19.2</v>
      </c>
      <c r="G338" s="9">
        <v>8</v>
      </c>
      <c r="H338" s="10">
        <v>2.7</v>
      </c>
    </row>
    <row r="339" spans="1:8" ht="12" customHeight="1" x14ac:dyDescent="0.3">
      <c r="A339" s="6" t="s">
        <v>350</v>
      </c>
      <c r="B339" s="6" t="s">
        <v>704</v>
      </c>
      <c r="C339" s="6" t="s">
        <v>706</v>
      </c>
      <c r="D339" s="7" t="s">
        <v>3</v>
      </c>
      <c r="E339" s="7" t="s">
        <v>3</v>
      </c>
      <c r="F339" s="18">
        <v>19.2</v>
      </c>
      <c r="G339" s="9">
        <v>8</v>
      </c>
      <c r="H339" s="10">
        <v>2.7</v>
      </c>
    </row>
    <row r="340" spans="1:8" ht="12" customHeight="1" x14ac:dyDescent="0.3">
      <c r="A340" s="6" t="s">
        <v>693</v>
      </c>
      <c r="B340" s="6" t="s">
        <v>572</v>
      </c>
      <c r="C340" s="6" t="s">
        <v>573</v>
      </c>
      <c r="D340" s="7" t="s">
        <v>3</v>
      </c>
      <c r="E340" s="7" t="s">
        <v>3</v>
      </c>
      <c r="F340" s="18">
        <v>12.99</v>
      </c>
      <c r="G340" s="9">
        <v>14</v>
      </c>
      <c r="H340" s="10">
        <v>2.2999999999999998</v>
      </c>
    </row>
    <row r="341" spans="1:8" ht="12" customHeight="1" x14ac:dyDescent="0.3">
      <c r="A341" s="6" t="s">
        <v>693</v>
      </c>
      <c r="B341" s="6" t="s">
        <v>574</v>
      </c>
      <c r="C341" s="6" t="s">
        <v>575</v>
      </c>
      <c r="D341" s="7" t="s">
        <v>3</v>
      </c>
      <c r="E341" s="7" t="s">
        <v>3</v>
      </c>
      <c r="F341" s="18">
        <v>12.99</v>
      </c>
      <c r="G341" s="9">
        <v>14</v>
      </c>
      <c r="H341" s="10">
        <v>2.2999999999999998</v>
      </c>
    </row>
    <row r="342" spans="1:8" ht="12" customHeight="1" x14ac:dyDescent="0.3">
      <c r="A342" s="6" t="s">
        <v>693</v>
      </c>
      <c r="B342" s="6" t="s">
        <v>576</v>
      </c>
      <c r="C342" s="6" t="s">
        <v>577</v>
      </c>
      <c r="D342" s="7" t="s">
        <v>3</v>
      </c>
      <c r="E342" s="7" t="s">
        <v>3</v>
      </c>
      <c r="F342" s="18">
        <v>12.99</v>
      </c>
      <c r="G342" s="9">
        <v>14</v>
      </c>
      <c r="H342" s="10">
        <v>2.2999999999999998</v>
      </c>
    </row>
    <row r="343" spans="1:8" ht="12" customHeight="1" x14ac:dyDescent="0.3">
      <c r="A343" s="6" t="s">
        <v>721</v>
      </c>
      <c r="B343" s="6" t="s">
        <v>707</v>
      </c>
      <c r="C343" s="6" t="s">
        <v>722</v>
      </c>
      <c r="D343" s="7" t="s">
        <v>62</v>
      </c>
      <c r="E343" s="7" t="s">
        <v>779</v>
      </c>
      <c r="F343" s="8">
        <v>3.21</v>
      </c>
      <c r="G343" s="9">
        <v>6.46</v>
      </c>
      <c r="H343" s="10">
        <v>16</v>
      </c>
    </row>
    <row r="344" spans="1:8" ht="12" customHeight="1" x14ac:dyDescent="0.3">
      <c r="A344" s="6" t="s">
        <v>721</v>
      </c>
      <c r="B344" s="6" t="s">
        <v>708</v>
      </c>
      <c r="C344" s="6" t="s">
        <v>723</v>
      </c>
      <c r="D344" s="7" t="s">
        <v>62</v>
      </c>
      <c r="E344" s="7" t="s">
        <v>779</v>
      </c>
      <c r="F344" s="8">
        <v>3.21</v>
      </c>
      <c r="G344" s="9">
        <v>8.61</v>
      </c>
      <c r="H344" s="10">
        <v>24</v>
      </c>
    </row>
    <row r="345" spans="1:8" ht="12" customHeight="1" x14ac:dyDescent="0.3">
      <c r="A345" s="6" t="s">
        <v>721</v>
      </c>
      <c r="B345" s="6" t="s">
        <v>709</v>
      </c>
      <c r="C345" s="6" t="s">
        <v>724</v>
      </c>
      <c r="D345" s="7" t="s">
        <v>62</v>
      </c>
      <c r="E345" s="7" t="s">
        <v>779</v>
      </c>
      <c r="F345" s="8">
        <v>3.21</v>
      </c>
      <c r="G345" s="9">
        <v>6.46</v>
      </c>
      <c r="H345" s="10">
        <v>16</v>
      </c>
    </row>
    <row r="346" spans="1:8" ht="12" customHeight="1" x14ac:dyDescent="0.3">
      <c r="A346" s="6" t="s">
        <v>721</v>
      </c>
      <c r="B346" s="6" t="s">
        <v>710</v>
      </c>
      <c r="C346" s="6" t="s">
        <v>725</v>
      </c>
      <c r="D346" s="7" t="s">
        <v>62</v>
      </c>
      <c r="E346" s="7" t="s">
        <v>779</v>
      </c>
      <c r="F346" s="8">
        <v>3.21</v>
      </c>
      <c r="G346" s="9">
        <v>8.61</v>
      </c>
      <c r="H346" s="10">
        <v>24</v>
      </c>
    </row>
    <row r="347" spans="1:8" ht="12" customHeight="1" x14ac:dyDescent="0.3">
      <c r="A347" s="6" t="s">
        <v>721</v>
      </c>
      <c r="B347" s="6" t="s">
        <v>711</v>
      </c>
      <c r="C347" s="6" t="s">
        <v>726</v>
      </c>
      <c r="D347" s="7" t="s">
        <v>62</v>
      </c>
      <c r="E347" s="7" t="s">
        <v>779</v>
      </c>
      <c r="F347" s="8">
        <v>3.21</v>
      </c>
      <c r="G347" s="9">
        <v>6.46</v>
      </c>
      <c r="H347" s="10">
        <v>16</v>
      </c>
    </row>
    <row r="348" spans="1:8" ht="12" customHeight="1" x14ac:dyDescent="0.3">
      <c r="A348" s="6" t="s">
        <v>721</v>
      </c>
      <c r="B348" s="6" t="s">
        <v>712</v>
      </c>
      <c r="C348" s="6" t="s">
        <v>727</v>
      </c>
      <c r="D348" s="7" t="s">
        <v>62</v>
      </c>
      <c r="E348" s="7" t="s">
        <v>779</v>
      </c>
      <c r="F348" s="8">
        <v>3.21</v>
      </c>
      <c r="G348" s="9">
        <v>8.61</v>
      </c>
      <c r="H348" s="10">
        <v>24</v>
      </c>
    </row>
    <row r="349" spans="1:8" ht="12" customHeight="1" x14ac:dyDescent="0.3">
      <c r="A349" s="6" t="s">
        <v>721</v>
      </c>
      <c r="B349" s="6" t="s">
        <v>713</v>
      </c>
      <c r="C349" s="6" t="s">
        <v>728</v>
      </c>
      <c r="D349" s="7" t="s">
        <v>62</v>
      </c>
      <c r="E349" s="7" t="s">
        <v>779</v>
      </c>
      <c r="F349" s="8">
        <v>3.21</v>
      </c>
      <c r="G349" s="9">
        <v>6.46</v>
      </c>
      <c r="H349" s="10">
        <v>16</v>
      </c>
    </row>
    <row r="350" spans="1:8" ht="12" customHeight="1" x14ac:dyDescent="0.3">
      <c r="A350" s="6" t="s">
        <v>721</v>
      </c>
      <c r="B350" s="6" t="s">
        <v>714</v>
      </c>
      <c r="C350" s="6" t="s">
        <v>729</v>
      </c>
      <c r="D350" s="7" t="s">
        <v>62</v>
      </c>
      <c r="E350" s="7" t="s">
        <v>779</v>
      </c>
      <c r="F350" s="8">
        <v>3.21</v>
      </c>
      <c r="G350" s="9">
        <v>8.61</v>
      </c>
      <c r="H350" s="10">
        <v>24</v>
      </c>
    </row>
    <row r="351" spans="1:8" ht="12" customHeight="1" x14ac:dyDescent="0.3">
      <c r="A351" s="6" t="s">
        <v>721</v>
      </c>
      <c r="B351" s="6" t="s">
        <v>715</v>
      </c>
      <c r="C351" s="6" t="s">
        <v>730</v>
      </c>
      <c r="D351" s="7" t="s">
        <v>62</v>
      </c>
      <c r="E351" s="7" t="s">
        <v>779</v>
      </c>
      <c r="F351" s="8">
        <v>3.21</v>
      </c>
      <c r="G351" s="9">
        <v>6.46</v>
      </c>
      <c r="H351" s="10">
        <v>16</v>
      </c>
    </row>
    <row r="352" spans="1:8" ht="12" customHeight="1" x14ac:dyDescent="0.3">
      <c r="A352" s="6" t="s">
        <v>721</v>
      </c>
      <c r="B352" s="6" t="s">
        <v>716</v>
      </c>
      <c r="C352" s="6" t="s">
        <v>731</v>
      </c>
      <c r="D352" s="7" t="s">
        <v>62</v>
      </c>
      <c r="E352" s="7" t="s">
        <v>779</v>
      </c>
      <c r="F352" s="8">
        <v>3.21</v>
      </c>
      <c r="G352" s="9">
        <v>8.61</v>
      </c>
      <c r="H352" s="10">
        <v>24</v>
      </c>
    </row>
    <row r="353" spans="1:8" ht="12" customHeight="1" x14ac:dyDescent="0.3">
      <c r="A353" s="6" t="s">
        <v>721</v>
      </c>
      <c r="B353" s="6" t="s">
        <v>717</v>
      </c>
      <c r="C353" s="6" t="s">
        <v>732</v>
      </c>
      <c r="D353" s="7" t="s">
        <v>62</v>
      </c>
      <c r="E353" s="7" t="s">
        <v>779</v>
      </c>
      <c r="F353" s="8">
        <v>3.21</v>
      </c>
      <c r="G353" s="9">
        <v>6.46</v>
      </c>
      <c r="H353" s="10">
        <v>16</v>
      </c>
    </row>
    <row r="354" spans="1:8" ht="12" customHeight="1" x14ac:dyDescent="0.3">
      <c r="A354" s="6" t="s">
        <v>721</v>
      </c>
      <c r="B354" s="6" t="s">
        <v>718</v>
      </c>
      <c r="C354" s="6" t="s">
        <v>733</v>
      </c>
      <c r="D354" s="7" t="s">
        <v>62</v>
      </c>
      <c r="E354" s="7" t="s">
        <v>779</v>
      </c>
      <c r="F354" s="8">
        <v>3.21</v>
      </c>
      <c r="G354" s="9">
        <v>8.61</v>
      </c>
      <c r="H354" s="10">
        <v>24</v>
      </c>
    </row>
    <row r="355" spans="1:8" ht="12" customHeight="1" x14ac:dyDescent="0.3">
      <c r="A355" s="6" t="s">
        <v>721</v>
      </c>
      <c r="B355" s="6" t="s">
        <v>719</v>
      </c>
      <c r="C355" s="6" t="s">
        <v>734</v>
      </c>
      <c r="D355" s="7" t="s">
        <v>62</v>
      </c>
      <c r="E355" s="7" t="s">
        <v>779</v>
      </c>
      <c r="F355" s="8">
        <v>3.21</v>
      </c>
      <c r="G355" s="9">
        <v>6.46</v>
      </c>
      <c r="H355" s="10">
        <v>16</v>
      </c>
    </row>
    <row r="356" spans="1:8" ht="12" customHeight="1" x14ac:dyDescent="0.3">
      <c r="A356" s="6" t="s">
        <v>721</v>
      </c>
      <c r="B356" s="6" t="s">
        <v>720</v>
      </c>
      <c r="C356" s="6" t="s">
        <v>735</v>
      </c>
      <c r="D356" s="7" t="s">
        <v>62</v>
      </c>
      <c r="E356" s="7" t="s">
        <v>779</v>
      </c>
      <c r="F356" s="8">
        <v>3.21</v>
      </c>
      <c r="G356" s="9">
        <v>8.61</v>
      </c>
      <c r="H356" s="10">
        <v>24</v>
      </c>
    </row>
    <row r="357" spans="1:8" s="5" customFormat="1" ht="12" customHeight="1" x14ac:dyDescent="0.3">
      <c r="A357" s="12" t="s">
        <v>740</v>
      </c>
      <c r="B357" s="6" t="s">
        <v>759</v>
      </c>
      <c r="C357" s="6" t="s">
        <v>760</v>
      </c>
      <c r="D357" s="1" t="s">
        <v>3</v>
      </c>
      <c r="E357" s="7" t="s">
        <v>3</v>
      </c>
      <c r="F357" s="2">
        <v>8</v>
      </c>
      <c r="G357" s="3">
        <v>20</v>
      </c>
      <c r="H357" s="4">
        <v>36</v>
      </c>
    </row>
    <row r="358" spans="1:8" s="5" customFormat="1" ht="12" customHeight="1" x14ac:dyDescent="0.3">
      <c r="A358" s="12" t="s">
        <v>740</v>
      </c>
      <c r="B358" s="6" t="s">
        <v>761</v>
      </c>
      <c r="C358" s="6" t="s">
        <v>762</v>
      </c>
      <c r="D358" s="1" t="s">
        <v>3</v>
      </c>
      <c r="E358" s="7" t="s">
        <v>3</v>
      </c>
      <c r="F358" s="2">
        <v>8</v>
      </c>
      <c r="G358" s="3">
        <v>20</v>
      </c>
      <c r="H358" s="4">
        <v>36</v>
      </c>
    </row>
    <row r="359" spans="1:8" s="5" customFormat="1" ht="12" customHeight="1" x14ac:dyDescent="0.3">
      <c r="A359" s="12" t="s">
        <v>740</v>
      </c>
      <c r="B359" s="6" t="s">
        <v>763</v>
      </c>
      <c r="C359" s="6" t="s">
        <v>764</v>
      </c>
      <c r="D359" s="1" t="s">
        <v>3</v>
      </c>
      <c r="E359" s="7" t="s">
        <v>3</v>
      </c>
      <c r="F359" s="2">
        <v>8</v>
      </c>
      <c r="G359" s="3">
        <v>20</v>
      </c>
      <c r="H359" s="4">
        <v>36</v>
      </c>
    </row>
    <row r="360" spans="1:8" s="5" customFormat="1" ht="12" customHeight="1" x14ac:dyDescent="0.3">
      <c r="A360" s="12" t="s">
        <v>740</v>
      </c>
      <c r="B360" s="6" t="s">
        <v>765</v>
      </c>
      <c r="C360" s="6" t="s">
        <v>766</v>
      </c>
      <c r="D360" s="1" t="s">
        <v>3</v>
      </c>
      <c r="E360" s="7" t="s">
        <v>3</v>
      </c>
      <c r="F360" s="2">
        <v>8</v>
      </c>
      <c r="G360" s="3">
        <v>20</v>
      </c>
      <c r="H360" s="4">
        <v>36</v>
      </c>
    </row>
    <row r="361" spans="1:8" s="5" customFormat="1" ht="12" customHeight="1" x14ac:dyDescent="0.3">
      <c r="A361" s="12" t="s">
        <v>740</v>
      </c>
      <c r="B361" s="6" t="s">
        <v>767</v>
      </c>
      <c r="C361" s="6" t="s">
        <v>768</v>
      </c>
      <c r="D361" s="1" t="s">
        <v>3</v>
      </c>
      <c r="E361" s="7" t="s">
        <v>3</v>
      </c>
      <c r="F361" s="2">
        <v>8</v>
      </c>
      <c r="G361" s="3">
        <v>20</v>
      </c>
      <c r="H361" s="4">
        <v>36</v>
      </c>
    </row>
    <row r="362" spans="1:8" s="5" customFormat="1" ht="12" customHeight="1" x14ac:dyDescent="0.3">
      <c r="A362" s="12" t="s">
        <v>740</v>
      </c>
      <c r="B362" s="6" t="s">
        <v>769</v>
      </c>
      <c r="C362" s="6" t="s">
        <v>770</v>
      </c>
      <c r="D362" s="1" t="s">
        <v>3</v>
      </c>
      <c r="E362" s="7" t="s">
        <v>3</v>
      </c>
      <c r="F362" s="2">
        <v>8</v>
      </c>
      <c r="G362" s="3">
        <v>20</v>
      </c>
      <c r="H362" s="4">
        <v>44</v>
      </c>
    </row>
    <row r="363" spans="1:8" s="5" customFormat="1" ht="12" customHeight="1" x14ac:dyDescent="0.3">
      <c r="A363" s="12" t="s">
        <v>740</v>
      </c>
      <c r="B363" s="6" t="s">
        <v>771</v>
      </c>
      <c r="C363" s="6" t="s">
        <v>772</v>
      </c>
      <c r="D363" s="1" t="s">
        <v>3</v>
      </c>
      <c r="E363" s="7" t="s">
        <v>3</v>
      </c>
      <c r="F363" s="2">
        <v>8</v>
      </c>
      <c r="G363" s="3">
        <v>20</v>
      </c>
      <c r="H363" s="4">
        <v>44</v>
      </c>
    </row>
    <row r="364" spans="1:8" s="5" customFormat="1" ht="12" customHeight="1" x14ac:dyDescent="0.3">
      <c r="A364" s="12" t="s">
        <v>740</v>
      </c>
      <c r="B364" s="6" t="s">
        <v>773</v>
      </c>
      <c r="C364" s="6" t="s">
        <v>774</v>
      </c>
      <c r="D364" s="1" t="s">
        <v>3</v>
      </c>
      <c r="E364" s="7" t="s">
        <v>3</v>
      </c>
      <c r="F364" s="2">
        <v>8</v>
      </c>
      <c r="G364" s="3">
        <v>20</v>
      </c>
      <c r="H364" s="4">
        <v>44</v>
      </c>
    </row>
    <row r="365" spans="1:8" s="5" customFormat="1" ht="12" customHeight="1" x14ac:dyDescent="0.3">
      <c r="A365" s="12" t="s">
        <v>740</v>
      </c>
      <c r="B365" s="6" t="s">
        <v>775</v>
      </c>
      <c r="C365" s="6" t="s">
        <v>776</v>
      </c>
      <c r="D365" s="1" t="s">
        <v>3</v>
      </c>
      <c r="E365" s="7" t="s">
        <v>3</v>
      </c>
      <c r="F365" s="2">
        <v>8</v>
      </c>
      <c r="G365" s="3">
        <v>20</v>
      </c>
      <c r="H365" s="4">
        <v>44</v>
      </c>
    </row>
    <row r="366" spans="1:8" s="5" customFormat="1" ht="12" customHeight="1" x14ac:dyDescent="0.3">
      <c r="A366" s="12" t="s">
        <v>740</v>
      </c>
      <c r="B366" s="6" t="s">
        <v>777</v>
      </c>
      <c r="C366" s="6" t="s">
        <v>778</v>
      </c>
      <c r="D366" s="1" t="s">
        <v>3</v>
      </c>
      <c r="E366" s="7" t="s">
        <v>3</v>
      </c>
      <c r="F366" s="2">
        <v>8</v>
      </c>
      <c r="G366" s="3">
        <v>20</v>
      </c>
      <c r="H366" s="4">
        <v>44</v>
      </c>
    </row>
    <row r="367" spans="1:8" ht="12" customHeight="1" x14ac:dyDescent="0.3">
      <c r="A367" s="6" t="s">
        <v>578</v>
      </c>
      <c r="B367" s="6" t="s">
        <v>579</v>
      </c>
      <c r="C367" s="6" t="s">
        <v>580</v>
      </c>
      <c r="D367" s="7" t="s">
        <v>62</v>
      </c>
      <c r="E367" s="7" t="s">
        <v>779</v>
      </c>
      <c r="F367" s="8">
        <v>11.24</v>
      </c>
      <c r="G367" s="9">
        <v>4.5199999999999996</v>
      </c>
      <c r="H367" s="10">
        <v>17</v>
      </c>
    </row>
    <row r="368" spans="1:8" ht="12" customHeight="1" x14ac:dyDescent="0.3">
      <c r="A368" s="6" t="s">
        <v>578</v>
      </c>
      <c r="B368" s="6" t="s">
        <v>581</v>
      </c>
      <c r="C368" s="6" t="s">
        <v>582</v>
      </c>
      <c r="D368" s="7" t="s">
        <v>62</v>
      </c>
      <c r="E368" s="7" t="s">
        <v>779</v>
      </c>
      <c r="F368" s="8">
        <v>11.24</v>
      </c>
      <c r="G368" s="9">
        <v>4.5199999999999996</v>
      </c>
      <c r="H368" s="10">
        <v>17</v>
      </c>
    </row>
    <row r="369" spans="1:8" ht="12" customHeight="1" x14ac:dyDescent="0.3">
      <c r="A369" s="6" t="s">
        <v>578</v>
      </c>
      <c r="B369" s="6" t="s">
        <v>583</v>
      </c>
      <c r="C369" s="6" t="s">
        <v>584</v>
      </c>
      <c r="D369" s="7" t="s">
        <v>62</v>
      </c>
      <c r="E369" s="7" t="s">
        <v>779</v>
      </c>
      <c r="F369" s="8">
        <v>10.59</v>
      </c>
      <c r="G369" s="9">
        <v>7.1</v>
      </c>
      <c r="H369" s="10">
        <v>21</v>
      </c>
    </row>
    <row r="370" spans="1:8" ht="12" customHeight="1" x14ac:dyDescent="0.3">
      <c r="A370" s="6" t="s">
        <v>578</v>
      </c>
      <c r="B370" s="6" t="s">
        <v>585</v>
      </c>
      <c r="C370" s="6" t="s">
        <v>586</v>
      </c>
      <c r="D370" s="7" t="s">
        <v>62</v>
      </c>
      <c r="E370" s="7" t="s">
        <v>779</v>
      </c>
      <c r="F370" s="8">
        <v>10.59</v>
      </c>
      <c r="G370" s="9">
        <v>7.1</v>
      </c>
      <c r="H370" s="10">
        <v>21</v>
      </c>
    </row>
    <row r="371" spans="1:8" ht="12" customHeight="1" x14ac:dyDescent="0.3">
      <c r="A371" s="6" t="s">
        <v>578</v>
      </c>
      <c r="B371" s="6" t="s">
        <v>587</v>
      </c>
      <c r="C371" s="6" t="s">
        <v>588</v>
      </c>
      <c r="D371" s="7" t="s">
        <v>62</v>
      </c>
      <c r="E371" s="7" t="s">
        <v>779</v>
      </c>
      <c r="F371" s="8">
        <v>10.59</v>
      </c>
      <c r="G371" s="9">
        <v>7.1</v>
      </c>
      <c r="H371" s="10">
        <v>21</v>
      </c>
    </row>
    <row r="372" spans="1:8" ht="12" customHeight="1" x14ac:dyDescent="0.3">
      <c r="A372" s="6" t="s">
        <v>578</v>
      </c>
      <c r="B372" s="6" t="s">
        <v>589</v>
      </c>
      <c r="C372" s="6" t="s">
        <v>590</v>
      </c>
      <c r="D372" s="7" t="s">
        <v>62</v>
      </c>
      <c r="E372" s="7" t="s">
        <v>779</v>
      </c>
      <c r="F372" s="8">
        <v>11.24</v>
      </c>
      <c r="G372" s="9">
        <v>4.09</v>
      </c>
      <c r="H372" s="10">
        <v>16</v>
      </c>
    </row>
    <row r="373" spans="1:8" ht="12" customHeight="1" x14ac:dyDescent="0.3">
      <c r="A373" s="6" t="s">
        <v>578</v>
      </c>
      <c r="B373" s="6" t="s">
        <v>591</v>
      </c>
      <c r="C373" s="6" t="s">
        <v>592</v>
      </c>
      <c r="D373" s="7" t="s">
        <v>62</v>
      </c>
      <c r="E373" s="7" t="s">
        <v>779</v>
      </c>
      <c r="F373" s="8">
        <v>11.24</v>
      </c>
      <c r="G373" s="9">
        <v>4.09</v>
      </c>
      <c r="H373" s="10">
        <v>16</v>
      </c>
    </row>
    <row r="374" spans="1:8" ht="12" customHeight="1" x14ac:dyDescent="0.3">
      <c r="A374" s="6" t="s">
        <v>578</v>
      </c>
      <c r="B374" s="6" t="s">
        <v>593</v>
      </c>
      <c r="C374" s="6" t="s">
        <v>594</v>
      </c>
      <c r="D374" s="7" t="s">
        <v>62</v>
      </c>
      <c r="E374" s="7" t="s">
        <v>779</v>
      </c>
      <c r="F374" s="8">
        <v>11.24</v>
      </c>
      <c r="G374" s="9">
        <v>5.48</v>
      </c>
      <c r="H374" s="10">
        <v>20</v>
      </c>
    </row>
    <row r="375" spans="1:8" ht="12" customHeight="1" x14ac:dyDescent="0.3">
      <c r="A375" s="6" t="s">
        <v>578</v>
      </c>
      <c r="B375" s="6" t="s">
        <v>595</v>
      </c>
      <c r="C375" s="6" t="s">
        <v>596</v>
      </c>
      <c r="D375" s="7" t="s">
        <v>62</v>
      </c>
      <c r="E375" s="7" t="s">
        <v>779</v>
      </c>
      <c r="F375" s="8">
        <v>11.24</v>
      </c>
      <c r="G375" s="9">
        <v>5.48</v>
      </c>
      <c r="H375" s="10">
        <v>20</v>
      </c>
    </row>
    <row r="376" spans="1:8" ht="12" customHeight="1" x14ac:dyDescent="0.3">
      <c r="A376" s="6" t="s">
        <v>578</v>
      </c>
      <c r="B376" s="6" t="s">
        <v>597</v>
      </c>
      <c r="C376" s="6" t="s">
        <v>598</v>
      </c>
      <c r="D376" s="7" t="s">
        <v>62</v>
      </c>
      <c r="E376" s="7" t="s">
        <v>779</v>
      </c>
      <c r="F376" s="8">
        <v>11.24</v>
      </c>
      <c r="G376" s="9">
        <v>5.48</v>
      </c>
      <c r="H376" s="10">
        <v>20</v>
      </c>
    </row>
    <row r="377" spans="1:8" ht="12" customHeight="1" x14ac:dyDescent="0.3">
      <c r="A377" s="6" t="s">
        <v>578</v>
      </c>
      <c r="B377" s="6" t="s">
        <v>599</v>
      </c>
      <c r="C377" s="6" t="s">
        <v>600</v>
      </c>
      <c r="D377" s="7" t="s">
        <v>62</v>
      </c>
      <c r="E377" s="7" t="s">
        <v>779</v>
      </c>
      <c r="F377" s="8">
        <v>10.59</v>
      </c>
      <c r="G377" s="9">
        <v>6.13</v>
      </c>
      <c r="H377" s="10">
        <v>18.5</v>
      </c>
    </row>
    <row r="378" spans="1:8" ht="12" customHeight="1" x14ac:dyDescent="0.3">
      <c r="A378" s="6" t="s">
        <v>578</v>
      </c>
      <c r="B378" s="6" t="s">
        <v>601</v>
      </c>
      <c r="C378" s="6" t="s">
        <v>602</v>
      </c>
      <c r="D378" s="7" t="s">
        <v>62</v>
      </c>
      <c r="E378" s="7" t="s">
        <v>779</v>
      </c>
      <c r="F378" s="8">
        <v>10.59</v>
      </c>
      <c r="G378" s="9">
        <v>6.13</v>
      </c>
      <c r="H378" s="10">
        <v>18.5</v>
      </c>
    </row>
    <row r="379" spans="1:8" ht="12" customHeight="1" x14ac:dyDescent="0.3"/>
    <row r="380" spans="1:8" ht="12" customHeight="1" x14ac:dyDescent="0.3"/>
    <row r="381" spans="1:8" ht="12" customHeight="1" x14ac:dyDescent="0.3"/>
  </sheetData>
  <sortState ref="A68:H187">
    <sortCondition ref="B68:B187"/>
  </sortState>
  <pageMargins left="0.25" right="0.25" top="0.75" bottom="0.75" header="0.3" footer="0.3"/>
  <pageSetup orientation="landscape" r:id="rId1"/>
  <headerFooter>
    <oddHeader>&amp;L&amp;"Century Gothic,Italic"&amp;8&amp;KFF0000All increased prices are in bold&amp;C&amp;G&amp;R&amp;"Century Gothic,Italic"&amp;8&amp;KFF0000Level A 2022.5
Effective 5-27-2022</oddHeader>
    <oddFooter>&amp;C&amp;"Century Gothic,Regular"&amp;8&amp;KFF0000
Maniscalco will not be held liable for changes made to unlocked pages or misuse of the information in these pages.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D9" sqref="D9"/>
    </sheetView>
  </sheetViews>
  <sheetFormatPr defaultRowHeight="15" x14ac:dyDescent="0.25"/>
  <cols>
    <col min="2" max="2" width="12" bestFit="1" customWidth="1"/>
    <col min="3" max="3" width="10.7109375" bestFit="1" customWidth="1"/>
    <col min="4" max="5" width="9.140625" style="564"/>
    <col min="6" max="6" width="10.7109375" style="564" bestFit="1" customWidth="1"/>
  </cols>
  <sheetData>
    <row r="2" spans="1:6" x14ac:dyDescent="0.25">
      <c r="A2" t="s">
        <v>915</v>
      </c>
      <c r="B2" t="s">
        <v>916</v>
      </c>
      <c r="C2" t="s">
        <v>917</v>
      </c>
      <c r="D2" s="564" t="s">
        <v>918</v>
      </c>
      <c r="E2" s="564" t="s">
        <v>919</v>
      </c>
      <c r="F2" s="564" t="s">
        <v>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zoomScale="130" zoomScaleNormal="130" workbookViewId="0">
      <pane ySplit="1" topLeftCell="A2" activePane="bottomLeft" state="frozen"/>
      <selection activeCell="B1" sqref="B1"/>
      <selection pane="bottomLeft" activeCell="F12" sqref="F12"/>
    </sheetView>
  </sheetViews>
  <sheetFormatPr defaultRowHeight="13.5" x14ac:dyDescent="0.3"/>
  <cols>
    <col min="1" max="1" width="19.85546875" style="11" customWidth="1"/>
    <col min="2" max="2" width="12.28515625" style="11" customWidth="1"/>
    <col min="3" max="3" width="53.42578125" style="11" customWidth="1"/>
    <col min="4" max="5" width="7.7109375" style="13" customWidth="1"/>
    <col min="6" max="6" width="9" style="14" customWidth="1"/>
    <col min="7" max="7" width="11.42578125" style="886" customWidth="1"/>
    <col min="8" max="8" width="11.42578125" style="15" customWidth="1"/>
    <col min="9" max="256" width="9.140625" style="11"/>
    <col min="257" max="257" width="19.85546875" style="11" customWidth="1"/>
    <col min="258" max="258" width="11" style="11" customWidth="1"/>
    <col min="259" max="259" width="58" style="11" customWidth="1"/>
    <col min="260" max="260" width="9" style="11" customWidth="1"/>
    <col min="261" max="261" width="6.7109375" style="11" customWidth="1"/>
    <col min="262" max="262" width="7.7109375" style="11" customWidth="1"/>
    <col min="263" max="263" width="9.42578125" style="11" customWidth="1"/>
    <col min="264" max="512" width="9.140625" style="11"/>
    <col min="513" max="513" width="19.85546875" style="11" customWidth="1"/>
    <col min="514" max="514" width="11" style="11" customWidth="1"/>
    <col min="515" max="515" width="58" style="11" customWidth="1"/>
    <col min="516" max="516" width="9" style="11" customWidth="1"/>
    <col min="517" max="517" width="6.7109375" style="11" customWidth="1"/>
    <col min="518" max="518" width="7.7109375" style="11" customWidth="1"/>
    <col min="519" max="519" width="9.42578125" style="11" customWidth="1"/>
    <col min="520" max="768" width="9.140625" style="11"/>
    <col min="769" max="769" width="19.85546875" style="11" customWidth="1"/>
    <col min="770" max="770" width="11" style="11" customWidth="1"/>
    <col min="771" max="771" width="58" style="11" customWidth="1"/>
    <col min="772" max="772" width="9" style="11" customWidth="1"/>
    <col min="773" max="773" width="6.7109375" style="11" customWidth="1"/>
    <col min="774" max="774" width="7.7109375" style="11" customWidth="1"/>
    <col min="775" max="775" width="9.42578125" style="11" customWidth="1"/>
    <col min="776" max="1024" width="9.140625" style="11"/>
    <col min="1025" max="1025" width="19.85546875" style="11" customWidth="1"/>
    <col min="1026" max="1026" width="11" style="11" customWidth="1"/>
    <col min="1027" max="1027" width="58" style="11" customWidth="1"/>
    <col min="1028" max="1028" width="9" style="11" customWidth="1"/>
    <col min="1029" max="1029" width="6.7109375" style="11" customWidth="1"/>
    <col min="1030" max="1030" width="7.7109375" style="11" customWidth="1"/>
    <col min="1031" max="1031" width="9.42578125" style="11" customWidth="1"/>
    <col min="1032" max="1280" width="9.140625" style="11"/>
    <col min="1281" max="1281" width="19.85546875" style="11" customWidth="1"/>
    <col min="1282" max="1282" width="11" style="11" customWidth="1"/>
    <col min="1283" max="1283" width="58" style="11" customWidth="1"/>
    <col min="1284" max="1284" width="9" style="11" customWidth="1"/>
    <col min="1285" max="1285" width="6.7109375" style="11" customWidth="1"/>
    <col min="1286" max="1286" width="7.7109375" style="11" customWidth="1"/>
    <col min="1287" max="1287" width="9.42578125" style="11" customWidth="1"/>
    <col min="1288" max="1536" width="9.140625" style="11"/>
    <col min="1537" max="1537" width="19.85546875" style="11" customWidth="1"/>
    <col min="1538" max="1538" width="11" style="11" customWidth="1"/>
    <col min="1539" max="1539" width="58" style="11" customWidth="1"/>
    <col min="1540" max="1540" width="9" style="11" customWidth="1"/>
    <col min="1541" max="1541" width="6.7109375" style="11" customWidth="1"/>
    <col min="1542" max="1542" width="7.7109375" style="11" customWidth="1"/>
    <col min="1543" max="1543" width="9.42578125" style="11" customWidth="1"/>
    <col min="1544" max="1792" width="9.140625" style="11"/>
    <col min="1793" max="1793" width="19.85546875" style="11" customWidth="1"/>
    <col min="1794" max="1794" width="11" style="11" customWidth="1"/>
    <col min="1795" max="1795" width="58" style="11" customWidth="1"/>
    <col min="1796" max="1796" width="9" style="11" customWidth="1"/>
    <col min="1797" max="1797" width="6.7109375" style="11" customWidth="1"/>
    <col min="1798" max="1798" width="7.7109375" style="11" customWidth="1"/>
    <col min="1799" max="1799" width="9.42578125" style="11" customWidth="1"/>
    <col min="1800" max="2048" width="9.140625" style="11"/>
    <col min="2049" max="2049" width="19.85546875" style="11" customWidth="1"/>
    <col min="2050" max="2050" width="11" style="11" customWidth="1"/>
    <col min="2051" max="2051" width="58" style="11" customWidth="1"/>
    <col min="2052" max="2052" width="9" style="11" customWidth="1"/>
    <col min="2053" max="2053" width="6.7109375" style="11" customWidth="1"/>
    <col min="2054" max="2054" width="7.7109375" style="11" customWidth="1"/>
    <col min="2055" max="2055" width="9.42578125" style="11" customWidth="1"/>
    <col min="2056" max="2304" width="9.140625" style="11"/>
    <col min="2305" max="2305" width="19.85546875" style="11" customWidth="1"/>
    <col min="2306" max="2306" width="11" style="11" customWidth="1"/>
    <col min="2307" max="2307" width="58" style="11" customWidth="1"/>
    <col min="2308" max="2308" width="9" style="11" customWidth="1"/>
    <col min="2309" max="2309" width="6.7109375" style="11" customWidth="1"/>
    <col min="2310" max="2310" width="7.7109375" style="11" customWidth="1"/>
    <col min="2311" max="2311" width="9.42578125" style="11" customWidth="1"/>
    <col min="2312" max="2560" width="9.140625" style="11"/>
    <col min="2561" max="2561" width="19.85546875" style="11" customWidth="1"/>
    <col min="2562" max="2562" width="11" style="11" customWidth="1"/>
    <col min="2563" max="2563" width="58" style="11" customWidth="1"/>
    <col min="2564" max="2564" width="9" style="11" customWidth="1"/>
    <col min="2565" max="2565" width="6.7109375" style="11" customWidth="1"/>
    <col min="2566" max="2566" width="7.7109375" style="11" customWidth="1"/>
    <col min="2567" max="2567" width="9.42578125" style="11" customWidth="1"/>
    <col min="2568" max="2816" width="9.140625" style="11"/>
    <col min="2817" max="2817" width="19.85546875" style="11" customWidth="1"/>
    <col min="2818" max="2818" width="11" style="11" customWidth="1"/>
    <col min="2819" max="2819" width="58" style="11" customWidth="1"/>
    <col min="2820" max="2820" width="9" style="11" customWidth="1"/>
    <col min="2821" max="2821" width="6.7109375" style="11" customWidth="1"/>
    <col min="2822" max="2822" width="7.7109375" style="11" customWidth="1"/>
    <col min="2823" max="2823" width="9.42578125" style="11" customWidth="1"/>
    <col min="2824" max="3072" width="9.140625" style="11"/>
    <col min="3073" max="3073" width="19.85546875" style="11" customWidth="1"/>
    <col min="3074" max="3074" width="11" style="11" customWidth="1"/>
    <col min="3075" max="3075" width="58" style="11" customWidth="1"/>
    <col min="3076" max="3076" width="9" style="11" customWidth="1"/>
    <col min="3077" max="3077" width="6.7109375" style="11" customWidth="1"/>
    <col min="3078" max="3078" width="7.7109375" style="11" customWidth="1"/>
    <col min="3079" max="3079" width="9.42578125" style="11" customWidth="1"/>
    <col min="3080" max="3328" width="9.140625" style="11"/>
    <col min="3329" max="3329" width="19.85546875" style="11" customWidth="1"/>
    <col min="3330" max="3330" width="11" style="11" customWidth="1"/>
    <col min="3331" max="3331" width="58" style="11" customWidth="1"/>
    <col min="3332" max="3332" width="9" style="11" customWidth="1"/>
    <col min="3333" max="3333" width="6.7109375" style="11" customWidth="1"/>
    <col min="3334" max="3334" width="7.7109375" style="11" customWidth="1"/>
    <col min="3335" max="3335" width="9.42578125" style="11" customWidth="1"/>
    <col min="3336" max="3584" width="9.140625" style="11"/>
    <col min="3585" max="3585" width="19.85546875" style="11" customWidth="1"/>
    <col min="3586" max="3586" width="11" style="11" customWidth="1"/>
    <col min="3587" max="3587" width="58" style="11" customWidth="1"/>
    <col min="3588" max="3588" width="9" style="11" customWidth="1"/>
    <col min="3589" max="3589" width="6.7109375" style="11" customWidth="1"/>
    <col min="3590" max="3590" width="7.7109375" style="11" customWidth="1"/>
    <col min="3591" max="3591" width="9.42578125" style="11" customWidth="1"/>
    <col min="3592" max="3840" width="9.140625" style="11"/>
    <col min="3841" max="3841" width="19.85546875" style="11" customWidth="1"/>
    <col min="3842" max="3842" width="11" style="11" customWidth="1"/>
    <col min="3843" max="3843" width="58" style="11" customWidth="1"/>
    <col min="3844" max="3844" width="9" style="11" customWidth="1"/>
    <col min="3845" max="3845" width="6.7109375" style="11" customWidth="1"/>
    <col min="3846" max="3846" width="7.7109375" style="11" customWidth="1"/>
    <col min="3847" max="3847" width="9.42578125" style="11" customWidth="1"/>
    <col min="3848" max="4096" width="9.140625" style="11"/>
    <col min="4097" max="4097" width="19.85546875" style="11" customWidth="1"/>
    <col min="4098" max="4098" width="11" style="11" customWidth="1"/>
    <col min="4099" max="4099" width="58" style="11" customWidth="1"/>
    <col min="4100" max="4100" width="9" style="11" customWidth="1"/>
    <col min="4101" max="4101" width="6.7109375" style="11" customWidth="1"/>
    <col min="4102" max="4102" width="7.7109375" style="11" customWidth="1"/>
    <col min="4103" max="4103" width="9.42578125" style="11" customWidth="1"/>
    <col min="4104" max="4352" width="9.140625" style="11"/>
    <col min="4353" max="4353" width="19.85546875" style="11" customWidth="1"/>
    <col min="4354" max="4354" width="11" style="11" customWidth="1"/>
    <col min="4355" max="4355" width="58" style="11" customWidth="1"/>
    <col min="4356" max="4356" width="9" style="11" customWidth="1"/>
    <col min="4357" max="4357" width="6.7109375" style="11" customWidth="1"/>
    <col min="4358" max="4358" width="7.7109375" style="11" customWidth="1"/>
    <col min="4359" max="4359" width="9.42578125" style="11" customWidth="1"/>
    <col min="4360" max="4608" width="9.140625" style="11"/>
    <col min="4609" max="4609" width="19.85546875" style="11" customWidth="1"/>
    <col min="4610" max="4610" width="11" style="11" customWidth="1"/>
    <col min="4611" max="4611" width="58" style="11" customWidth="1"/>
    <col min="4612" max="4612" width="9" style="11" customWidth="1"/>
    <col min="4613" max="4613" width="6.7109375" style="11" customWidth="1"/>
    <col min="4614" max="4614" width="7.7109375" style="11" customWidth="1"/>
    <col min="4615" max="4615" width="9.42578125" style="11" customWidth="1"/>
    <col min="4616" max="4864" width="9.140625" style="11"/>
    <col min="4865" max="4865" width="19.85546875" style="11" customWidth="1"/>
    <col min="4866" max="4866" width="11" style="11" customWidth="1"/>
    <col min="4867" max="4867" width="58" style="11" customWidth="1"/>
    <col min="4868" max="4868" width="9" style="11" customWidth="1"/>
    <col min="4869" max="4869" width="6.7109375" style="11" customWidth="1"/>
    <col min="4870" max="4870" width="7.7109375" style="11" customWidth="1"/>
    <col min="4871" max="4871" width="9.42578125" style="11" customWidth="1"/>
    <col min="4872" max="5120" width="9.140625" style="11"/>
    <col min="5121" max="5121" width="19.85546875" style="11" customWidth="1"/>
    <col min="5122" max="5122" width="11" style="11" customWidth="1"/>
    <col min="5123" max="5123" width="58" style="11" customWidth="1"/>
    <col min="5124" max="5124" width="9" style="11" customWidth="1"/>
    <col min="5125" max="5125" width="6.7109375" style="11" customWidth="1"/>
    <col min="5126" max="5126" width="7.7109375" style="11" customWidth="1"/>
    <col min="5127" max="5127" width="9.42578125" style="11" customWidth="1"/>
    <col min="5128" max="5376" width="9.140625" style="11"/>
    <col min="5377" max="5377" width="19.85546875" style="11" customWidth="1"/>
    <col min="5378" max="5378" width="11" style="11" customWidth="1"/>
    <col min="5379" max="5379" width="58" style="11" customWidth="1"/>
    <col min="5380" max="5380" width="9" style="11" customWidth="1"/>
    <col min="5381" max="5381" width="6.7109375" style="11" customWidth="1"/>
    <col min="5382" max="5382" width="7.7109375" style="11" customWidth="1"/>
    <col min="5383" max="5383" width="9.42578125" style="11" customWidth="1"/>
    <col min="5384" max="5632" width="9.140625" style="11"/>
    <col min="5633" max="5633" width="19.85546875" style="11" customWidth="1"/>
    <col min="5634" max="5634" width="11" style="11" customWidth="1"/>
    <col min="5635" max="5635" width="58" style="11" customWidth="1"/>
    <col min="5636" max="5636" width="9" style="11" customWidth="1"/>
    <col min="5637" max="5637" width="6.7109375" style="11" customWidth="1"/>
    <col min="5638" max="5638" width="7.7109375" style="11" customWidth="1"/>
    <col min="5639" max="5639" width="9.42578125" style="11" customWidth="1"/>
    <col min="5640" max="5888" width="9.140625" style="11"/>
    <col min="5889" max="5889" width="19.85546875" style="11" customWidth="1"/>
    <col min="5890" max="5890" width="11" style="11" customWidth="1"/>
    <col min="5891" max="5891" width="58" style="11" customWidth="1"/>
    <col min="5892" max="5892" width="9" style="11" customWidth="1"/>
    <col min="5893" max="5893" width="6.7109375" style="11" customWidth="1"/>
    <col min="5894" max="5894" width="7.7109375" style="11" customWidth="1"/>
    <col min="5895" max="5895" width="9.42578125" style="11" customWidth="1"/>
    <col min="5896" max="6144" width="9.140625" style="11"/>
    <col min="6145" max="6145" width="19.85546875" style="11" customWidth="1"/>
    <col min="6146" max="6146" width="11" style="11" customWidth="1"/>
    <col min="6147" max="6147" width="58" style="11" customWidth="1"/>
    <col min="6148" max="6148" width="9" style="11" customWidth="1"/>
    <col min="6149" max="6149" width="6.7109375" style="11" customWidth="1"/>
    <col min="6150" max="6150" width="7.7109375" style="11" customWidth="1"/>
    <col min="6151" max="6151" width="9.42578125" style="11" customWidth="1"/>
    <col min="6152" max="6400" width="9.140625" style="11"/>
    <col min="6401" max="6401" width="19.85546875" style="11" customWidth="1"/>
    <col min="6402" max="6402" width="11" style="11" customWidth="1"/>
    <col min="6403" max="6403" width="58" style="11" customWidth="1"/>
    <col min="6404" max="6404" width="9" style="11" customWidth="1"/>
    <col min="6405" max="6405" width="6.7109375" style="11" customWidth="1"/>
    <col min="6406" max="6406" width="7.7109375" style="11" customWidth="1"/>
    <col min="6407" max="6407" width="9.42578125" style="11" customWidth="1"/>
    <col min="6408" max="6656" width="9.140625" style="11"/>
    <col min="6657" max="6657" width="19.85546875" style="11" customWidth="1"/>
    <col min="6658" max="6658" width="11" style="11" customWidth="1"/>
    <col min="6659" max="6659" width="58" style="11" customWidth="1"/>
    <col min="6660" max="6660" width="9" style="11" customWidth="1"/>
    <col min="6661" max="6661" width="6.7109375" style="11" customWidth="1"/>
    <col min="6662" max="6662" width="7.7109375" style="11" customWidth="1"/>
    <col min="6663" max="6663" width="9.42578125" style="11" customWidth="1"/>
    <col min="6664" max="6912" width="9.140625" style="11"/>
    <col min="6913" max="6913" width="19.85546875" style="11" customWidth="1"/>
    <col min="6914" max="6914" width="11" style="11" customWidth="1"/>
    <col min="6915" max="6915" width="58" style="11" customWidth="1"/>
    <col min="6916" max="6916" width="9" style="11" customWidth="1"/>
    <col min="6917" max="6917" width="6.7109375" style="11" customWidth="1"/>
    <col min="6918" max="6918" width="7.7109375" style="11" customWidth="1"/>
    <col min="6919" max="6919" width="9.42578125" style="11" customWidth="1"/>
    <col min="6920" max="7168" width="9.140625" style="11"/>
    <col min="7169" max="7169" width="19.85546875" style="11" customWidth="1"/>
    <col min="7170" max="7170" width="11" style="11" customWidth="1"/>
    <col min="7171" max="7171" width="58" style="11" customWidth="1"/>
    <col min="7172" max="7172" width="9" style="11" customWidth="1"/>
    <col min="7173" max="7173" width="6.7109375" style="11" customWidth="1"/>
    <col min="7174" max="7174" width="7.7109375" style="11" customWidth="1"/>
    <col min="7175" max="7175" width="9.42578125" style="11" customWidth="1"/>
    <col min="7176" max="7424" width="9.140625" style="11"/>
    <col min="7425" max="7425" width="19.85546875" style="11" customWidth="1"/>
    <col min="7426" max="7426" width="11" style="11" customWidth="1"/>
    <col min="7427" max="7427" width="58" style="11" customWidth="1"/>
    <col min="7428" max="7428" width="9" style="11" customWidth="1"/>
    <col min="7429" max="7429" width="6.7109375" style="11" customWidth="1"/>
    <col min="7430" max="7430" width="7.7109375" style="11" customWidth="1"/>
    <col min="7431" max="7431" width="9.42578125" style="11" customWidth="1"/>
    <col min="7432" max="7680" width="9.140625" style="11"/>
    <col min="7681" max="7681" width="19.85546875" style="11" customWidth="1"/>
    <col min="7682" max="7682" width="11" style="11" customWidth="1"/>
    <col min="7683" max="7683" width="58" style="11" customWidth="1"/>
    <col min="7684" max="7684" width="9" style="11" customWidth="1"/>
    <col min="7685" max="7685" width="6.7109375" style="11" customWidth="1"/>
    <col min="7686" max="7686" width="7.7109375" style="11" customWidth="1"/>
    <col min="7687" max="7687" width="9.42578125" style="11" customWidth="1"/>
    <col min="7688" max="7936" width="9.140625" style="11"/>
    <col min="7937" max="7937" width="19.85546875" style="11" customWidth="1"/>
    <col min="7938" max="7938" width="11" style="11" customWidth="1"/>
    <col min="7939" max="7939" width="58" style="11" customWidth="1"/>
    <col min="7940" max="7940" width="9" style="11" customWidth="1"/>
    <col min="7941" max="7941" width="6.7109375" style="11" customWidth="1"/>
    <col min="7942" max="7942" width="7.7109375" style="11" customWidth="1"/>
    <col min="7943" max="7943" width="9.42578125" style="11" customWidth="1"/>
    <col min="7944" max="8192" width="9.140625" style="11"/>
    <col min="8193" max="8193" width="19.85546875" style="11" customWidth="1"/>
    <col min="8194" max="8194" width="11" style="11" customWidth="1"/>
    <col min="8195" max="8195" width="58" style="11" customWidth="1"/>
    <col min="8196" max="8196" width="9" style="11" customWidth="1"/>
    <col min="8197" max="8197" width="6.7109375" style="11" customWidth="1"/>
    <col min="8198" max="8198" width="7.7109375" style="11" customWidth="1"/>
    <col min="8199" max="8199" width="9.42578125" style="11" customWidth="1"/>
    <col min="8200" max="8448" width="9.140625" style="11"/>
    <col min="8449" max="8449" width="19.85546875" style="11" customWidth="1"/>
    <col min="8450" max="8450" width="11" style="11" customWidth="1"/>
    <col min="8451" max="8451" width="58" style="11" customWidth="1"/>
    <col min="8452" max="8452" width="9" style="11" customWidth="1"/>
    <col min="8453" max="8453" width="6.7109375" style="11" customWidth="1"/>
    <col min="8454" max="8454" width="7.7109375" style="11" customWidth="1"/>
    <col min="8455" max="8455" width="9.42578125" style="11" customWidth="1"/>
    <col min="8456" max="8704" width="9.140625" style="11"/>
    <col min="8705" max="8705" width="19.85546875" style="11" customWidth="1"/>
    <col min="8706" max="8706" width="11" style="11" customWidth="1"/>
    <col min="8707" max="8707" width="58" style="11" customWidth="1"/>
    <col min="8708" max="8708" width="9" style="11" customWidth="1"/>
    <col min="8709" max="8709" width="6.7109375" style="11" customWidth="1"/>
    <col min="8710" max="8710" width="7.7109375" style="11" customWidth="1"/>
    <col min="8711" max="8711" width="9.42578125" style="11" customWidth="1"/>
    <col min="8712" max="8960" width="9.140625" style="11"/>
    <col min="8961" max="8961" width="19.85546875" style="11" customWidth="1"/>
    <col min="8962" max="8962" width="11" style="11" customWidth="1"/>
    <col min="8963" max="8963" width="58" style="11" customWidth="1"/>
    <col min="8964" max="8964" width="9" style="11" customWidth="1"/>
    <col min="8965" max="8965" width="6.7109375" style="11" customWidth="1"/>
    <col min="8966" max="8966" width="7.7109375" style="11" customWidth="1"/>
    <col min="8967" max="8967" width="9.42578125" style="11" customWidth="1"/>
    <col min="8968" max="9216" width="9.140625" style="11"/>
    <col min="9217" max="9217" width="19.85546875" style="11" customWidth="1"/>
    <col min="9218" max="9218" width="11" style="11" customWidth="1"/>
    <col min="9219" max="9219" width="58" style="11" customWidth="1"/>
    <col min="9220" max="9220" width="9" style="11" customWidth="1"/>
    <col min="9221" max="9221" width="6.7109375" style="11" customWidth="1"/>
    <col min="9222" max="9222" width="7.7109375" style="11" customWidth="1"/>
    <col min="9223" max="9223" width="9.42578125" style="11" customWidth="1"/>
    <col min="9224" max="9472" width="9.140625" style="11"/>
    <col min="9473" max="9473" width="19.85546875" style="11" customWidth="1"/>
    <col min="9474" max="9474" width="11" style="11" customWidth="1"/>
    <col min="9475" max="9475" width="58" style="11" customWidth="1"/>
    <col min="9476" max="9476" width="9" style="11" customWidth="1"/>
    <col min="9477" max="9477" width="6.7109375" style="11" customWidth="1"/>
    <col min="9478" max="9478" width="7.7109375" style="11" customWidth="1"/>
    <col min="9479" max="9479" width="9.42578125" style="11" customWidth="1"/>
    <col min="9480" max="9728" width="9.140625" style="11"/>
    <col min="9729" max="9729" width="19.85546875" style="11" customWidth="1"/>
    <col min="9730" max="9730" width="11" style="11" customWidth="1"/>
    <col min="9731" max="9731" width="58" style="11" customWidth="1"/>
    <col min="9732" max="9732" width="9" style="11" customWidth="1"/>
    <col min="9733" max="9733" width="6.7109375" style="11" customWidth="1"/>
    <col min="9734" max="9734" width="7.7109375" style="11" customWidth="1"/>
    <col min="9735" max="9735" width="9.42578125" style="11" customWidth="1"/>
    <col min="9736" max="9984" width="9.140625" style="11"/>
    <col min="9985" max="9985" width="19.85546875" style="11" customWidth="1"/>
    <col min="9986" max="9986" width="11" style="11" customWidth="1"/>
    <col min="9987" max="9987" width="58" style="11" customWidth="1"/>
    <col min="9988" max="9988" width="9" style="11" customWidth="1"/>
    <col min="9989" max="9989" width="6.7109375" style="11" customWidth="1"/>
    <col min="9990" max="9990" width="7.7109375" style="11" customWidth="1"/>
    <col min="9991" max="9991" width="9.42578125" style="11" customWidth="1"/>
    <col min="9992" max="10240" width="9.140625" style="11"/>
    <col min="10241" max="10241" width="19.85546875" style="11" customWidth="1"/>
    <col min="10242" max="10242" width="11" style="11" customWidth="1"/>
    <col min="10243" max="10243" width="58" style="11" customWidth="1"/>
    <col min="10244" max="10244" width="9" style="11" customWidth="1"/>
    <col min="10245" max="10245" width="6.7109375" style="11" customWidth="1"/>
    <col min="10246" max="10246" width="7.7109375" style="11" customWidth="1"/>
    <col min="10247" max="10247" width="9.42578125" style="11" customWidth="1"/>
    <col min="10248" max="10496" width="9.140625" style="11"/>
    <col min="10497" max="10497" width="19.85546875" style="11" customWidth="1"/>
    <col min="10498" max="10498" width="11" style="11" customWidth="1"/>
    <col min="10499" max="10499" width="58" style="11" customWidth="1"/>
    <col min="10500" max="10500" width="9" style="11" customWidth="1"/>
    <col min="10501" max="10501" width="6.7109375" style="11" customWidth="1"/>
    <col min="10502" max="10502" width="7.7109375" style="11" customWidth="1"/>
    <col min="10503" max="10503" width="9.42578125" style="11" customWidth="1"/>
    <col min="10504" max="10752" width="9.140625" style="11"/>
    <col min="10753" max="10753" width="19.85546875" style="11" customWidth="1"/>
    <col min="10754" max="10754" width="11" style="11" customWidth="1"/>
    <col min="10755" max="10755" width="58" style="11" customWidth="1"/>
    <col min="10756" max="10756" width="9" style="11" customWidth="1"/>
    <col min="10757" max="10757" width="6.7109375" style="11" customWidth="1"/>
    <col min="10758" max="10758" width="7.7109375" style="11" customWidth="1"/>
    <col min="10759" max="10759" width="9.42578125" style="11" customWidth="1"/>
    <col min="10760" max="11008" width="9.140625" style="11"/>
    <col min="11009" max="11009" width="19.85546875" style="11" customWidth="1"/>
    <col min="11010" max="11010" width="11" style="11" customWidth="1"/>
    <col min="11011" max="11011" width="58" style="11" customWidth="1"/>
    <col min="11012" max="11012" width="9" style="11" customWidth="1"/>
    <col min="11013" max="11013" width="6.7109375" style="11" customWidth="1"/>
    <col min="11014" max="11014" width="7.7109375" style="11" customWidth="1"/>
    <col min="11015" max="11015" width="9.42578125" style="11" customWidth="1"/>
    <col min="11016" max="11264" width="9.140625" style="11"/>
    <col min="11265" max="11265" width="19.85546875" style="11" customWidth="1"/>
    <col min="11266" max="11266" width="11" style="11" customWidth="1"/>
    <col min="11267" max="11267" width="58" style="11" customWidth="1"/>
    <col min="11268" max="11268" width="9" style="11" customWidth="1"/>
    <col min="11269" max="11269" width="6.7109375" style="11" customWidth="1"/>
    <col min="11270" max="11270" width="7.7109375" style="11" customWidth="1"/>
    <col min="11271" max="11271" width="9.42578125" style="11" customWidth="1"/>
    <col min="11272" max="11520" width="9.140625" style="11"/>
    <col min="11521" max="11521" width="19.85546875" style="11" customWidth="1"/>
    <col min="11522" max="11522" width="11" style="11" customWidth="1"/>
    <col min="11523" max="11523" width="58" style="11" customWidth="1"/>
    <col min="11524" max="11524" width="9" style="11" customWidth="1"/>
    <col min="11525" max="11525" width="6.7109375" style="11" customWidth="1"/>
    <col min="11526" max="11526" width="7.7109375" style="11" customWidth="1"/>
    <col min="11527" max="11527" width="9.42578125" style="11" customWidth="1"/>
    <col min="11528" max="11776" width="9.140625" style="11"/>
    <col min="11777" max="11777" width="19.85546875" style="11" customWidth="1"/>
    <col min="11778" max="11778" width="11" style="11" customWidth="1"/>
    <col min="11779" max="11779" width="58" style="11" customWidth="1"/>
    <col min="11780" max="11780" width="9" style="11" customWidth="1"/>
    <col min="11781" max="11781" width="6.7109375" style="11" customWidth="1"/>
    <col min="11782" max="11782" width="7.7109375" style="11" customWidth="1"/>
    <col min="11783" max="11783" width="9.42578125" style="11" customWidth="1"/>
    <col min="11784" max="12032" width="9.140625" style="11"/>
    <col min="12033" max="12033" width="19.85546875" style="11" customWidth="1"/>
    <col min="12034" max="12034" width="11" style="11" customWidth="1"/>
    <col min="12035" max="12035" width="58" style="11" customWidth="1"/>
    <col min="12036" max="12036" width="9" style="11" customWidth="1"/>
    <col min="12037" max="12037" width="6.7109375" style="11" customWidth="1"/>
    <col min="12038" max="12038" width="7.7109375" style="11" customWidth="1"/>
    <col min="12039" max="12039" width="9.42578125" style="11" customWidth="1"/>
    <col min="12040" max="12288" width="9.140625" style="11"/>
    <col min="12289" max="12289" width="19.85546875" style="11" customWidth="1"/>
    <col min="12290" max="12290" width="11" style="11" customWidth="1"/>
    <col min="12291" max="12291" width="58" style="11" customWidth="1"/>
    <col min="12292" max="12292" width="9" style="11" customWidth="1"/>
    <col min="12293" max="12293" width="6.7109375" style="11" customWidth="1"/>
    <col min="12294" max="12294" width="7.7109375" style="11" customWidth="1"/>
    <col min="12295" max="12295" width="9.42578125" style="11" customWidth="1"/>
    <col min="12296" max="12544" width="9.140625" style="11"/>
    <col min="12545" max="12545" width="19.85546875" style="11" customWidth="1"/>
    <col min="12546" max="12546" width="11" style="11" customWidth="1"/>
    <col min="12547" max="12547" width="58" style="11" customWidth="1"/>
    <col min="12548" max="12548" width="9" style="11" customWidth="1"/>
    <col min="12549" max="12549" width="6.7109375" style="11" customWidth="1"/>
    <col min="12550" max="12550" width="7.7109375" style="11" customWidth="1"/>
    <col min="12551" max="12551" width="9.42578125" style="11" customWidth="1"/>
    <col min="12552" max="12800" width="9.140625" style="11"/>
    <col min="12801" max="12801" width="19.85546875" style="11" customWidth="1"/>
    <col min="12802" max="12802" width="11" style="11" customWidth="1"/>
    <col min="12803" max="12803" width="58" style="11" customWidth="1"/>
    <col min="12804" max="12804" width="9" style="11" customWidth="1"/>
    <col min="12805" max="12805" width="6.7109375" style="11" customWidth="1"/>
    <col min="12806" max="12806" width="7.7109375" style="11" customWidth="1"/>
    <col min="12807" max="12807" width="9.42578125" style="11" customWidth="1"/>
    <col min="12808" max="13056" width="9.140625" style="11"/>
    <col min="13057" max="13057" width="19.85546875" style="11" customWidth="1"/>
    <col min="13058" max="13058" width="11" style="11" customWidth="1"/>
    <col min="13059" max="13059" width="58" style="11" customWidth="1"/>
    <col min="13060" max="13060" width="9" style="11" customWidth="1"/>
    <col min="13061" max="13061" width="6.7109375" style="11" customWidth="1"/>
    <col min="13062" max="13062" width="7.7109375" style="11" customWidth="1"/>
    <col min="13063" max="13063" width="9.42578125" style="11" customWidth="1"/>
    <col min="13064" max="13312" width="9.140625" style="11"/>
    <col min="13313" max="13313" width="19.85546875" style="11" customWidth="1"/>
    <col min="13314" max="13314" width="11" style="11" customWidth="1"/>
    <col min="13315" max="13315" width="58" style="11" customWidth="1"/>
    <col min="13316" max="13316" width="9" style="11" customWidth="1"/>
    <col min="13317" max="13317" width="6.7109375" style="11" customWidth="1"/>
    <col min="13318" max="13318" width="7.7109375" style="11" customWidth="1"/>
    <col min="13319" max="13319" width="9.42578125" style="11" customWidth="1"/>
    <col min="13320" max="13568" width="9.140625" style="11"/>
    <col min="13569" max="13569" width="19.85546875" style="11" customWidth="1"/>
    <col min="13570" max="13570" width="11" style="11" customWidth="1"/>
    <col min="13571" max="13571" width="58" style="11" customWidth="1"/>
    <col min="13572" max="13572" width="9" style="11" customWidth="1"/>
    <col min="13573" max="13573" width="6.7109375" style="11" customWidth="1"/>
    <col min="13574" max="13574" width="7.7109375" style="11" customWidth="1"/>
    <col min="13575" max="13575" width="9.42578125" style="11" customWidth="1"/>
    <col min="13576" max="13824" width="9.140625" style="11"/>
    <col min="13825" max="13825" width="19.85546875" style="11" customWidth="1"/>
    <col min="13826" max="13826" width="11" style="11" customWidth="1"/>
    <col min="13827" max="13827" width="58" style="11" customWidth="1"/>
    <col min="13828" max="13828" width="9" style="11" customWidth="1"/>
    <col min="13829" max="13829" width="6.7109375" style="11" customWidth="1"/>
    <col min="13830" max="13830" width="7.7109375" style="11" customWidth="1"/>
    <col min="13831" max="13831" width="9.42578125" style="11" customWidth="1"/>
    <col min="13832" max="14080" width="9.140625" style="11"/>
    <col min="14081" max="14081" width="19.85546875" style="11" customWidth="1"/>
    <col min="14082" max="14082" width="11" style="11" customWidth="1"/>
    <col min="14083" max="14083" width="58" style="11" customWidth="1"/>
    <col min="14084" max="14084" width="9" style="11" customWidth="1"/>
    <col min="14085" max="14085" width="6.7109375" style="11" customWidth="1"/>
    <col min="14086" max="14086" width="7.7109375" style="11" customWidth="1"/>
    <col min="14087" max="14087" width="9.42578125" style="11" customWidth="1"/>
    <col min="14088" max="14336" width="9.140625" style="11"/>
    <col min="14337" max="14337" width="19.85546875" style="11" customWidth="1"/>
    <col min="14338" max="14338" width="11" style="11" customWidth="1"/>
    <col min="14339" max="14339" width="58" style="11" customWidth="1"/>
    <col min="14340" max="14340" width="9" style="11" customWidth="1"/>
    <col min="14341" max="14341" width="6.7109375" style="11" customWidth="1"/>
    <col min="14342" max="14342" width="7.7109375" style="11" customWidth="1"/>
    <col min="14343" max="14343" width="9.42578125" style="11" customWidth="1"/>
    <col min="14344" max="14592" width="9.140625" style="11"/>
    <col min="14593" max="14593" width="19.85546875" style="11" customWidth="1"/>
    <col min="14594" max="14594" width="11" style="11" customWidth="1"/>
    <col min="14595" max="14595" width="58" style="11" customWidth="1"/>
    <col min="14596" max="14596" width="9" style="11" customWidth="1"/>
    <col min="14597" max="14597" width="6.7109375" style="11" customWidth="1"/>
    <col min="14598" max="14598" width="7.7109375" style="11" customWidth="1"/>
    <col min="14599" max="14599" width="9.42578125" style="11" customWidth="1"/>
    <col min="14600" max="14848" width="9.140625" style="11"/>
    <col min="14849" max="14849" width="19.85546875" style="11" customWidth="1"/>
    <col min="14850" max="14850" width="11" style="11" customWidth="1"/>
    <col min="14851" max="14851" width="58" style="11" customWidth="1"/>
    <col min="14852" max="14852" width="9" style="11" customWidth="1"/>
    <col min="14853" max="14853" width="6.7109375" style="11" customWidth="1"/>
    <col min="14854" max="14854" width="7.7109375" style="11" customWidth="1"/>
    <col min="14855" max="14855" width="9.42578125" style="11" customWidth="1"/>
    <col min="14856" max="15104" width="9.140625" style="11"/>
    <col min="15105" max="15105" width="19.85546875" style="11" customWidth="1"/>
    <col min="15106" max="15106" width="11" style="11" customWidth="1"/>
    <col min="15107" max="15107" width="58" style="11" customWidth="1"/>
    <col min="15108" max="15108" width="9" style="11" customWidth="1"/>
    <col min="15109" max="15109" width="6.7109375" style="11" customWidth="1"/>
    <col min="15110" max="15110" width="7.7109375" style="11" customWidth="1"/>
    <col min="15111" max="15111" width="9.42578125" style="11" customWidth="1"/>
    <col min="15112" max="15360" width="9.140625" style="11"/>
    <col min="15361" max="15361" width="19.85546875" style="11" customWidth="1"/>
    <col min="15362" max="15362" width="11" style="11" customWidth="1"/>
    <col min="15363" max="15363" width="58" style="11" customWidth="1"/>
    <col min="15364" max="15364" width="9" style="11" customWidth="1"/>
    <col min="15365" max="15365" width="6.7109375" style="11" customWidth="1"/>
    <col min="15366" max="15366" width="7.7109375" style="11" customWidth="1"/>
    <col min="15367" max="15367" width="9.42578125" style="11" customWidth="1"/>
    <col min="15368" max="15616" width="9.140625" style="11"/>
    <col min="15617" max="15617" width="19.85546875" style="11" customWidth="1"/>
    <col min="15618" max="15618" width="11" style="11" customWidth="1"/>
    <col min="15619" max="15619" width="58" style="11" customWidth="1"/>
    <col min="15620" max="15620" width="9" style="11" customWidth="1"/>
    <col min="15621" max="15621" width="6.7109375" style="11" customWidth="1"/>
    <col min="15622" max="15622" width="7.7109375" style="11" customWidth="1"/>
    <col min="15623" max="15623" width="9.42578125" style="11" customWidth="1"/>
    <col min="15624" max="15872" width="9.140625" style="11"/>
    <col min="15873" max="15873" width="19.85546875" style="11" customWidth="1"/>
    <col min="15874" max="15874" width="11" style="11" customWidth="1"/>
    <col min="15875" max="15875" width="58" style="11" customWidth="1"/>
    <col min="15876" max="15876" width="9" style="11" customWidth="1"/>
    <col min="15877" max="15877" width="6.7109375" style="11" customWidth="1"/>
    <col min="15878" max="15878" width="7.7109375" style="11" customWidth="1"/>
    <col min="15879" max="15879" width="9.42578125" style="11" customWidth="1"/>
    <col min="15880" max="16128" width="9.140625" style="11"/>
    <col min="16129" max="16129" width="19.85546875" style="11" customWidth="1"/>
    <col min="16130" max="16130" width="11" style="11" customWidth="1"/>
    <col min="16131" max="16131" width="58" style="11" customWidth="1"/>
    <col min="16132" max="16132" width="9" style="11" customWidth="1"/>
    <col min="16133" max="16133" width="6.7109375" style="11" customWidth="1"/>
    <col min="16134" max="16134" width="7.7109375" style="11" customWidth="1"/>
    <col min="16135" max="16135" width="9.42578125" style="11" customWidth="1"/>
    <col min="16136" max="16384" width="9.140625" style="11"/>
  </cols>
  <sheetData>
    <row r="1" spans="1:8" s="5" customFormat="1" ht="27.75" x14ac:dyDescent="0.3">
      <c r="A1" s="221" t="s">
        <v>782</v>
      </c>
      <c r="B1" s="221" t="s">
        <v>783</v>
      </c>
      <c r="C1" s="221" t="s">
        <v>784</v>
      </c>
      <c r="D1" s="222" t="s">
        <v>781</v>
      </c>
      <c r="E1" s="222" t="s">
        <v>780</v>
      </c>
      <c r="F1" s="223" t="s">
        <v>1054</v>
      </c>
      <c r="G1" s="881" t="s">
        <v>1055</v>
      </c>
      <c r="H1" s="224" t="s">
        <v>796</v>
      </c>
    </row>
    <row r="2" spans="1:8" s="702" customFormat="1" x14ac:dyDescent="0.3">
      <c r="A2" s="891" t="s">
        <v>994</v>
      </c>
      <c r="B2" s="703" t="s">
        <v>995</v>
      </c>
      <c r="C2" s="892" t="s">
        <v>1040</v>
      </c>
      <c r="D2" s="893" t="s">
        <v>62</v>
      </c>
      <c r="E2" s="893"/>
      <c r="F2" s="894">
        <f>Spreadsheet!T8</f>
        <v>67.2</v>
      </c>
      <c r="G2" s="895">
        <v>5.6</v>
      </c>
      <c r="H2" s="896">
        <f>G2*3.2</f>
        <v>17.919999999999998</v>
      </c>
    </row>
    <row r="3" spans="1:8" s="702" customFormat="1" x14ac:dyDescent="0.3">
      <c r="A3" s="891" t="s">
        <v>994</v>
      </c>
      <c r="B3" s="703" t="s">
        <v>997</v>
      </c>
      <c r="C3" s="892" t="s">
        <v>1041</v>
      </c>
      <c r="D3" s="893" t="s">
        <v>62</v>
      </c>
      <c r="E3" s="893"/>
      <c r="F3" s="894">
        <f>F2</f>
        <v>67.2</v>
      </c>
      <c r="G3" s="895">
        <v>5.6</v>
      </c>
      <c r="H3" s="896">
        <f t="shared" ref="H3:H5" si="0">G3*3.2</f>
        <v>17.919999999999998</v>
      </c>
    </row>
    <row r="4" spans="1:8" s="702" customFormat="1" x14ac:dyDescent="0.3">
      <c r="A4" s="891" t="s">
        <v>994</v>
      </c>
      <c r="B4" s="891" t="s">
        <v>998</v>
      </c>
      <c r="C4" s="892" t="s">
        <v>1042</v>
      </c>
      <c r="D4" s="893" t="s">
        <v>62</v>
      </c>
      <c r="E4" s="893"/>
      <c r="F4" s="894">
        <f>F2</f>
        <v>67.2</v>
      </c>
      <c r="G4" s="895">
        <v>5.6</v>
      </c>
      <c r="H4" s="896">
        <f t="shared" si="0"/>
        <v>17.919999999999998</v>
      </c>
    </row>
    <row r="5" spans="1:8" s="702" customFormat="1" ht="14.25" thickBot="1" x14ac:dyDescent="0.35">
      <c r="A5" s="898" t="s">
        <v>994</v>
      </c>
      <c r="B5" s="898" t="s">
        <v>999</v>
      </c>
      <c r="C5" s="899" t="s">
        <v>1043</v>
      </c>
      <c r="D5" s="900" t="s">
        <v>62</v>
      </c>
      <c r="E5" s="900"/>
      <c r="F5" s="901">
        <f>F2</f>
        <v>67.2</v>
      </c>
      <c r="G5" s="902">
        <v>5.6</v>
      </c>
      <c r="H5" s="903">
        <f t="shared" si="0"/>
        <v>17.919999999999998</v>
      </c>
    </row>
    <row r="6" spans="1:8" s="702" customFormat="1" x14ac:dyDescent="0.3">
      <c r="A6" s="936" t="s">
        <v>994</v>
      </c>
      <c r="B6" s="936" t="s">
        <v>1000</v>
      </c>
      <c r="C6" s="937" t="s">
        <v>1044</v>
      </c>
      <c r="D6" s="938" t="s">
        <v>49</v>
      </c>
      <c r="E6" s="938" t="s">
        <v>49</v>
      </c>
      <c r="F6" s="939">
        <f>Spreadsheet!T14</f>
        <v>13.59</v>
      </c>
      <c r="G6" s="940">
        <v>8.3000000000000004E-2</v>
      </c>
      <c r="H6" s="941">
        <v>0.25</v>
      </c>
    </row>
    <row r="7" spans="1:8" s="702" customFormat="1" x14ac:dyDescent="0.3">
      <c r="A7" s="891" t="s">
        <v>994</v>
      </c>
      <c r="B7" s="891" t="s">
        <v>1001</v>
      </c>
      <c r="C7" s="892" t="s">
        <v>1045</v>
      </c>
      <c r="D7" s="893" t="s">
        <v>49</v>
      </c>
      <c r="E7" s="893" t="s">
        <v>49</v>
      </c>
      <c r="F7" s="894">
        <f>F6</f>
        <v>13.59</v>
      </c>
      <c r="G7" s="895">
        <v>8.3000000000000004E-2</v>
      </c>
      <c r="H7" s="896">
        <v>0.25</v>
      </c>
    </row>
    <row r="8" spans="1:8" s="702" customFormat="1" x14ac:dyDescent="0.3">
      <c r="A8" s="891" t="s">
        <v>994</v>
      </c>
      <c r="B8" s="891" t="s">
        <v>1002</v>
      </c>
      <c r="C8" s="892" t="s">
        <v>1046</v>
      </c>
      <c r="D8" s="893" t="s">
        <v>49</v>
      </c>
      <c r="E8" s="893" t="s">
        <v>49</v>
      </c>
      <c r="F8" s="894">
        <f>F6</f>
        <v>13.59</v>
      </c>
      <c r="G8" s="895">
        <v>8.3000000000000004E-2</v>
      </c>
      <c r="H8" s="896">
        <v>0.25</v>
      </c>
    </row>
    <row r="9" spans="1:8" s="702" customFormat="1" x14ac:dyDescent="0.3">
      <c r="A9" s="891" t="s">
        <v>994</v>
      </c>
      <c r="B9" s="891" t="s">
        <v>1003</v>
      </c>
      <c r="C9" s="892" t="s">
        <v>1044</v>
      </c>
      <c r="D9" s="893" t="s">
        <v>49</v>
      </c>
      <c r="E9" s="893" t="s">
        <v>49</v>
      </c>
      <c r="F9" s="894">
        <f>F6</f>
        <v>13.59</v>
      </c>
      <c r="G9" s="895">
        <v>8.3000000000000004E-2</v>
      </c>
      <c r="H9" s="896">
        <v>0.25</v>
      </c>
    </row>
    <row r="10" spans="1:8" s="702" customFormat="1" x14ac:dyDescent="0.3">
      <c r="A10" s="891" t="s">
        <v>994</v>
      </c>
      <c r="B10" s="891" t="s">
        <v>1007</v>
      </c>
      <c r="C10" s="892" t="s">
        <v>1047</v>
      </c>
      <c r="D10" s="893" t="s">
        <v>62</v>
      </c>
      <c r="E10" s="893" t="s">
        <v>779</v>
      </c>
      <c r="F10" s="894"/>
      <c r="G10" s="895">
        <v>5.6</v>
      </c>
      <c r="H10" s="896">
        <f>4.3*G10</f>
        <v>24.08</v>
      </c>
    </row>
    <row r="11" spans="1:8" s="702" customFormat="1" ht="14.25" thickBot="1" x14ac:dyDescent="0.35">
      <c r="A11" s="898" t="s">
        <v>994</v>
      </c>
      <c r="B11" s="898" t="s">
        <v>1009</v>
      </c>
      <c r="C11" s="899" t="s">
        <v>1048</v>
      </c>
      <c r="D11" s="900" t="s">
        <v>62</v>
      </c>
      <c r="E11" s="900" t="s">
        <v>779</v>
      </c>
      <c r="F11" s="901"/>
      <c r="G11" s="902">
        <v>5.6</v>
      </c>
      <c r="H11" s="903">
        <f>G11*3.6</f>
        <v>20.16</v>
      </c>
    </row>
    <row r="12" spans="1:8" x14ac:dyDescent="0.3">
      <c r="A12" s="44" t="s">
        <v>403</v>
      </c>
      <c r="B12" s="44" t="s">
        <v>410</v>
      </c>
      <c r="C12" s="44" t="s">
        <v>411</v>
      </c>
      <c r="D12" s="45" t="s">
        <v>3</v>
      </c>
      <c r="E12" s="45" t="s">
        <v>3</v>
      </c>
      <c r="F12" s="379">
        <f>Spreadsheet!T29</f>
        <v>37.950000000000003</v>
      </c>
      <c r="G12" s="897">
        <v>7</v>
      </c>
      <c r="H12" s="47">
        <v>4.0999999999999996</v>
      </c>
    </row>
    <row r="13" spans="1:8" x14ac:dyDescent="0.3">
      <c r="A13" s="6" t="s">
        <v>403</v>
      </c>
      <c r="B13" s="6" t="s">
        <v>412</v>
      </c>
      <c r="C13" s="6" t="s">
        <v>413</v>
      </c>
      <c r="D13" s="7" t="s">
        <v>3</v>
      </c>
      <c r="E13" s="7" t="s">
        <v>3</v>
      </c>
      <c r="F13" s="863">
        <f>Spreadsheet!T30</f>
        <v>37.950000000000003</v>
      </c>
      <c r="G13" s="882">
        <v>7</v>
      </c>
      <c r="H13" s="9">
        <v>4.0999999999999996</v>
      </c>
    </row>
    <row r="14" spans="1:8" x14ac:dyDescent="0.3">
      <c r="A14" s="6" t="s">
        <v>403</v>
      </c>
      <c r="B14" s="6" t="s">
        <v>414</v>
      </c>
      <c r="C14" s="6" t="s">
        <v>415</v>
      </c>
      <c r="D14" s="7" t="s">
        <v>3</v>
      </c>
      <c r="E14" s="7" t="s">
        <v>3</v>
      </c>
      <c r="F14" s="863">
        <f>Spreadsheet!T31</f>
        <v>37.950000000000003</v>
      </c>
      <c r="G14" s="882">
        <v>7</v>
      </c>
      <c r="H14" s="9">
        <v>4.0999999999999996</v>
      </c>
    </row>
    <row r="15" spans="1:8" x14ac:dyDescent="0.3">
      <c r="A15" s="6" t="s">
        <v>403</v>
      </c>
      <c r="B15" s="6" t="s">
        <v>416</v>
      </c>
      <c r="C15" s="6" t="s">
        <v>417</v>
      </c>
      <c r="D15" s="7" t="s">
        <v>3</v>
      </c>
      <c r="E15" s="7" t="s">
        <v>3</v>
      </c>
      <c r="F15" s="863">
        <f>F14</f>
        <v>37.950000000000003</v>
      </c>
      <c r="G15" s="882">
        <v>7</v>
      </c>
      <c r="H15" s="9">
        <v>3.11</v>
      </c>
    </row>
    <row r="16" spans="1:8" x14ac:dyDescent="0.3">
      <c r="A16" s="6" t="s">
        <v>403</v>
      </c>
      <c r="B16" s="6" t="s">
        <v>418</v>
      </c>
      <c r="C16" s="6" t="s">
        <v>419</v>
      </c>
      <c r="D16" s="7" t="s">
        <v>3</v>
      </c>
      <c r="E16" s="7" t="s">
        <v>3</v>
      </c>
      <c r="F16" s="863">
        <f>F14</f>
        <v>37.950000000000003</v>
      </c>
      <c r="G16" s="882">
        <v>7</v>
      </c>
      <c r="H16" s="9">
        <v>3.11</v>
      </c>
    </row>
    <row r="17" spans="1:8" x14ac:dyDescent="0.3">
      <c r="A17" s="6" t="s">
        <v>437</v>
      </c>
      <c r="B17" s="6" t="s">
        <v>438</v>
      </c>
      <c r="C17" s="6" t="s">
        <v>439</v>
      </c>
      <c r="D17" s="7" t="s">
        <v>3</v>
      </c>
      <c r="E17" s="7" t="s">
        <v>3</v>
      </c>
      <c r="F17" s="889">
        <f>Spreadsheet!T48</f>
        <v>17.5</v>
      </c>
      <c r="G17" s="882">
        <v>11</v>
      </c>
      <c r="H17" s="9">
        <v>4</v>
      </c>
    </row>
    <row r="18" spans="1:8" x14ac:dyDescent="0.3">
      <c r="A18" s="6" t="s">
        <v>437</v>
      </c>
      <c r="B18" s="6" t="s">
        <v>440</v>
      </c>
      <c r="C18" s="6" t="s">
        <v>441</v>
      </c>
      <c r="D18" s="7" t="s">
        <v>3</v>
      </c>
      <c r="E18" s="7" t="s">
        <v>3</v>
      </c>
      <c r="F18" s="889">
        <f>F17</f>
        <v>17.5</v>
      </c>
      <c r="G18" s="882">
        <v>11</v>
      </c>
      <c r="H18" s="9">
        <v>4</v>
      </c>
    </row>
    <row r="19" spans="1:8" x14ac:dyDescent="0.3">
      <c r="A19" s="6" t="s">
        <v>437</v>
      </c>
      <c r="B19" s="6" t="s">
        <v>442</v>
      </c>
      <c r="C19" s="6" t="s">
        <v>443</v>
      </c>
      <c r="D19" s="7" t="s">
        <v>3</v>
      </c>
      <c r="E19" s="7" t="s">
        <v>3</v>
      </c>
      <c r="F19" s="889">
        <f>F17</f>
        <v>17.5</v>
      </c>
      <c r="G19" s="882">
        <v>11</v>
      </c>
      <c r="H19" s="9">
        <v>4</v>
      </c>
    </row>
    <row r="20" spans="1:8" x14ac:dyDescent="0.3">
      <c r="A20" s="6" t="s">
        <v>437</v>
      </c>
      <c r="B20" s="6" t="s">
        <v>444</v>
      </c>
      <c r="C20" s="6" t="s">
        <v>445</v>
      </c>
      <c r="D20" s="7" t="s">
        <v>3</v>
      </c>
      <c r="E20" s="7" t="s">
        <v>3</v>
      </c>
      <c r="F20" s="889">
        <f>F17</f>
        <v>17.5</v>
      </c>
      <c r="G20" s="882">
        <v>11</v>
      </c>
      <c r="H20" s="9">
        <v>4</v>
      </c>
    </row>
    <row r="21" spans="1:8" x14ac:dyDescent="0.3">
      <c r="A21" s="6" t="s">
        <v>437</v>
      </c>
      <c r="B21" s="6" t="s">
        <v>446</v>
      </c>
      <c r="C21" s="6" t="s">
        <v>447</v>
      </c>
      <c r="D21" s="7" t="s">
        <v>3</v>
      </c>
      <c r="E21" s="7" t="s">
        <v>3</v>
      </c>
      <c r="F21" s="889">
        <f>Spreadsheet!T63</f>
        <v>17.5</v>
      </c>
      <c r="G21" s="882">
        <v>11</v>
      </c>
      <c r="H21" s="9">
        <v>4.0999999999999996</v>
      </c>
    </row>
    <row r="22" spans="1:8" x14ac:dyDescent="0.3">
      <c r="A22" s="6" t="s">
        <v>437</v>
      </c>
      <c r="B22" s="6" t="s">
        <v>448</v>
      </c>
      <c r="C22" s="6" t="s">
        <v>449</v>
      </c>
      <c r="D22" s="7" t="s">
        <v>3</v>
      </c>
      <c r="E22" s="7" t="s">
        <v>3</v>
      </c>
      <c r="F22" s="889">
        <f>F21</f>
        <v>17.5</v>
      </c>
      <c r="G22" s="882">
        <v>11</v>
      </c>
      <c r="H22" s="9">
        <v>4.0999999999999996</v>
      </c>
    </row>
    <row r="23" spans="1:8" x14ac:dyDescent="0.3">
      <c r="A23" s="6" t="s">
        <v>437</v>
      </c>
      <c r="B23" s="6" t="s">
        <v>450</v>
      </c>
      <c r="C23" s="6" t="s">
        <v>451</v>
      </c>
      <c r="D23" s="7" t="s">
        <v>3</v>
      </c>
      <c r="E23" s="7" t="s">
        <v>3</v>
      </c>
      <c r="F23" s="889">
        <f>F21</f>
        <v>17.5</v>
      </c>
      <c r="G23" s="882">
        <v>11</v>
      </c>
      <c r="H23" s="9">
        <v>4.0999999999999996</v>
      </c>
    </row>
    <row r="24" spans="1:8" x14ac:dyDescent="0.3">
      <c r="A24" s="6" t="s">
        <v>437</v>
      </c>
      <c r="B24" s="6" t="s">
        <v>452</v>
      </c>
      <c r="C24" s="6" t="s">
        <v>453</v>
      </c>
      <c r="D24" s="7" t="s">
        <v>3</v>
      </c>
      <c r="E24" s="7" t="s">
        <v>3</v>
      </c>
      <c r="F24" s="889">
        <f>F21</f>
        <v>17.5</v>
      </c>
      <c r="G24" s="882">
        <v>11</v>
      </c>
      <c r="H24" s="9">
        <v>4.0999999999999996</v>
      </c>
    </row>
    <row r="25" spans="1:8" x14ac:dyDescent="0.3">
      <c r="A25" s="6" t="s">
        <v>437</v>
      </c>
      <c r="B25" s="6" t="s">
        <v>454</v>
      </c>
      <c r="C25" s="6" t="s">
        <v>455</v>
      </c>
      <c r="D25" s="7" t="s">
        <v>3</v>
      </c>
      <c r="E25" s="7" t="s">
        <v>3</v>
      </c>
      <c r="F25" s="889">
        <f>F21</f>
        <v>17.5</v>
      </c>
      <c r="G25" s="882">
        <v>11</v>
      </c>
      <c r="H25" s="9">
        <v>4.0999999999999996</v>
      </c>
    </row>
    <row r="26" spans="1:8" x14ac:dyDescent="0.3">
      <c r="A26" s="6" t="s">
        <v>437</v>
      </c>
      <c r="B26" s="6" t="s">
        <v>456</v>
      </c>
      <c r="C26" s="6" t="s">
        <v>457</v>
      </c>
      <c r="D26" s="7" t="s">
        <v>3</v>
      </c>
      <c r="E26" s="7" t="s">
        <v>3</v>
      </c>
      <c r="F26" s="889">
        <f>F21</f>
        <v>17.5</v>
      </c>
      <c r="G26" s="882">
        <v>11</v>
      </c>
      <c r="H26" s="9">
        <v>4.0999999999999996</v>
      </c>
    </row>
    <row r="27" spans="1:8" x14ac:dyDescent="0.3">
      <c r="A27" s="6" t="s">
        <v>437</v>
      </c>
      <c r="B27" s="6" t="s">
        <v>458</v>
      </c>
      <c r="C27" s="6" t="s">
        <v>459</v>
      </c>
      <c r="D27" s="7" t="s">
        <v>3</v>
      </c>
      <c r="E27" s="7" t="s">
        <v>3</v>
      </c>
      <c r="F27" s="889">
        <f>F21</f>
        <v>17.5</v>
      </c>
      <c r="G27" s="882">
        <v>11</v>
      </c>
      <c r="H27" s="9">
        <v>4.0999999999999996</v>
      </c>
    </row>
    <row r="28" spans="1:8" x14ac:dyDescent="0.3">
      <c r="A28" s="6" t="s">
        <v>437</v>
      </c>
      <c r="B28" s="6" t="s">
        <v>460</v>
      </c>
      <c r="C28" s="6" t="s">
        <v>461</v>
      </c>
      <c r="D28" s="7" t="s">
        <v>3</v>
      </c>
      <c r="E28" s="7" t="s">
        <v>3</v>
      </c>
      <c r="F28" s="889">
        <f>Spreadsheet!T70</f>
        <v>17.5</v>
      </c>
      <c r="G28" s="882">
        <v>11</v>
      </c>
      <c r="H28" s="9">
        <v>4.0999999999999996</v>
      </c>
    </row>
    <row r="29" spans="1:8" x14ac:dyDescent="0.3">
      <c r="A29" s="6" t="s">
        <v>437</v>
      </c>
      <c r="B29" s="6" t="s">
        <v>462</v>
      </c>
      <c r="C29" s="6" t="s">
        <v>463</v>
      </c>
      <c r="D29" s="7" t="s">
        <v>3</v>
      </c>
      <c r="E29" s="7" t="s">
        <v>3</v>
      </c>
      <c r="F29" s="889">
        <f>Spreadsheet!T53</f>
        <v>17.5</v>
      </c>
      <c r="G29" s="882">
        <v>11</v>
      </c>
      <c r="H29" s="9">
        <v>3.54</v>
      </c>
    </row>
    <row r="30" spans="1:8" x14ac:dyDescent="0.3">
      <c r="A30" s="6" t="s">
        <v>437</v>
      </c>
      <c r="B30" s="6" t="s">
        <v>464</v>
      </c>
      <c r="C30" s="6" t="s">
        <v>465</v>
      </c>
      <c r="D30" s="7" t="s">
        <v>3</v>
      </c>
      <c r="E30" s="7" t="s">
        <v>3</v>
      </c>
      <c r="F30" s="889">
        <f>Spreadsheet!T52</f>
        <v>18.989999999999998</v>
      </c>
      <c r="G30" s="882">
        <v>11</v>
      </c>
      <c r="H30" s="9">
        <v>3.54</v>
      </c>
    </row>
    <row r="31" spans="1:8" x14ac:dyDescent="0.3">
      <c r="A31" s="6" t="s">
        <v>437</v>
      </c>
      <c r="B31" s="6" t="s">
        <v>466</v>
      </c>
      <c r="C31" s="6" t="s">
        <v>467</v>
      </c>
      <c r="D31" s="7" t="s">
        <v>3</v>
      </c>
      <c r="E31" s="7" t="s">
        <v>3</v>
      </c>
      <c r="F31" s="889">
        <f>F29</f>
        <v>17.5</v>
      </c>
      <c r="G31" s="882">
        <v>11</v>
      </c>
      <c r="H31" s="9">
        <v>3.54</v>
      </c>
    </row>
    <row r="32" spans="1:8" x14ac:dyDescent="0.3">
      <c r="A32" s="6" t="s">
        <v>437</v>
      </c>
      <c r="B32" s="6" t="s">
        <v>468</v>
      </c>
      <c r="C32" s="6" t="s">
        <v>469</v>
      </c>
      <c r="D32" s="7" t="s">
        <v>3</v>
      </c>
      <c r="E32" s="7" t="s">
        <v>3</v>
      </c>
      <c r="F32" s="889">
        <f>F31</f>
        <v>17.5</v>
      </c>
      <c r="G32" s="882">
        <v>11</v>
      </c>
      <c r="H32" s="9">
        <v>3.54</v>
      </c>
    </row>
    <row r="33" spans="1:8" x14ac:dyDescent="0.3">
      <c r="A33" s="6" t="s">
        <v>437</v>
      </c>
      <c r="B33" s="6" t="s">
        <v>470</v>
      </c>
      <c r="C33" s="6" t="s">
        <v>471</v>
      </c>
      <c r="D33" s="7" t="s">
        <v>3</v>
      </c>
      <c r="E33" s="7" t="s">
        <v>3</v>
      </c>
      <c r="F33" s="889">
        <f>F31</f>
        <v>17.5</v>
      </c>
      <c r="G33" s="882">
        <v>11</v>
      </c>
      <c r="H33" s="9">
        <v>3.54</v>
      </c>
    </row>
    <row r="34" spans="1:8" x14ac:dyDescent="0.3">
      <c r="A34" s="6" t="s">
        <v>437</v>
      </c>
      <c r="B34" s="6" t="s">
        <v>472</v>
      </c>
      <c r="C34" s="6" t="s">
        <v>473</v>
      </c>
      <c r="D34" s="7" t="s">
        <v>3</v>
      </c>
      <c r="E34" s="7" t="s">
        <v>3</v>
      </c>
      <c r="F34" s="889">
        <f>F31</f>
        <v>17.5</v>
      </c>
      <c r="G34" s="882">
        <v>11</v>
      </c>
      <c r="H34" s="9">
        <v>3.54</v>
      </c>
    </row>
    <row r="35" spans="1:8" x14ac:dyDescent="0.3">
      <c r="A35" s="6" t="s">
        <v>437</v>
      </c>
      <c r="B35" s="6" t="s">
        <v>474</v>
      </c>
      <c r="C35" s="6" t="s">
        <v>475</v>
      </c>
      <c r="D35" s="7" t="s">
        <v>3</v>
      </c>
      <c r="E35" s="7" t="s">
        <v>3</v>
      </c>
      <c r="F35" s="889">
        <f>F31</f>
        <v>17.5</v>
      </c>
      <c r="G35" s="882">
        <v>11</v>
      </c>
      <c r="H35" s="9">
        <v>3.54</v>
      </c>
    </row>
    <row r="36" spans="1:8" x14ac:dyDescent="0.3">
      <c r="A36" s="6" t="s">
        <v>437</v>
      </c>
      <c r="B36" s="6" t="s">
        <v>476</v>
      </c>
      <c r="C36" s="6" t="s">
        <v>477</v>
      </c>
      <c r="D36" s="7" t="s">
        <v>3</v>
      </c>
      <c r="E36" s="7" t="s">
        <v>3</v>
      </c>
      <c r="F36" s="889">
        <f>F31</f>
        <v>17.5</v>
      </c>
      <c r="G36" s="882">
        <v>11</v>
      </c>
      <c r="H36" s="9">
        <v>3.54</v>
      </c>
    </row>
    <row r="37" spans="1:8" x14ac:dyDescent="0.3">
      <c r="A37" s="6" t="s">
        <v>437</v>
      </c>
      <c r="B37" s="6" t="s">
        <v>680</v>
      </c>
      <c r="C37" s="6" t="s">
        <v>681</v>
      </c>
      <c r="D37" s="7" t="s">
        <v>3</v>
      </c>
      <c r="E37" s="7" t="s">
        <v>3</v>
      </c>
      <c r="F37" s="889">
        <f>Spreadsheet!T60</f>
        <v>17.5</v>
      </c>
      <c r="G37" s="882">
        <v>11</v>
      </c>
      <c r="H37" s="9">
        <v>3.54</v>
      </c>
    </row>
    <row r="38" spans="1:8" x14ac:dyDescent="0.3">
      <c r="A38" s="6" t="s">
        <v>437</v>
      </c>
      <c r="B38" s="6" t="s">
        <v>490</v>
      </c>
      <c r="C38" s="6" t="s">
        <v>491</v>
      </c>
      <c r="D38" s="7" t="s">
        <v>49</v>
      </c>
      <c r="E38" s="7" t="s">
        <v>49</v>
      </c>
      <c r="F38" s="889">
        <f>Spreadsheet!T41</f>
        <v>9.75</v>
      </c>
      <c r="G38" s="882">
        <v>33</v>
      </c>
      <c r="H38" s="9">
        <v>1.1000000000000001</v>
      </c>
    </row>
    <row r="39" spans="1:8" x14ac:dyDescent="0.3">
      <c r="A39" s="6" t="s">
        <v>437</v>
      </c>
      <c r="B39" s="6" t="s">
        <v>492</v>
      </c>
      <c r="C39" s="6" t="s">
        <v>493</v>
      </c>
      <c r="D39" s="7" t="s">
        <v>49</v>
      </c>
      <c r="E39" s="7" t="s">
        <v>49</v>
      </c>
      <c r="F39" s="889">
        <f>F38</f>
        <v>9.75</v>
      </c>
      <c r="G39" s="882">
        <v>33</v>
      </c>
      <c r="H39" s="9">
        <v>1.1000000000000001</v>
      </c>
    </row>
    <row r="40" spans="1:8" x14ac:dyDescent="0.3">
      <c r="A40" s="6" t="s">
        <v>437</v>
      </c>
      <c r="B40" s="6" t="s">
        <v>494</v>
      </c>
      <c r="C40" s="6" t="s">
        <v>495</v>
      </c>
      <c r="D40" s="7" t="s">
        <v>49</v>
      </c>
      <c r="E40" s="7" t="s">
        <v>49</v>
      </c>
      <c r="F40" s="889">
        <f>F38</f>
        <v>9.75</v>
      </c>
      <c r="G40" s="882">
        <v>33</v>
      </c>
      <c r="H40" s="9">
        <v>1.1000000000000001</v>
      </c>
    </row>
    <row r="41" spans="1:8" x14ac:dyDescent="0.3">
      <c r="A41" s="6" t="s">
        <v>437</v>
      </c>
      <c r="B41" s="6" t="s">
        <v>496</v>
      </c>
      <c r="C41" s="6" t="s">
        <v>497</v>
      </c>
      <c r="D41" s="7" t="s">
        <v>49</v>
      </c>
      <c r="E41" s="7" t="s">
        <v>49</v>
      </c>
      <c r="F41" s="889">
        <f>F38</f>
        <v>9.75</v>
      </c>
      <c r="G41" s="882">
        <v>33</v>
      </c>
      <c r="H41" s="9">
        <v>1.1000000000000001</v>
      </c>
    </row>
    <row r="42" spans="1:8" x14ac:dyDescent="0.3">
      <c r="A42" s="6" t="s">
        <v>437</v>
      </c>
      <c r="B42" s="6" t="s">
        <v>498</v>
      </c>
      <c r="C42" s="6" t="s">
        <v>499</v>
      </c>
      <c r="D42" s="7" t="s">
        <v>49</v>
      </c>
      <c r="E42" s="7" t="s">
        <v>49</v>
      </c>
      <c r="F42" s="889">
        <f>F38</f>
        <v>9.75</v>
      </c>
      <c r="G42" s="882">
        <v>33</v>
      </c>
      <c r="H42" s="9">
        <v>1.1000000000000001</v>
      </c>
    </row>
    <row r="43" spans="1:8" x14ac:dyDescent="0.3">
      <c r="A43" s="6" t="s">
        <v>437</v>
      </c>
      <c r="B43" s="6" t="s">
        <v>500</v>
      </c>
      <c r="C43" s="6" t="s">
        <v>501</v>
      </c>
      <c r="D43" s="7" t="s">
        <v>49</v>
      </c>
      <c r="E43" s="7" t="s">
        <v>49</v>
      </c>
      <c r="F43" s="889">
        <f>F38</f>
        <v>9.75</v>
      </c>
      <c r="G43" s="882">
        <v>33</v>
      </c>
      <c r="H43" s="9">
        <v>1.1000000000000001</v>
      </c>
    </row>
    <row r="44" spans="1:8" x14ac:dyDescent="0.3">
      <c r="A44" s="6" t="s">
        <v>437</v>
      </c>
      <c r="B44" s="6" t="s">
        <v>502</v>
      </c>
      <c r="C44" s="6" t="s">
        <v>503</v>
      </c>
      <c r="D44" s="7" t="s">
        <v>3</v>
      </c>
      <c r="E44" s="7" t="s">
        <v>3</v>
      </c>
      <c r="F44" s="889">
        <f>Spreadsheet!T77</f>
        <v>17.989999999999998</v>
      </c>
      <c r="G44" s="882">
        <v>11</v>
      </c>
      <c r="H44" s="9">
        <v>3.54</v>
      </c>
    </row>
    <row r="45" spans="1:8" x14ac:dyDescent="0.3">
      <c r="A45" s="6" t="s">
        <v>437</v>
      </c>
      <c r="B45" s="6" t="s">
        <v>504</v>
      </c>
      <c r="C45" s="6" t="s">
        <v>505</v>
      </c>
      <c r="D45" s="7" t="s">
        <v>3</v>
      </c>
      <c r="E45" s="7" t="s">
        <v>3</v>
      </c>
      <c r="F45" s="889">
        <f>F44</f>
        <v>17.989999999999998</v>
      </c>
      <c r="G45" s="882">
        <v>11</v>
      </c>
      <c r="H45" s="9">
        <v>3.54</v>
      </c>
    </row>
    <row r="46" spans="1:8" x14ac:dyDescent="0.3">
      <c r="A46" s="6" t="s">
        <v>437</v>
      </c>
      <c r="B46" s="6" t="s">
        <v>506</v>
      </c>
      <c r="C46" s="6" t="s">
        <v>507</v>
      </c>
      <c r="D46" s="7" t="s">
        <v>3</v>
      </c>
      <c r="E46" s="7" t="s">
        <v>3</v>
      </c>
      <c r="F46" s="889">
        <f>F44</f>
        <v>17.989999999999998</v>
      </c>
      <c r="G46" s="882">
        <v>11</v>
      </c>
      <c r="H46" s="9">
        <v>3.54</v>
      </c>
    </row>
    <row r="47" spans="1:8" x14ac:dyDescent="0.3">
      <c r="A47" s="6" t="s">
        <v>437</v>
      </c>
      <c r="B47" s="6" t="s">
        <v>508</v>
      </c>
      <c r="C47" s="6" t="s">
        <v>509</v>
      </c>
      <c r="D47" s="7" t="s">
        <v>3</v>
      </c>
      <c r="E47" s="7" t="s">
        <v>3</v>
      </c>
      <c r="F47" s="889">
        <f>F44</f>
        <v>17.989999999999998</v>
      </c>
      <c r="G47" s="882">
        <v>11</v>
      </c>
      <c r="H47" s="9">
        <v>3.54</v>
      </c>
    </row>
    <row r="48" spans="1:8" x14ac:dyDescent="0.3">
      <c r="A48" s="6" t="s">
        <v>990</v>
      </c>
      <c r="B48" s="6" t="s">
        <v>971</v>
      </c>
      <c r="C48" s="6" t="s">
        <v>972</v>
      </c>
      <c r="D48" s="7" t="s">
        <v>62</v>
      </c>
      <c r="E48" s="7" t="s">
        <v>3</v>
      </c>
      <c r="F48" s="20">
        <f>Spreadsheet!T84</f>
        <v>200.35895384615387</v>
      </c>
      <c r="G48" s="883">
        <v>20</v>
      </c>
      <c r="H48" s="9">
        <f t="shared" ref="H48:H55" si="1">1.7*20</f>
        <v>34</v>
      </c>
    </row>
    <row r="49" spans="1:8" x14ac:dyDescent="0.3">
      <c r="A49" s="6" t="s">
        <v>990</v>
      </c>
      <c r="B49" s="6" t="s">
        <v>973</v>
      </c>
      <c r="C49" s="6" t="s">
        <v>974</v>
      </c>
      <c r="D49" s="7" t="s">
        <v>62</v>
      </c>
      <c r="E49" s="7" t="s">
        <v>3</v>
      </c>
      <c r="F49" s="20">
        <f>Spreadsheet!T88</f>
        <v>200.35895384615387</v>
      </c>
      <c r="G49" s="883">
        <v>20</v>
      </c>
      <c r="H49" s="9">
        <f t="shared" si="1"/>
        <v>34</v>
      </c>
    </row>
    <row r="50" spans="1:8" x14ac:dyDescent="0.3">
      <c r="A50" s="6" t="s">
        <v>990</v>
      </c>
      <c r="B50" s="6" t="s">
        <v>975</v>
      </c>
      <c r="C50" s="6" t="s">
        <v>977</v>
      </c>
      <c r="D50" s="7" t="s">
        <v>62</v>
      </c>
      <c r="E50" s="7" t="s">
        <v>3</v>
      </c>
      <c r="F50" s="20">
        <f>Spreadsheet!T86</f>
        <v>200.35895384615387</v>
      </c>
      <c r="G50" s="883">
        <v>20</v>
      </c>
      <c r="H50" s="9">
        <f t="shared" si="1"/>
        <v>34</v>
      </c>
    </row>
    <row r="51" spans="1:8" x14ac:dyDescent="0.3">
      <c r="A51" s="6" t="s">
        <v>990</v>
      </c>
      <c r="B51" s="6" t="s">
        <v>976</v>
      </c>
      <c r="C51" s="6" t="s">
        <v>978</v>
      </c>
      <c r="D51" s="7" t="s">
        <v>62</v>
      </c>
      <c r="E51" s="7" t="s">
        <v>3</v>
      </c>
      <c r="F51" s="20">
        <f>Spreadsheet!T90</f>
        <v>200.35895384615387</v>
      </c>
      <c r="G51" s="883">
        <v>20</v>
      </c>
      <c r="H51" s="9">
        <f t="shared" si="1"/>
        <v>34</v>
      </c>
    </row>
    <row r="52" spans="1:8" x14ac:dyDescent="0.3">
      <c r="A52" s="6" t="s">
        <v>990</v>
      </c>
      <c r="B52" s="6" t="s">
        <v>980</v>
      </c>
      <c r="C52" s="6" t="s">
        <v>981</v>
      </c>
      <c r="D52" s="7" t="s">
        <v>62</v>
      </c>
      <c r="E52" s="7" t="s">
        <v>3</v>
      </c>
      <c r="F52" s="20">
        <f>Spreadsheet!T88</f>
        <v>200.35895384615387</v>
      </c>
      <c r="G52" s="883">
        <v>20</v>
      </c>
      <c r="H52" s="9">
        <f t="shared" si="1"/>
        <v>34</v>
      </c>
    </row>
    <row r="53" spans="1:8" x14ac:dyDescent="0.3">
      <c r="A53" s="6" t="s">
        <v>990</v>
      </c>
      <c r="B53" s="6" t="s">
        <v>985</v>
      </c>
      <c r="C53" s="6" t="s">
        <v>982</v>
      </c>
      <c r="D53" s="7" t="s">
        <v>62</v>
      </c>
      <c r="E53" s="7" t="s">
        <v>3</v>
      </c>
      <c r="F53" s="20">
        <f>Spreadsheet!T96</f>
        <v>200.35584615384616</v>
      </c>
      <c r="G53" s="883">
        <v>20</v>
      </c>
      <c r="H53" s="9">
        <f t="shared" si="1"/>
        <v>34</v>
      </c>
    </row>
    <row r="54" spans="1:8" x14ac:dyDescent="0.3">
      <c r="A54" s="6" t="s">
        <v>990</v>
      </c>
      <c r="B54" s="6" t="s">
        <v>986</v>
      </c>
      <c r="C54" s="6" t="s">
        <v>983</v>
      </c>
      <c r="D54" s="7" t="s">
        <v>62</v>
      </c>
      <c r="E54" s="7" t="s">
        <v>3</v>
      </c>
      <c r="F54" s="20">
        <f>Spreadsheet!T90</f>
        <v>200.35895384615387</v>
      </c>
      <c r="G54" s="883">
        <v>20</v>
      </c>
      <c r="H54" s="9">
        <f t="shared" si="1"/>
        <v>34</v>
      </c>
    </row>
    <row r="55" spans="1:8" x14ac:dyDescent="0.3">
      <c r="A55" s="6" t="s">
        <v>990</v>
      </c>
      <c r="B55" s="6" t="s">
        <v>987</v>
      </c>
      <c r="C55" s="6" t="s">
        <v>984</v>
      </c>
      <c r="D55" s="7" t="s">
        <v>62</v>
      </c>
      <c r="E55" s="7" t="s">
        <v>3</v>
      </c>
      <c r="F55" s="20">
        <f>Spreadsheet!T100</f>
        <v>200.35584615384616</v>
      </c>
      <c r="G55" s="883">
        <v>20</v>
      </c>
      <c r="H55" s="9">
        <f t="shared" si="1"/>
        <v>34</v>
      </c>
    </row>
    <row r="56" spans="1:8" x14ac:dyDescent="0.3">
      <c r="A56" s="6" t="s">
        <v>345</v>
      </c>
      <c r="B56" s="6" t="s">
        <v>346</v>
      </c>
      <c r="C56" s="6" t="s">
        <v>347</v>
      </c>
      <c r="D56" s="7" t="s">
        <v>62</v>
      </c>
      <c r="E56" s="7" t="s">
        <v>779</v>
      </c>
      <c r="F56" s="863">
        <f>Spreadsheet!T109</f>
        <v>257.60000000000002</v>
      </c>
      <c r="G56" s="882">
        <v>8</v>
      </c>
      <c r="H56" s="9">
        <v>30.4</v>
      </c>
    </row>
    <row r="57" spans="1:8" x14ac:dyDescent="0.3">
      <c r="A57" s="6" t="s">
        <v>345</v>
      </c>
      <c r="B57" s="6" t="s">
        <v>348</v>
      </c>
      <c r="C57" s="6" t="s">
        <v>349</v>
      </c>
      <c r="D57" s="7" t="s">
        <v>62</v>
      </c>
      <c r="E57" s="7" t="s">
        <v>779</v>
      </c>
      <c r="F57" s="863">
        <f>F56</f>
        <v>257.60000000000002</v>
      </c>
      <c r="G57" s="882">
        <v>8</v>
      </c>
      <c r="H57" s="9">
        <v>30.4</v>
      </c>
    </row>
    <row r="58" spans="1:8" x14ac:dyDescent="0.3">
      <c r="A58" s="6" t="s">
        <v>46</v>
      </c>
      <c r="B58" s="6" t="s">
        <v>47</v>
      </c>
      <c r="C58" s="6" t="s">
        <v>48</v>
      </c>
      <c r="D58" s="7" t="s">
        <v>49</v>
      </c>
      <c r="E58" s="7" t="s">
        <v>49</v>
      </c>
      <c r="F58" s="863">
        <f>Spreadsheet!T126</f>
        <v>10.29</v>
      </c>
      <c r="G58" s="882">
        <v>48</v>
      </c>
      <c r="H58" s="9">
        <v>0.23</v>
      </c>
    </row>
    <row r="59" spans="1:8" x14ac:dyDescent="0.3">
      <c r="A59" s="6" t="s">
        <v>46</v>
      </c>
      <c r="B59" s="6" t="s">
        <v>50</v>
      </c>
      <c r="C59" s="6" t="s">
        <v>51</v>
      </c>
      <c r="D59" s="7" t="s">
        <v>49</v>
      </c>
      <c r="E59" s="7" t="s">
        <v>49</v>
      </c>
      <c r="F59" s="863">
        <f>F58</f>
        <v>10.29</v>
      </c>
      <c r="G59" s="882">
        <v>48</v>
      </c>
      <c r="H59" s="9">
        <v>0.23</v>
      </c>
    </row>
    <row r="60" spans="1:8" x14ac:dyDescent="0.3">
      <c r="A60" s="6" t="s">
        <v>46</v>
      </c>
      <c r="B60" s="6" t="s">
        <v>52</v>
      </c>
      <c r="C60" s="6" t="s">
        <v>53</v>
      </c>
      <c r="D60" s="7" t="s">
        <v>49</v>
      </c>
      <c r="E60" s="7" t="s">
        <v>49</v>
      </c>
      <c r="F60" s="863">
        <f>F58</f>
        <v>10.29</v>
      </c>
      <c r="G60" s="882">
        <v>48</v>
      </c>
      <c r="H60" s="9">
        <v>0.23</v>
      </c>
    </row>
    <row r="61" spans="1:8" x14ac:dyDescent="0.3">
      <c r="A61" s="6" t="s">
        <v>46</v>
      </c>
      <c r="B61" s="6" t="s">
        <v>54</v>
      </c>
      <c r="C61" s="6" t="s">
        <v>55</v>
      </c>
      <c r="D61" s="7" t="s">
        <v>49</v>
      </c>
      <c r="E61" s="7" t="s">
        <v>49</v>
      </c>
      <c r="F61" s="863">
        <f>F58</f>
        <v>10.29</v>
      </c>
      <c r="G61" s="882">
        <v>48</v>
      </c>
      <c r="H61" s="9">
        <v>0.23</v>
      </c>
    </row>
    <row r="62" spans="1:8" x14ac:dyDescent="0.3">
      <c r="A62" s="6" t="s">
        <v>46</v>
      </c>
      <c r="B62" s="6" t="s">
        <v>56</v>
      </c>
      <c r="C62" s="6" t="s">
        <v>57</v>
      </c>
      <c r="D62" s="7" t="s">
        <v>49</v>
      </c>
      <c r="E62" s="7" t="s">
        <v>49</v>
      </c>
      <c r="F62" s="863">
        <f>F58</f>
        <v>10.29</v>
      </c>
      <c r="G62" s="882">
        <v>48</v>
      </c>
      <c r="H62" s="9">
        <v>0.23</v>
      </c>
    </row>
    <row r="63" spans="1:8" x14ac:dyDescent="0.3">
      <c r="A63" s="6" t="s">
        <v>46</v>
      </c>
      <c r="B63" s="6" t="s">
        <v>58</v>
      </c>
      <c r="C63" s="6" t="s">
        <v>59</v>
      </c>
      <c r="D63" s="7" t="s">
        <v>49</v>
      </c>
      <c r="E63" s="7" t="s">
        <v>49</v>
      </c>
      <c r="F63" s="863">
        <f>F59</f>
        <v>10.29</v>
      </c>
      <c r="G63" s="882">
        <v>48</v>
      </c>
      <c r="H63" s="9">
        <v>0.23</v>
      </c>
    </row>
    <row r="64" spans="1:8" x14ac:dyDescent="0.3">
      <c r="A64" s="6" t="s">
        <v>46</v>
      </c>
      <c r="B64" s="6" t="s">
        <v>60</v>
      </c>
      <c r="C64" s="6" t="s">
        <v>61</v>
      </c>
      <c r="D64" s="7" t="s">
        <v>62</v>
      </c>
      <c r="E64" s="7" t="s">
        <v>779</v>
      </c>
      <c r="F64" s="863">
        <f>Spreadsheet!T117</f>
        <v>96.21</v>
      </c>
      <c r="G64" s="882">
        <v>9</v>
      </c>
      <c r="H64" s="9">
        <v>23.4</v>
      </c>
    </row>
    <row r="65" spans="1:8" x14ac:dyDescent="0.3">
      <c r="A65" s="6" t="s">
        <v>46</v>
      </c>
      <c r="B65" s="6" t="s">
        <v>63</v>
      </c>
      <c r="C65" s="6" t="s">
        <v>64</v>
      </c>
      <c r="D65" s="7" t="s">
        <v>62</v>
      </c>
      <c r="E65" s="7" t="s">
        <v>779</v>
      </c>
      <c r="F65" s="863">
        <f>F64</f>
        <v>96.21</v>
      </c>
      <c r="G65" s="882">
        <v>9</v>
      </c>
      <c r="H65" s="9">
        <v>23.4</v>
      </c>
    </row>
    <row r="66" spans="1:8" x14ac:dyDescent="0.3">
      <c r="A66" s="6" t="s">
        <v>46</v>
      </c>
      <c r="B66" s="6" t="s">
        <v>65</v>
      </c>
      <c r="C66" s="6" t="s">
        <v>66</v>
      </c>
      <c r="D66" s="7" t="s">
        <v>62</v>
      </c>
      <c r="E66" s="7" t="s">
        <v>779</v>
      </c>
      <c r="F66" s="863">
        <f>F64</f>
        <v>96.21</v>
      </c>
      <c r="G66" s="882">
        <v>9</v>
      </c>
      <c r="H66" s="9">
        <v>23.4</v>
      </c>
    </row>
    <row r="67" spans="1:8" x14ac:dyDescent="0.3">
      <c r="A67" s="6" t="s">
        <v>46</v>
      </c>
      <c r="B67" s="6" t="s">
        <v>67</v>
      </c>
      <c r="C67" s="6" t="s">
        <v>68</v>
      </c>
      <c r="D67" s="7" t="s">
        <v>62</v>
      </c>
      <c r="E67" s="7" t="s">
        <v>779</v>
      </c>
      <c r="F67" s="863">
        <f>F64</f>
        <v>96.21</v>
      </c>
      <c r="G67" s="882">
        <v>9</v>
      </c>
      <c r="H67" s="9">
        <v>23.4</v>
      </c>
    </row>
    <row r="68" spans="1:8" x14ac:dyDescent="0.3">
      <c r="A68" s="6" t="s">
        <v>46</v>
      </c>
      <c r="B68" s="6" t="s">
        <v>69</v>
      </c>
      <c r="C68" s="6" t="s">
        <v>70</v>
      </c>
      <c r="D68" s="7" t="s">
        <v>62</v>
      </c>
      <c r="E68" s="7" t="s">
        <v>779</v>
      </c>
      <c r="F68" s="863">
        <f>F64</f>
        <v>96.21</v>
      </c>
      <c r="G68" s="882">
        <v>9</v>
      </c>
      <c r="H68" s="9">
        <v>23.4</v>
      </c>
    </row>
    <row r="69" spans="1:8" x14ac:dyDescent="0.3">
      <c r="A69" s="6" t="s">
        <v>46</v>
      </c>
      <c r="B69" s="6" t="s">
        <v>71</v>
      </c>
      <c r="C69" s="6" t="s">
        <v>72</v>
      </c>
      <c r="D69" s="7" t="s">
        <v>62</v>
      </c>
      <c r="E69" s="7" t="s">
        <v>779</v>
      </c>
      <c r="F69" s="863">
        <f>F64</f>
        <v>96.21</v>
      </c>
      <c r="G69" s="882">
        <v>9</v>
      </c>
      <c r="H69" s="9">
        <v>23.4</v>
      </c>
    </row>
    <row r="70" spans="1:8" x14ac:dyDescent="0.3">
      <c r="A70" s="6" t="s">
        <v>46</v>
      </c>
      <c r="B70" s="6" t="s">
        <v>603</v>
      </c>
      <c r="C70" s="6" t="s">
        <v>623</v>
      </c>
      <c r="D70" s="7" t="s">
        <v>49</v>
      </c>
      <c r="E70" s="7" t="s">
        <v>830</v>
      </c>
      <c r="F70" s="863">
        <f>Spreadsheet!T134</f>
        <v>11.22</v>
      </c>
      <c r="G70" s="882">
        <v>66</v>
      </c>
      <c r="H70" s="9">
        <v>0.05</v>
      </c>
    </row>
    <row r="71" spans="1:8" x14ac:dyDescent="0.3">
      <c r="A71" s="6" t="s">
        <v>46</v>
      </c>
      <c r="B71" s="6" t="s">
        <v>604</v>
      </c>
      <c r="C71" s="6" t="s">
        <v>624</v>
      </c>
      <c r="D71" s="7" t="s">
        <v>49</v>
      </c>
      <c r="E71" s="7" t="s">
        <v>830</v>
      </c>
      <c r="F71" s="863">
        <f>F70</f>
        <v>11.22</v>
      </c>
      <c r="G71" s="882">
        <v>66</v>
      </c>
      <c r="H71" s="9">
        <v>0.05</v>
      </c>
    </row>
    <row r="72" spans="1:8" x14ac:dyDescent="0.3">
      <c r="A72" s="6" t="s">
        <v>46</v>
      </c>
      <c r="B72" s="6" t="s">
        <v>605</v>
      </c>
      <c r="C72" s="6" t="s">
        <v>625</v>
      </c>
      <c r="D72" s="7" t="s">
        <v>49</v>
      </c>
      <c r="E72" s="7" t="s">
        <v>830</v>
      </c>
      <c r="F72" s="863">
        <f>F70</f>
        <v>11.22</v>
      </c>
      <c r="G72" s="882">
        <v>66</v>
      </c>
      <c r="H72" s="9">
        <v>0.05</v>
      </c>
    </row>
    <row r="73" spans="1:8" x14ac:dyDescent="0.3">
      <c r="A73" s="6" t="s">
        <v>46</v>
      </c>
      <c r="B73" s="6" t="s">
        <v>606</v>
      </c>
      <c r="C73" s="6" t="s">
        <v>626</v>
      </c>
      <c r="D73" s="7" t="s">
        <v>49</v>
      </c>
      <c r="E73" s="7" t="s">
        <v>830</v>
      </c>
      <c r="F73" s="863">
        <f>'Price Sheet'!F34</f>
        <v>17.5</v>
      </c>
      <c r="G73" s="882">
        <v>66</v>
      </c>
      <c r="H73" s="9">
        <v>0.05</v>
      </c>
    </row>
    <row r="74" spans="1:8" x14ac:dyDescent="0.3">
      <c r="A74" s="6" t="s">
        <v>46</v>
      </c>
      <c r="B74" s="6" t="s">
        <v>607</v>
      </c>
      <c r="C74" s="6" t="s">
        <v>627</v>
      </c>
      <c r="D74" s="7" t="s">
        <v>49</v>
      </c>
      <c r="E74" s="7" t="s">
        <v>830</v>
      </c>
      <c r="F74" s="863">
        <f>F73</f>
        <v>17.5</v>
      </c>
      <c r="G74" s="882">
        <v>66</v>
      </c>
      <c r="H74" s="9">
        <v>0.05</v>
      </c>
    </row>
    <row r="75" spans="1:8" x14ac:dyDescent="0.3">
      <c r="A75" s="6" t="s">
        <v>46</v>
      </c>
      <c r="B75" s="6" t="s">
        <v>608</v>
      </c>
      <c r="C75" s="6" t="s">
        <v>628</v>
      </c>
      <c r="D75" s="7" t="s">
        <v>49</v>
      </c>
      <c r="E75" s="7" t="s">
        <v>830</v>
      </c>
      <c r="F75" s="863">
        <f>F70</f>
        <v>11.22</v>
      </c>
      <c r="G75" s="882">
        <v>66</v>
      </c>
      <c r="H75" s="9">
        <v>0.05</v>
      </c>
    </row>
    <row r="76" spans="1:8" x14ac:dyDescent="0.3">
      <c r="A76" s="6" t="s">
        <v>46</v>
      </c>
      <c r="B76" s="6" t="s">
        <v>609</v>
      </c>
      <c r="C76" s="6" t="s">
        <v>629</v>
      </c>
      <c r="D76" s="7" t="s">
        <v>49</v>
      </c>
      <c r="E76" s="7" t="s">
        <v>830</v>
      </c>
      <c r="F76" s="863">
        <f>F70</f>
        <v>11.22</v>
      </c>
      <c r="G76" s="882">
        <v>66</v>
      </c>
      <c r="H76" s="9">
        <v>0.05</v>
      </c>
    </row>
    <row r="77" spans="1:8" x14ac:dyDescent="0.3">
      <c r="A77" s="6" t="s">
        <v>46</v>
      </c>
      <c r="B77" s="6" t="s">
        <v>610</v>
      </c>
      <c r="C77" s="6" t="s">
        <v>630</v>
      </c>
      <c r="D77" s="7" t="s">
        <v>49</v>
      </c>
      <c r="E77" s="7" t="s">
        <v>830</v>
      </c>
      <c r="F77" s="863">
        <f>F70</f>
        <v>11.22</v>
      </c>
      <c r="G77" s="882">
        <v>66</v>
      </c>
      <c r="H77" s="9">
        <v>0.05</v>
      </c>
    </row>
    <row r="78" spans="1:8" x14ac:dyDescent="0.3">
      <c r="A78" s="6" t="s">
        <v>46</v>
      </c>
      <c r="B78" s="6" t="s">
        <v>611</v>
      </c>
      <c r="C78" s="6" t="s">
        <v>631</v>
      </c>
      <c r="D78" s="7" t="s">
        <v>49</v>
      </c>
      <c r="E78" s="7" t="s">
        <v>830</v>
      </c>
      <c r="F78" s="863">
        <f>F70</f>
        <v>11.22</v>
      </c>
      <c r="G78" s="882">
        <v>66</v>
      </c>
      <c r="H78" s="9">
        <v>0.05</v>
      </c>
    </row>
    <row r="79" spans="1:8" x14ac:dyDescent="0.3">
      <c r="A79" s="6" t="s">
        <v>46</v>
      </c>
      <c r="B79" s="6" t="s">
        <v>612</v>
      </c>
      <c r="C79" s="6" t="s">
        <v>632</v>
      </c>
      <c r="D79" s="7" t="s">
        <v>49</v>
      </c>
      <c r="E79" s="7" t="s">
        <v>830</v>
      </c>
      <c r="F79" s="863">
        <f>F70</f>
        <v>11.22</v>
      </c>
      <c r="G79" s="882">
        <v>66</v>
      </c>
      <c r="H79" s="9">
        <v>0.05</v>
      </c>
    </row>
    <row r="80" spans="1:8" x14ac:dyDescent="0.3">
      <c r="A80" s="6" t="s">
        <v>46</v>
      </c>
      <c r="B80" s="6" t="s">
        <v>613</v>
      </c>
      <c r="C80" s="6" t="s">
        <v>633</v>
      </c>
      <c r="D80" s="7" t="s">
        <v>62</v>
      </c>
      <c r="E80" s="7" t="s">
        <v>779</v>
      </c>
      <c r="F80" s="863">
        <f>Spreadsheet!T135</f>
        <v>87.12</v>
      </c>
      <c r="G80" s="882">
        <v>11</v>
      </c>
      <c r="H80" s="9">
        <v>35.15</v>
      </c>
    </row>
    <row r="81" spans="1:8" x14ac:dyDescent="0.3">
      <c r="A81" s="6" t="s">
        <v>46</v>
      </c>
      <c r="B81" s="6" t="s">
        <v>614</v>
      </c>
      <c r="C81" s="6" t="s">
        <v>634</v>
      </c>
      <c r="D81" s="7" t="s">
        <v>62</v>
      </c>
      <c r="E81" s="7" t="s">
        <v>779</v>
      </c>
      <c r="F81" s="863">
        <f>F80</f>
        <v>87.12</v>
      </c>
      <c r="G81" s="882">
        <v>11</v>
      </c>
      <c r="H81" s="9">
        <v>35.15</v>
      </c>
    </row>
    <row r="82" spans="1:8" x14ac:dyDescent="0.3">
      <c r="A82" s="6" t="s">
        <v>46</v>
      </c>
      <c r="B82" s="6" t="s">
        <v>615</v>
      </c>
      <c r="C82" s="6" t="s">
        <v>635</v>
      </c>
      <c r="D82" s="7" t="s">
        <v>62</v>
      </c>
      <c r="E82" s="7" t="s">
        <v>779</v>
      </c>
      <c r="F82" s="863">
        <f>Spreadsheet!T157</f>
        <v>115.5</v>
      </c>
      <c r="G82" s="882">
        <v>11</v>
      </c>
      <c r="H82" s="9">
        <v>35.15</v>
      </c>
    </row>
    <row r="83" spans="1:8" x14ac:dyDescent="0.3">
      <c r="A83" s="6" t="s">
        <v>46</v>
      </c>
      <c r="B83" s="6" t="s">
        <v>616</v>
      </c>
      <c r="C83" s="6" t="s">
        <v>636</v>
      </c>
      <c r="D83" s="7" t="s">
        <v>62</v>
      </c>
      <c r="E83" s="7" t="s">
        <v>779</v>
      </c>
      <c r="F83" s="863">
        <f>Spreadsheet!T160</f>
        <v>90.97</v>
      </c>
      <c r="G83" s="882">
        <v>11</v>
      </c>
      <c r="H83" s="9">
        <v>35.15</v>
      </c>
    </row>
    <row r="84" spans="1:8" x14ac:dyDescent="0.3">
      <c r="A84" s="6" t="s">
        <v>46</v>
      </c>
      <c r="B84" s="6" t="s">
        <v>617</v>
      </c>
      <c r="C84" s="6" t="s">
        <v>637</v>
      </c>
      <c r="D84" s="7" t="s">
        <v>62</v>
      </c>
      <c r="E84" s="7" t="s">
        <v>779</v>
      </c>
      <c r="F84" s="863">
        <f>F83</f>
        <v>90.97</v>
      </c>
      <c r="G84" s="882">
        <v>11</v>
      </c>
      <c r="H84" s="9">
        <v>35.15</v>
      </c>
    </row>
    <row r="85" spans="1:8" x14ac:dyDescent="0.3">
      <c r="A85" s="6" t="s">
        <v>46</v>
      </c>
      <c r="B85" s="6" t="s">
        <v>618</v>
      </c>
      <c r="C85" s="6" t="s">
        <v>638</v>
      </c>
      <c r="D85" s="7" t="s">
        <v>62</v>
      </c>
      <c r="E85" s="7" t="s">
        <v>779</v>
      </c>
      <c r="F85" s="863">
        <f>Spreadsheet!T149</f>
        <v>87.12</v>
      </c>
      <c r="G85" s="882">
        <v>11</v>
      </c>
      <c r="H85" s="9">
        <v>35.15</v>
      </c>
    </row>
    <row r="86" spans="1:8" x14ac:dyDescent="0.3">
      <c r="A86" s="6" t="s">
        <v>46</v>
      </c>
      <c r="B86" s="6" t="s">
        <v>619</v>
      </c>
      <c r="C86" s="6" t="s">
        <v>639</v>
      </c>
      <c r="D86" s="7" t="s">
        <v>62</v>
      </c>
      <c r="E86" s="7" t="s">
        <v>779</v>
      </c>
      <c r="F86" s="863">
        <f>F85</f>
        <v>87.12</v>
      </c>
      <c r="G86" s="882">
        <v>11</v>
      </c>
      <c r="H86" s="9">
        <v>35.15</v>
      </c>
    </row>
    <row r="87" spans="1:8" x14ac:dyDescent="0.3">
      <c r="A87" s="6" t="s">
        <v>46</v>
      </c>
      <c r="B87" s="6" t="s">
        <v>620</v>
      </c>
      <c r="C87" s="6" t="s">
        <v>640</v>
      </c>
      <c r="D87" s="7" t="s">
        <v>62</v>
      </c>
      <c r="E87" s="7" t="s">
        <v>779</v>
      </c>
      <c r="F87" s="863">
        <f>F85</f>
        <v>87.12</v>
      </c>
      <c r="G87" s="882">
        <v>11</v>
      </c>
      <c r="H87" s="9">
        <v>35.15</v>
      </c>
    </row>
    <row r="88" spans="1:8" x14ac:dyDescent="0.3">
      <c r="A88" s="6" t="s">
        <v>46</v>
      </c>
      <c r="B88" s="6" t="s">
        <v>621</v>
      </c>
      <c r="C88" s="6" t="s">
        <v>641</v>
      </c>
      <c r="D88" s="7" t="s">
        <v>62</v>
      </c>
      <c r="E88" s="7" t="s">
        <v>779</v>
      </c>
      <c r="F88" s="863">
        <f>F85</f>
        <v>87.12</v>
      </c>
      <c r="G88" s="882">
        <v>11</v>
      </c>
      <c r="H88" s="9">
        <v>35.15</v>
      </c>
    </row>
    <row r="89" spans="1:8" x14ac:dyDescent="0.3">
      <c r="A89" s="6" t="s">
        <v>46</v>
      </c>
      <c r="B89" s="6" t="s">
        <v>622</v>
      </c>
      <c r="C89" s="6" t="s">
        <v>642</v>
      </c>
      <c r="D89" s="7" t="s">
        <v>62</v>
      </c>
      <c r="E89" s="7" t="s">
        <v>779</v>
      </c>
      <c r="F89" s="863">
        <f>F85</f>
        <v>87.12</v>
      </c>
      <c r="G89" s="882">
        <v>11</v>
      </c>
      <c r="H89" s="9">
        <v>35.15</v>
      </c>
    </row>
    <row r="90" spans="1:8" x14ac:dyDescent="0.3">
      <c r="A90" s="6" t="s">
        <v>73</v>
      </c>
      <c r="B90" s="6" t="s">
        <v>82</v>
      </c>
      <c r="C90" s="6" t="s">
        <v>83</v>
      </c>
      <c r="D90" s="7" t="s">
        <v>3</v>
      </c>
      <c r="E90" s="7" t="s">
        <v>3</v>
      </c>
      <c r="F90" s="863">
        <f>Spreadsheet!T166</f>
        <v>22.5</v>
      </c>
      <c r="G90" s="882">
        <v>5</v>
      </c>
      <c r="H90" s="9">
        <v>4.5</v>
      </c>
    </row>
    <row r="91" spans="1:8" x14ac:dyDescent="0.3">
      <c r="A91" s="6" t="s">
        <v>73</v>
      </c>
      <c r="B91" s="6" t="s">
        <v>531</v>
      </c>
      <c r="C91" s="6" t="s">
        <v>532</v>
      </c>
      <c r="D91" s="7" t="s">
        <v>3</v>
      </c>
      <c r="E91" s="7" t="s">
        <v>3</v>
      </c>
      <c r="F91" s="863">
        <f>Spreadsheet!T171</f>
        <v>27.75</v>
      </c>
      <c r="G91" s="882">
        <v>6</v>
      </c>
      <c r="H91" s="9">
        <v>3.15</v>
      </c>
    </row>
    <row r="92" spans="1:8" x14ac:dyDescent="0.3">
      <c r="A92" s="6" t="s">
        <v>643</v>
      </c>
      <c r="B92" s="6" t="s">
        <v>644</v>
      </c>
      <c r="C92" s="6" t="s">
        <v>649</v>
      </c>
      <c r="D92" s="7" t="s">
        <v>3</v>
      </c>
      <c r="E92" s="7" t="s">
        <v>3</v>
      </c>
      <c r="F92" s="863">
        <f>Spreadsheet!T174</f>
        <v>27.884291044776123</v>
      </c>
      <c r="G92" s="882">
        <v>8</v>
      </c>
      <c r="H92" s="9">
        <v>3.75</v>
      </c>
    </row>
    <row r="93" spans="1:8" x14ac:dyDescent="0.3">
      <c r="A93" s="6" t="s">
        <v>643</v>
      </c>
      <c r="B93" s="6" t="s">
        <v>645</v>
      </c>
      <c r="C93" s="6" t="s">
        <v>650</v>
      </c>
      <c r="D93" s="7" t="s">
        <v>3</v>
      </c>
      <c r="E93" s="7" t="s">
        <v>3</v>
      </c>
      <c r="F93" s="863">
        <f>F92</f>
        <v>27.884291044776123</v>
      </c>
      <c r="G93" s="882">
        <v>8</v>
      </c>
      <c r="H93" s="9">
        <v>3.75</v>
      </c>
    </row>
    <row r="94" spans="1:8" x14ac:dyDescent="0.3">
      <c r="A94" s="6" t="s">
        <v>643</v>
      </c>
      <c r="B94" s="6" t="s">
        <v>646</v>
      </c>
      <c r="C94" s="6" t="s">
        <v>651</v>
      </c>
      <c r="D94" s="7" t="s">
        <v>3</v>
      </c>
      <c r="E94" s="7" t="s">
        <v>3</v>
      </c>
      <c r="F94" s="863">
        <f>F92</f>
        <v>27.884291044776123</v>
      </c>
      <c r="G94" s="882">
        <v>8</v>
      </c>
      <c r="H94" s="9">
        <v>3.75</v>
      </c>
    </row>
    <row r="95" spans="1:8" x14ac:dyDescent="0.3">
      <c r="A95" s="6" t="s">
        <v>643</v>
      </c>
      <c r="B95" s="6" t="s">
        <v>647</v>
      </c>
      <c r="C95" s="6" t="s">
        <v>652</v>
      </c>
      <c r="D95" s="7" t="s">
        <v>3</v>
      </c>
      <c r="E95" s="7" t="s">
        <v>3</v>
      </c>
      <c r="F95" s="863">
        <f>F92</f>
        <v>27.884291044776123</v>
      </c>
      <c r="G95" s="882">
        <v>8</v>
      </c>
      <c r="H95" s="9">
        <v>3.75</v>
      </c>
    </row>
    <row r="96" spans="1:8" x14ac:dyDescent="0.3">
      <c r="A96" s="6" t="s">
        <v>643</v>
      </c>
      <c r="B96" s="6" t="s">
        <v>648</v>
      </c>
      <c r="C96" s="6" t="s">
        <v>653</v>
      </c>
      <c r="D96" s="7" t="s">
        <v>3</v>
      </c>
      <c r="E96" s="7" t="s">
        <v>3</v>
      </c>
      <c r="F96" s="863">
        <f>F92</f>
        <v>27.884291044776123</v>
      </c>
      <c r="G96" s="882">
        <v>8</v>
      </c>
      <c r="H96" s="9">
        <v>3.75</v>
      </c>
    </row>
    <row r="97" spans="1:8" x14ac:dyDescent="0.3">
      <c r="A97" s="6" t="s">
        <v>351</v>
      </c>
      <c r="B97" s="6" t="s">
        <v>354</v>
      </c>
      <c r="C97" s="6" t="s">
        <v>355</v>
      </c>
      <c r="D97" s="7" t="s">
        <v>3</v>
      </c>
      <c r="E97" s="7" t="s">
        <v>3</v>
      </c>
      <c r="F97" s="863">
        <f>Spreadsheet!T181</f>
        <v>31.75</v>
      </c>
      <c r="G97" s="882">
        <v>11</v>
      </c>
      <c r="H97" s="9">
        <v>3.85</v>
      </c>
    </row>
    <row r="98" spans="1:8" x14ac:dyDescent="0.3">
      <c r="A98" s="6" t="s">
        <v>351</v>
      </c>
      <c r="B98" s="6" t="s">
        <v>387</v>
      </c>
      <c r="C98" s="6" t="s">
        <v>388</v>
      </c>
      <c r="D98" s="7" t="s">
        <v>3</v>
      </c>
      <c r="E98" s="7" t="s">
        <v>3</v>
      </c>
      <c r="F98" s="863">
        <f>Spreadsheet!T185</f>
        <v>33.75</v>
      </c>
      <c r="G98" s="882">
        <v>5</v>
      </c>
      <c r="H98" s="9">
        <v>4</v>
      </c>
    </row>
    <row r="99" spans="1:8" x14ac:dyDescent="0.3">
      <c r="A99" s="6" t="s">
        <v>351</v>
      </c>
      <c r="B99" s="6" t="s">
        <v>389</v>
      </c>
      <c r="C99" s="6" t="s">
        <v>390</v>
      </c>
      <c r="D99" s="7" t="s">
        <v>3</v>
      </c>
      <c r="E99" s="7" t="s">
        <v>3</v>
      </c>
      <c r="F99" s="863">
        <f>F98</f>
        <v>33.75</v>
      </c>
      <c r="G99" s="882">
        <v>5</v>
      </c>
      <c r="H99" s="9">
        <v>4</v>
      </c>
    </row>
    <row r="100" spans="1:8" x14ac:dyDescent="0.3">
      <c r="A100" s="6" t="s">
        <v>351</v>
      </c>
      <c r="B100" s="6" t="s">
        <v>391</v>
      </c>
      <c r="C100" s="6" t="s">
        <v>392</v>
      </c>
      <c r="D100" s="7" t="s">
        <v>3</v>
      </c>
      <c r="E100" s="7" t="s">
        <v>3</v>
      </c>
      <c r="F100" s="863">
        <f>F98</f>
        <v>33.75</v>
      </c>
      <c r="G100" s="882">
        <v>5</v>
      </c>
      <c r="H100" s="9">
        <v>4</v>
      </c>
    </row>
    <row r="101" spans="1:8" x14ac:dyDescent="0.3">
      <c r="A101" s="6" t="s">
        <v>351</v>
      </c>
      <c r="B101" s="6" t="s">
        <v>401</v>
      </c>
      <c r="C101" s="6" t="s">
        <v>402</v>
      </c>
      <c r="D101" s="7" t="s">
        <v>3</v>
      </c>
      <c r="E101" s="7" t="s">
        <v>3</v>
      </c>
      <c r="F101" s="863">
        <f>Spreadsheet!T181</f>
        <v>31.75</v>
      </c>
      <c r="G101" s="882">
        <v>11</v>
      </c>
      <c r="H101" s="9">
        <v>3.6</v>
      </c>
    </row>
    <row r="102" spans="1:8" x14ac:dyDescent="0.3">
      <c r="A102" s="6" t="s">
        <v>88</v>
      </c>
      <c r="B102" s="6" t="s">
        <v>92</v>
      </c>
      <c r="C102" s="6" t="s">
        <v>93</v>
      </c>
      <c r="D102" s="7" t="s">
        <v>49</v>
      </c>
      <c r="E102" s="7" t="s">
        <v>49</v>
      </c>
      <c r="F102" s="889">
        <f>Spreadsheet!T378</f>
        <v>13.68</v>
      </c>
      <c r="G102" s="882">
        <v>57</v>
      </c>
      <c r="H102" s="9">
        <v>0.25</v>
      </c>
    </row>
    <row r="103" spans="1:8" x14ac:dyDescent="0.3">
      <c r="A103" s="6" t="s">
        <v>88</v>
      </c>
      <c r="B103" s="6" t="s">
        <v>245</v>
      </c>
      <c r="C103" s="6" t="s">
        <v>246</v>
      </c>
      <c r="D103" s="7" t="s">
        <v>62</v>
      </c>
      <c r="E103" s="7" t="s">
        <v>779</v>
      </c>
      <c r="F103" s="889">
        <f>Spreadsheet!T406</f>
        <v>119.92</v>
      </c>
      <c r="G103" s="882">
        <v>8</v>
      </c>
      <c r="H103" s="9">
        <v>25.6</v>
      </c>
    </row>
    <row r="104" spans="1:8" x14ac:dyDescent="0.3">
      <c r="A104" s="6" t="s">
        <v>88</v>
      </c>
      <c r="B104" s="6" t="s">
        <v>89</v>
      </c>
      <c r="C104" s="6" t="s">
        <v>90</v>
      </c>
      <c r="D104" s="7" t="s">
        <v>49</v>
      </c>
      <c r="E104" s="7" t="s">
        <v>49</v>
      </c>
      <c r="F104" s="889">
        <f>F102</f>
        <v>13.68</v>
      </c>
      <c r="G104" s="882">
        <v>57</v>
      </c>
      <c r="H104" s="9">
        <v>0.25</v>
      </c>
    </row>
    <row r="105" spans="1:8" x14ac:dyDescent="0.3">
      <c r="A105" s="6" t="s">
        <v>88</v>
      </c>
      <c r="B105" s="6" t="s">
        <v>242</v>
      </c>
      <c r="C105" s="6" t="s">
        <v>243</v>
      </c>
      <c r="D105" s="7" t="s">
        <v>62</v>
      </c>
      <c r="E105" s="7" t="s">
        <v>779</v>
      </c>
      <c r="F105" s="889">
        <f>Spreadsheet!T330</f>
        <v>85.76</v>
      </c>
      <c r="G105" s="882">
        <v>8</v>
      </c>
      <c r="H105" s="9">
        <v>25.6</v>
      </c>
    </row>
    <row r="106" spans="1:8" x14ac:dyDescent="0.3">
      <c r="A106" s="6" t="s">
        <v>88</v>
      </c>
      <c r="B106" s="6" t="s">
        <v>98</v>
      </c>
      <c r="C106" s="6" t="s">
        <v>99</v>
      </c>
      <c r="D106" s="7" t="s">
        <v>49</v>
      </c>
      <c r="E106" s="7" t="s">
        <v>49</v>
      </c>
      <c r="F106" s="889">
        <f>F102</f>
        <v>13.68</v>
      </c>
      <c r="G106" s="882">
        <v>57</v>
      </c>
      <c r="H106" s="9">
        <v>0.25</v>
      </c>
    </row>
    <row r="107" spans="1:8" x14ac:dyDescent="0.3">
      <c r="A107" s="6" t="s">
        <v>88</v>
      </c>
      <c r="B107" s="6" t="s">
        <v>180</v>
      </c>
      <c r="C107" s="6" t="s">
        <v>181</v>
      </c>
      <c r="D107" s="7" t="s">
        <v>62</v>
      </c>
      <c r="E107" s="7" t="s">
        <v>779</v>
      </c>
      <c r="F107" s="889">
        <f>Spreadsheet!T299</f>
        <v>69.599999999999994</v>
      </c>
      <c r="G107" s="882">
        <v>5.6</v>
      </c>
      <c r="H107" s="9">
        <v>17.95</v>
      </c>
    </row>
    <row r="108" spans="1:8" x14ac:dyDescent="0.3">
      <c r="A108" s="6" t="s">
        <v>88</v>
      </c>
      <c r="B108" s="6" t="s">
        <v>212</v>
      </c>
      <c r="C108" s="6" t="s">
        <v>213</v>
      </c>
      <c r="D108" s="7" t="s">
        <v>62</v>
      </c>
      <c r="E108" s="7" t="s">
        <v>779</v>
      </c>
      <c r="F108" s="889">
        <f>Spreadsheet!T306</f>
        <v>88.126695384615388</v>
      </c>
      <c r="G108" s="882">
        <v>8</v>
      </c>
      <c r="H108" s="9">
        <v>24</v>
      </c>
    </row>
    <row r="109" spans="1:8" x14ac:dyDescent="0.3">
      <c r="A109" s="6" t="s">
        <v>88</v>
      </c>
      <c r="B109" s="6" t="s">
        <v>251</v>
      </c>
      <c r="C109" s="6" t="s">
        <v>252</v>
      </c>
      <c r="D109" s="7" t="s">
        <v>62</v>
      </c>
      <c r="E109" s="7" t="s">
        <v>779</v>
      </c>
      <c r="F109" s="889">
        <f>Spreadsheet!T304</f>
        <v>85.76</v>
      </c>
      <c r="G109" s="882">
        <v>8</v>
      </c>
      <c r="H109" s="9">
        <v>25.6</v>
      </c>
    </row>
    <row r="110" spans="1:8" x14ac:dyDescent="0.3">
      <c r="A110" s="6" t="s">
        <v>88</v>
      </c>
      <c r="B110" s="6" t="s">
        <v>108</v>
      </c>
      <c r="C110" s="6" t="s">
        <v>109</v>
      </c>
      <c r="D110" s="7" t="s">
        <v>49</v>
      </c>
      <c r="E110" s="7" t="s">
        <v>49</v>
      </c>
      <c r="F110" s="889">
        <f>Spreadsheet!T314</f>
        <v>13.68</v>
      </c>
      <c r="G110" s="882">
        <v>57</v>
      </c>
      <c r="H110" s="9">
        <v>0.25</v>
      </c>
    </row>
    <row r="111" spans="1:8" x14ac:dyDescent="0.3">
      <c r="A111" s="6" t="s">
        <v>88</v>
      </c>
      <c r="B111" s="6" t="s">
        <v>182</v>
      </c>
      <c r="C111" s="6" t="s">
        <v>183</v>
      </c>
      <c r="D111" s="7" t="s">
        <v>62</v>
      </c>
      <c r="E111" s="7" t="s">
        <v>779</v>
      </c>
      <c r="F111" s="889">
        <f>Spreadsheet!T316</f>
        <v>69.599999999999994</v>
      </c>
      <c r="G111" s="882">
        <v>5.6</v>
      </c>
      <c r="H111" s="9">
        <v>17.95</v>
      </c>
    </row>
    <row r="112" spans="1:8" x14ac:dyDescent="0.3">
      <c r="A112" s="6" t="s">
        <v>88</v>
      </c>
      <c r="B112" s="6" t="s">
        <v>214</v>
      </c>
      <c r="C112" s="6" t="s">
        <v>215</v>
      </c>
      <c r="D112" s="7" t="s">
        <v>62</v>
      </c>
      <c r="E112" s="7" t="s">
        <v>779</v>
      </c>
      <c r="F112" s="889">
        <f>Spreadsheet!T320</f>
        <v>103.68</v>
      </c>
      <c r="G112" s="882">
        <v>8</v>
      </c>
      <c r="H112" s="9">
        <v>24</v>
      </c>
    </row>
    <row r="113" spans="1:8" x14ac:dyDescent="0.3">
      <c r="A113" s="6" t="s">
        <v>88</v>
      </c>
      <c r="B113" s="6" t="s">
        <v>261</v>
      </c>
      <c r="C113" s="6" t="s">
        <v>262</v>
      </c>
      <c r="D113" s="7" t="s">
        <v>62</v>
      </c>
      <c r="E113" s="7" t="s">
        <v>779</v>
      </c>
      <c r="F113" s="889">
        <f>Spreadsheet!T318</f>
        <v>85.76</v>
      </c>
      <c r="G113" s="882">
        <v>8</v>
      </c>
      <c r="H113" s="9">
        <v>25.6</v>
      </c>
    </row>
    <row r="114" spans="1:8" x14ac:dyDescent="0.3">
      <c r="A114" s="6" t="s">
        <v>88</v>
      </c>
      <c r="B114" s="6" t="s">
        <v>94</v>
      </c>
      <c r="C114" s="6" t="s">
        <v>95</v>
      </c>
      <c r="D114" s="7" t="s">
        <v>49</v>
      </c>
      <c r="E114" s="7" t="s">
        <v>49</v>
      </c>
      <c r="F114" s="889">
        <f>F110</f>
        <v>13.68</v>
      </c>
      <c r="G114" s="882">
        <v>57</v>
      </c>
      <c r="H114" s="9">
        <v>0.25</v>
      </c>
    </row>
    <row r="115" spans="1:8" x14ac:dyDescent="0.3">
      <c r="A115" s="6" t="s">
        <v>88</v>
      </c>
      <c r="B115" s="6" t="s">
        <v>247</v>
      </c>
      <c r="C115" s="6" t="s">
        <v>248</v>
      </c>
      <c r="D115" s="7" t="s">
        <v>62</v>
      </c>
      <c r="E115" s="7" t="s">
        <v>779</v>
      </c>
      <c r="F115" s="889">
        <f>F109</f>
        <v>85.76</v>
      </c>
      <c r="G115" s="882">
        <v>8</v>
      </c>
      <c r="H115" s="9">
        <v>25.6</v>
      </c>
    </row>
    <row r="116" spans="1:8" x14ac:dyDescent="0.3">
      <c r="A116" s="6" t="s">
        <v>88</v>
      </c>
      <c r="B116" s="6" t="s">
        <v>96</v>
      </c>
      <c r="C116" s="6" t="s">
        <v>97</v>
      </c>
      <c r="D116" s="7" t="s">
        <v>49</v>
      </c>
      <c r="E116" s="7" t="s">
        <v>49</v>
      </c>
      <c r="F116" s="889">
        <f>F110</f>
        <v>13.68</v>
      </c>
      <c r="G116" s="882">
        <v>57</v>
      </c>
      <c r="H116" s="9">
        <v>0.25</v>
      </c>
    </row>
    <row r="117" spans="1:8" x14ac:dyDescent="0.3">
      <c r="A117" s="6" t="s">
        <v>88</v>
      </c>
      <c r="B117" s="6" t="s">
        <v>178</v>
      </c>
      <c r="C117" s="6" t="s">
        <v>179</v>
      </c>
      <c r="D117" s="7" t="s">
        <v>62</v>
      </c>
      <c r="E117" s="7" t="s">
        <v>779</v>
      </c>
      <c r="F117" s="889">
        <f>F111</f>
        <v>69.599999999999994</v>
      </c>
      <c r="G117" s="882">
        <v>5.6</v>
      </c>
      <c r="H117" s="9">
        <v>17.95</v>
      </c>
    </row>
    <row r="118" spans="1:8" x14ac:dyDescent="0.3">
      <c r="A118" s="6" t="s">
        <v>88</v>
      </c>
      <c r="B118" s="6" t="s">
        <v>210</v>
      </c>
      <c r="C118" s="6" t="s">
        <v>211</v>
      </c>
      <c r="D118" s="7" t="s">
        <v>62</v>
      </c>
      <c r="E118" s="7" t="s">
        <v>779</v>
      </c>
      <c r="F118" s="889">
        <f>F108</f>
        <v>88.126695384615388</v>
      </c>
      <c r="G118" s="882">
        <v>8</v>
      </c>
      <c r="H118" s="9">
        <v>24</v>
      </c>
    </row>
    <row r="119" spans="1:8" x14ac:dyDescent="0.3">
      <c r="A119" s="6" t="s">
        <v>88</v>
      </c>
      <c r="B119" s="6" t="s">
        <v>249</v>
      </c>
      <c r="C119" s="6" t="s">
        <v>250</v>
      </c>
      <c r="D119" s="7" t="s">
        <v>62</v>
      </c>
      <c r="E119" s="7" t="s">
        <v>779</v>
      </c>
      <c r="F119" s="889">
        <f>F109</f>
        <v>85.76</v>
      </c>
      <c r="G119" s="882">
        <v>8</v>
      </c>
      <c r="H119" s="9">
        <v>25.6</v>
      </c>
    </row>
    <row r="120" spans="1:8" x14ac:dyDescent="0.3">
      <c r="A120" s="6" t="s">
        <v>88</v>
      </c>
      <c r="B120" s="6" t="s">
        <v>100</v>
      </c>
      <c r="C120" s="6" t="s">
        <v>101</v>
      </c>
      <c r="D120" s="7" t="s">
        <v>49</v>
      </c>
      <c r="E120" s="7" t="s">
        <v>49</v>
      </c>
      <c r="F120" s="889">
        <f>F110</f>
        <v>13.68</v>
      </c>
      <c r="G120" s="882">
        <v>57</v>
      </c>
      <c r="H120" s="9">
        <v>0.25</v>
      </c>
    </row>
    <row r="121" spans="1:8" x14ac:dyDescent="0.3">
      <c r="A121" s="6" t="s">
        <v>88</v>
      </c>
      <c r="B121" s="6" t="s">
        <v>253</v>
      </c>
      <c r="C121" s="6" t="s">
        <v>254</v>
      </c>
      <c r="D121" s="7" t="s">
        <v>62</v>
      </c>
      <c r="E121" s="7" t="s">
        <v>779</v>
      </c>
      <c r="F121" s="889">
        <f>Spreadsheet!T333</f>
        <v>85.76</v>
      </c>
      <c r="G121" s="882">
        <v>8</v>
      </c>
      <c r="H121" s="9">
        <v>25.6</v>
      </c>
    </row>
    <row r="122" spans="1:8" x14ac:dyDescent="0.3">
      <c r="A122" s="6" t="s">
        <v>88</v>
      </c>
      <c r="B122" s="6" t="s">
        <v>106</v>
      </c>
      <c r="C122" s="6" t="s">
        <v>107</v>
      </c>
      <c r="D122" s="7" t="s">
        <v>49</v>
      </c>
      <c r="E122" s="7" t="s">
        <v>49</v>
      </c>
      <c r="F122" s="889">
        <f>F110</f>
        <v>13.68</v>
      </c>
      <c r="G122" s="882">
        <v>57</v>
      </c>
      <c r="H122" s="9">
        <v>0.25</v>
      </c>
    </row>
    <row r="123" spans="1:8" x14ac:dyDescent="0.3">
      <c r="A123" s="6" t="s">
        <v>88</v>
      </c>
      <c r="B123" s="6" t="s">
        <v>259</v>
      </c>
      <c r="C123" s="6" t="s">
        <v>260</v>
      </c>
      <c r="D123" s="7" t="s">
        <v>62</v>
      </c>
      <c r="E123" s="7" t="s">
        <v>779</v>
      </c>
      <c r="F123" s="889">
        <f>F113</f>
        <v>85.76</v>
      </c>
      <c r="G123" s="882">
        <v>8</v>
      </c>
      <c r="H123" s="9">
        <v>25.6</v>
      </c>
    </row>
    <row r="124" spans="1:8" x14ac:dyDescent="0.3">
      <c r="A124" s="6" t="s">
        <v>88</v>
      </c>
      <c r="B124" s="6" t="s">
        <v>102</v>
      </c>
      <c r="C124" s="6" t="s">
        <v>103</v>
      </c>
      <c r="D124" s="7" t="s">
        <v>49</v>
      </c>
      <c r="E124" s="7" t="s">
        <v>49</v>
      </c>
      <c r="F124" s="889">
        <f>F110</f>
        <v>13.68</v>
      </c>
      <c r="G124" s="882">
        <v>57</v>
      </c>
      <c r="H124" s="9">
        <v>0.25</v>
      </c>
    </row>
    <row r="125" spans="1:8" x14ac:dyDescent="0.3">
      <c r="A125" s="6" t="s">
        <v>88</v>
      </c>
      <c r="B125" s="6" t="s">
        <v>255</v>
      </c>
      <c r="C125" s="6" t="s">
        <v>256</v>
      </c>
      <c r="D125" s="7" t="s">
        <v>62</v>
      </c>
      <c r="E125" s="7" t="s">
        <v>779</v>
      </c>
      <c r="F125" s="889">
        <f>F121</f>
        <v>85.76</v>
      </c>
      <c r="G125" s="882">
        <v>8</v>
      </c>
      <c r="H125" s="9">
        <v>25.6</v>
      </c>
    </row>
    <row r="126" spans="1:8" x14ac:dyDescent="0.3">
      <c r="A126" s="6" t="s">
        <v>88</v>
      </c>
      <c r="B126" s="6" t="s">
        <v>104</v>
      </c>
      <c r="C126" s="6" t="s">
        <v>105</v>
      </c>
      <c r="D126" s="7" t="s">
        <v>49</v>
      </c>
      <c r="E126" s="7" t="s">
        <v>49</v>
      </c>
      <c r="F126" s="889">
        <f>F110</f>
        <v>13.68</v>
      </c>
      <c r="G126" s="882">
        <v>57</v>
      </c>
      <c r="H126" s="9">
        <v>0.25</v>
      </c>
    </row>
    <row r="127" spans="1:8" x14ac:dyDescent="0.3">
      <c r="A127" s="6" t="s">
        <v>88</v>
      </c>
      <c r="B127" s="6" t="s">
        <v>257</v>
      </c>
      <c r="C127" s="6" t="s">
        <v>258</v>
      </c>
      <c r="D127" s="7" t="s">
        <v>62</v>
      </c>
      <c r="E127" s="7" t="s">
        <v>779</v>
      </c>
      <c r="F127" s="889">
        <f>F113</f>
        <v>85.76</v>
      </c>
      <c r="G127" s="882">
        <v>8</v>
      </c>
      <c r="H127" s="9">
        <v>25.6</v>
      </c>
    </row>
    <row r="128" spans="1:8" x14ac:dyDescent="0.3">
      <c r="A128" s="6" t="s">
        <v>88</v>
      </c>
      <c r="B128" s="6" t="s">
        <v>110</v>
      </c>
      <c r="C128" s="6" t="s">
        <v>111</v>
      </c>
      <c r="D128" s="7" t="s">
        <v>49</v>
      </c>
      <c r="E128" s="7" t="s">
        <v>49</v>
      </c>
      <c r="F128" s="889">
        <f>F110</f>
        <v>13.68</v>
      </c>
      <c r="G128" s="882">
        <v>57</v>
      </c>
      <c r="H128" s="9">
        <v>0.25</v>
      </c>
    </row>
    <row r="129" spans="1:8" x14ac:dyDescent="0.3">
      <c r="A129" s="6" t="s">
        <v>88</v>
      </c>
      <c r="B129" s="6" t="s">
        <v>184</v>
      </c>
      <c r="C129" s="6" t="s">
        <v>185</v>
      </c>
      <c r="D129" s="7" t="s">
        <v>62</v>
      </c>
      <c r="E129" s="7" t="s">
        <v>779</v>
      </c>
      <c r="F129" s="889">
        <f>Spreadsheet!T249</f>
        <v>69.599999999999994</v>
      </c>
      <c r="G129" s="882">
        <v>5.6</v>
      </c>
      <c r="H129" s="9">
        <v>17.95</v>
      </c>
    </row>
    <row r="130" spans="1:8" x14ac:dyDescent="0.3">
      <c r="A130" s="6" t="s">
        <v>88</v>
      </c>
      <c r="B130" s="6" t="s">
        <v>216</v>
      </c>
      <c r="C130" s="6" t="s">
        <v>217</v>
      </c>
      <c r="D130" s="7" t="s">
        <v>62</v>
      </c>
      <c r="E130" s="7" t="s">
        <v>779</v>
      </c>
      <c r="F130" s="889">
        <f>F108</f>
        <v>88.126695384615388</v>
      </c>
      <c r="G130" s="882">
        <v>8</v>
      </c>
      <c r="H130" s="9">
        <v>24</v>
      </c>
    </row>
    <row r="131" spans="1:8" x14ac:dyDescent="0.3">
      <c r="A131" s="6" t="s">
        <v>88</v>
      </c>
      <c r="B131" s="6" t="s">
        <v>263</v>
      </c>
      <c r="C131" s="6" t="s">
        <v>264</v>
      </c>
      <c r="D131" s="7" t="s">
        <v>62</v>
      </c>
      <c r="E131" s="7" t="s">
        <v>779</v>
      </c>
      <c r="F131" s="889">
        <f>F121</f>
        <v>85.76</v>
      </c>
      <c r="G131" s="882">
        <v>8</v>
      </c>
      <c r="H131" s="9">
        <v>25.6</v>
      </c>
    </row>
    <row r="132" spans="1:8" x14ac:dyDescent="0.3">
      <c r="A132" s="6" t="s">
        <v>88</v>
      </c>
      <c r="B132" s="6" t="s">
        <v>112</v>
      </c>
      <c r="C132" s="6" t="s">
        <v>113</v>
      </c>
      <c r="D132" s="7" t="s">
        <v>49</v>
      </c>
      <c r="E132" s="7" t="s">
        <v>49</v>
      </c>
      <c r="F132" s="889">
        <f>F110</f>
        <v>13.68</v>
      </c>
      <c r="G132" s="882">
        <v>57</v>
      </c>
      <c r="H132" s="9">
        <v>0.25</v>
      </c>
    </row>
    <row r="133" spans="1:8" x14ac:dyDescent="0.3">
      <c r="A133" s="6" t="s">
        <v>88</v>
      </c>
      <c r="B133" s="6" t="s">
        <v>265</v>
      </c>
      <c r="C133" s="6" t="s">
        <v>266</v>
      </c>
      <c r="D133" s="7" t="s">
        <v>62</v>
      </c>
      <c r="E133" s="7" t="s">
        <v>779</v>
      </c>
      <c r="F133" s="889">
        <f>F121</f>
        <v>85.76</v>
      </c>
      <c r="G133" s="882">
        <v>8</v>
      </c>
      <c r="H133" s="9">
        <v>25.6</v>
      </c>
    </row>
    <row r="134" spans="1:8" x14ac:dyDescent="0.3">
      <c r="A134" s="6" t="s">
        <v>88</v>
      </c>
      <c r="B134" s="6" t="s">
        <v>116</v>
      </c>
      <c r="C134" s="6" t="s">
        <v>117</v>
      </c>
      <c r="D134" s="7" t="s">
        <v>49</v>
      </c>
      <c r="E134" s="7" t="s">
        <v>49</v>
      </c>
      <c r="F134" s="889">
        <f>F110</f>
        <v>13.68</v>
      </c>
      <c r="G134" s="882">
        <v>57</v>
      </c>
      <c r="H134" s="9">
        <v>0.25</v>
      </c>
    </row>
    <row r="135" spans="1:8" x14ac:dyDescent="0.3">
      <c r="A135" s="6" t="s">
        <v>88</v>
      </c>
      <c r="B135" s="6" t="s">
        <v>186</v>
      </c>
      <c r="C135" s="6" t="s">
        <v>187</v>
      </c>
      <c r="D135" s="7" t="s">
        <v>62</v>
      </c>
      <c r="E135" s="7" t="s">
        <v>779</v>
      </c>
      <c r="F135" s="889">
        <f>F111</f>
        <v>69.599999999999994</v>
      </c>
      <c r="G135" s="882">
        <v>5.6</v>
      </c>
      <c r="H135" s="9">
        <v>17.95</v>
      </c>
    </row>
    <row r="136" spans="1:8" x14ac:dyDescent="0.3">
      <c r="A136" s="6" t="s">
        <v>88</v>
      </c>
      <c r="B136" s="6" t="s">
        <v>218</v>
      </c>
      <c r="C136" s="6" t="s">
        <v>219</v>
      </c>
      <c r="D136" s="7" t="s">
        <v>62</v>
      </c>
      <c r="E136" s="7" t="s">
        <v>779</v>
      </c>
      <c r="F136" s="889">
        <f>F108</f>
        <v>88.126695384615388</v>
      </c>
      <c r="G136" s="882">
        <v>8</v>
      </c>
      <c r="H136" s="9">
        <v>24</v>
      </c>
    </row>
    <row r="137" spans="1:8" x14ac:dyDescent="0.3">
      <c r="A137" s="6" t="s">
        <v>88</v>
      </c>
      <c r="B137" s="6" t="s">
        <v>269</v>
      </c>
      <c r="C137" s="6" t="s">
        <v>270</v>
      </c>
      <c r="D137" s="7" t="s">
        <v>62</v>
      </c>
      <c r="E137" s="7" t="s">
        <v>779</v>
      </c>
      <c r="F137" s="889">
        <f>F121</f>
        <v>85.76</v>
      </c>
      <c r="G137" s="882">
        <v>8</v>
      </c>
      <c r="H137" s="9">
        <v>25.6</v>
      </c>
    </row>
    <row r="138" spans="1:8" x14ac:dyDescent="0.3">
      <c r="A138" s="6" t="s">
        <v>88</v>
      </c>
      <c r="B138" s="6" t="s">
        <v>114</v>
      </c>
      <c r="C138" s="6" t="s">
        <v>115</v>
      </c>
      <c r="D138" s="7" t="s">
        <v>49</v>
      </c>
      <c r="E138" s="7" t="s">
        <v>49</v>
      </c>
      <c r="F138" s="889">
        <f>F110</f>
        <v>13.68</v>
      </c>
      <c r="G138" s="882">
        <v>57</v>
      </c>
      <c r="H138" s="9">
        <v>0.25</v>
      </c>
    </row>
    <row r="139" spans="1:8" x14ac:dyDescent="0.3">
      <c r="A139" s="6" t="s">
        <v>88</v>
      </c>
      <c r="B139" s="6" t="s">
        <v>267</v>
      </c>
      <c r="C139" s="6" t="s">
        <v>268</v>
      </c>
      <c r="D139" s="7" t="s">
        <v>62</v>
      </c>
      <c r="E139" s="7" t="s">
        <v>779</v>
      </c>
      <c r="F139" s="889">
        <f>Spreadsheet!T406</f>
        <v>119.92</v>
      </c>
      <c r="G139" s="882">
        <v>8</v>
      </c>
      <c r="H139" s="9">
        <v>25.6</v>
      </c>
    </row>
    <row r="140" spans="1:8" x14ac:dyDescent="0.3">
      <c r="A140" s="6" t="s">
        <v>88</v>
      </c>
      <c r="B140" s="6" t="s">
        <v>118</v>
      </c>
      <c r="C140" s="6" t="s">
        <v>119</v>
      </c>
      <c r="D140" s="7" t="s">
        <v>49</v>
      </c>
      <c r="E140" s="7" t="s">
        <v>49</v>
      </c>
      <c r="F140" s="889">
        <f>F110</f>
        <v>13.68</v>
      </c>
      <c r="G140" s="882">
        <v>57</v>
      </c>
      <c r="H140" s="9">
        <v>0.25</v>
      </c>
    </row>
    <row r="141" spans="1:8" x14ac:dyDescent="0.3">
      <c r="A141" s="6" t="s">
        <v>88</v>
      </c>
      <c r="B141" s="6" t="s">
        <v>271</v>
      </c>
      <c r="C141" s="6" t="s">
        <v>272</v>
      </c>
      <c r="D141" s="7" t="s">
        <v>62</v>
      </c>
      <c r="E141" s="7" t="s">
        <v>779</v>
      </c>
      <c r="F141" s="889">
        <f>F121</f>
        <v>85.76</v>
      </c>
      <c r="G141" s="882">
        <v>8</v>
      </c>
      <c r="H141" s="9">
        <v>25.6</v>
      </c>
    </row>
    <row r="142" spans="1:8" x14ac:dyDescent="0.3">
      <c r="A142" s="6" t="s">
        <v>88</v>
      </c>
      <c r="B142" s="6" t="s">
        <v>120</v>
      </c>
      <c r="C142" s="6" t="s">
        <v>121</v>
      </c>
      <c r="D142" s="7" t="s">
        <v>49</v>
      </c>
      <c r="E142" s="7" t="s">
        <v>49</v>
      </c>
      <c r="F142" s="889">
        <f>F110</f>
        <v>13.68</v>
      </c>
      <c r="G142" s="882">
        <v>57</v>
      </c>
      <c r="H142" s="9">
        <v>0.25</v>
      </c>
    </row>
    <row r="143" spans="1:8" x14ac:dyDescent="0.3">
      <c r="A143" s="6" t="s">
        <v>88</v>
      </c>
      <c r="B143" s="6" t="s">
        <v>188</v>
      </c>
      <c r="C143" s="6" t="s">
        <v>189</v>
      </c>
      <c r="D143" s="7" t="s">
        <v>62</v>
      </c>
      <c r="E143" s="7" t="s">
        <v>779</v>
      </c>
      <c r="F143" s="889">
        <f>Spreadsheet!T323</f>
        <v>69.599999999999994</v>
      </c>
      <c r="G143" s="882">
        <v>5.6</v>
      </c>
      <c r="H143" s="9">
        <v>17.95</v>
      </c>
    </row>
    <row r="144" spans="1:8" x14ac:dyDescent="0.3">
      <c r="A144" s="6" t="s">
        <v>88</v>
      </c>
      <c r="B144" s="6" t="s">
        <v>220</v>
      </c>
      <c r="C144" s="6" t="s">
        <v>221</v>
      </c>
      <c r="D144" s="7" t="s">
        <v>62</v>
      </c>
      <c r="E144" s="7" t="s">
        <v>779</v>
      </c>
      <c r="F144" s="889">
        <f>Spreadsheet!T325</f>
        <v>103.68</v>
      </c>
      <c r="G144" s="882">
        <v>8</v>
      </c>
      <c r="H144" s="9">
        <v>24</v>
      </c>
    </row>
    <row r="145" spans="1:8" x14ac:dyDescent="0.3">
      <c r="A145" s="6" t="s">
        <v>88</v>
      </c>
      <c r="B145" s="6" t="s">
        <v>273</v>
      </c>
      <c r="C145" s="6" t="s">
        <v>274</v>
      </c>
      <c r="D145" s="7" t="s">
        <v>62</v>
      </c>
      <c r="E145" s="7" t="s">
        <v>779</v>
      </c>
      <c r="F145" s="889">
        <f>Spreadsheet!T327</f>
        <v>85.76</v>
      </c>
      <c r="G145" s="882">
        <v>8</v>
      </c>
      <c r="H145" s="9">
        <v>25.6</v>
      </c>
    </row>
    <row r="146" spans="1:8" x14ac:dyDescent="0.3">
      <c r="A146" s="6" t="s">
        <v>88</v>
      </c>
      <c r="B146" s="6" t="s">
        <v>126</v>
      </c>
      <c r="C146" s="6" t="s">
        <v>127</v>
      </c>
      <c r="D146" s="7" t="s">
        <v>49</v>
      </c>
      <c r="E146" s="7" t="s">
        <v>49</v>
      </c>
      <c r="F146" s="889">
        <f>F142</f>
        <v>13.68</v>
      </c>
      <c r="G146" s="882">
        <v>57</v>
      </c>
      <c r="H146" s="9">
        <v>0.25</v>
      </c>
    </row>
    <row r="147" spans="1:8" x14ac:dyDescent="0.3">
      <c r="A147" s="6" t="s">
        <v>88</v>
      </c>
      <c r="B147" s="6" t="s">
        <v>279</v>
      </c>
      <c r="C147" s="6" t="s">
        <v>280</v>
      </c>
      <c r="D147" s="7" t="s">
        <v>62</v>
      </c>
      <c r="E147" s="7" t="s">
        <v>779</v>
      </c>
      <c r="F147" s="889">
        <f>Spreadsheet!T350</f>
        <v>85.76</v>
      </c>
      <c r="G147" s="882">
        <v>8</v>
      </c>
      <c r="H147" s="9">
        <v>25.6</v>
      </c>
    </row>
    <row r="148" spans="1:8" x14ac:dyDescent="0.3">
      <c r="A148" s="6" t="s">
        <v>88</v>
      </c>
      <c r="B148" s="6" t="s">
        <v>122</v>
      </c>
      <c r="C148" s="6" t="s">
        <v>123</v>
      </c>
      <c r="D148" s="7" t="s">
        <v>49</v>
      </c>
      <c r="E148" s="7" t="s">
        <v>49</v>
      </c>
      <c r="F148" s="889">
        <f>F142</f>
        <v>13.68</v>
      </c>
      <c r="G148" s="882">
        <v>57</v>
      </c>
      <c r="H148" s="9">
        <v>0.25</v>
      </c>
    </row>
    <row r="149" spans="1:8" x14ac:dyDescent="0.3">
      <c r="A149" s="6" t="s">
        <v>88</v>
      </c>
      <c r="B149" s="6" t="s">
        <v>275</v>
      </c>
      <c r="C149" s="6" t="s">
        <v>276</v>
      </c>
      <c r="D149" s="7" t="s">
        <v>62</v>
      </c>
      <c r="E149" s="7" t="s">
        <v>779</v>
      </c>
      <c r="F149" s="889">
        <f>F145</f>
        <v>85.76</v>
      </c>
      <c r="G149" s="882">
        <v>8</v>
      </c>
      <c r="H149" s="9">
        <v>25.6</v>
      </c>
    </row>
    <row r="150" spans="1:8" x14ac:dyDescent="0.3">
      <c r="A150" s="6" t="s">
        <v>88</v>
      </c>
      <c r="B150" s="6" t="s">
        <v>124</v>
      </c>
      <c r="C150" s="6" t="s">
        <v>125</v>
      </c>
      <c r="D150" s="7" t="s">
        <v>49</v>
      </c>
      <c r="E150" s="7" t="s">
        <v>49</v>
      </c>
      <c r="F150" s="889">
        <f>F142</f>
        <v>13.68</v>
      </c>
      <c r="G150" s="882">
        <v>57</v>
      </c>
      <c r="H150" s="9">
        <v>0.25</v>
      </c>
    </row>
    <row r="151" spans="1:8" x14ac:dyDescent="0.3">
      <c r="A151" s="6" t="s">
        <v>88</v>
      </c>
      <c r="B151" s="6" t="s">
        <v>190</v>
      </c>
      <c r="C151" s="6" t="s">
        <v>191</v>
      </c>
      <c r="D151" s="7" t="s">
        <v>62</v>
      </c>
      <c r="E151" s="7" t="s">
        <v>779</v>
      </c>
      <c r="F151" s="889">
        <f>F143</f>
        <v>69.599999999999994</v>
      </c>
      <c r="G151" s="882">
        <v>5.6</v>
      </c>
      <c r="H151" s="9">
        <v>17.95</v>
      </c>
    </row>
    <row r="152" spans="1:8" x14ac:dyDescent="0.3">
      <c r="A152" s="6" t="s">
        <v>88</v>
      </c>
      <c r="B152" s="6" t="s">
        <v>222</v>
      </c>
      <c r="C152" s="6" t="s">
        <v>223</v>
      </c>
      <c r="D152" s="7" t="s">
        <v>62</v>
      </c>
      <c r="E152" s="7" t="s">
        <v>779</v>
      </c>
      <c r="F152" s="889">
        <f>Spreadsheet!T282</f>
        <v>88</v>
      </c>
      <c r="G152" s="882">
        <v>8</v>
      </c>
      <c r="H152" s="9">
        <v>24</v>
      </c>
    </row>
    <row r="153" spans="1:8" x14ac:dyDescent="0.3">
      <c r="A153" s="6" t="s">
        <v>88</v>
      </c>
      <c r="B153" s="6" t="s">
        <v>277</v>
      </c>
      <c r="C153" s="6" t="s">
        <v>278</v>
      </c>
      <c r="D153" s="7" t="s">
        <v>62</v>
      </c>
      <c r="E153" s="7" t="s">
        <v>779</v>
      </c>
      <c r="F153" s="889">
        <f>F147</f>
        <v>85.76</v>
      </c>
      <c r="G153" s="882">
        <v>8</v>
      </c>
      <c r="H153" s="9">
        <v>25.6</v>
      </c>
    </row>
    <row r="154" spans="1:8" x14ac:dyDescent="0.3">
      <c r="A154" s="6" t="s">
        <v>88</v>
      </c>
      <c r="B154" s="6" t="s">
        <v>128</v>
      </c>
      <c r="C154" s="6" t="s">
        <v>129</v>
      </c>
      <c r="D154" s="7" t="s">
        <v>49</v>
      </c>
      <c r="E154" s="7" t="s">
        <v>49</v>
      </c>
      <c r="F154" s="889">
        <f>Spreadsheet!T369</f>
        <v>13.68</v>
      </c>
      <c r="G154" s="882">
        <v>57</v>
      </c>
      <c r="H154" s="9">
        <v>0.25</v>
      </c>
    </row>
    <row r="155" spans="1:8" x14ac:dyDescent="0.3">
      <c r="A155" s="6" t="s">
        <v>88</v>
      </c>
      <c r="B155" s="6" t="s">
        <v>281</v>
      </c>
      <c r="C155" s="6" t="s">
        <v>282</v>
      </c>
      <c r="D155" s="7" t="s">
        <v>62</v>
      </c>
      <c r="E155" s="7" t="s">
        <v>779</v>
      </c>
      <c r="F155" s="889">
        <f>F147</f>
        <v>85.76</v>
      </c>
      <c r="G155" s="882">
        <v>8</v>
      </c>
      <c r="H155" s="9">
        <v>25.6</v>
      </c>
    </row>
    <row r="156" spans="1:8" x14ac:dyDescent="0.3">
      <c r="A156" s="6" t="s">
        <v>88</v>
      </c>
      <c r="B156" s="6" t="s">
        <v>130</v>
      </c>
      <c r="C156" s="6" t="s">
        <v>131</v>
      </c>
      <c r="D156" s="7" t="s">
        <v>49</v>
      </c>
      <c r="E156" s="7" t="s">
        <v>49</v>
      </c>
      <c r="F156" s="889">
        <f>F142</f>
        <v>13.68</v>
      </c>
      <c r="G156" s="882">
        <v>57</v>
      </c>
      <c r="H156" s="9">
        <v>0.25</v>
      </c>
    </row>
    <row r="157" spans="1:8" x14ac:dyDescent="0.3">
      <c r="A157" s="6" t="s">
        <v>88</v>
      </c>
      <c r="B157" s="6" t="s">
        <v>283</v>
      </c>
      <c r="C157" s="6" t="s">
        <v>284</v>
      </c>
      <c r="D157" s="7" t="s">
        <v>62</v>
      </c>
      <c r="E157" s="7" t="s">
        <v>779</v>
      </c>
      <c r="F157" s="889">
        <f>F147</f>
        <v>85.76</v>
      </c>
      <c r="G157" s="882">
        <v>8</v>
      </c>
      <c r="H157" s="9">
        <v>25.6</v>
      </c>
    </row>
    <row r="158" spans="1:8" x14ac:dyDescent="0.3">
      <c r="A158" s="6" t="s">
        <v>88</v>
      </c>
      <c r="B158" s="6" t="s">
        <v>132</v>
      </c>
      <c r="C158" s="6" t="s">
        <v>133</v>
      </c>
      <c r="D158" s="7" t="s">
        <v>49</v>
      </c>
      <c r="E158" s="7" t="s">
        <v>49</v>
      </c>
      <c r="F158" s="889">
        <f>F142</f>
        <v>13.68</v>
      </c>
      <c r="G158" s="882">
        <v>57</v>
      </c>
      <c r="H158" s="9">
        <v>0.25</v>
      </c>
    </row>
    <row r="159" spans="1:8" x14ac:dyDescent="0.3">
      <c r="A159" s="6" t="s">
        <v>88</v>
      </c>
      <c r="B159" s="6" t="s">
        <v>285</v>
      </c>
      <c r="C159" s="6" t="s">
        <v>286</v>
      </c>
      <c r="D159" s="7" t="s">
        <v>62</v>
      </c>
      <c r="E159" s="7" t="s">
        <v>779</v>
      </c>
      <c r="F159" s="889">
        <f>F147</f>
        <v>85.76</v>
      </c>
      <c r="G159" s="882">
        <v>8</v>
      </c>
      <c r="H159" s="9">
        <v>25.6</v>
      </c>
    </row>
    <row r="160" spans="1:8" x14ac:dyDescent="0.3">
      <c r="A160" s="6" t="s">
        <v>88</v>
      </c>
      <c r="B160" s="6" t="s">
        <v>134</v>
      </c>
      <c r="C160" s="6" t="s">
        <v>135</v>
      </c>
      <c r="D160" s="7" t="s">
        <v>49</v>
      </c>
      <c r="E160" s="7" t="s">
        <v>49</v>
      </c>
      <c r="F160" s="889">
        <f>F142</f>
        <v>13.68</v>
      </c>
      <c r="G160" s="882">
        <v>57</v>
      </c>
      <c r="H160" s="9">
        <v>0.25</v>
      </c>
    </row>
    <row r="161" spans="1:8" x14ac:dyDescent="0.3">
      <c r="A161" s="6" t="s">
        <v>88</v>
      </c>
      <c r="B161" s="6" t="s">
        <v>192</v>
      </c>
      <c r="C161" s="6" t="s">
        <v>193</v>
      </c>
      <c r="D161" s="7" t="s">
        <v>62</v>
      </c>
      <c r="E161" s="7" t="s">
        <v>779</v>
      </c>
      <c r="F161" s="889">
        <f>F143</f>
        <v>69.599999999999994</v>
      </c>
      <c r="G161" s="882">
        <v>5.6</v>
      </c>
      <c r="H161" s="9">
        <v>17.95</v>
      </c>
    </row>
    <row r="162" spans="1:8" x14ac:dyDescent="0.3">
      <c r="A162" s="6" t="s">
        <v>88</v>
      </c>
      <c r="B162" s="6" t="s">
        <v>224</v>
      </c>
      <c r="C162" s="6" t="s">
        <v>225</v>
      </c>
      <c r="D162" s="7" t="s">
        <v>62</v>
      </c>
      <c r="E162" s="7" t="s">
        <v>779</v>
      </c>
      <c r="F162" s="889">
        <f>F152</f>
        <v>88</v>
      </c>
      <c r="G162" s="882">
        <v>8</v>
      </c>
      <c r="H162" s="9">
        <v>24</v>
      </c>
    </row>
    <row r="163" spans="1:8" x14ac:dyDescent="0.3">
      <c r="A163" s="6" t="s">
        <v>88</v>
      </c>
      <c r="B163" s="6" t="s">
        <v>287</v>
      </c>
      <c r="C163" s="6" t="s">
        <v>288</v>
      </c>
      <c r="D163" s="7" t="s">
        <v>62</v>
      </c>
      <c r="E163" s="7" t="s">
        <v>779</v>
      </c>
      <c r="F163" s="889">
        <f>F147</f>
        <v>85.76</v>
      </c>
      <c r="G163" s="882">
        <v>8</v>
      </c>
      <c r="H163" s="9">
        <v>25.6</v>
      </c>
    </row>
    <row r="164" spans="1:8" x14ac:dyDescent="0.3">
      <c r="A164" s="6" t="s">
        <v>88</v>
      </c>
      <c r="B164" s="6" t="s">
        <v>136</v>
      </c>
      <c r="C164" s="6" t="s">
        <v>137</v>
      </c>
      <c r="D164" s="7" t="s">
        <v>49</v>
      </c>
      <c r="E164" s="7" t="s">
        <v>49</v>
      </c>
      <c r="F164" s="889">
        <f>F142</f>
        <v>13.68</v>
      </c>
      <c r="G164" s="882">
        <v>57</v>
      </c>
      <c r="H164" s="9">
        <v>0.25</v>
      </c>
    </row>
    <row r="165" spans="1:8" x14ac:dyDescent="0.3">
      <c r="A165" s="6" t="s">
        <v>88</v>
      </c>
      <c r="B165" s="6" t="s">
        <v>289</v>
      </c>
      <c r="C165" s="6" t="s">
        <v>290</v>
      </c>
      <c r="D165" s="7" t="s">
        <v>62</v>
      </c>
      <c r="E165" s="7" t="s">
        <v>779</v>
      </c>
      <c r="F165" s="889">
        <f>F147</f>
        <v>85.76</v>
      </c>
      <c r="G165" s="882">
        <v>8</v>
      </c>
      <c r="H165" s="9">
        <v>25.6</v>
      </c>
    </row>
    <row r="166" spans="1:8" x14ac:dyDescent="0.3">
      <c r="A166" s="6" t="s">
        <v>88</v>
      </c>
      <c r="B166" s="6" t="s">
        <v>138</v>
      </c>
      <c r="C166" s="6" t="s">
        <v>139</v>
      </c>
      <c r="D166" s="7" t="s">
        <v>49</v>
      </c>
      <c r="E166" s="7" t="s">
        <v>49</v>
      </c>
      <c r="F166" s="889">
        <f>F142</f>
        <v>13.68</v>
      </c>
      <c r="G166" s="882">
        <v>57</v>
      </c>
      <c r="H166" s="9">
        <v>0.25</v>
      </c>
    </row>
    <row r="167" spans="1:8" x14ac:dyDescent="0.3">
      <c r="A167" s="6" t="s">
        <v>88</v>
      </c>
      <c r="B167" s="6" t="s">
        <v>291</v>
      </c>
      <c r="C167" s="6" t="s">
        <v>292</v>
      </c>
      <c r="D167" s="7" t="s">
        <v>62</v>
      </c>
      <c r="E167" s="7" t="s">
        <v>779</v>
      </c>
      <c r="F167" s="889">
        <f>F147</f>
        <v>85.76</v>
      </c>
      <c r="G167" s="882">
        <v>8</v>
      </c>
      <c r="H167" s="9">
        <v>25.6</v>
      </c>
    </row>
    <row r="168" spans="1:8" x14ac:dyDescent="0.3">
      <c r="A168" s="6" t="s">
        <v>88</v>
      </c>
      <c r="B168" s="6" t="s">
        <v>140</v>
      </c>
      <c r="C168" s="6" t="s">
        <v>141</v>
      </c>
      <c r="D168" s="7" t="s">
        <v>49</v>
      </c>
      <c r="E168" s="7" t="s">
        <v>49</v>
      </c>
      <c r="F168" s="889">
        <f>F142</f>
        <v>13.68</v>
      </c>
      <c r="G168" s="882">
        <v>57</v>
      </c>
      <c r="H168" s="9">
        <v>0.25</v>
      </c>
    </row>
    <row r="169" spans="1:8" x14ac:dyDescent="0.3">
      <c r="A169" s="6" t="s">
        <v>88</v>
      </c>
      <c r="B169" s="6" t="s">
        <v>293</v>
      </c>
      <c r="C169" s="6" t="s">
        <v>294</v>
      </c>
      <c r="D169" s="7" t="s">
        <v>62</v>
      </c>
      <c r="E169" s="7" t="s">
        <v>779</v>
      </c>
      <c r="F169" s="889">
        <f>F147</f>
        <v>85.76</v>
      </c>
      <c r="G169" s="882">
        <v>8</v>
      </c>
      <c r="H169" s="9">
        <v>25.6</v>
      </c>
    </row>
    <row r="170" spans="1:8" x14ac:dyDescent="0.3">
      <c r="A170" s="6" t="s">
        <v>88</v>
      </c>
      <c r="B170" s="6" t="s">
        <v>142</v>
      </c>
      <c r="C170" s="6" t="s">
        <v>143</v>
      </c>
      <c r="D170" s="7" t="s">
        <v>49</v>
      </c>
      <c r="E170" s="7" t="s">
        <v>49</v>
      </c>
      <c r="F170" s="889">
        <f>F142</f>
        <v>13.68</v>
      </c>
      <c r="G170" s="882">
        <v>57</v>
      </c>
      <c r="H170" s="9">
        <v>0.25</v>
      </c>
    </row>
    <row r="171" spans="1:8" x14ac:dyDescent="0.3">
      <c r="A171" s="6" t="s">
        <v>88</v>
      </c>
      <c r="B171" s="6" t="s">
        <v>194</v>
      </c>
      <c r="C171" s="6" t="s">
        <v>195</v>
      </c>
      <c r="D171" s="7" t="s">
        <v>62</v>
      </c>
      <c r="E171" s="7" t="s">
        <v>779</v>
      </c>
      <c r="F171" s="889">
        <f>F143</f>
        <v>69.599999999999994</v>
      </c>
      <c r="G171" s="882">
        <v>5.6</v>
      </c>
      <c r="H171" s="9">
        <v>17.95</v>
      </c>
    </row>
    <row r="172" spans="1:8" x14ac:dyDescent="0.3">
      <c r="A172" s="6" t="s">
        <v>88</v>
      </c>
      <c r="B172" s="6" t="s">
        <v>226</v>
      </c>
      <c r="C172" s="6" t="s">
        <v>227</v>
      </c>
      <c r="D172" s="7" t="s">
        <v>62</v>
      </c>
      <c r="E172" s="7" t="s">
        <v>779</v>
      </c>
      <c r="F172" s="889">
        <f>F152</f>
        <v>88</v>
      </c>
      <c r="G172" s="882">
        <v>8</v>
      </c>
      <c r="H172" s="9">
        <v>24</v>
      </c>
    </row>
    <row r="173" spans="1:8" x14ac:dyDescent="0.3">
      <c r="A173" s="6" t="s">
        <v>88</v>
      </c>
      <c r="B173" s="6" t="s">
        <v>295</v>
      </c>
      <c r="C173" s="6" t="s">
        <v>296</v>
      </c>
      <c r="D173" s="7" t="s">
        <v>62</v>
      </c>
      <c r="E173" s="7" t="s">
        <v>779</v>
      </c>
      <c r="F173" s="889">
        <f>F153</f>
        <v>85.76</v>
      </c>
      <c r="G173" s="882">
        <v>8</v>
      </c>
      <c r="H173" s="9">
        <v>25.6</v>
      </c>
    </row>
    <row r="174" spans="1:8" x14ac:dyDescent="0.3">
      <c r="A174" s="6" t="s">
        <v>88</v>
      </c>
      <c r="B174" s="6" t="s">
        <v>144</v>
      </c>
      <c r="C174" s="6" t="s">
        <v>145</v>
      </c>
      <c r="D174" s="7" t="s">
        <v>49</v>
      </c>
      <c r="E174" s="7" t="s">
        <v>49</v>
      </c>
      <c r="F174" s="889">
        <f>Spreadsheet!T410</f>
        <v>13.68</v>
      </c>
      <c r="G174" s="882">
        <v>57</v>
      </c>
      <c r="H174" s="9">
        <v>0.25</v>
      </c>
    </row>
    <row r="175" spans="1:8" x14ac:dyDescent="0.3">
      <c r="A175" s="6" t="s">
        <v>88</v>
      </c>
      <c r="B175" s="6" t="s">
        <v>299</v>
      </c>
      <c r="C175" s="6" t="s">
        <v>300</v>
      </c>
      <c r="D175" s="7" t="s">
        <v>62</v>
      </c>
      <c r="E175" s="7" t="s">
        <v>779</v>
      </c>
      <c r="F175" s="889">
        <f>Spreadsheet!T412</f>
        <v>150.16</v>
      </c>
      <c r="G175" s="882">
        <v>8</v>
      </c>
      <c r="H175" s="9">
        <v>25.6</v>
      </c>
    </row>
    <row r="176" spans="1:8" x14ac:dyDescent="0.3">
      <c r="A176" s="6" t="s">
        <v>88</v>
      </c>
      <c r="B176" s="6" t="s">
        <v>148</v>
      </c>
      <c r="C176" s="6" t="s">
        <v>149</v>
      </c>
      <c r="D176" s="7" t="s">
        <v>49</v>
      </c>
      <c r="E176" s="7" t="s">
        <v>49</v>
      </c>
      <c r="F176" s="889">
        <f>Spreadsheet!T254</f>
        <v>13.68</v>
      </c>
      <c r="G176" s="882">
        <v>57</v>
      </c>
      <c r="H176" s="9">
        <v>0.25</v>
      </c>
    </row>
    <row r="177" spans="1:8" x14ac:dyDescent="0.3">
      <c r="A177" s="6" t="s">
        <v>88</v>
      </c>
      <c r="B177" s="6" t="s">
        <v>196</v>
      </c>
      <c r="C177" s="6" t="s">
        <v>197</v>
      </c>
      <c r="D177" s="7" t="s">
        <v>62</v>
      </c>
      <c r="E177" s="7" t="s">
        <v>779</v>
      </c>
      <c r="F177" s="889">
        <f>Spreadsheet!T256</f>
        <v>69.599999999999994</v>
      </c>
      <c r="G177" s="882">
        <v>5.6</v>
      </c>
      <c r="H177" s="9">
        <v>17.95</v>
      </c>
    </row>
    <row r="178" spans="1:8" x14ac:dyDescent="0.3">
      <c r="A178" s="6" t="s">
        <v>88</v>
      </c>
      <c r="B178" s="6" t="s">
        <v>228</v>
      </c>
      <c r="C178" s="6" t="s">
        <v>229</v>
      </c>
      <c r="D178" s="7" t="s">
        <v>62</v>
      </c>
      <c r="E178" s="7" t="s">
        <v>779</v>
      </c>
      <c r="F178" s="889">
        <f>Spreadsheet!T260</f>
        <v>88</v>
      </c>
      <c r="G178" s="882">
        <v>8</v>
      </c>
      <c r="H178" s="9">
        <v>24</v>
      </c>
    </row>
    <row r="179" spans="1:8" x14ac:dyDescent="0.3">
      <c r="A179" s="6" t="s">
        <v>88</v>
      </c>
      <c r="B179" s="6" t="s">
        <v>301</v>
      </c>
      <c r="C179" s="6" t="s">
        <v>302</v>
      </c>
      <c r="D179" s="7" t="s">
        <v>62</v>
      </c>
      <c r="E179" s="7" t="s">
        <v>779</v>
      </c>
      <c r="F179" s="889">
        <f>Spreadsheet!T258</f>
        <v>85.76</v>
      </c>
      <c r="G179" s="882">
        <v>8</v>
      </c>
      <c r="H179" s="9">
        <v>25.6</v>
      </c>
    </row>
    <row r="180" spans="1:8" x14ac:dyDescent="0.3">
      <c r="A180" s="6" t="s">
        <v>88</v>
      </c>
      <c r="B180" s="6" t="s">
        <v>150</v>
      </c>
      <c r="C180" s="6" t="s">
        <v>151</v>
      </c>
      <c r="D180" s="7" t="s">
        <v>49</v>
      </c>
      <c r="E180" s="7" t="s">
        <v>49</v>
      </c>
      <c r="F180" s="889">
        <f>F176</f>
        <v>13.68</v>
      </c>
      <c r="G180" s="882">
        <v>57</v>
      </c>
      <c r="H180" s="9">
        <v>0.25</v>
      </c>
    </row>
    <row r="181" spans="1:8" x14ac:dyDescent="0.3">
      <c r="A181" s="6" t="s">
        <v>88</v>
      </c>
      <c r="B181" s="6" t="s">
        <v>198</v>
      </c>
      <c r="C181" s="6" t="s">
        <v>199</v>
      </c>
      <c r="D181" s="7" t="s">
        <v>62</v>
      </c>
      <c r="E181" s="7" t="s">
        <v>779</v>
      </c>
      <c r="F181" s="889">
        <f>F177</f>
        <v>69.599999999999994</v>
      </c>
      <c r="G181" s="882">
        <v>5.6</v>
      </c>
      <c r="H181" s="9">
        <v>17.95</v>
      </c>
    </row>
    <row r="182" spans="1:8" x14ac:dyDescent="0.3">
      <c r="A182" s="6" t="s">
        <v>88</v>
      </c>
      <c r="B182" s="6" t="s">
        <v>230</v>
      </c>
      <c r="C182" s="6" t="s">
        <v>231</v>
      </c>
      <c r="D182" s="7" t="s">
        <v>62</v>
      </c>
      <c r="E182" s="7" t="s">
        <v>779</v>
      </c>
      <c r="F182" s="889">
        <f>F178</f>
        <v>88</v>
      </c>
      <c r="G182" s="882">
        <v>8</v>
      </c>
      <c r="H182" s="9">
        <v>24</v>
      </c>
    </row>
    <row r="183" spans="1:8" x14ac:dyDescent="0.3">
      <c r="A183" s="6" t="s">
        <v>88</v>
      </c>
      <c r="B183" s="6" t="s">
        <v>303</v>
      </c>
      <c r="C183" s="6" t="s">
        <v>304</v>
      </c>
      <c r="D183" s="7" t="s">
        <v>62</v>
      </c>
      <c r="E183" s="7" t="s">
        <v>779</v>
      </c>
      <c r="F183" s="889">
        <f>F179</f>
        <v>85.76</v>
      </c>
      <c r="G183" s="882">
        <v>8</v>
      </c>
      <c r="H183" s="9">
        <v>25.6</v>
      </c>
    </row>
    <row r="184" spans="1:8" x14ac:dyDescent="0.3">
      <c r="A184" s="6" t="s">
        <v>88</v>
      </c>
      <c r="B184" s="6" t="s">
        <v>146</v>
      </c>
      <c r="C184" s="6" t="s">
        <v>147</v>
      </c>
      <c r="D184" s="7" t="s">
        <v>49</v>
      </c>
      <c r="E184" s="7" t="s">
        <v>49</v>
      </c>
      <c r="F184" s="889">
        <f>F176</f>
        <v>13.68</v>
      </c>
      <c r="G184" s="882">
        <v>57</v>
      </c>
      <c r="H184" s="9">
        <v>0.25</v>
      </c>
    </row>
    <row r="185" spans="1:8" x14ac:dyDescent="0.3">
      <c r="A185" s="6" t="s">
        <v>88</v>
      </c>
      <c r="B185" s="6" t="s">
        <v>297</v>
      </c>
      <c r="C185" s="6" t="s">
        <v>298</v>
      </c>
      <c r="D185" s="7" t="s">
        <v>62</v>
      </c>
      <c r="E185" s="7" t="s">
        <v>779</v>
      </c>
      <c r="F185" s="889">
        <f>Spreadsheet!T412</f>
        <v>150.16</v>
      </c>
      <c r="G185" s="882">
        <v>8</v>
      </c>
      <c r="H185" s="9">
        <v>25.6</v>
      </c>
    </row>
    <row r="186" spans="1:8" x14ac:dyDescent="0.3">
      <c r="A186" s="6" t="s">
        <v>88</v>
      </c>
      <c r="B186" s="6" t="s">
        <v>152</v>
      </c>
      <c r="C186" s="6" t="s">
        <v>153</v>
      </c>
      <c r="D186" s="7" t="s">
        <v>49</v>
      </c>
      <c r="E186" s="7" t="s">
        <v>49</v>
      </c>
      <c r="F186" s="889">
        <f>F176</f>
        <v>13.68</v>
      </c>
      <c r="G186" s="882">
        <v>57</v>
      </c>
      <c r="H186" s="9">
        <v>0.25</v>
      </c>
    </row>
    <row r="187" spans="1:8" x14ac:dyDescent="0.3">
      <c r="A187" s="6" t="s">
        <v>88</v>
      </c>
      <c r="B187" s="6" t="s">
        <v>305</v>
      </c>
      <c r="C187" s="6" t="s">
        <v>306</v>
      </c>
      <c r="D187" s="7" t="s">
        <v>62</v>
      </c>
      <c r="E187" s="7" t="s">
        <v>779</v>
      </c>
      <c r="F187" s="889">
        <f>F179</f>
        <v>85.76</v>
      </c>
      <c r="G187" s="882">
        <v>8</v>
      </c>
      <c r="H187" s="9">
        <v>25.6</v>
      </c>
    </row>
    <row r="188" spans="1:8" x14ac:dyDescent="0.3">
      <c r="A188" s="6" t="s">
        <v>88</v>
      </c>
      <c r="B188" s="6" t="s">
        <v>154</v>
      </c>
      <c r="C188" s="6" t="s">
        <v>155</v>
      </c>
      <c r="D188" s="7" t="s">
        <v>49</v>
      </c>
      <c r="E188" s="7" t="s">
        <v>49</v>
      </c>
      <c r="F188" s="889">
        <f>F176</f>
        <v>13.68</v>
      </c>
      <c r="G188" s="882">
        <v>57</v>
      </c>
      <c r="H188" s="9">
        <v>0.25</v>
      </c>
    </row>
    <row r="189" spans="1:8" x14ac:dyDescent="0.3">
      <c r="A189" s="6" t="s">
        <v>88</v>
      </c>
      <c r="B189" s="6" t="s">
        <v>307</v>
      </c>
      <c r="C189" s="6" t="s">
        <v>308</v>
      </c>
      <c r="D189" s="7" t="s">
        <v>62</v>
      </c>
      <c r="E189" s="7" t="s">
        <v>779</v>
      </c>
      <c r="F189" s="889">
        <f>Spreadsheet!T394</f>
        <v>85.76</v>
      </c>
      <c r="G189" s="882">
        <v>8</v>
      </c>
      <c r="H189" s="9">
        <v>25.6</v>
      </c>
    </row>
    <row r="190" spans="1:8" x14ac:dyDescent="0.3">
      <c r="A190" s="6" t="s">
        <v>88</v>
      </c>
      <c r="B190" s="6" t="s">
        <v>156</v>
      </c>
      <c r="C190" s="6" t="s">
        <v>157</v>
      </c>
      <c r="D190" s="7" t="s">
        <v>49</v>
      </c>
      <c r="E190" s="7" t="s">
        <v>49</v>
      </c>
      <c r="F190" s="889">
        <f>F176</f>
        <v>13.68</v>
      </c>
      <c r="G190" s="882">
        <v>57</v>
      </c>
      <c r="H190" s="9">
        <v>0.25</v>
      </c>
    </row>
    <row r="191" spans="1:8" x14ac:dyDescent="0.3">
      <c r="A191" s="6" t="s">
        <v>88</v>
      </c>
      <c r="B191" s="6" t="s">
        <v>309</v>
      </c>
      <c r="C191" s="6" t="s">
        <v>310</v>
      </c>
      <c r="D191" s="7" t="s">
        <v>62</v>
      </c>
      <c r="E191" s="7" t="s">
        <v>779</v>
      </c>
      <c r="F191" s="889">
        <f>F179</f>
        <v>85.76</v>
      </c>
      <c r="G191" s="882">
        <v>8</v>
      </c>
      <c r="H191" s="9">
        <v>25.6</v>
      </c>
    </row>
    <row r="192" spans="1:8" x14ac:dyDescent="0.3">
      <c r="A192" s="6" t="s">
        <v>88</v>
      </c>
      <c r="B192" s="6" t="s">
        <v>158</v>
      </c>
      <c r="C192" s="6" t="s">
        <v>159</v>
      </c>
      <c r="D192" s="7" t="s">
        <v>49</v>
      </c>
      <c r="E192" s="7" t="s">
        <v>49</v>
      </c>
      <c r="F192" s="889">
        <f>F176</f>
        <v>13.68</v>
      </c>
      <c r="G192" s="882">
        <v>57</v>
      </c>
      <c r="H192" s="9">
        <v>0.25</v>
      </c>
    </row>
    <row r="193" spans="1:8" x14ac:dyDescent="0.3">
      <c r="A193" s="6" t="s">
        <v>88</v>
      </c>
      <c r="B193" s="6" t="s">
        <v>311</v>
      </c>
      <c r="C193" s="6" t="s">
        <v>312</v>
      </c>
      <c r="D193" s="7" t="s">
        <v>62</v>
      </c>
      <c r="E193" s="7" t="s">
        <v>779</v>
      </c>
      <c r="F193" s="889">
        <f>F179</f>
        <v>85.76</v>
      </c>
      <c r="G193" s="882">
        <v>8</v>
      </c>
      <c r="H193" s="9">
        <v>25.6</v>
      </c>
    </row>
    <row r="194" spans="1:8" x14ac:dyDescent="0.3">
      <c r="A194" s="6" t="s">
        <v>88</v>
      </c>
      <c r="B194" s="6" t="s">
        <v>160</v>
      </c>
      <c r="C194" s="6" t="s">
        <v>161</v>
      </c>
      <c r="D194" s="7" t="s">
        <v>49</v>
      </c>
      <c r="E194" s="7" t="s">
        <v>49</v>
      </c>
      <c r="F194" s="889">
        <f>F176</f>
        <v>13.68</v>
      </c>
      <c r="G194" s="882">
        <v>57</v>
      </c>
      <c r="H194" s="9">
        <v>0.25</v>
      </c>
    </row>
    <row r="195" spans="1:8" x14ac:dyDescent="0.3">
      <c r="A195" s="6" t="s">
        <v>88</v>
      </c>
      <c r="B195" s="6" t="s">
        <v>313</v>
      </c>
      <c r="C195" s="6" t="s">
        <v>314</v>
      </c>
      <c r="D195" s="7" t="s">
        <v>62</v>
      </c>
      <c r="E195" s="7" t="s">
        <v>779</v>
      </c>
      <c r="F195" s="889">
        <f>F179</f>
        <v>85.76</v>
      </c>
      <c r="G195" s="882">
        <v>8</v>
      </c>
      <c r="H195" s="9">
        <v>25.6</v>
      </c>
    </row>
    <row r="196" spans="1:8" x14ac:dyDescent="0.3">
      <c r="A196" s="6" t="s">
        <v>88</v>
      </c>
      <c r="B196" s="6" t="s">
        <v>162</v>
      </c>
      <c r="C196" s="6" t="s">
        <v>163</v>
      </c>
      <c r="D196" s="7" t="s">
        <v>49</v>
      </c>
      <c r="E196" s="7" t="s">
        <v>49</v>
      </c>
      <c r="F196" s="889">
        <f>F176</f>
        <v>13.68</v>
      </c>
      <c r="G196" s="882">
        <v>57</v>
      </c>
      <c r="H196" s="9">
        <v>0.25</v>
      </c>
    </row>
    <row r="197" spans="1:8" x14ac:dyDescent="0.3">
      <c r="A197" s="6" t="s">
        <v>88</v>
      </c>
      <c r="B197" s="6" t="s">
        <v>315</v>
      </c>
      <c r="C197" s="6" t="s">
        <v>316</v>
      </c>
      <c r="D197" s="7" t="s">
        <v>62</v>
      </c>
      <c r="E197" s="7" t="s">
        <v>779</v>
      </c>
      <c r="F197" s="889">
        <f>F179</f>
        <v>85.76</v>
      </c>
      <c r="G197" s="882">
        <v>8</v>
      </c>
      <c r="H197" s="9">
        <v>25.6</v>
      </c>
    </row>
    <row r="198" spans="1:8" x14ac:dyDescent="0.3">
      <c r="A198" s="6" t="s">
        <v>88</v>
      </c>
      <c r="B198" s="6" t="s">
        <v>166</v>
      </c>
      <c r="C198" s="6" t="s">
        <v>167</v>
      </c>
      <c r="D198" s="7" t="s">
        <v>49</v>
      </c>
      <c r="E198" s="7" t="s">
        <v>49</v>
      </c>
      <c r="F198" s="889">
        <f>F176</f>
        <v>13.68</v>
      </c>
      <c r="G198" s="882">
        <v>57</v>
      </c>
      <c r="H198" s="9">
        <v>0.25</v>
      </c>
    </row>
    <row r="199" spans="1:8" x14ac:dyDescent="0.3">
      <c r="A199" s="6" t="s">
        <v>88</v>
      </c>
      <c r="B199" s="6" t="s">
        <v>200</v>
      </c>
      <c r="C199" s="6" t="s">
        <v>201</v>
      </c>
      <c r="D199" s="7" t="s">
        <v>62</v>
      </c>
      <c r="E199" s="7" t="s">
        <v>779</v>
      </c>
      <c r="F199" s="889">
        <f>F177</f>
        <v>69.599999999999994</v>
      </c>
      <c r="G199" s="882">
        <v>5.6</v>
      </c>
      <c r="H199" s="9">
        <v>17.95</v>
      </c>
    </row>
    <row r="200" spans="1:8" x14ac:dyDescent="0.3">
      <c r="A200" s="6" t="s">
        <v>88</v>
      </c>
      <c r="B200" s="6" t="s">
        <v>232</v>
      </c>
      <c r="C200" s="6" t="s">
        <v>233</v>
      </c>
      <c r="D200" s="7" t="s">
        <v>62</v>
      </c>
      <c r="E200" s="7" t="s">
        <v>779</v>
      </c>
      <c r="F200" s="889">
        <f>F178</f>
        <v>88</v>
      </c>
      <c r="G200" s="882">
        <v>8</v>
      </c>
      <c r="H200" s="9">
        <v>24</v>
      </c>
    </row>
    <row r="201" spans="1:8" x14ac:dyDescent="0.3">
      <c r="A201" s="6" t="s">
        <v>88</v>
      </c>
      <c r="B201" s="6" t="s">
        <v>319</v>
      </c>
      <c r="C201" s="6" t="s">
        <v>320</v>
      </c>
      <c r="D201" s="7" t="s">
        <v>62</v>
      </c>
      <c r="E201" s="7" t="s">
        <v>779</v>
      </c>
      <c r="F201" s="889">
        <f>F179</f>
        <v>85.76</v>
      </c>
      <c r="G201" s="882">
        <v>8</v>
      </c>
      <c r="H201" s="9">
        <v>25.6</v>
      </c>
    </row>
    <row r="202" spans="1:8" x14ac:dyDescent="0.3">
      <c r="A202" s="6" t="s">
        <v>88</v>
      </c>
      <c r="B202" s="6" t="s">
        <v>164</v>
      </c>
      <c r="C202" s="6" t="s">
        <v>165</v>
      </c>
      <c r="D202" s="7" t="s">
        <v>49</v>
      </c>
      <c r="E202" s="7" t="s">
        <v>49</v>
      </c>
      <c r="F202" s="889">
        <f>F176</f>
        <v>13.68</v>
      </c>
      <c r="G202" s="882">
        <v>57</v>
      </c>
      <c r="H202" s="9">
        <v>0.25</v>
      </c>
    </row>
    <row r="203" spans="1:8" x14ac:dyDescent="0.3">
      <c r="A203" s="6" t="s">
        <v>88</v>
      </c>
      <c r="B203" s="6" t="s">
        <v>317</v>
      </c>
      <c r="C203" s="6" t="s">
        <v>318</v>
      </c>
      <c r="D203" s="7" t="s">
        <v>62</v>
      </c>
      <c r="E203" s="7" t="s">
        <v>779</v>
      </c>
      <c r="F203" s="889">
        <f>F183</f>
        <v>85.76</v>
      </c>
      <c r="G203" s="882">
        <v>8</v>
      </c>
      <c r="H203" s="9">
        <v>25.6</v>
      </c>
    </row>
    <row r="204" spans="1:8" x14ac:dyDescent="0.3">
      <c r="A204" s="6" t="s">
        <v>88</v>
      </c>
      <c r="B204" s="6" t="s">
        <v>170</v>
      </c>
      <c r="C204" s="6" t="s">
        <v>171</v>
      </c>
      <c r="D204" s="7" t="s">
        <v>49</v>
      </c>
      <c r="E204" s="7" t="s">
        <v>49</v>
      </c>
      <c r="F204" s="889">
        <f>F176</f>
        <v>13.68</v>
      </c>
      <c r="G204" s="882">
        <v>57</v>
      </c>
      <c r="H204" s="9">
        <v>0.25</v>
      </c>
    </row>
    <row r="205" spans="1:8" x14ac:dyDescent="0.3">
      <c r="A205" s="6" t="s">
        <v>88</v>
      </c>
      <c r="B205" s="6" t="s">
        <v>204</v>
      </c>
      <c r="C205" s="6" t="s">
        <v>205</v>
      </c>
      <c r="D205" s="7" t="s">
        <v>62</v>
      </c>
      <c r="E205" s="7" t="s">
        <v>779</v>
      </c>
      <c r="F205" s="889">
        <f>F177</f>
        <v>69.599999999999994</v>
      </c>
      <c r="G205" s="882">
        <v>5.6</v>
      </c>
      <c r="H205" s="9">
        <v>17.95</v>
      </c>
    </row>
    <row r="206" spans="1:8" x14ac:dyDescent="0.3">
      <c r="A206" s="6" t="s">
        <v>88</v>
      </c>
      <c r="B206" s="6" t="s">
        <v>236</v>
      </c>
      <c r="C206" s="6" t="s">
        <v>237</v>
      </c>
      <c r="D206" s="7" t="s">
        <v>62</v>
      </c>
      <c r="E206" s="7" t="s">
        <v>779</v>
      </c>
      <c r="F206" s="889">
        <f>F178</f>
        <v>88</v>
      </c>
      <c r="G206" s="882">
        <v>8</v>
      </c>
      <c r="H206" s="9">
        <v>24</v>
      </c>
    </row>
    <row r="207" spans="1:8" x14ac:dyDescent="0.3">
      <c r="A207" s="6" t="s">
        <v>88</v>
      </c>
      <c r="B207" s="6" t="s">
        <v>323</v>
      </c>
      <c r="C207" s="6" t="s">
        <v>324</v>
      </c>
      <c r="D207" s="7" t="s">
        <v>62</v>
      </c>
      <c r="E207" s="7" t="s">
        <v>779</v>
      </c>
      <c r="F207" s="889">
        <f>F187</f>
        <v>85.76</v>
      </c>
      <c r="G207" s="882">
        <v>8</v>
      </c>
      <c r="H207" s="9">
        <v>25.6</v>
      </c>
    </row>
    <row r="208" spans="1:8" x14ac:dyDescent="0.3">
      <c r="A208" s="6" t="s">
        <v>88</v>
      </c>
      <c r="B208" s="6" t="s">
        <v>168</v>
      </c>
      <c r="C208" s="6" t="s">
        <v>169</v>
      </c>
      <c r="D208" s="7" t="s">
        <v>49</v>
      </c>
      <c r="E208" s="7" t="s">
        <v>49</v>
      </c>
      <c r="F208" s="889">
        <f>F176</f>
        <v>13.68</v>
      </c>
      <c r="G208" s="882">
        <v>57</v>
      </c>
      <c r="H208" s="9">
        <v>0.25</v>
      </c>
    </row>
    <row r="209" spans="1:8" x14ac:dyDescent="0.3">
      <c r="A209" s="6" t="s">
        <v>88</v>
      </c>
      <c r="B209" s="6" t="s">
        <v>202</v>
      </c>
      <c r="C209" s="6" t="s">
        <v>203</v>
      </c>
      <c r="D209" s="7" t="s">
        <v>62</v>
      </c>
      <c r="E209" s="7" t="s">
        <v>779</v>
      </c>
      <c r="F209" s="889">
        <f>F177</f>
        <v>69.599999999999994</v>
      </c>
      <c r="G209" s="882">
        <v>5.6</v>
      </c>
      <c r="H209" s="9">
        <v>17.95</v>
      </c>
    </row>
    <row r="210" spans="1:8" x14ac:dyDescent="0.3">
      <c r="A210" s="6" t="s">
        <v>88</v>
      </c>
      <c r="B210" s="6" t="s">
        <v>234</v>
      </c>
      <c r="C210" s="6" t="s">
        <v>235</v>
      </c>
      <c r="D210" s="7" t="s">
        <v>62</v>
      </c>
      <c r="E210" s="7" t="s">
        <v>779</v>
      </c>
      <c r="F210" s="889">
        <f>Spreadsheet!T221</f>
        <v>88</v>
      </c>
      <c r="G210" s="882">
        <v>8</v>
      </c>
      <c r="H210" s="9">
        <v>24</v>
      </c>
    </row>
    <row r="211" spans="1:8" x14ac:dyDescent="0.3">
      <c r="A211" s="6" t="s">
        <v>88</v>
      </c>
      <c r="B211" s="6" t="s">
        <v>321</v>
      </c>
      <c r="C211" s="6" t="s">
        <v>322</v>
      </c>
      <c r="D211" s="7" t="s">
        <v>62</v>
      </c>
      <c r="E211" s="7" t="s">
        <v>779</v>
      </c>
      <c r="F211" s="889">
        <f>Spreadsheet!T219</f>
        <v>85.76</v>
      </c>
      <c r="G211" s="882">
        <v>8</v>
      </c>
      <c r="H211" s="9">
        <v>25.6</v>
      </c>
    </row>
    <row r="212" spans="1:8" x14ac:dyDescent="0.3">
      <c r="A212" s="6" t="s">
        <v>88</v>
      </c>
      <c r="B212" s="6" t="s">
        <v>172</v>
      </c>
      <c r="C212" s="6" t="s">
        <v>173</v>
      </c>
      <c r="D212" s="7" t="s">
        <v>49</v>
      </c>
      <c r="E212" s="7" t="s">
        <v>49</v>
      </c>
      <c r="F212" s="889">
        <f>Spreadsheet!T231</f>
        <v>13.68</v>
      </c>
      <c r="G212" s="882">
        <v>57</v>
      </c>
      <c r="H212" s="9">
        <v>0.25</v>
      </c>
    </row>
    <row r="213" spans="1:8" x14ac:dyDescent="0.3">
      <c r="A213" s="6" t="s">
        <v>88</v>
      </c>
      <c r="B213" s="6" t="s">
        <v>206</v>
      </c>
      <c r="C213" s="6" t="s">
        <v>207</v>
      </c>
      <c r="D213" s="7" t="s">
        <v>62</v>
      </c>
      <c r="E213" s="7" t="s">
        <v>779</v>
      </c>
      <c r="F213" s="889">
        <f>Spreadsheet!T233</f>
        <v>69.599999999999994</v>
      </c>
      <c r="G213" s="882">
        <v>5.6</v>
      </c>
      <c r="H213" s="9">
        <v>17.95</v>
      </c>
    </row>
    <row r="214" spans="1:8" x14ac:dyDescent="0.3">
      <c r="A214" s="6" t="s">
        <v>88</v>
      </c>
      <c r="B214" s="6" t="s">
        <v>238</v>
      </c>
      <c r="C214" s="6" t="s">
        <v>239</v>
      </c>
      <c r="D214" s="7" t="s">
        <v>62</v>
      </c>
      <c r="E214" s="7" t="s">
        <v>779</v>
      </c>
      <c r="F214" s="889">
        <f>F210</f>
        <v>88</v>
      </c>
      <c r="G214" s="882">
        <v>8</v>
      </c>
      <c r="H214" s="9">
        <v>24</v>
      </c>
    </row>
    <row r="215" spans="1:8" x14ac:dyDescent="0.3">
      <c r="A215" s="6" t="s">
        <v>88</v>
      </c>
      <c r="B215" s="6" t="s">
        <v>325</v>
      </c>
      <c r="C215" s="6" t="s">
        <v>326</v>
      </c>
      <c r="D215" s="7" t="s">
        <v>62</v>
      </c>
      <c r="E215" s="7" t="s">
        <v>779</v>
      </c>
      <c r="F215" s="889">
        <f>F211</f>
        <v>85.76</v>
      </c>
      <c r="G215" s="882">
        <v>8</v>
      </c>
      <c r="H215" s="9">
        <v>25.6</v>
      </c>
    </row>
    <row r="216" spans="1:8" x14ac:dyDescent="0.3">
      <c r="A216" s="6" t="s">
        <v>88</v>
      </c>
      <c r="B216" s="6" t="s">
        <v>174</v>
      </c>
      <c r="C216" s="6" t="s">
        <v>175</v>
      </c>
      <c r="D216" s="7" t="s">
        <v>49</v>
      </c>
      <c r="E216" s="7" t="s">
        <v>49</v>
      </c>
      <c r="F216" s="889">
        <f>F212</f>
        <v>13.68</v>
      </c>
      <c r="G216" s="882">
        <v>57</v>
      </c>
      <c r="H216" s="9">
        <v>0.25</v>
      </c>
    </row>
    <row r="217" spans="1:8" x14ac:dyDescent="0.3">
      <c r="A217" s="6" t="s">
        <v>88</v>
      </c>
      <c r="B217" s="6" t="s">
        <v>208</v>
      </c>
      <c r="C217" s="6" t="s">
        <v>209</v>
      </c>
      <c r="D217" s="7" t="s">
        <v>62</v>
      </c>
      <c r="E217" s="7" t="s">
        <v>779</v>
      </c>
      <c r="F217" s="889">
        <f>F213</f>
        <v>69.599999999999994</v>
      </c>
      <c r="G217" s="882">
        <v>5.6</v>
      </c>
      <c r="H217" s="9">
        <v>17.95</v>
      </c>
    </row>
    <row r="218" spans="1:8" x14ac:dyDescent="0.3">
      <c r="A218" s="6" t="s">
        <v>88</v>
      </c>
      <c r="B218" s="6" t="s">
        <v>240</v>
      </c>
      <c r="C218" s="6" t="s">
        <v>241</v>
      </c>
      <c r="D218" s="7" t="s">
        <v>62</v>
      </c>
      <c r="E218" s="7" t="s">
        <v>779</v>
      </c>
      <c r="F218" s="889">
        <f>F210</f>
        <v>88</v>
      </c>
      <c r="G218" s="882">
        <v>8</v>
      </c>
      <c r="H218" s="9">
        <v>24</v>
      </c>
    </row>
    <row r="219" spans="1:8" x14ac:dyDescent="0.3">
      <c r="A219" s="6" t="s">
        <v>88</v>
      </c>
      <c r="B219" s="6" t="s">
        <v>327</v>
      </c>
      <c r="C219" s="6" t="s">
        <v>328</v>
      </c>
      <c r="D219" s="7" t="s">
        <v>62</v>
      </c>
      <c r="E219" s="7" t="s">
        <v>779</v>
      </c>
      <c r="F219" s="889">
        <f>F211</f>
        <v>85.76</v>
      </c>
      <c r="G219" s="882">
        <v>8</v>
      </c>
      <c r="H219" s="9">
        <v>25.6</v>
      </c>
    </row>
    <row r="220" spans="1:8" x14ac:dyDescent="0.3">
      <c r="A220" s="6" t="s">
        <v>88</v>
      </c>
      <c r="B220" s="6" t="s">
        <v>176</v>
      </c>
      <c r="C220" s="6" t="s">
        <v>177</v>
      </c>
      <c r="D220" s="7" t="s">
        <v>49</v>
      </c>
      <c r="E220" s="7" t="s">
        <v>49</v>
      </c>
      <c r="F220" s="889">
        <f>F212</f>
        <v>13.68</v>
      </c>
      <c r="G220" s="882">
        <v>57</v>
      </c>
      <c r="H220" s="9">
        <v>0.25</v>
      </c>
    </row>
    <row r="221" spans="1:8" x14ac:dyDescent="0.3">
      <c r="A221" s="6" t="s">
        <v>88</v>
      </c>
      <c r="B221" s="6" t="s">
        <v>329</v>
      </c>
      <c r="C221" s="6" t="s">
        <v>330</v>
      </c>
      <c r="D221" s="7" t="s">
        <v>62</v>
      </c>
      <c r="E221" s="7" t="s">
        <v>779</v>
      </c>
      <c r="F221" s="889">
        <f>F211</f>
        <v>85.76</v>
      </c>
      <c r="G221" s="882">
        <v>8</v>
      </c>
      <c r="H221" s="9">
        <v>25.6</v>
      </c>
    </row>
    <row r="222" spans="1:8" x14ac:dyDescent="0.3">
      <c r="A222" s="6" t="s">
        <v>693</v>
      </c>
      <c r="B222" s="6" t="s">
        <v>572</v>
      </c>
      <c r="C222" s="6" t="s">
        <v>573</v>
      </c>
      <c r="D222" s="7" t="s">
        <v>3</v>
      </c>
      <c r="E222" s="7" t="s">
        <v>3</v>
      </c>
      <c r="F222" s="889">
        <f>Spreadsheet!T418</f>
        <v>11.292402985074629</v>
      </c>
      <c r="G222" s="882">
        <v>14</v>
      </c>
      <c r="H222" s="9">
        <v>2.2999999999999998</v>
      </c>
    </row>
    <row r="223" spans="1:8" x14ac:dyDescent="0.3">
      <c r="A223" s="6" t="s">
        <v>693</v>
      </c>
      <c r="B223" s="6" t="s">
        <v>574</v>
      </c>
      <c r="C223" s="6" t="s">
        <v>575</v>
      </c>
      <c r="D223" s="7" t="s">
        <v>3</v>
      </c>
      <c r="E223" s="7" t="s">
        <v>3</v>
      </c>
      <c r="F223" s="889">
        <f>F222</f>
        <v>11.292402985074629</v>
      </c>
      <c r="G223" s="882">
        <v>14</v>
      </c>
      <c r="H223" s="9">
        <v>2.2999999999999998</v>
      </c>
    </row>
    <row r="224" spans="1:8" x14ac:dyDescent="0.3">
      <c r="A224" s="6" t="s">
        <v>693</v>
      </c>
      <c r="B224" s="6" t="s">
        <v>576</v>
      </c>
      <c r="C224" s="6" t="s">
        <v>577</v>
      </c>
      <c r="D224" s="7" t="s">
        <v>3</v>
      </c>
      <c r="E224" s="7" t="s">
        <v>3</v>
      </c>
      <c r="F224" s="889">
        <f>F222</f>
        <v>11.292402985074629</v>
      </c>
      <c r="G224" s="882">
        <v>14</v>
      </c>
      <c r="H224" s="9">
        <v>2.2999999999999998</v>
      </c>
    </row>
    <row r="225" spans="1:8" x14ac:dyDescent="0.3">
      <c r="A225" s="6" t="s">
        <v>654</v>
      </c>
      <c r="B225" s="6" t="s">
        <v>655</v>
      </c>
      <c r="C225" s="6" t="s">
        <v>659</v>
      </c>
      <c r="D225" s="7" t="s">
        <v>3</v>
      </c>
      <c r="E225" s="7" t="s">
        <v>3</v>
      </c>
      <c r="F225" s="863">
        <f>Spreadsheet!T428</f>
        <v>14.161424242424243</v>
      </c>
      <c r="G225" s="882">
        <v>8</v>
      </c>
      <c r="H225" s="9">
        <v>2.8</v>
      </c>
    </row>
    <row r="226" spans="1:8" x14ac:dyDescent="0.3">
      <c r="A226" s="6" t="s">
        <v>654</v>
      </c>
      <c r="B226" s="6" t="s">
        <v>656</v>
      </c>
      <c r="C226" s="6" t="s">
        <v>660</v>
      </c>
      <c r="D226" s="7" t="s">
        <v>3</v>
      </c>
      <c r="E226" s="7" t="s">
        <v>3</v>
      </c>
      <c r="F226" s="863">
        <f>F225</f>
        <v>14.161424242424243</v>
      </c>
      <c r="G226" s="882">
        <v>8</v>
      </c>
      <c r="H226" s="9">
        <v>2.8</v>
      </c>
    </row>
    <row r="227" spans="1:8" x14ac:dyDescent="0.3">
      <c r="A227" s="6" t="s">
        <v>654</v>
      </c>
      <c r="B227" s="6" t="s">
        <v>657</v>
      </c>
      <c r="C227" s="6" t="s">
        <v>661</v>
      </c>
      <c r="D227" s="7" t="s">
        <v>3</v>
      </c>
      <c r="E227" s="7" t="s">
        <v>3</v>
      </c>
      <c r="F227" s="863">
        <f>F225</f>
        <v>14.161424242424243</v>
      </c>
      <c r="G227" s="882">
        <v>8</v>
      </c>
      <c r="H227" s="9">
        <v>2.8</v>
      </c>
    </row>
    <row r="228" spans="1:8" x14ac:dyDescent="0.3">
      <c r="A228" s="6" t="s">
        <v>654</v>
      </c>
      <c r="B228" s="6" t="s">
        <v>658</v>
      </c>
      <c r="C228" s="6" t="s">
        <v>662</v>
      </c>
      <c r="D228" s="7" t="s">
        <v>3</v>
      </c>
      <c r="E228" s="7" t="s">
        <v>3</v>
      </c>
      <c r="F228" s="863">
        <f>F225</f>
        <v>14.161424242424243</v>
      </c>
      <c r="G228" s="882">
        <v>8</v>
      </c>
      <c r="H228" s="9">
        <v>2.8</v>
      </c>
    </row>
    <row r="229" spans="1:8" x14ac:dyDescent="0.3">
      <c r="A229" s="6" t="s">
        <v>20</v>
      </c>
      <c r="B229" s="6" t="s">
        <v>25</v>
      </c>
      <c r="C229" s="6" t="s">
        <v>26</v>
      </c>
      <c r="D229" s="7" t="s">
        <v>3</v>
      </c>
      <c r="E229" s="7" t="s">
        <v>3</v>
      </c>
      <c r="F229" s="863">
        <f>Spreadsheet!T434</f>
        <v>43.23</v>
      </c>
      <c r="G229" s="882">
        <v>11</v>
      </c>
      <c r="H229" s="9">
        <v>2.7</v>
      </c>
    </row>
    <row r="230" spans="1:8" x14ac:dyDescent="0.3">
      <c r="A230" s="6" t="s">
        <v>20</v>
      </c>
      <c r="B230" s="6" t="s">
        <v>29</v>
      </c>
      <c r="C230" s="6" t="s">
        <v>30</v>
      </c>
      <c r="D230" s="7" t="s">
        <v>3</v>
      </c>
      <c r="E230" s="7" t="s">
        <v>3</v>
      </c>
      <c r="F230" s="863">
        <f>F229</f>
        <v>43.23</v>
      </c>
      <c r="G230" s="882">
        <v>11</v>
      </c>
      <c r="H230" s="9">
        <v>2.7</v>
      </c>
    </row>
    <row r="231" spans="1:8" x14ac:dyDescent="0.3">
      <c r="A231" s="6" t="s">
        <v>84</v>
      </c>
      <c r="B231" s="6" t="s">
        <v>85</v>
      </c>
      <c r="C231" s="6" t="s">
        <v>791</v>
      </c>
      <c r="D231" s="7" t="s">
        <v>62</v>
      </c>
      <c r="E231" s="7" t="s">
        <v>779</v>
      </c>
      <c r="F231" s="863">
        <f>Spreadsheet!T447</f>
        <v>194.7</v>
      </c>
      <c r="G231" s="882">
        <v>9.8000000000000007</v>
      </c>
      <c r="H231" s="9">
        <v>53.9</v>
      </c>
    </row>
    <row r="232" spans="1:8" x14ac:dyDescent="0.3">
      <c r="A232" s="6" t="s">
        <v>84</v>
      </c>
      <c r="B232" s="6" t="s">
        <v>86</v>
      </c>
      <c r="C232" s="6" t="s">
        <v>792</v>
      </c>
      <c r="D232" s="7" t="s">
        <v>62</v>
      </c>
      <c r="E232" s="7" t="s">
        <v>779</v>
      </c>
      <c r="F232" s="863">
        <f>Spreadsheet!T450</f>
        <v>144</v>
      </c>
      <c r="G232" s="882">
        <v>9.8000000000000007</v>
      </c>
      <c r="H232" s="9">
        <v>53.9</v>
      </c>
    </row>
    <row r="233" spans="1:8" x14ac:dyDescent="0.3">
      <c r="A233" s="6" t="s">
        <v>84</v>
      </c>
      <c r="B233" s="6" t="s">
        <v>87</v>
      </c>
      <c r="C233" s="6" t="s">
        <v>793</v>
      </c>
      <c r="D233" s="7" t="s">
        <v>62</v>
      </c>
      <c r="E233" s="7" t="s">
        <v>779</v>
      </c>
      <c r="F233" s="863">
        <f>Spreadsheet!T444</f>
        <v>346.2</v>
      </c>
      <c r="G233" s="882">
        <v>9.8000000000000007</v>
      </c>
      <c r="H233" s="9">
        <v>53.9</v>
      </c>
    </row>
    <row r="234" spans="1:8" x14ac:dyDescent="0.3">
      <c r="A234" s="6" t="s">
        <v>738</v>
      </c>
      <c r="B234" s="6" t="s">
        <v>741</v>
      </c>
      <c r="C234" s="6" t="s">
        <v>742</v>
      </c>
      <c r="D234" s="7" t="s">
        <v>62</v>
      </c>
      <c r="E234" s="7" t="s">
        <v>779</v>
      </c>
      <c r="F234" s="889">
        <f>Spreadsheet!T463</f>
        <v>88.55</v>
      </c>
      <c r="G234" s="882">
        <v>12.36</v>
      </c>
      <c r="H234" s="9">
        <v>50</v>
      </c>
    </row>
    <row r="235" spans="1:8" x14ac:dyDescent="0.3">
      <c r="A235" s="6" t="s">
        <v>738</v>
      </c>
      <c r="B235" s="6" t="s">
        <v>743</v>
      </c>
      <c r="C235" s="6" t="s">
        <v>744</v>
      </c>
      <c r="D235" s="7" t="s">
        <v>62</v>
      </c>
      <c r="E235" s="7" t="s">
        <v>779</v>
      </c>
      <c r="F235" s="889">
        <f>F234</f>
        <v>88.55</v>
      </c>
      <c r="G235" s="882">
        <v>12.36</v>
      </c>
      <c r="H235" s="9">
        <v>50</v>
      </c>
    </row>
    <row r="236" spans="1:8" x14ac:dyDescent="0.3">
      <c r="A236" s="6" t="s">
        <v>738</v>
      </c>
      <c r="B236" s="6" t="s">
        <v>745</v>
      </c>
      <c r="C236" s="6" t="s">
        <v>746</v>
      </c>
      <c r="D236" s="7" t="s">
        <v>62</v>
      </c>
      <c r="E236" s="7" t="s">
        <v>779</v>
      </c>
      <c r="F236" s="889">
        <f>F234</f>
        <v>88.55</v>
      </c>
      <c r="G236" s="882">
        <v>12.36</v>
      </c>
      <c r="H236" s="9">
        <v>50</v>
      </c>
    </row>
    <row r="237" spans="1:8" x14ac:dyDescent="0.3">
      <c r="A237" s="6" t="s">
        <v>738</v>
      </c>
      <c r="B237" s="6" t="s">
        <v>747</v>
      </c>
      <c r="C237" s="6" t="s">
        <v>748</v>
      </c>
      <c r="D237" s="7" t="s">
        <v>62</v>
      </c>
      <c r="E237" s="7" t="s">
        <v>779</v>
      </c>
      <c r="F237" s="889">
        <f>F234</f>
        <v>88.55</v>
      </c>
      <c r="G237" s="882">
        <v>12.36</v>
      </c>
      <c r="H237" s="9">
        <v>50</v>
      </c>
    </row>
    <row r="238" spans="1:8" x14ac:dyDescent="0.3">
      <c r="A238" s="6" t="s">
        <v>663</v>
      </c>
      <c r="B238" s="6" t="s">
        <v>664</v>
      </c>
      <c r="C238" s="6" t="s">
        <v>672</v>
      </c>
      <c r="D238" s="7" t="s">
        <v>3</v>
      </c>
      <c r="E238" s="7" t="s">
        <v>3</v>
      </c>
      <c r="F238" s="863">
        <f>Spreadsheet!T472</f>
        <v>54.590500000000006</v>
      </c>
      <c r="G238" s="882">
        <v>7</v>
      </c>
      <c r="H238" s="9">
        <v>5</v>
      </c>
    </row>
    <row r="239" spans="1:8" x14ac:dyDescent="0.3">
      <c r="A239" s="6" t="s">
        <v>663</v>
      </c>
      <c r="B239" s="6" t="s">
        <v>665</v>
      </c>
      <c r="C239" s="6" t="s">
        <v>673</v>
      </c>
      <c r="D239" s="7" t="s">
        <v>3</v>
      </c>
      <c r="E239" s="7" t="s">
        <v>3</v>
      </c>
      <c r="F239" s="863">
        <f>Spreadsheet!T477</f>
        <v>40.167699999999996</v>
      </c>
      <c r="G239" s="882">
        <v>7</v>
      </c>
      <c r="H239" s="9">
        <v>4.8499999999999996</v>
      </c>
    </row>
    <row r="240" spans="1:8" x14ac:dyDescent="0.3">
      <c r="A240" s="6" t="s">
        <v>663</v>
      </c>
      <c r="B240" s="6" t="s">
        <v>666</v>
      </c>
      <c r="C240" s="6" t="s">
        <v>674</v>
      </c>
      <c r="D240" s="7" t="s">
        <v>3</v>
      </c>
      <c r="E240" s="7" t="s">
        <v>3</v>
      </c>
      <c r="F240" s="863">
        <f>F238</f>
        <v>54.590500000000006</v>
      </c>
      <c r="G240" s="882">
        <v>7</v>
      </c>
      <c r="H240" s="9">
        <v>5</v>
      </c>
    </row>
    <row r="241" spans="1:8" x14ac:dyDescent="0.3">
      <c r="A241" s="6" t="s">
        <v>663</v>
      </c>
      <c r="B241" s="6" t="s">
        <v>667</v>
      </c>
      <c r="C241" s="6" t="s">
        <v>675</v>
      </c>
      <c r="D241" s="7" t="s">
        <v>3</v>
      </c>
      <c r="E241" s="7" t="s">
        <v>3</v>
      </c>
      <c r="F241" s="863">
        <f>F239</f>
        <v>40.167699999999996</v>
      </c>
      <c r="G241" s="882">
        <v>7</v>
      </c>
      <c r="H241" s="9">
        <v>4.8499999999999996</v>
      </c>
    </row>
    <row r="242" spans="1:8" x14ac:dyDescent="0.3">
      <c r="A242" s="6" t="s">
        <v>663</v>
      </c>
      <c r="B242" s="6" t="s">
        <v>668</v>
      </c>
      <c r="C242" s="6" t="s">
        <v>676</v>
      </c>
      <c r="D242" s="7" t="s">
        <v>3</v>
      </c>
      <c r="E242" s="7" t="s">
        <v>3</v>
      </c>
      <c r="F242" s="863">
        <f>F238</f>
        <v>54.590500000000006</v>
      </c>
      <c r="G242" s="882">
        <v>7</v>
      </c>
      <c r="H242" s="9">
        <v>5</v>
      </c>
    </row>
    <row r="243" spans="1:8" x14ac:dyDescent="0.3">
      <c r="A243" s="6" t="s">
        <v>663</v>
      </c>
      <c r="B243" s="6" t="s">
        <v>669</v>
      </c>
      <c r="C243" s="6" t="s">
        <v>677</v>
      </c>
      <c r="D243" s="7" t="s">
        <v>3</v>
      </c>
      <c r="E243" s="7" t="s">
        <v>3</v>
      </c>
      <c r="F243" s="863">
        <f>F239</f>
        <v>40.167699999999996</v>
      </c>
      <c r="G243" s="882">
        <v>7</v>
      </c>
      <c r="H243" s="9">
        <v>4.8499999999999996</v>
      </c>
    </row>
    <row r="244" spans="1:8" x14ac:dyDescent="0.3">
      <c r="A244" s="6" t="s">
        <v>663</v>
      </c>
      <c r="B244" s="6" t="s">
        <v>670</v>
      </c>
      <c r="C244" s="6" t="s">
        <v>678</v>
      </c>
      <c r="D244" s="7" t="s">
        <v>3</v>
      </c>
      <c r="E244" s="7" t="s">
        <v>3</v>
      </c>
      <c r="F244" s="863">
        <f>F238</f>
        <v>54.590500000000006</v>
      </c>
      <c r="G244" s="882">
        <v>7</v>
      </c>
      <c r="H244" s="9">
        <v>5</v>
      </c>
    </row>
    <row r="245" spans="1:8" x14ac:dyDescent="0.3">
      <c r="A245" s="6" t="s">
        <v>663</v>
      </c>
      <c r="B245" s="6" t="s">
        <v>671</v>
      </c>
      <c r="C245" s="6" t="s">
        <v>679</v>
      </c>
      <c r="D245" s="7" t="s">
        <v>3</v>
      </c>
      <c r="E245" s="7" t="s">
        <v>3</v>
      </c>
      <c r="F245" s="863">
        <f>F239</f>
        <v>40.167699999999996</v>
      </c>
      <c r="G245" s="882">
        <v>7</v>
      </c>
      <c r="H245" s="9">
        <v>4.8499999999999996</v>
      </c>
    </row>
    <row r="246" spans="1:8" x14ac:dyDescent="0.3">
      <c r="A246" s="6" t="s">
        <v>31</v>
      </c>
      <c r="B246" s="6" t="s">
        <v>36</v>
      </c>
      <c r="C246" s="6" t="s">
        <v>37</v>
      </c>
      <c r="D246" s="7" t="s">
        <v>3</v>
      </c>
      <c r="E246" s="7" t="s">
        <v>3</v>
      </c>
      <c r="F246" s="863">
        <f>Spreadsheet!T484</f>
        <v>47.74</v>
      </c>
      <c r="G246" s="882">
        <v>11</v>
      </c>
      <c r="H246" s="9">
        <v>2</v>
      </c>
    </row>
    <row r="247" spans="1:8" x14ac:dyDescent="0.3">
      <c r="A247" s="6" t="s">
        <v>31</v>
      </c>
      <c r="B247" s="6" t="s">
        <v>38</v>
      </c>
      <c r="C247" s="6" t="s">
        <v>39</v>
      </c>
      <c r="D247" s="7" t="s">
        <v>3</v>
      </c>
      <c r="E247" s="7" t="s">
        <v>3</v>
      </c>
      <c r="F247" s="863" t="e">
        <f>Spreadsheet!#REF!</f>
        <v>#REF!</v>
      </c>
      <c r="G247" s="882">
        <v>11</v>
      </c>
      <c r="H247" s="9">
        <v>2</v>
      </c>
    </row>
    <row r="248" spans="1:8" x14ac:dyDescent="0.3">
      <c r="A248" s="6" t="s">
        <v>31</v>
      </c>
      <c r="B248" s="6" t="s">
        <v>40</v>
      </c>
      <c r="C248" s="6" t="s">
        <v>41</v>
      </c>
      <c r="D248" s="7" t="s">
        <v>3</v>
      </c>
      <c r="E248" s="7" t="s">
        <v>3</v>
      </c>
      <c r="F248" s="863" t="e">
        <f>F247</f>
        <v>#REF!</v>
      </c>
      <c r="G248" s="882">
        <v>11</v>
      </c>
      <c r="H248" s="9">
        <v>2</v>
      </c>
    </row>
    <row r="249" spans="1:8" x14ac:dyDescent="0.3">
      <c r="A249" s="6" t="s">
        <v>31</v>
      </c>
      <c r="B249" s="6" t="s">
        <v>44</v>
      </c>
      <c r="C249" s="6" t="s">
        <v>45</v>
      </c>
      <c r="D249" s="7" t="s">
        <v>3</v>
      </c>
      <c r="E249" s="7" t="s">
        <v>3</v>
      </c>
      <c r="F249" s="863" t="e">
        <f>F247</f>
        <v>#REF!</v>
      </c>
      <c r="G249" s="882">
        <v>11</v>
      </c>
      <c r="H249" s="9">
        <v>2</v>
      </c>
    </row>
    <row r="250" spans="1:8" x14ac:dyDescent="0.3">
      <c r="A250" s="6" t="s">
        <v>545</v>
      </c>
      <c r="B250" s="6" t="s">
        <v>546</v>
      </c>
      <c r="C250" s="6" t="s">
        <v>547</v>
      </c>
      <c r="D250" s="7" t="s">
        <v>62</v>
      </c>
      <c r="E250" s="7" t="s">
        <v>779</v>
      </c>
      <c r="F250" s="889">
        <f>Spreadsheet!T514</f>
        <v>95.2</v>
      </c>
      <c r="G250" s="882">
        <v>5.6</v>
      </c>
      <c r="H250" s="9">
        <v>18.73</v>
      </c>
    </row>
    <row r="251" spans="1:8" x14ac:dyDescent="0.3">
      <c r="A251" s="6" t="s">
        <v>545</v>
      </c>
      <c r="B251" s="6" t="s">
        <v>548</v>
      </c>
      <c r="C251" s="6" t="s">
        <v>549</v>
      </c>
      <c r="D251" s="7" t="s">
        <v>49</v>
      </c>
      <c r="E251" s="7" t="s">
        <v>49</v>
      </c>
      <c r="F251" s="889">
        <f>Spreadsheet!T515</f>
        <v>11.22</v>
      </c>
      <c r="G251" s="882">
        <v>66</v>
      </c>
      <c r="H251" s="9">
        <v>0.1</v>
      </c>
    </row>
    <row r="252" spans="1:8" x14ac:dyDescent="0.3">
      <c r="A252" s="6" t="s">
        <v>545</v>
      </c>
      <c r="B252" s="6" t="s">
        <v>550</v>
      </c>
      <c r="C252" s="6" t="s">
        <v>551</v>
      </c>
      <c r="D252" s="7" t="s">
        <v>62</v>
      </c>
      <c r="E252" s="7" t="s">
        <v>779</v>
      </c>
      <c r="F252" s="889">
        <f>Spreadsheet!T508</f>
        <v>63.2</v>
      </c>
      <c r="G252" s="882">
        <v>5.6</v>
      </c>
      <c r="H252" s="9">
        <v>18.73</v>
      </c>
    </row>
    <row r="253" spans="1:8" x14ac:dyDescent="0.3">
      <c r="A253" s="6" t="s">
        <v>545</v>
      </c>
      <c r="B253" s="6" t="s">
        <v>552</v>
      </c>
      <c r="C253" s="6" t="s">
        <v>553</v>
      </c>
      <c r="D253" s="7" t="s">
        <v>62</v>
      </c>
      <c r="E253" s="7" t="s">
        <v>779</v>
      </c>
      <c r="F253" s="889">
        <f>Spreadsheet!T496</f>
        <v>60.5</v>
      </c>
      <c r="G253" s="882">
        <v>5.5</v>
      </c>
      <c r="H253" s="9">
        <v>17.63</v>
      </c>
    </row>
    <row r="254" spans="1:8" x14ac:dyDescent="0.3">
      <c r="A254" s="6" t="s">
        <v>545</v>
      </c>
      <c r="B254" s="6" t="s">
        <v>554</v>
      </c>
      <c r="C254" s="6" t="s">
        <v>555</v>
      </c>
      <c r="D254" s="7" t="s">
        <v>62</v>
      </c>
      <c r="E254" s="7" t="s">
        <v>779</v>
      </c>
      <c r="F254" s="889">
        <f>Spreadsheet!T502</f>
        <v>59.5</v>
      </c>
      <c r="G254" s="882">
        <v>5.3</v>
      </c>
      <c r="H254" s="9">
        <v>19.84</v>
      </c>
    </row>
    <row r="255" spans="1:8" x14ac:dyDescent="0.3">
      <c r="A255" s="6" t="s">
        <v>545</v>
      </c>
      <c r="B255" s="6" t="s">
        <v>556</v>
      </c>
      <c r="C255" s="6" t="s">
        <v>557</v>
      </c>
      <c r="D255" s="7" t="s">
        <v>49</v>
      </c>
      <c r="E255" s="7" t="s">
        <v>49</v>
      </c>
      <c r="F255" s="889">
        <f>Spreadsheet!T517</f>
        <v>11.22</v>
      </c>
      <c r="G255" s="882">
        <v>66</v>
      </c>
      <c r="H255" s="9">
        <v>0.1</v>
      </c>
    </row>
    <row r="256" spans="1:8" x14ac:dyDescent="0.3">
      <c r="A256" s="6" t="s">
        <v>545</v>
      </c>
      <c r="B256" s="6" t="s">
        <v>558</v>
      </c>
      <c r="C256" s="6" t="s">
        <v>559</v>
      </c>
      <c r="D256" s="7" t="s">
        <v>62</v>
      </c>
      <c r="E256" s="7" t="s">
        <v>779</v>
      </c>
      <c r="F256" s="889">
        <f>F252</f>
        <v>63.2</v>
      </c>
      <c r="G256" s="882">
        <v>5.6</v>
      </c>
      <c r="H256" s="9">
        <v>18.73</v>
      </c>
    </row>
    <row r="257" spans="1:8" x14ac:dyDescent="0.3">
      <c r="A257" s="6" t="s">
        <v>545</v>
      </c>
      <c r="B257" s="6" t="s">
        <v>560</v>
      </c>
      <c r="C257" s="6" t="s">
        <v>561</v>
      </c>
      <c r="D257" s="7" t="s">
        <v>62</v>
      </c>
      <c r="E257" s="7" t="s">
        <v>779</v>
      </c>
      <c r="F257" s="889">
        <f>F253</f>
        <v>60.5</v>
      </c>
      <c r="G257" s="882">
        <v>5.5</v>
      </c>
      <c r="H257" s="9">
        <v>17.63</v>
      </c>
    </row>
    <row r="258" spans="1:8" x14ac:dyDescent="0.3">
      <c r="A258" s="6" t="s">
        <v>545</v>
      </c>
      <c r="B258" s="6" t="s">
        <v>562</v>
      </c>
      <c r="C258" s="6" t="s">
        <v>563</v>
      </c>
      <c r="D258" s="7" t="s">
        <v>62</v>
      </c>
      <c r="E258" s="7" t="s">
        <v>779</v>
      </c>
      <c r="F258" s="889">
        <f>F254</f>
        <v>59.5</v>
      </c>
      <c r="G258" s="882">
        <v>5.3</v>
      </c>
      <c r="H258" s="9">
        <v>19.84</v>
      </c>
    </row>
    <row r="259" spans="1:8" x14ac:dyDescent="0.3">
      <c r="A259" s="6" t="s">
        <v>545</v>
      </c>
      <c r="B259" s="6" t="s">
        <v>564</v>
      </c>
      <c r="C259" s="6" t="s">
        <v>565</v>
      </c>
      <c r="D259" s="7" t="s">
        <v>49</v>
      </c>
      <c r="E259" s="7" t="s">
        <v>49</v>
      </c>
      <c r="F259" s="889">
        <f>F255</f>
        <v>11.22</v>
      </c>
      <c r="G259" s="882">
        <v>66</v>
      </c>
      <c r="H259" s="9">
        <v>0.1</v>
      </c>
    </row>
    <row r="260" spans="1:8" x14ac:dyDescent="0.3">
      <c r="A260" s="6" t="s">
        <v>545</v>
      </c>
      <c r="B260" s="6" t="s">
        <v>566</v>
      </c>
      <c r="C260" s="6" t="s">
        <v>567</v>
      </c>
      <c r="D260" s="7" t="s">
        <v>62</v>
      </c>
      <c r="E260" s="7" t="s">
        <v>779</v>
      </c>
      <c r="F260" s="889">
        <f>F256</f>
        <v>63.2</v>
      </c>
      <c r="G260" s="882">
        <v>5.6</v>
      </c>
      <c r="H260" s="9">
        <v>18.73</v>
      </c>
    </row>
    <row r="261" spans="1:8" x14ac:dyDescent="0.3">
      <c r="A261" s="6" t="s">
        <v>545</v>
      </c>
      <c r="B261" s="6" t="s">
        <v>568</v>
      </c>
      <c r="C261" s="6" t="s">
        <v>569</v>
      </c>
      <c r="D261" s="7" t="s">
        <v>62</v>
      </c>
      <c r="E261" s="7" t="s">
        <v>779</v>
      </c>
      <c r="F261" s="889">
        <f>F253</f>
        <v>60.5</v>
      </c>
      <c r="G261" s="882">
        <v>5.5</v>
      </c>
      <c r="H261" s="9">
        <v>17.63</v>
      </c>
    </row>
    <row r="262" spans="1:8" x14ac:dyDescent="0.3">
      <c r="A262" s="6" t="s">
        <v>545</v>
      </c>
      <c r="B262" s="6" t="s">
        <v>570</v>
      </c>
      <c r="C262" s="6" t="s">
        <v>571</v>
      </c>
      <c r="D262" s="7" t="s">
        <v>62</v>
      </c>
      <c r="E262" s="7" t="s">
        <v>779</v>
      </c>
      <c r="F262" s="889">
        <f>F254</f>
        <v>59.5</v>
      </c>
      <c r="G262" s="882">
        <v>5.3</v>
      </c>
      <c r="H262" s="9">
        <v>19.84</v>
      </c>
    </row>
    <row r="263" spans="1:8" x14ac:dyDescent="0.3">
      <c r="A263" s="6" t="s">
        <v>739</v>
      </c>
      <c r="B263" s="6" t="s">
        <v>749</v>
      </c>
      <c r="C263" s="6" t="s">
        <v>750</v>
      </c>
      <c r="D263" s="7" t="s">
        <v>62</v>
      </c>
      <c r="E263" s="7" t="s">
        <v>779</v>
      </c>
      <c r="F263" s="889">
        <f>Spreadsheet!T584</f>
        <v>44.086047761194038</v>
      </c>
      <c r="G263" s="882">
        <v>11</v>
      </c>
      <c r="H263" s="9">
        <v>40</v>
      </c>
    </row>
    <row r="264" spans="1:8" x14ac:dyDescent="0.3">
      <c r="A264" s="6" t="s">
        <v>739</v>
      </c>
      <c r="B264" s="6" t="s">
        <v>751</v>
      </c>
      <c r="C264" s="6" t="s">
        <v>752</v>
      </c>
      <c r="D264" s="7" t="s">
        <v>62</v>
      </c>
      <c r="E264" s="7" t="s">
        <v>779</v>
      </c>
      <c r="F264" s="889">
        <f>F263</f>
        <v>44.086047761194038</v>
      </c>
      <c r="G264" s="882">
        <v>11</v>
      </c>
      <c r="H264" s="9">
        <v>40</v>
      </c>
    </row>
    <row r="265" spans="1:8" x14ac:dyDescent="0.3">
      <c r="A265" s="6" t="s">
        <v>739</v>
      </c>
      <c r="B265" s="6" t="s">
        <v>753</v>
      </c>
      <c r="C265" s="6" t="s">
        <v>754</v>
      </c>
      <c r="D265" s="7" t="s">
        <v>62</v>
      </c>
      <c r="E265" s="7" t="s">
        <v>779</v>
      </c>
      <c r="F265" s="889">
        <f>F263</f>
        <v>44.086047761194038</v>
      </c>
      <c r="G265" s="882">
        <v>11</v>
      </c>
      <c r="H265" s="9">
        <v>40</v>
      </c>
    </row>
    <row r="266" spans="1:8" x14ac:dyDescent="0.3">
      <c r="A266" s="6" t="s">
        <v>739</v>
      </c>
      <c r="B266" s="6" t="s">
        <v>755</v>
      </c>
      <c r="C266" s="6" t="s">
        <v>756</v>
      </c>
      <c r="D266" s="7" t="s">
        <v>62</v>
      </c>
      <c r="E266" s="7" t="s">
        <v>779</v>
      </c>
      <c r="F266" s="889">
        <f>F263</f>
        <v>44.086047761194038</v>
      </c>
      <c r="G266" s="882">
        <v>11</v>
      </c>
      <c r="H266" s="9">
        <v>40</v>
      </c>
    </row>
    <row r="267" spans="1:8" x14ac:dyDescent="0.3">
      <c r="A267" s="6" t="s">
        <v>739</v>
      </c>
      <c r="B267" s="6" t="s">
        <v>757</v>
      </c>
      <c r="C267" s="6" t="s">
        <v>758</v>
      </c>
      <c r="D267" s="7" t="s">
        <v>62</v>
      </c>
      <c r="E267" s="7" t="s">
        <v>779</v>
      </c>
      <c r="F267" s="889">
        <f>F263</f>
        <v>44.086047761194038</v>
      </c>
      <c r="G267" s="882">
        <v>11</v>
      </c>
      <c r="H267" s="9">
        <v>40</v>
      </c>
    </row>
    <row r="268" spans="1:8" x14ac:dyDescent="0.3">
      <c r="A268" s="6" t="s">
        <v>338</v>
      </c>
      <c r="B268" s="6" t="s">
        <v>339</v>
      </c>
      <c r="C268" s="6" t="s">
        <v>340</v>
      </c>
      <c r="D268" s="7" t="s">
        <v>3</v>
      </c>
      <c r="E268" s="7" t="s">
        <v>3</v>
      </c>
      <c r="F268" s="863">
        <f>Spreadsheet!T423</f>
        <v>20.9</v>
      </c>
      <c r="G268" s="882">
        <v>11</v>
      </c>
      <c r="H268" s="9">
        <v>3.25</v>
      </c>
    </row>
    <row r="269" spans="1:8" x14ac:dyDescent="0.3">
      <c r="A269" s="6" t="s">
        <v>338</v>
      </c>
      <c r="B269" s="6" t="s">
        <v>341</v>
      </c>
      <c r="C269" s="6" t="s">
        <v>342</v>
      </c>
      <c r="D269" s="7" t="s">
        <v>3</v>
      </c>
      <c r="E269" s="7" t="s">
        <v>3</v>
      </c>
      <c r="F269" s="863">
        <f>F268</f>
        <v>20.9</v>
      </c>
      <c r="G269" s="882">
        <v>11</v>
      </c>
      <c r="H269" s="9">
        <v>3.25</v>
      </c>
    </row>
    <row r="270" spans="1:8" x14ac:dyDescent="0.3">
      <c r="A270" s="6" t="s">
        <v>338</v>
      </c>
      <c r="B270" s="6" t="s">
        <v>343</v>
      </c>
      <c r="C270" s="6" t="s">
        <v>344</v>
      </c>
      <c r="D270" s="7" t="s">
        <v>3</v>
      </c>
      <c r="E270" s="7" t="s">
        <v>3</v>
      </c>
      <c r="F270" s="863">
        <f>F268</f>
        <v>20.9</v>
      </c>
      <c r="G270" s="882">
        <v>11</v>
      </c>
      <c r="H270" s="9">
        <v>3.25</v>
      </c>
    </row>
    <row r="271" spans="1:8" x14ac:dyDescent="0.3">
      <c r="A271" s="6" t="s">
        <v>422</v>
      </c>
      <c r="B271" s="6" t="s">
        <v>423</v>
      </c>
      <c r="C271" s="6" t="s">
        <v>424</v>
      </c>
      <c r="D271" s="7" t="s">
        <v>3</v>
      </c>
      <c r="E271" s="7" t="s">
        <v>3</v>
      </c>
      <c r="F271" s="889">
        <f>Spreadsheet!T596</f>
        <v>35.25</v>
      </c>
      <c r="G271" s="882">
        <v>5</v>
      </c>
      <c r="H271" s="9">
        <v>4</v>
      </c>
    </row>
    <row r="272" spans="1:8" x14ac:dyDescent="0.3">
      <c r="A272" s="6" t="s">
        <v>422</v>
      </c>
      <c r="B272" s="6" t="s">
        <v>425</v>
      </c>
      <c r="C272" s="6" t="s">
        <v>426</v>
      </c>
      <c r="D272" s="7" t="s">
        <v>3</v>
      </c>
      <c r="E272" s="7" t="s">
        <v>3</v>
      </c>
      <c r="F272" s="889">
        <f>Spreadsheet!T597</f>
        <v>37.75</v>
      </c>
      <c r="G272" s="882">
        <v>5</v>
      </c>
      <c r="H272" s="9">
        <v>4</v>
      </c>
    </row>
    <row r="273" spans="1:8" x14ac:dyDescent="0.3">
      <c r="A273" s="6" t="s">
        <v>697</v>
      </c>
      <c r="B273" s="6" t="s">
        <v>694</v>
      </c>
      <c r="C273" s="6" t="s">
        <v>698</v>
      </c>
      <c r="D273" s="7" t="s">
        <v>62</v>
      </c>
      <c r="E273" s="7" t="s">
        <v>779</v>
      </c>
      <c r="F273" s="863">
        <f>Spreadsheet!T621</f>
        <v>200</v>
      </c>
      <c r="G273" s="882">
        <v>6.25</v>
      </c>
      <c r="H273" s="9">
        <v>26.5</v>
      </c>
    </row>
    <row r="274" spans="1:8" x14ac:dyDescent="0.3">
      <c r="A274" s="6" t="s">
        <v>697</v>
      </c>
      <c r="B274" s="6" t="s">
        <v>695</v>
      </c>
      <c r="C274" s="6" t="s">
        <v>699</v>
      </c>
      <c r="D274" s="7" t="s">
        <v>62</v>
      </c>
      <c r="E274" s="7" t="s">
        <v>779</v>
      </c>
      <c r="F274" s="863">
        <f>F273</f>
        <v>200</v>
      </c>
      <c r="G274" s="882">
        <v>6.25</v>
      </c>
      <c r="H274" s="9">
        <v>26.5</v>
      </c>
    </row>
    <row r="275" spans="1:8" x14ac:dyDescent="0.3">
      <c r="A275" s="6" t="s">
        <v>697</v>
      </c>
      <c r="B275" s="6" t="s">
        <v>696</v>
      </c>
      <c r="C275" s="6" t="s">
        <v>700</v>
      </c>
      <c r="D275" s="7" t="s">
        <v>62</v>
      </c>
      <c r="E275" s="7" t="s">
        <v>779</v>
      </c>
      <c r="F275" s="863">
        <f>F273</f>
        <v>200</v>
      </c>
      <c r="G275" s="882">
        <v>6.25</v>
      </c>
      <c r="H275" s="9">
        <v>26.5</v>
      </c>
    </row>
    <row r="276" spans="1:8" x14ac:dyDescent="0.3">
      <c r="A276" s="6" t="s">
        <v>682</v>
      </c>
      <c r="B276" s="6" t="s">
        <v>683</v>
      </c>
      <c r="C276" s="6" t="s">
        <v>688</v>
      </c>
      <c r="D276" s="7" t="s">
        <v>3</v>
      </c>
      <c r="E276" s="7" t="s">
        <v>3</v>
      </c>
      <c r="F276" s="863">
        <f>Spreadsheet!T626</f>
        <v>25.63</v>
      </c>
      <c r="G276" s="882">
        <v>11</v>
      </c>
      <c r="H276" s="9">
        <v>4.2</v>
      </c>
    </row>
    <row r="277" spans="1:8" x14ac:dyDescent="0.3">
      <c r="A277" s="6" t="s">
        <v>682</v>
      </c>
      <c r="B277" s="6" t="s">
        <v>684</v>
      </c>
      <c r="C277" s="6" t="s">
        <v>689</v>
      </c>
      <c r="D277" s="7" t="s">
        <v>3</v>
      </c>
      <c r="E277" s="7" t="s">
        <v>3</v>
      </c>
      <c r="F277" s="863">
        <f>F276</f>
        <v>25.63</v>
      </c>
      <c r="G277" s="882">
        <v>11</v>
      </c>
      <c r="H277" s="9">
        <v>4.2</v>
      </c>
    </row>
    <row r="278" spans="1:8" x14ac:dyDescent="0.3">
      <c r="A278" s="6" t="s">
        <v>682</v>
      </c>
      <c r="B278" s="6" t="s">
        <v>685</v>
      </c>
      <c r="C278" s="6" t="s">
        <v>690</v>
      </c>
      <c r="D278" s="7" t="s">
        <v>3</v>
      </c>
      <c r="E278" s="7" t="s">
        <v>3</v>
      </c>
      <c r="F278" s="863">
        <f>F276</f>
        <v>25.63</v>
      </c>
      <c r="G278" s="882">
        <v>11</v>
      </c>
      <c r="H278" s="9">
        <v>4.2</v>
      </c>
    </row>
    <row r="279" spans="1:8" x14ac:dyDescent="0.3">
      <c r="A279" s="6" t="s">
        <v>682</v>
      </c>
      <c r="B279" s="6" t="s">
        <v>686</v>
      </c>
      <c r="C279" s="6" t="s">
        <v>691</v>
      </c>
      <c r="D279" s="7" t="s">
        <v>3</v>
      </c>
      <c r="E279" s="7" t="s">
        <v>3</v>
      </c>
      <c r="F279" s="863">
        <f>F276</f>
        <v>25.63</v>
      </c>
      <c r="G279" s="882">
        <v>11</v>
      </c>
      <c r="H279" s="9">
        <v>4.2</v>
      </c>
    </row>
    <row r="280" spans="1:8" x14ac:dyDescent="0.3">
      <c r="A280" s="6" t="s">
        <v>682</v>
      </c>
      <c r="B280" s="6" t="s">
        <v>687</v>
      </c>
      <c r="C280" s="6" t="s">
        <v>692</v>
      </c>
      <c r="D280" s="7" t="s">
        <v>3</v>
      </c>
      <c r="E280" s="7" t="s">
        <v>3</v>
      </c>
      <c r="F280" s="863">
        <f>F276</f>
        <v>25.63</v>
      </c>
      <c r="G280" s="882">
        <v>11</v>
      </c>
      <c r="H280" s="9">
        <v>4.2</v>
      </c>
    </row>
    <row r="281" spans="1:8" x14ac:dyDescent="0.3">
      <c r="A281" s="6" t="s">
        <v>350</v>
      </c>
      <c r="B281" s="6" t="s">
        <v>701</v>
      </c>
      <c r="C281" s="6" t="s">
        <v>705</v>
      </c>
      <c r="D281" s="7" t="s">
        <v>3</v>
      </c>
      <c r="E281" s="7" t="s">
        <v>3</v>
      </c>
      <c r="F281" s="889">
        <f>Spreadsheet!T633</f>
        <v>27.69062615384615</v>
      </c>
      <c r="G281" s="882">
        <v>8</v>
      </c>
      <c r="H281" s="9">
        <v>2.7</v>
      </c>
    </row>
    <row r="282" spans="1:8" x14ac:dyDescent="0.3">
      <c r="A282" s="6" t="s">
        <v>350</v>
      </c>
      <c r="B282" s="6" t="s">
        <v>702</v>
      </c>
      <c r="C282" s="6" t="s">
        <v>737</v>
      </c>
      <c r="D282" s="7" t="s">
        <v>3</v>
      </c>
      <c r="E282" s="7" t="s">
        <v>3</v>
      </c>
      <c r="F282" s="889">
        <f>F281</f>
        <v>27.69062615384615</v>
      </c>
      <c r="G282" s="882">
        <v>8</v>
      </c>
      <c r="H282" s="9">
        <v>2.7</v>
      </c>
    </row>
    <row r="283" spans="1:8" x14ac:dyDescent="0.3">
      <c r="A283" s="6" t="s">
        <v>350</v>
      </c>
      <c r="B283" s="6" t="s">
        <v>703</v>
      </c>
      <c r="C283" s="6" t="s">
        <v>736</v>
      </c>
      <c r="D283" s="7" t="s">
        <v>3</v>
      </c>
      <c r="E283" s="7" t="s">
        <v>3</v>
      </c>
      <c r="F283" s="889">
        <f>F281</f>
        <v>27.69062615384615</v>
      </c>
      <c r="G283" s="882">
        <v>8</v>
      </c>
      <c r="H283" s="9">
        <v>2.7</v>
      </c>
    </row>
    <row r="284" spans="1:8" x14ac:dyDescent="0.3">
      <c r="A284" s="6" t="s">
        <v>350</v>
      </c>
      <c r="B284" s="6" t="s">
        <v>704</v>
      </c>
      <c r="C284" s="6" t="s">
        <v>706</v>
      </c>
      <c r="D284" s="7" t="s">
        <v>3</v>
      </c>
      <c r="E284" s="7" t="s">
        <v>3</v>
      </c>
      <c r="F284" s="889">
        <f>F281</f>
        <v>27.69062615384615</v>
      </c>
      <c r="G284" s="882">
        <v>8</v>
      </c>
      <c r="H284" s="9">
        <v>2.7</v>
      </c>
    </row>
    <row r="285" spans="1:8" x14ac:dyDescent="0.3">
      <c r="A285" s="6" t="s">
        <v>721</v>
      </c>
      <c r="B285" s="6" t="s">
        <v>707</v>
      </c>
      <c r="C285" s="6" t="s">
        <v>722</v>
      </c>
      <c r="D285" s="7" t="s">
        <v>62</v>
      </c>
      <c r="E285" s="7" t="s">
        <v>779</v>
      </c>
      <c r="F285" s="863">
        <f>Spreadsheet!T638</f>
        <v>46.35</v>
      </c>
      <c r="G285" s="882">
        <v>6.46</v>
      </c>
      <c r="H285" s="9">
        <v>16</v>
      </c>
    </row>
    <row r="286" spans="1:8" x14ac:dyDescent="0.3">
      <c r="A286" s="6" t="s">
        <v>721</v>
      </c>
      <c r="B286" s="6" t="s">
        <v>708</v>
      </c>
      <c r="C286" s="6" t="s">
        <v>723</v>
      </c>
      <c r="D286" s="7" t="s">
        <v>62</v>
      </c>
      <c r="E286" s="7" t="s">
        <v>779</v>
      </c>
      <c r="F286" s="863">
        <f>Spreadsheet!T640</f>
        <v>57.9</v>
      </c>
      <c r="G286" s="882">
        <v>8.61</v>
      </c>
      <c r="H286" s="9">
        <v>24</v>
      </c>
    </row>
    <row r="287" spans="1:8" x14ac:dyDescent="0.3">
      <c r="A287" s="6" t="s">
        <v>721</v>
      </c>
      <c r="B287" s="6" t="s">
        <v>709</v>
      </c>
      <c r="C287" s="6" t="s">
        <v>724</v>
      </c>
      <c r="D287" s="7" t="s">
        <v>62</v>
      </c>
      <c r="E287" s="7" t="s">
        <v>779</v>
      </c>
      <c r="F287" s="863">
        <f>F285</f>
        <v>46.35</v>
      </c>
      <c r="G287" s="882">
        <v>6.46</v>
      </c>
      <c r="H287" s="9">
        <v>16</v>
      </c>
    </row>
    <row r="288" spans="1:8" x14ac:dyDescent="0.3">
      <c r="A288" s="6" t="s">
        <v>721</v>
      </c>
      <c r="B288" s="6" t="s">
        <v>710</v>
      </c>
      <c r="C288" s="6" t="s">
        <v>725</v>
      </c>
      <c r="D288" s="7" t="s">
        <v>62</v>
      </c>
      <c r="E288" s="7" t="s">
        <v>779</v>
      </c>
      <c r="F288" s="863">
        <f>F286</f>
        <v>57.9</v>
      </c>
      <c r="G288" s="882">
        <v>8.61</v>
      </c>
      <c r="H288" s="9">
        <v>24</v>
      </c>
    </row>
    <row r="289" spans="1:8" x14ac:dyDescent="0.3">
      <c r="A289" s="6" t="s">
        <v>721</v>
      </c>
      <c r="B289" s="6" t="s">
        <v>711</v>
      </c>
      <c r="C289" s="6" t="s">
        <v>726</v>
      </c>
      <c r="D289" s="7" t="s">
        <v>62</v>
      </c>
      <c r="E289" s="7" t="s">
        <v>779</v>
      </c>
      <c r="F289" s="863">
        <f>F285</f>
        <v>46.35</v>
      </c>
      <c r="G289" s="882">
        <v>6.46</v>
      </c>
      <c r="H289" s="9">
        <v>16</v>
      </c>
    </row>
    <row r="290" spans="1:8" x14ac:dyDescent="0.3">
      <c r="A290" s="6" t="s">
        <v>721</v>
      </c>
      <c r="B290" s="6" t="s">
        <v>712</v>
      </c>
      <c r="C290" s="6" t="s">
        <v>727</v>
      </c>
      <c r="D290" s="7" t="s">
        <v>62</v>
      </c>
      <c r="E290" s="7" t="s">
        <v>779</v>
      </c>
      <c r="F290" s="863">
        <f>F286</f>
        <v>57.9</v>
      </c>
      <c r="G290" s="882">
        <v>8.61</v>
      </c>
      <c r="H290" s="9">
        <v>24</v>
      </c>
    </row>
    <row r="291" spans="1:8" x14ac:dyDescent="0.3">
      <c r="A291" s="6" t="s">
        <v>721</v>
      </c>
      <c r="B291" s="6" t="s">
        <v>713</v>
      </c>
      <c r="C291" s="6" t="s">
        <v>728</v>
      </c>
      <c r="D291" s="7" t="s">
        <v>62</v>
      </c>
      <c r="E291" s="7" t="s">
        <v>779</v>
      </c>
      <c r="F291" s="863">
        <f>F285</f>
        <v>46.35</v>
      </c>
      <c r="G291" s="882">
        <v>6.46</v>
      </c>
      <c r="H291" s="9">
        <v>16</v>
      </c>
    </row>
    <row r="292" spans="1:8" x14ac:dyDescent="0.3">
      <c r="A292" s="6" t="s">
        <v>721</v>
      </c>
      <c r="B292" s="6" t="s">
        <v>714</v>
      </c>
      <c r="C292" s="6" t="s">
        <v>729</v>
      </c>
      <c r="D292" s="7" t="s">
        <v>62</v>
      </c>
      <c r="E292" s="7" t="s">
        <v>779</v>
      </c>
      <c r="F292" s="863">
        <f>F286</f>
        <v>57.9</v>
      </c>
      <c r="G292" s="882">
        <v>8.61</v>
      </c>
      <c r="H292" s="9">
        <v>24</v>
      </c>
    </row>
    <row r="293" spans="1:8" x14ac:dyDescent="0.3">
      <c r="A293" s="6" t="s">
        <v>721</v>
      </c>
      <c r="B293" s="6" t="s">
        <v>715</v>
      </c>
      <c r="C293" s="6" t="s">
        <v>730</v>
      </c>
      <c r="D293" s="7" t="s">
        <v>62</v>
      </c>
      <c r="E293" s="7" t="s">
        <v>779</v>
      </c>
      <c r="F293" s="863">
        <f>F285</f>
        <v>46.35</v>
      </c>
      <c r="G293" s="882">
        <v>6.46</v>
      </c>
      <c r="H293" s="9">
        <v>16</v>
      </c>
    </row>
    <row r="294" spans="1:8" x14ac:dyDescent="0.3">
      <c r="A294" s="6" t="s">
        <v>721</v>
      </c>
      <c r="B294" s="6" t="s">
        <v>716</v>
      </c>
      <c r="C294" s="6" t="s">
        <v>731</v>
      </c>
      <c r="D294" s="7" t="s">
        <v>62</v>
      </c>
      <c r="E294" s="7" t="s">
        <v>779</v>
      </c>
      <c r="F294" s="863">
        <f>F286</f>
        <v>57.9</v>
      </c>
      <c r="G294" s="882">
        <v>8.61</v>
      </c>
      <c r="H294" s="9">
        <v>24</v>
      </c>
    </row>
    <row r="295" spans="1:8" x14ac:dyDescent="0.3">
      <c r="A295" s="6" t="s">
        <v>721</v>
      </c>
      <c r="B295" s="6" t="s">
        <v>717</v>
      </c>
      <c r="C295" s="6" t="s">
        <v>732</v>
      </c>
      <c r="D295" s="7" t="s">
        <v>62</v>
      </c>
      <c r="E295" s="7" t="s">
        <v>779</v>
      </c>
      <c r="F295" s="863">
        <f>F285</f>
        <v>46.35</v>
      </c>
      <c r="G295" s="882">
        <v>6.46</v>
      </c>
      <c r="H295" s="9">
        <v>16</v>
      </c>
    </row>
    <row r="296" spans="1:8" x14ac:dyDescent="0.3">
      <c r="A296" s="6" t="s">
        <v>721</v>
      </c>
      <c r="B296" s="6" t="s">
        <v>718</v>
      </c>
      <c r="C296" s="6" t="s">
        <v>733</v>
      </c>
      <c r="D296" s="7" t="s">
        <v>62</v>
      </c>
      <c r="E296" s="7" t="s">
        <v>779</v>
      </c>
      <c r="F296" s="863">
        <f>F286</f>
        <v>57.9</v>
      </c>
      <c r="G296" s="882">
        <v>8.61</v>
      </c>
      <c r="H296" s="9">
        <v>24</v>
      </c>
    </row>
    <row r="297" spans="1:8" x14ac:dyDescent="0.3">
      <c r="A297" s="6" t="s">
        <v>721</v>
      </c>
      <c r="B297" s="6" t="s">
        <v>719</v>
      </c>
      <c r="C297" s="6" t="s">
        <v>734</v>
      </c>
      <c r="D297" s="7" t="s">
        <v>62</v>
      </c>
      <c r="E297" s="7" t="s">
        <v>779</v>
      </c>
      <c r="F297" s="863">
        <f>F285</f>
        <v>46.35</v>
      </c>
      <c r="G297" s="882">
        <v>6.46</v>
      </c>
      <c r="H297" s="9">
        <v>16</v>
      </c>
    </row>
    <row r="298" spans="1:8" x14ac:dyDescent="0.3">
      <c r="A298" s="6" t="s">
        <v>721</v>
      </c>
      <c r="B298" s="6" t="s">
        <v>720</v>
      </c>
      <c r="C298" s="6" t="s">
        <v>735</v>
      </c>
      <c r="D298" s="7" t="s">
        <v>62</v>
      </c>
      <c r="E298" s="7" t="s">
        <v>779</v>
      </c>
      <c r="F298" s="863">
        <f>F286</f>
        <v>57.9</v>
      </c>
      <c r="G298" s="882">
        <v>8.61</v>
      </c>
      <c r="H298" s="9">
        <v>24</v>
      </c>
    </row>
    <row r="299" spans="1:8" s="5" customFormat="1" x14ac:dyDescent="0.3">
      <c r="A299" s="12" t="s">
        <v>740</v>
      </c>
      <c r="B299" s="6" t="s">
        <v>759</v>
      </c>
      <c r="C299" s="6" t="s">
        <v>760</v>
      </c>
      <c r="D299" s="1" t="s">
        <v>3</v>
      </c>
      <c r="E299" s="7" t="s">
        <v>3</v>
      </c>
      <c r="F299" s="890">
        <f>Spreadsheet!T667</f>
        <v>14.8</v>
      </c>
      <c r="G299" s="883">
        <v>20</v>
      </c>
      <c r="H299" s="3">
        <v>1.8</v>
      </c>
    </row>
    <row r="300" spans="1:8" s="5" customFormat="1" x14ac:dyDescent="0.3">
      <c r="A300" s="12" t="s">
        <v>740</v>
      </c>
      <c r="B300" s="6" t="s">
        <v>761</v>
      </c>
      <c r="C300" s="6" t="s">
        <v>762</v>
      </c>
      <c r="D300" s="1" t="s">
        <v>3</v>
      </c>
      <c r="E300" s="7" t="s">
        <v>3</v>
      </c>
      <c r="F300" s="890">
        <f>F299</f>
        <v>14.8</v>
      </c>
      <c r="G300" s="883">
        <v>20</v>
      </c>
      <c r="H300" s="3">
        <f>H299</f>
        <v>1.8</v>
      </c>
    </row>
    <row r="301" spans="1:8" s="5" customFormat="1" x14ac:dyDescent="0.3">
      <c r="A301" s="12" t="s">
        <v>740</v>
      </c>
      <c r="B301" s="6" t="s">
        <v>763</v>
      </c>
      <c r="C301" s="6" t="s">
        <v>764</v>
      </c>
      <c r="D301" s="1" t="s">
        <v>3</v>
      </c>
      <c r="E301" s="7" t="s">
        <v>3</v>
      </c>
      <c r="F301" s="890">
        <f>F299</f>
        <v>14.8</v>
      </c>
      <c r="G301" s="883">
        <v>20</v>
      </c>
      <c r="H301" s="3">
        <f>H299</f>
        <v>1.8</v>
      </c>
    </row>
    <row r="302" spans="1:8" s="5" customFormat="1" x14ac:dyDescent="0.3">
      <c r="A302" s="12" t="s">
        <v>740</v>
      </c>
      <c r="B302" s="6" t="s">
        <v>765</v>
      </c>
      <c r="C302" s="6" t="s">
        <v>766</v>
      </c>
      <c r="D302" s="1" t="s">
        <v>3</v>
      </c>
      <c r="E302" s="7" t="s">
        <v>3</v>
      </c>
      <c r="F302" s="890">
        <f>F299</f>
        <v>14.8</v>
      </c>
      <c r="G302" s="883">
        <v>20</v>
      </c>
      <c r="H302" s="3">
        <f>H299</f>
        <v>1.8</v>
      </c>
    </row>
    <row r="303" spans="1:8" s="5" customFormat="1" x14ac:dyDescent="0.3">
      <c r="A303" s="12" t="s">
        <v>740</v>
      </c>
      <c r="B303" s="6" t="s">
        <v>767</v>
      </c>
      <c r="C303" s="6" t="s">
        <v>768</v>
      </c>
      <c r="D303" s="1" t="s">
        <v>3</v>
      </c>
      <c r="E303" s="7" t="s">
        <v>3</v>
      </c>
      <c r="F303" s="890">
        <f>F299</f>
        <v>14.8</v>
      </c>
      <c r="G303" s="883">
        <v>20</v>
      </c>
      <c r="H303" s="3">
        <f>H299</f>
        <v>1.8</v>
      </c>
    </row>
    <row r="304" spans="1:8" s="5" customFormat="1" x14ac:dyDescent="0.3">
      <c r="A304" s="12" t="s">
        <v>740</v>
      </c>
      <c r="B304" s="6" t="s">
        <v>769</v>
      </c>
      <c r="C304" s="6" t="s">
        <v>770</v>
      </c>
      <c r="D304" s="1" t="s">
        <v>3</v>
      </c>
      <c r="E304" s="7" t="s">
        <v>3</v>
      </c>
      <c r="F304" s="890">
        <f>Spreadsheet!T672</f>
        <v>15</v>
      </c>
      <c r="G304" s="883">
        <v>20</v>
      </c>
      <c r="H304" s="3">
        <v>2.2000000000000002</v>
      </c>
    </row>
    <row r="305" spans="1:8" s="5" customFormat="1" x14ac:dyDescent="0.3">
      <c r="A305" s="12" t="s">
        <v>740</v>
      </c>
      <c r="B305" s="6" t="s">
        <v>771</v>
      </c>
      <c r="C305" s="6" t="s">
        <v>772</v>
      </c>
      <c r="D305" s="1" t="s">
        <v>3</v>
      </c>
      <c r="E305" s="7" t="s">
        <v>3</v>
      </c>
      <c r="F305" s="890">
        <f>F304</f>
        <v>15</v>
      </c>
      <c r="G305" s="883">
        <v>20</v>
      </c>
      <c r="H305" s="3">
        <f>H304</f>
        <v>2.2000000000000002</v>
      </c>
    </row>
    <row r="306" spans="1:8" s="5" customFormat="1" x14ac:dyDescent="0.3">
      <c r="A306" s="12" t="s">
        <v>740</v>
      </c>
      <c r="B306" s="6" t="s">
        <v>773</v>
      </c>
      <c r="C306" s="6" t="s">
        <v>774</v>
      </c>
      <c r="D306" s="1" t="s">
        <v>3</v>
      </c>
      <c r="E306" s="7" t="s">
        <v>3</v>
      </c>
      <c r="F306" s="890">
        <f>F304</f>
        <v>15</v>
      </c>
      <c r="G306" s="883">
        <v>20</v>
      </c>
      <c r="H306" s="3">
        <f>H304</f>
        <v>2.2000000000000002</v>
      </c>
    </row>
    <row r="307" spans="1:8" s="5" customFormat="1" x14ac:dyDescent="0.3">
      <c r="A307" s="12" t="s">
        <v>740</v>
      </c>
      <c r="B307" s="6" t="s">
        <v>775</v>
      </c>
      <c r="C307" s="6" t="s">
        <v>776</v>
      </c>
      <c r="D307" s="1" t="s">
        <v>3</v>
      </c>
      <c r="E307" s="7" t="s">
        <v>3</v>
      </c>
      <c r="F307" s="890">
        <f>F304</f>
        <v>15</v>
      </c>
      <c r="G307" s="883">
        <v>20</v>
      </c>
      <c r="H307" s="3">
        <f>H304</f>
        <v>2.2000000000000002</v>
      </c>
    </row>
    <row r="308" spans="1:8" s="5" customFormat="1" x14ac:dyDescent="0.3">
      <c r="A308" s="12" t="s">
        <v>740</v>
      </c>
      <c r="B308" s="6" t="s">
        <v>777</v>
      </c>
      <c r="C308" s="6" t="s">
        <v>778</v>
      </c>
      <c r="D308" s="1" t="s">
        <v>3</v>
      </c>
      <c r="E308" s="7" t="s">
        <v>3</v>
      </c>
      <c r="F308" s="890">
        <f>Spreadsheet!T672</f>
        <v>15</v>
      </c>
      <c r="G308" s="884">
        <v>20</v>
      </c>
      <c r="H308" s="3">
        <v>2.2000000000000002</v>
      </c>
    </row>
    <row r="309" spans="1:8" ht="12" customHeight="1" x14ac:dyDescent="0.3">
      <c r="A309" s="6" t="s">
        <v>0</v>
      </c>
      <c r="B309" s="6" t="s">
        <v>1</v>
      </c>
      <c r="C309" s="6" t="s">
        <v>2</v>
      </c>
      <c r="D309" s="698" t="s">
        <v>3</v>
      </c>
      <c r="E309" s="7" t="s">
        <v>3</v>
      </c>
      <c r="F309" s="863">
        <f>Spreadsheet!T679</f>
        <v>36.96</v>
      </c>
      <c r="G309" s="885">
        <v>11</v>
      </c>
      <c r="H309" s="9">
        <v>2.27</v>
      </c>
    </row>
    <row r="310" spans="1:8" ht="12" customHeight="1" x14ac:dyDescent="0.3">
      <c r="A310" s="6" t="s">
        <v>0</v>
      </c>
      <c r="B310" s="6" t="s">
        <v>4</v>
      </c>
      <c r="C310" s="6" t="s">
        <v>967</v>
      </c>
      <c r="D310" s="698" t="s">
        <v>3</v>
      </c>
      <c r="E310" s="7" t="s">
        <v>3</v>
      </c>
      <c r="F310" s="863">
        <f>F309</f>
        <v>36.96</v>
      </c>
      <c r="G310" s="885">
        <v>11</v>
      </c>
      <c r="H310" s="9">
        <v>2.27</v>
      </c>
    </row>
    <row r="311" spans="1:8" ht="12" customHeight="1" x14ac:dyDescent="0.3">
      <c r="A311" s="6" t="s">
        <v>0</v>
      </c>
      <c r="B311" s="6" t="s">
        <v>6</v>
      </c>
      <c r="C311" s="6" t="s">
        <v>7</v>
      </c>
      <c r="D311" s="698" t="s">
        <v>3</v>
      </c>
      <c r="E311" s="7" t="s">
        <v>3</v>
      </c>
      <c r="F311" s="863">
        <f>F309</f>
        <v>36.96</v>
      </c>
      <c r="G311" s="885">
        <v>11</v>
      </c>
      <c r="H311" s="9">
        <v>2.27</v>
      </c>
    </row>
    <row r="312" spans="1:8" x14ac:dyDescent="0.3">
      <c r="A312" s="6" t="s">
        <v>0</v>
      </c>
      <c r="B312" s="6" t="s">
        <v>8</v>
      </c>
      <c r="C312" s="6" t="s">
        <v>968</v>
      </c>
      <c r="D312" s="698" t="s">
        <v>3</v>
      </c>
      <c r="E312" s="7" t="s">
        <v>3</v>
      </c>
      <c r="F312" s="863">
        <f>F309</f>
        <v>36.96</v>
      </c>
      <c r="G312" s="885">
        <v>11</v>
      </c>
      <c r="H312" s="9">
        <v>2.27</v>
      </c>
    </row>
    <row r="313" spans="1:8" x14ac:dyDescent="0.3">
      <c r="A313" s="6" t="s">
        <v>0</v>
      </c>
      <c r="B313" s="6" t="s">
        <v>10</v>
      </c>
      <c r="C313" s="6" t="s">
        <v>11</v>
      </c>
      <c r="D313" s="698" t="s">
        <v>3</v>
      </c>
      <c r="E313" s="7" t="s">
        <v>3</v>
      </c>
      <c r="F313" s="863">
        <f>F309</f>
        <v>36.96</v>
      </c>
      <c r="G313" s="885">
        <v>11</v>
      </c>
      <c r="H313" s="9">
        <v>1.81</v>
      </c>
    </row>
    <row r="314" spans="1:8" x14ac:dyDescent="0.3">
      <c r="A314" s="6" t="s">
        <v>0</v>
      </c>
      <c r="B314" s="6" t="s">
        <v>12</v>
      </c>
      <c r="C314" s="6" t="s">
        <v>969</v>
      </c>
      <c r="D314" s="698" t="s">
        <v>3</v>
      </c>
      <c r="E314" s="7" t="s">
        <v>3</v>
      </c>
      <c r="F314" s="863">
        <f>F309</f>
        <v>36.96</v>
      </c>
      <c r="G314" s="885">
        <v>11</v>
      </c>
      <c r="H314" s="9">
        <v>1.91</v>
      </c>
    </row>
    <row r="315" spans="1:8" x14ac:dyDescent="0.3">
      <c r="A315" s="6" t="s">
        <v>0</v>
      </c>
      <c r="B315" s="6" t="s">
        <v>14</v>
      </c>
      <c r="C315" s="6" t="s">
        <v>15</v>
      </c>
      <c r="D315" s="698" t="s">
        <v>3</v>
      </c>
      <c r="E315" s="7" t="s">
        <v>3</v>
      </c>
      <c r="F315" s="863">
        <f>F309</f>
        <v>36.96</v>
      </c>
      <c r="G315" s="885">
        <v>11</v>
      </c>
      <c r="H315" s="9">
        <v>1.81</v>
      </c>
    </row>
    <row r="316" spans="1:8" x14ac:dyDescent="0.3">
      <c r="A316" s="6" t="s">
        <v>0</v>
      </c>
      <c r="B316" s="6" t="s">
        <v>16</v>
      </c>
      <c r="C316" s="6" t="s">
        <v>17</v>
      </c>
      <c r="D316" s="698" t="s">
        <v>3</v>
      </c>
      <c r="E316" s="7" t="s">
        <v>3</v>
      </c>
      <c r="F316" s="863">
        <f>F309</f>
        <v>36.96</v>
      </c>
      <c r="G316" s="885">
        <v>11</v>
      </c>
      <c r="H316" s="9">
        <v>1.81</v>
      </c>
    </row>
  </sheetData>
  <sortState ref="A2:H320">
    <sortCondition ref="A2:A320"/>
  </sortState>
  <pageMargins left="0.25" right="0.25" top="0.75" bottom="1" header="0.3" footer="0.4"/>
  <pageSetup orientation="landscape" r:id="rId1"/>
  <headerFooter>
    <oddHeader>&amp;L&amp;"Century Gothic,Italic"&amp;8&amp;KFF0000CDC DISTRIBUTORS, INC.
800-677-2321
&amp;C&amp;G&amp;R&amp;"Century Gothic,Italic"&amp;8&amp;KFF0000Effective 10-3-2022</oddHeader>
    <oddFooter>&amp;C&amp;"Century Gothic,Regular"&amp;12&amp;KFF0000
PRICE SUBJECT TO CHANGE WITHOUT NOTICE&amp;8
&amp;R&amp;P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55"/>
  <sheetViews>
    <sheetView tabSelected="1" topLeftCell="B1" zoomScale="110" zoomScaleNormal="110" zoomScaleSheetLayoutView="98" workbookViewId="0">
      <selection activeCell="N24" sqref="N24:N25"/>
    </sheetView>
  </sheetViews>
  <sheetFormatPr defaultRowHeight="13.5" x14ac:dyDescent="0.3"/>
  <cols>
    <col min="1" max="1" width="8.42578125" style="11" bestFit="1" customWidth="1"/>
    <col min="2" max="2" width="16.7109375" style="11" customWidth="1"/>
    <col min="3" max="3" width="13.7109375" style="11" customWidth="1"/>
    <col min="4" max="4" width="40.7109375" style="11" customWidth="1"/>
    <col min="5" max="5" width="6" style="13" customWidth="1"/>
    <col min="6" max="6" width="5.7109375" style="13" customWidth="1"/>
    <col min="7" max="7" width="7.5703125" style="24" customWidth="1"/>
    <col min="8" max="8" width="7.5703125" style="15" customWidth="1"/>
    <col min="9" max="9" width="6.7109375" style="15" customWidth="1"/>
    <col min="10" max="12" width="6.7109375" style="11" customWidth="1"/>
    <col min="13" max="13" width="6.7109375" style="60" customWidth="1"/>
    <col min="14" max="14" width="6.7109375" style="11" customWidth="1"/>
    <col min="15" max="15" width="6.7109375" style="69" customWidth="1"/>
    <col min="16" max="16" width="7.5703125" style="60" customWidth="1"/>
    <col min="17" max="17" width="7.5703125" style="31" customWidth="1"/>
    <col min="18" max="18" width="9.7109375" style="11" customWidth="1"/>
    <col min="19" max="22" width="6.7109375" style="11" customWidth="1"/>
    <col min="23" max="23" width="6" style="79" bestFit="1" customWidth="1"/>
    <col min="24" max="24" width="8.28515625" style="69" customWidth="1"/>
    <col min="25" max="25" width="11.140625" style="11" customWidth="1"/>
    <col min="26" max="262" width="9.140625" style="11"/>
    <col min="263" max="263" width="19.85546875" style="11" customWidth="1"/>
    <col min="264" max="264" width="11" style="11" customWidth="1"/>
    <col min="265" max="265" width="58" style="11" customWidth="1"/>
    <col min="266" max="266" width="9" style="11" customWidth="1"/>
    <col min="267" max="267" width="6.7109375" style="11" customWidth="1"/>
    <col min="268" max="268" width="7.7109375" style="11" customWidth="1"/>
    <col min="269" max="269" width="9.42578125" style="11" customWidth="1"/>
    <col min="270" max="518" width="9.140625" style="11"/>
    <col min="519" max="519" width="19.85546875" style="11" customWidth="1"/>
    <col min="520" max="520" width="11" style="11" customWidth="1"/>
    <col min="521" max="521" width="58" style="11" customWidth="1"/>
    <col min="522" max="522" width="9" style="11" customWidth="1"/>
    <col min="523" max="523" width="6.7109375" style="11" customWidth="1"/>
    <col min="524" max="524" width="7.7109375" style="11" customWidth="1"/>
    <col min="525" max="525" width="9.42578125" style="11" customWidth="1"/>
    <col min="526" max="774" width="9.140625" style="11"/>
    <col min="775" max="775" width="19.85546875" style="11" customWidth="1"/>
    <col min="776" max="776" width="11" style="11" customWidth="1"/>
    <col min="777" max="777" width="58" style="11" customWidth="1"/>
    <col min="778" max="778" width="9" style="11" customWidth="1"/>
    <col min="779" max="779" width="6.7109375" style="11" customWidth="1"/>
    <col min="780" max="780" width="7.7109375" style="11" customWidth="1"/>
    <col min="781" max="781" width="9.42578125" style="11" customWidth="1"/>
    <col min="782" max="1030" width="9.140625" style="11"/>
    <col min="1031" max="1031" width="19.85546875" style="11" customWidth="1"/>
    <col min="1032" max="1032" width="11" style="11" customWidth="1"/>
    <col min="1033" max="1033" width="58" style="11" customWidth="1"/>
    <col min="1034" max="1034" width="9" style="11" customWidth="1"/>
    <col min="1035" max="1035" width="6.7109375" style="11" customWidth="1"/>
    <col min="1036" max="1036" width="7.7109375" style="11" customWidth="1"/>
    <col min="1037" max="1037" width="9.42578125" style="11" customWidth="1"/>
    <col min="1038" max="1286" width="9.140625" style="11"/>
    <col min="1287" max="1287" width="19.85546875" style="11" customWidth="1"/>
    <col min="1288" max="1288" width="11" style="11" customWidth="1"/>
    <col min="1289" max="1289" width="58" style="11" customWidth="1"/>
    <col min="1290" max="1290" width="9" style="11" customWidth="1"/>
    <col min="1291" max="1291" width="6.7109375" style="11" customWidth="1"/>
    <col min="1292" max="1292" width="7.7109375" style="11" customWidth="1"/>
    <col min="1293" max="1293" width="9.42578125" style="11" customWidth="1"/>
    <col min="1294" max="1542" width="9.140625" style="11"/>
    <col min="1543" max="1543" width="19.85546875" style="11" customWidth="1"/>
    <col min="1544" max="1544" width="11" style="11" customWidth="1"/>
    <col min="1545" max="1545" width="58" style="11" customWidth="1"/>
    <col min="1546" max="1546" width="9" style="11" customWidth="1"/>
    <col min="1547" max="1547" width="6.7109375" style="11" customWidth="1"/>
    <col min="1548" max="1548" width="7.7109375" style="11" customWidth="1"/>
    <col min="1549" max="1549" width="9.42578125" style="11" customWidth="1"/>
    <col min="1550" max="1798" width="9.140625" style="11"/>
    <col min="1799" max="1799" width="19.85546875" style="11" customWidth="1"/>
    <col min="1800" max="1800" width="11" style="11" customWidth="1"/>
    <col min="1801" max="1801" width="58" style="11" customWidth="1"/>
    <col min="1802" max="1802" width="9" style="11" customWidth="1"/>
    <col min="1803" max="1803" width="6.7109375" style="11" customWidth="1"/>
    <col min="1804" max="1804" width="7.7109375" style="11" customWidth="1"/>
    <col min="1805" max="1805" width="9.42578125" style="11" customWidth="1"/>
    <col min="1806" max="2054" width="9.140625" style="11"/>
    <col min="2055" max="2055" width="19.85546875" style="11" customWidth="1"/>
    <col min="2056" max="2056" width="11" style="11" customWidth="1"/>
    <col min="2057" max="2057" width="58" style="11" customWidth="1"/>
    <col min="2058" max="2058" width="9" style="11" customWidth="1"/>
    <col min="2059" max="2059" width="6.7109375" style="11" customWidth="1"/>
    <col min="2060" max="2060" width="7.7109375" style="11" customWidth="1"/>
    <col min="2061" max="2061" width="9.42578125" style="11" customWidth="1"/>
    <col min="2062" max="2310" width="9.140625" style="11"/>
    <col min="2311" max="2311" width="19.85546875" style="11" customWidth="1"/>
    <col min="2312" max="2312" width="11" style="11" customWidth="1"/>
    <col min="2313" max="2313" width="58" style="11" customWidth="1"/>
    <col min="2314" max="2314" width="9" style="11" customWidth="1"/>
    <col min="2315" max="2315" width="6.7109375" style="11" customWidth="1"/>
    <col min="2316" max="2316" width="7.7109375" style="11" customWidth="1"/>
    <col min="2317" max="2317" width="9.42578125" style="11" customWidth="1"/>
    <col min="2318" max="2566" width="9.140625" style="11"/>
    <col min="2567" max="2567" width="19.85546875" style="11" customWidth="1"/>
    <col min="2568" max="2568" width="11" style="11" customWidth="1"/>
    <col min="2569" max="2569" width="58" style="11" customWidth="1"/>
    <col min="2570" max="2570" width="9" style="11" customWidth="1"/>
    <col min="2571" max="2571" width="6.7109375" style="11" customWidth="1"/>
    <col min="2572" max="2572" width="7.7109375" style="11" customWidth="1"/>
    <col min="2573" max="2573" width="9.42578125" style="11" customWidth="1"/>
    <col min="2574" max="2822" width="9.140625" style="11"/>
    <col min="2823" max="2823" width="19.85546875" style="11" customWidth="1"/>
    <col min="2824" max="2824" width="11" style="11" customWidth="1"/>
    <col min="2825" max="2825" width="58" style="11" customWidth="1"/>
    <col min="2826" max="2826" width="9" style="11" customWidth="1"/>
    <col min="2827" max="2827" width="6.7109375" style="11" customWidth="1"/>
    <col min="2828" max="2828" width="7.7109375" style="11" customWidth="1"/>
    <col min="2829" max="2829" width="9.42578125" style="11" customWidth="1"/>
    <col min="2830" max="3078" width="9.140625" style="11"/>
    <col min="3079" max="3079" width="19.85546875" style="11" customWidth="1"/>
    <col min="3080" max="3080" width="11" style="11" customWidth="1"/>
    <col min="3081" max="3081" width="58" style="11" customWidth="1"/>
    <col min="3082" max="3082" width="9" style="11" customWidth="1"/>
    <col min="3083" max="3083" width="6.7109375" style="11" customWidth="1"/>
    <col min="3084" max="3084" width="7.7109375" style="11" customWidth="1"/>
    <col min="3085" max="3085" width="9.42578125" style="11" customWidth="1"/>
    <col min="3086" max="3334" width="9.140625" style="11"/>
    <col min="3335" max="3335" width="19.85546875" style="11" customWidth="1"/>
    <col min="3336" max="3336" width="11" style="11" customWidth="1"/>
    <col min="3337" max="3337" width="58" style="11" customWidth="1"/>
    <col min="3338" max="3338" width="9" style="11" customWidth="1"/>
    <col min="3339" max="3339" width="6.7109375" style="11" customWidth="1"/>
    <col min="3340" max="3340" width="7.7109375" style="11" customWidth="1"/>
    <col min="3341" max="3341" width="9.42578125" style="11" customWidth="1"/>
    <col min="3342" max="3590" width="9.140625" style="11"/>
    <col min="3591" max="3591" width="19.85546875" style="11" customWidth="1"/>
    <col min="3592" max="3592" width="11" style="11" customWidth="1"/>
    <col min="3593" max="3593" width="58" style="11" customWidth="1"/>
    <col min="3594" max="3594" width="9" style="11" customWidth="1"/>
    <col min="3595" max="3595" width="6.7109375" style="11" customWidth="1"/>
    <col min="3596" max="3596" width="7.7109375" style="11" customWidth="1"/>
    <col min="3597" max="3597" width="9.42578125" style="11" customWidth="1"/>
    <col min="3598" max="3846" width="9.140625" style="11"/>
    <col min="3847" max="3847" width="19.85546875" style="11" customWidth="1"/>
    <col min="3848" max="3848" width="11" style="11" customWidth="1"/>
    <col min="3849" max="3849" width="58" style="11" customWidth="1"/>
    <col min="3850" max="3850" width="9" style="11" customWidth="1"/>
    <col min="3851" max="3851" width="6.7109375" style="11" customWidth="1"/>
    <col min="3852" max="3852" width="7.7109375" style="11" customWidth="1"/>
    <col min="3853" max="3853" width="9.42578125" style="11" customWidth="1"/>
    <col min="3854" max="4102" width="9.140625" style="11"/>
    <col min="4103" max="4103" width="19.85546875" style="11" customWidth="1"/>
    <col min="4104" max="4104" width="11" style="11" customWidth="1"/>
    <col min="4105" max="4105" width="58" style="11" customWidth="1"/>
    <col min="4106" max="4106" width="9" style="11" customWidth="1"/>
    <col min="4107" max="4107" width="6.7109375" style="11" customWidth="1"/>
    <col min="4108" max="4108" width="7.7109375" style="11" customWidth="1"/>
    <col min="4109" max="4109" width="9.42578125" style="11" customWidth="1"/>
    <col min="4110" max="4358" width="9.140625" style="11"/>
    <col min="4359" max="4359" width="19.85546875" style="11" customWidth="1"/>
    <col min="4360" max="4360" width="11" style="11" customWidth="1"/>
    <col min="4361" max="4361" width="58" style="11" customWidth="1"/>
    <col min="4362" max="4362" width="9" style="11" customWidth="1"/>
    <col min="4363" max="4363" width="6.7109375" style="11" customWidth="1"/>
    <col min="4364" max="4364" width="7.7109375" style="11" customWidth="1"/>
    <col min="4365" max="4365" width="9.42578125" style="11" customWidth="1"/>
    <col min="4366" max="4614" width="9.140625" style="11"/>
    <col min="4615" max="4615" width="19.85546875" style="11" customWidth="1"/>
    <col min="4616" max="4616" width="11" style="11" customWidth="1"/>
    <col min="4617" max="4617" width="58" style="11" customWidth="1"/>
    <col min="4618" max="4618" width="9" style="11" customWidth="1"/>
    <col min="4619" max="4619" width="6.7109375" style="11" customWidth="1"/>
    <col min="4620" max="4620" width="7.7109375" style="11" customWidth="1"/>
    <col min="4621" max="4621" width="9.42578125" style="11" customWidth="1"/>
    <col min="4622" max="4870" width="9.140625" style="11"/>
    <col min="4871" max="4871" width="19.85546875" style="11" customWidth="1"/>
    <col min="4872" max="4872" width="11" style="11" customWidth="1"/>
    <col min="4873" max="4873" width="58" style="11" customWidth="1"/>
    <col min="4874" max="4874" width="9" style="11" customWidth="1"/>
    <col min="4875" max="4875" width="6.7109375" style="11" customWidth="1"/>
    <col min="4876" max="4876" width="7.7109375" style="11" customWidth="1"/>
    <col min="4877" max="4877" width="9.42578125" style="11" customWidth="1"/>
    <col min="4878" max="5126" width="9.140625" style="11"/>
    <col min="5127" max="5127" width="19.85546875" style="11" customWidth="1"/>
    <col min="5128" max="5128" width="11" style="11" customWidth="1"/>
    <col min="5129" max="5129" width="58" style="11" customWidth="1"/>
    <col min="5130" max="5130" width="9" style="11" customWidth="1"/>
    <col min="5131" max="5131" width="6.7109375" style="11" customWidth="1"/>
    <col min="5132" max="5132" width="7.7109375" style="11" customWidth="1"/>
    <col min="5133" max="5133" width="9.42578125" style="11" customWidth="1"/>
    <col min="5134" max="5382" width="9.140625" style="11"/>
    <col min="5383" max="5383" width="19.85546875" style="11" customWidth="1"/>
    <col min="5384" max="5384" width="11" style="11" customWidth="1"/>
    <col min="5385" max="5385" width="58" style="11" customWidth="1"/>
    <col min="5386" max="5386" width="9" style="11" customWidth="1"/>
    <col min="5387" max="5387" width="6.7109375" style="11" customWidth="1"/>
    <col min="5388" max="5388" width="7.7109375" style="11" customWidth="1"/>
    <col min="5389" max="5389" width="9.42578125" style="11" customWidth="1"/>
    <col min="5390" max="5638" width="9.140625" style="11"/>
    <col min="5639" max="5639" width="19.85546875" style="11" customWidth="1"/>
    <col min="5640" max="5640" width="11" style="11" customWidth="1"/>
    <col min="5641" max="5641" width="58" style="11" customWidth="1"/>
    <col min="5642" max="5642" width="9" style="11" customWidth="1"/>
    <col min="5643" max="5643" width="6.7109375" style="11" customWidth="1"/>
    <col min="5644" max="5644" width="7.7109375" style="11" customWidth="1"/>
    <col min="5645" max="5645" width="9.42578125" style="11" customWidth="1"/>
    <col min="5646" max="5894" width="9.140625" style="11"/>
    <col min="5895" max="5895" width="19.85546875" style="11" customWidth="1"/>
    <col min="5896" max="5896" width="11" style="11" customWidth="1"/>
    <col min="5897" max="5897" width="58" style="11" customWidth="1"/>
    <col min="5898" max="5898" width="9" style="11" customWidth="1"/>
    <col min="5899" max="5899" width="6.7109375" style="11" customWidth="1"/>
    <col min="5900" max="5900" width="7.7109375" style="11" customWidth="1"/>
    <col min="5901" max="5901" width="9.42578125" style="11" customWidth="1"/>
    <col min="5902" max="6150" width="9.140625" style="11"/>
    <col min="6151" max="6151" width="19.85546875" style="11" customWidth="1"/>
    <col min="6152" max="6152" width="11" style="11" customWidth="1"/>
    <col min="6153" max="6153" width="58" style="11" customWidth="1"/>
    <col min="6154" max="6154" width="9" style="11" customWidth="1"/>
    <col min="6155" max="6155" width="6.7109375" style="11" customWidth="1"/>
    <col min="6156" max="6156" width="7.7109375" style="11" customWidth="1"/>
    <col min="6157" max="6157" width="9.42578125" style="11" customWidth="1"/>
    <col min="6158" max="6406" width="9.140625" style="11"/>
    <col min="6407" max="6407" width="19.85546875" style="11" customWidth="1"/>
    <col min="6408" max="6408" width="11" style="11" customWidth="1"/>
    <col min="6409" max="6409" width="58" style="11" customWidth="1"/>
    <col min="6410" max="6410" width="9" style="11" customWidth="1"/>
    <col min="6411" max="6411" width="6.7109375" style="11" customWidth="1"/>
    <col min="6412" max="6412" width="7.7109375" style="11" customWidth="1"/>
    <col min="6413" max="6413" width="9.42578125" style="11" customWidth="1"/>
    <col min="6414" max="6662" width="9.140625" style="11"/>
    <col min="6663" max="6663" width="19.85546875" style="11" customWidth="1"/>
    <col min="6664" max="6664" width="11" style="11" customWidth="1"/>
    <col min="6665" max="6665" width="58" style="11" customWidth="1"/>
    <col min="6666" max="6666" width="9" style="11" customWidth="1"/>
    <col min="6667" max="6667" width="6.7109375" style="11" customWidth="1"/>
    <col min="6668" max="6668" width="7.7109375" style="11" customWidth="1"/>
    <col min="6669" max="6669" width="9.42578125" style="11" customWidth="1"/>
    <col min="6670" max="6918" width="9.140625" style="11"/>
    <col min="6919" max="6919" width="19.85546875" style="11" customWidth="1"/>
    <col min="6920" max="6920" width="11" style="11" customWidth="1"/>
    <col min="6921" max="6921" width="58" style="11" customWidth="1"/>
    <col min="6922" max="6922" width="9" style="11" customWidth="1"/>
    <col min="6923" max="6923" width="6.7109375" style="11" customWidth="1"/>
    <col min="6924" max="6924" width="7.7109375" style="11" customWidth="1"/>
    <col min="6925" max="6925" width="9.42578125" style="11" customWidth="1"/>
    <col min="6926" max="7174" width="9.140625" style="11"/>
    <col min="7175" max="7175" width="19.85546875" style="11" customWidth="1"/>
    <col min="7176" max="7176" width="11" style="11" customWidth="1"/>
    <col min="7177" max="7177" width="58" style="11" customWidth="1"/>
    <col min="7178" max="7178" width="9" style="11" customWidth="1"/>
    <col min="7179" max="7179" width="6.7109375" style="11" customWidth="1"/>
    <col min="7180" max="7180" width="7.7109375" style="11" customWidth="1"/>
    <col min="7181" max="7181" width="9.42578125" style="11" customWidth="1"/>
    <col min="7182" max="7430" width="9.140625" style="11"/>
    <col min="7431" max="7431" width="19.85546875" style="11" customWidth="1"/>
    <col min="7432" max="7432" width="11" style="11" customWidth="1"/>
    <col min="7433" max="7433" width="58" style="11" customWidth="1"/>
    <col min="7434" max="7434" width="9" style="11" customWidth="1"/>
    <col min="7435" max="7435" width="6.7109375" style="11" customWidth="1"/>
    <col min="7436" max="7436" width="7.7109375" style="11" customWidth="1"/>
    <col min="7437" max="7437" width="9.42578125" style="11" customWidth="1"/>
    <col min="7438" max="7686" width="9.140625" style="11"/>
    <col min="7687" max="7687" width="19.85546875" style="11" customWidth="1"/>
    <col min="7688" max="7688" width="11" style="11" customWidth="1"/>
    <col min="7689" max="7689" width="58" style="11" customWidth="1"/>
    <col min="7690" max="7690" width="9" style="11" customWidth="1"/>
    <col min="7691" max="7691" width="6.7109375" style="11" customWidth="1"/>
    <col min="7692" max="7692" width="7.7109375" style="11" customWidth="1"/>
    <col min="7693" max="7693" width="9.42578125" style="11" customWidth="1"/>
    <col min="7694" max="7942" width="9.140625" style="11"/>
    <col min="7943" max="7943" width="19.85546875" style="11" customWidth="1"/>
    <col min="7944" max="7944" width="11" style="11" customWidth="1"/>
    <col min="7945" max="7945" width="58" style="11" customWidth="1"/>
    <col min="7946" max="7946" width="9" style="11" customWidth="1"/>
    <col min="7947" max="7947" width="6.7109375" style="11" customWidth="1"/>
    <col min="7948" max="7948" width="7.7109375" style="11" customWidth="1"/>
    <col min="7949" max="7949" width="9.42578125" style="11" customWidth="1"/>
    <col min="7950" max="8198" width="9.140625" style="11"/>
    <col min="8199" max="8199" width="19.85546875" style="11" customWidth="1"/>
    <col min="8200" max="8200" width="11" style="11" customWidth="1"/>
    <col min="8201" max="8201" width="58" style="11" customWidth="1"/>
    <col min="8202" max="8202" width="9" style="11" customWidth="1"/>
    <col min="8203" max="8203" width="6.7109375" style="11" customWidth="1"/>
    <col min="8204" max="8204" width="7.7109375" style="11" customWidth="1"/>
    <col min="8205" max="8205" width="9.42578125" style="11" customWidth="1"/>
    <col min="8206" max="8454" width="9.140625" style="11"/>
    <col min="8455" max="8455" width="19.85546875" style="11" customWidth="1"/>
    <col min="8456" max="8456" width="11" style="11" customWidth="1"/>
    <col min="8457" max="8457" width="58" style="11" customWidth="1"/>
    <col min="8458" max="8458" width="9" style="11" customWidth="1"/>
    <col min="8459" max="8459" width="6.7109375" style="11" customWidth="1"/>
    <col min="8460" max="8460" width="7.7109375" style="11" customWidth="1"/>
    <col min="8461" max="8461" width="9.42578125" style="11" customWidth="1"/>
    <col min="8462" max="8710" width="9.140625" style="11"/>
    <col min="8711" max="8711" width="19.85546875" style="11" customWidth="1"/>
    <col min="8712" max="8712" width="11" style="11" customWidth="1"/>
    <col min="8713" max="8713" width="58" style="11" customWidth="1"/>
    <col min="8714" max="8714" width="9" style="11" customWidth="1"/>
    <col min="8715" max="8715" width="6.7109375" style="11" customWidth="1"/>
    <col min="8716" max="8716" width="7.7109375" style="11" customWidth="1"/>
    <col min="8717" max="8717" width="9.42578125" style="11" customWidth="1"/>
    <col min="8718" max="8966" width="9.140625" style="11"/>
    <col min="8967" max="8967" width="19.85546875" style="11" customWidth="1"/>
    <col min="8968" max="8968" width="11" style="11" customWidth="1"/>
    <col min="8969" max="8969" width="58" style="11" customWidth="1"/>
    <col min="8970" max="8970" width="9" style="11" customWidth="1"/>
    <col min="8971" max="8971" width="6.7109375" style="11" customWidth="1"/>
    <col min="8972" max="8972" width="7.7109375" style="11" customWidth="1"/>
    <col min="8973" max="8973" width="9.42578125" style="11" customWidth="1"/>
    <col min="8974" max="9222" width="9.140625" style="11"/>
    <col min="9223" max="9223" width="19.85546875" style="11" customWidth="1"/>
    <col min="9224" max="9224" width="11" style="11" customWidth="1"/>
    <col min="9225" max="9225" width="58" style="11" customWidth="1"/>
    <col min="9226" max="9226" width="9" style="11" customWidth="1"/>
    <col min="9227" max="9227" width="6.7109375" style="11" customWidth="1"/>
    <col min="9228" max="9228" width="7.7109375" style="11" customWidth="1"/>
    <col min="9229" max="9229" width="9.42578125" style="11" customWidth="1"/>
    <col min="9230" max="9478" width="9.140625" style="11"/>
    <col min="9479" max="9479" width="19.85546875" style="11" customWidth="1"/>
    <col min="9480" max="9480" width="11" style="11" customWidth="1"/>
    <col min="9481" max="9481" width="58" style="11" customWidth="1"/>
    <col min="9482" max="9482" width="9" style="11" customWidth="1"/>
    <col min="9483" max="9483" width="6.7109375" style="11" customWidth="1"/>
    <col min="9484" max="9484" width="7.7109375" style="11" customWidth="1"/>
    <col min="9485" max="9485" width="9.42578125" style="11" customWidth="1"/>
    <col min="9486" max="9734" width="9.140625" style="11"/>
    <col min="9735" max="9735" width="19.85546875" style="11" customWidth="1"/>
    <col min="9736" max="9736" width="11" style="11" customWidth="1"/>
    <col min="9737" max="9737" width="58" style="11" customWidth="1"/>
    <col min="9738" max="9738" width="9" style="11" customWidth="1"/>
    <col min="9739" max="9739" width="6.7109375" style="11" customWidth="1"/>
    <col min="9740" max="9740" width="7.7109375" style="11" customWidth="1"/>
    <col min="9741" max="9741" width="9.42578125" style="11" customWidth="1"/>
    <col min="9742" max="9990" width="9.140625" style="11"/>
    <col min="9991" max="9991" width="19.85546875" style="11" customWidth="1"/>
    <col min="9992" max="9992" width="11" style="11" customWidth="1"/>
    <col min="9993" max="9993" width="58" style="11" customWidth="1"/>
    <col min="9994" max="9994" width="9" style="11" customWidth="1"/>
    <col min="9995" max="9995" width="6.7109375" style="11" customWidth="1"/>
    <col min="9996" max="9996" width="7.7109375" style="11" customWidth="1"/>
    <col min="9997" max="9997" width="9.42578125" style="11" customWidth="1"/>
    <col min="9998" max="10246" width="9.140625" style="11"/>
    <col min="10247" max="10247" width="19.85546875" style="11" customWidth="1"/>
    <col min="10248" max="10248" width="11" style="11" customWidth="1"/>
    <col min="10249" max="10249" width="58" style="11" customWidth="1"/>
    <col min="10250" max="10250" width="9" style="11" customWidth="1"/>
    <col min="10251" max="10251" width="6.7109375" style="11" customWidth="1"/>
    <col min="10252" max="10252" width="7.7109375" style="11" customWidth="1"/>
    <col min="10253" max="10253" width="9.42578125" style="11" customWidth="1"/>
    <col min="10254" max="10502" width="9.140625" style="11"/>
    <col min="10503" max="10503" width="19.85546875" style="11" customWidth="1"/>
    <col min="10504" max="10504" width="11" style="11" customWidth="1"/>
    <col min="10505" max="10505" width="58" style="11" customWidth="1"/>
    <col min="10506" max="10506" width="9" style="11" customWidth="1"/>
    <col min="10507" max="10507" width="6.7109375" style="11" customWidth="1"/>
    <col min="10508" max="10508" width="7.7109375" style="11" customWidth="1"/>
    <col min="10509" max="10509" width="9.42578125" style="11" customWidth="1"/>
    <col min="10510" max="10758" width="9.140625" style="11"/>
    <col min="10759" max="10759" width="19.85546875" style="11" customWidth="1"/>
    <col min="10760" max="10760" width="11" style="11" customWidth="1"/>
    <col min="10761" max="10761" width="58" style="11" customWidth="1"/>
    <col min="10762" max="10762" width="9" style="11" customWidth="1"/>
    <col min="10763" max="10763" width="6.7109375" style="11" customWidth="1"/>
    <col min="10764" max="10764" width="7.7109375" style="11" customWidth="1"/>
    <col min="10765" max="10765" width="9.42578125" style="11" customWidth="1"/>
    <col min="10766" max="11014" width="9.140625" style="11"/>
    <col min="11015" max="11015" width="19.85546875" style="11" customWidth="1"/>
    <col min="11016" max="11016" width="11" style="11" customWidth="1"/>
    <col min="11017" max="11017" width="58" style="11" customWidth="1"/>
    <col min="11018" max="11018" width="9" style="11" customWidth="1"/>
    <col min="11019" max="11019" width="6.7109375" style="11" customWidth="1"/>
    <col min="11020" max="11020" width="7.7109375" style="11" customWidth="1"/>
    <col min="11021" max="11021" width="9.42578125" style="11" customWidth="1"/>
    <col min="11022" max="11270" width="9.140625" style="11"/>
    <col min="11271" max="11271" width="19.85546875" style="11" customWidth="1"/>
    <col min="11272" max="11272" width="11" style="11" customWidth="1"/>
    <col min="11273" max="11273" width="58" style="11" customWidth="1"/>
    <col min="11274" max="11274" width="9" style="11" customWidth="1"/>
    <col min="11275" max="11275" width="6.7109375" style="11" customWidth="1"/>
    <col min="11276" max="11276" width="7.7109375" style="11" customWidth="1"/>
    <col min="11277" max="11277" width="9.42578125" style="11" customWidth="1"/>
    <col min="11278" max="11526" width="9.140625" style="11"/>
    <col min="11527" max="11527" width="19.85546875" style="11" customWidth="1"/>
    <col min="11528" max="11528" width="11" style="11" customWidth="1"/>
    <col min="11529" max="11529" width="58" style="11" customWidth="1"/>
    <col min="11530" max="11530" width="9" style="11" customWidth="1"/>
    <col min="11531" max="11531" width="6.7109375" style="11" customWidth="1"/>
    <col min="11532" max="11532" width="7.7109375" style="11" customWidth="1"/>
    <col min="11533" max="11533" width="9.42578125" style="11" customWidth="1"/>
    <col min="11534" max="11782" width="9.140625" style="11"/>
    <col min="11783" max="11783" width="19.85546875" style="11" customWidth="1"/>
    <col min="11784" max="11784" width="11" style="11" customWidth="1"/>
    <col min="11785" max="11785" width="58" style="11" customWidth="1"/>
    <col min="11786" max="11786" width="9" style="11" customWidth="1"/>
    <col min="11787" max="11787" width="6.7109375" style="11" customWidth="1"/>
    <col min="11788" max="11788" width="7.7109375" style="11" customWidth="1"/>
    <col min="11789" max="11789" width="9.42578125" style="11" customWidth="1"/>
    <col min="11790" max="12038" width="9.140625" style="11"/>
    <col min="12039" max="12039" width="19.85546875" style="11" customWidth="1"/>
    <col min="12040" max="12040" width="11" style="11" customWidth="1"/>
    <col min="12041" max="12041" width="58" style="11" customWidth="1"/>
    <col min="12042" max="12042" width="9" style="11" customWidth="1"/>
    <col min="12043" max="12043" width="6.7109375" style="11" customWidth="1"/>
    <col min="12044" max="12044" width="7.7109375" style="11" customWidth="1"/>
    <col min="12045" max="12045" width="9.42578125" style="11" customWidth="1"/>
    <col min="12046" max="12294" width="9.140625" style="11"/>
    <col min="12295" max="12295" width="19.85546875" style="11" customWidth="1"/>
    <col min="12296" max="12296" width="11" style="11" customWidth="1"/>
    <col min="12297" max="12297" width="58" style="11" customWidth="1"/>
    <col min="12298" max="12298" width="9" style="11" customWidth="1"/>
    <col min="12299" max="12299" width="6.7109375" style="11" customWidth="1"/>
    <col min="12300" max="12300" width="7.7109375" style="11" customWidth="1"/>
    <col min="12301" max="12301" width="9.42578125" style="11" customWidth="1"/>
    <col min="12302" max="12550" width="9.140625" style="11"/>
    <col min="12551" max="12551" width="19.85546875" style="11" customWidth="1"/>
    <col min="12552" max="12552" width="11" style="11" customWidth="1"/>
    <col min="12553" max="12553" width="58" style="11" customWidth="1"/>
    <col min="12554" max="12554" width="9" style="11" customWidth="1"/>
    <col min="12555" max="12555" width="6.7109375" style="11" customWidth="1"/>
    <col min="12556" max="12556" width="7.7109375" style="11" customWidth="1"/>
    <col min="12557" max="12557" width="9.42578125" style="11" customWidth="1"/>
    <col min="12558" max="12806" width="9.140625" style="11"/>
    <col min="12807" max="12807" width="19.85546875" style="11" customWidth="1"/>
    <col min="12808" max="12808" width="11" style="11" customWidth="1"/>
    <col min="12809" max="12809" width="58" style="11" customWidth="1"/>
    <col min="12810" max="12810" width="9" style="11" customWidth="1"/>
    <col min="12811" max="12811" width="6.7109375" style="11" customWidth="1"/>
    <col min="12812" max="12812" width="7.7109375" style="11" customWidth="1"/>
    <col min="12813" max="12813" width="9.42578125" style="11" customWidth="1"/>
    <col min="12814" max="13062" width="9.140625" style="11"/>
    <col min="13063" max="13063" width="19.85546875" style="11" customWidth="1"/>
    <col min="13064" max="13064" width="11" style="11" customWidth="1"/>
    <col min="13065" max="13065" width="58" style="11" customWidth="1"/>
    <col min="13066" max="13066" width="9" style="11" customWidth="1"/>
    <col min="13067" max="13067" width="6.7109375" style="11" customWidth="1"/>
    <col min="13068" max="13068" width="7.7109375" style="11" customWidth="1"/>
    <col min="13069" max="13069" width="9.42578125" style="11" customWidth="1"/>
    <col min="13070" max="13318" width="9.140625" style="11"/>
    <col min="13319" max="13319" width="19.85546875" style="11" customWidth="1"/>
    <col min="13320" max="13320" width="11" style="11" customWidth="1"/>
    <col min="13321" max="13321" width="58" style="11" customWidth="1"/>
    <col min="13322" max="13322" width="9" style="11" customWidth="1"/>
    <col min="13323" max="13323" width="6.7109375" style="11" customWidth="1"/>
    <col min="13324" max="13324" width="7.7109375" style="11" customWidth="1"/>
    <col min="13325" max="13325" width="9.42578125" style="11" customWidth="1"/>
    <col min="13326" max="13574" width="9.140625" style="11"/>
    <col min="13575" max="13575" width="19.85546875" style="11" customWidth="1"/>
    <col min="13576" max="13576" width="11" style="11" customWidth="1"/>
    <col min="13577" max="13577" width="58" style="11" customWidth="1"/>
    <col min="13578" max="13578" width="9" style="11" customWidth="1"/>
    <col min="13579" max="13579" width="6.7109375" style="11" customWidth="1"/>
    <col min="13580" max="13580" width="7.7109375" style="11" customWidth="1"/>
    <col min="13581" max="13581" width="9.42578125" style="11" customWidth="1"/>
    <col min="13582" max="13830" width="9.140625" style="11"/>
    <col min="13831" max="13831" width="19.85546875" style="11" customWidth="1"/>
    <col min="13832" max="13832" width="11" style="11" customWidth="1"/>
    <col min="13833" max="13833" width="58" style="11" customWidth="1"/>
    <col min="13834" max="13834" width="9" style="11" customWidth="1"/>
    <col min="13835" max="13835" width="6.7109375" style="11" customWidth="1"/>
    <col min="13836" max="13836" width="7.7109375" style="11" customWidth="1"/>
    <col min="13837" max="13837" width="9.42578125" style="11" customWidth="1"/>
    <col min="13838" max="14086" width="9.140625" style="11"/>
    <col min="14087" max="14087" width="19.85546875" style="11" customWidth="1"/>
    <col min="14088" max="14088" width="11" style="11" customWidth="1"/>
    <col min="14089" max="14089" width="58" style="11" customWidth="1"/>
    <col min="14090" max="14090" width="9" style="11" customWidth="1"/>
    <col min="14091" max="14091" width="6.7109375" style="11" customWidth="1"/>
    <col min="14092" max="14092" width="7.7109375" style="11" customWidth="1"/>
    <col min="14093" max="14093" width="9.42578125" style="11" customWidth="1"/>
    <col min="14094" max="14342" width="9.140625" style="11"/>
    <col min="14343" max="14343" width="19.85546875" style="11" customWidth="1"/>
    <col min="14344" max="14344" width="11" style="11" customWidth="1"/>
    <col min="14345" max="14345" width="58" style="11" customWidth="1"/>
    <col min="14346" max="14346" width="9" style="11" customWidth="1"/>
    <col min="14347" max="14347" width="6.7109375" style="11" customWidth="1"/>
    <col min="14348" max="14348" width="7.7109375" style="11" customWidth="1"/>
    <col min="14349" max="14349" width="9.42578125" style="11" customWidth="1"/>
    <col min="14350" max="14598" width="9.140625" style="11"/>
    <col min="14599" max="14599" width="19.85546875" style="11" customWidth="1"/>
    <col min="14600" max="14600" width="11" style="11" customWidth="1"/>
    <col min="14601" max="14601" width="58" style="11" customWidth="1"/>
    <col min="14602" max="14602" width="9" style="11" customWidth="1"/>
    <col min="14603" max="14603" width="6.7109375" style="11" customWidth="1"/>
    <col min="14604" max="14604" width="7.7109375" style="11" customWidth="1"/>
    <col min="14605" max="14605" width="9.42578125" style="11" customWidth="1"/>
    <col min="14606" max="14854" width="9.140625" style="11"/>
    <col min="14855" max="14855" width="19.85546875" style="11" customWidth="1"/>
    <col min="14856" max="14856" width="11" style="11" customWidth="1"/>
    <col min="14857" max="14857" width="58" style="11" customWidth="1"/>
    <col min="14858" max="14858" width="9" style="11" customWidth="1"/>
    <col min="14859" max="14859" width="6.7109375" style="11" customWidth="1"/>
    <col min="14860" max="14860" width="7.7109375" style="11" customWidth="1"/>
    <col min="14861" max="14861" width="9.42578125" style="11" customWidth="1"/>
    <col min="14862" max="15110" width="9.140625" style="11"/>
    <col min="15111" max="15111" width="19.85546875" style="11" customWidth="1"/>
    <col min="15112" max="15112" width="11" style="11" customWidth="1"/>
    <col min="15113" max="15113" width="58" style="11" customWidth="1"/>
    <col min="15114" max="15114" width="9" style="11" customWidth="1"/>
    <col min="15115" max="15115" width="6.7109375" style="11" customWidth="1"/>
    <col min="15116" max="15116" width="7.7109375" style="11" customWidth="1"/>
    <col min="15117" max="15117" width="9.42578125" style="11" customWidth="1"/>
    <col min="15118" max="15366" width="9.140625" style="11"/>
    <col min="15367" max="15367" width="19.85546875" style="11" customWidth="1"/>
    <col min="15368" max="15368" width="11" style="11" customWidth="1"/>
    <col min="15369" max="15369" width="58" style="11" customWidth="1"/>
    <col min="15370" max="15370" width="9" style="11" customWidth="1"/>
    <col min="15371" max="15371" width="6.7109375" style="11" customWidth="1"/>
    <col min="15372" max="15372" width="7.7109375" style="11" customWidth="1"/>
    <col min="15373" max="15373" width="9.42578125" style="11" customWidth="1"/>
    <col min="15374" max="15622" width="9.140625" style="11"/>
    <col min="15623" max="15623" width="19.85546875" style="11" customWidth="1"/>
    <col min="15624" max="15624" width="11" style="11" customWidth="1"/>
    <col min="15625" max="15625" width="58" style="11" customWidth="1"/>
    <col min="15626" max="15626" width="9" style="11" customWidth="1"/>
    <col min="15627" max="15627" width="6.7109375" style="11" customWidth="1"/>
    <col min="15628" max="15628" width="7.7109375" style="11" customWidth="1"/>
    <col min="15629" max="15629" width="9.42578125" style="11" customWidth="1"/>
    <col min="15630" max="15878" width="9.140625" style="11"/>
    <col min="15879" max="15879" width="19.85546875" style="11" customWidth="1"/>
    <col min="15880" max="15880" width="11" style="11" customWidth="1"/>
    <col min="15881" max="15881" width="58" style="11" customWidth="1"/>
    <col min="15882" max="15882" width="9" style="11" customWidth="1"/>
    <col min="15883" max="15883" width="6.7109375" style="11" customWidth="1"/>
    <col min="15884" max="15884" width="7.7109375" style="11" customWidth="1"/>
    <col min="15885" max="15885" width="9.42578125" style="11" customWidth="1"/>
    <col min="15886" max="16134" width="9.140625" style="11"/>
    <col min="16135" max="16135" width="19.85546875" style="11" customWidth="1"/>
    <col min="16136" max="16136" width="11" style="11" customWidth="1"/>
    <col min="16137" max="16137" width="58" style="11" customWidth="1"/>
    <col min="16138" max="16138" width="9" style="11" customWidth="1"/>
    <col min="16139" max="16139" width="6.7109375" style="11" customWidth="1"/>
    <col min="16140" max="16140" width="7.7109375" style="11" customWidth="1"/>
    <col min="16141" max="16141" width="9.42578125" style="11" customWidth="1"/>
    <col min="16142" max="16384" width="9.140625" style="11"/>
  </cols>
  <sheetData>
    <row r="1" spans="1:25" s="112" customFormat="1" ht="14.25" x14ac:dyDescent="0.3">
      <c r="C1" s="567" t="s">
        <v>921</v>
      </c>
      <c r="E1" s="113"/>
      <c r="F1" s="113"/>
      <c r="G1" s="115" t="s">
        <v>816</v>
      </c>
      <c r="H1" s="114"/>
      <c r="M1" s="116"/>
      <c r="O1" s="117"/>
      <c r="P1" s="116"/>
      <c r="Q1" s="118"/>
      <c r="W1" s="119"/>
      <c r="X1" s="117"/>
    </row>
    <row r="2" spans="1:25" s="112" customFormat="1" ht="14.25" x14ac:dyDescent="0.3">
      <c r="C2" s="120" t="s">
        <v>821</v>
      </c>
      <c r="E2" s="113"/>
      <c r="F2" s="113"/>
      <c r="G2" s="115" t="s">
        <v>817</v>
      </c>
      <c r="H2" s="114"/>
      <c r="L2" s="112" t="s">
        <v>877</v>
      </c>
      <c r="M2" s="116"/>
      <c r="O2" s="117"/>
      <c r="P2" s="116"/>
      <c r="Q2" s="118"/>
      <c r="W2" s="119"/>
      <c r="X2" s="117"/>
    </row>
    <row r="3" spans="1:25" s="112" customFormat="1" ht="15.75" x14ac:dyDescent="0.3">
      <c r="C3" s="440" t="s">
        <v>912</v>
      </c>
      <c r="D3" s="549"/>
      <c r="E3" s="113"/>
      <c r="F3" s="113"/>
      <c r="G3" s="563" t="s">
        <v>914</v>
      </c>
      <c r="H3" s="114"/>
      <c r="I3" s="114"/>
      <c r="M3" s="116"/>
      <c r="O3" s="117"/>
      <c r="P3" s="116"/>
      <c r="Q3" s="118"/>
      <c r="W3" s="119"/>
      <c r="X3" s="117"/>
    </row>
    <row r="4" spans="1:25" s="715" customFormat="1" ht="16.5" thickBot="1" x14ac:dyDescent="0.35">
      <c r="E4" s="716"/>
      <c r="F4" s="716"/>
      <c r="G4" s="717"/>
      <c r="H4" s="718"/>
      <c r="I4" s="718"/>
      <c r="K4" s="25">
        <v>0.01</v>
      </c>
      <c r="L4" s="25">
        <v>0.03</v>
      </c>
      <c r="M4" s="719"/>
      <c r="O4" s="25">
        <v>0.01</v>
      </c>
      <c r="P4" s="719"/>
      <c r="Q4" s="721"/>
      <c r="W4" s="722"/>
      <c r="X4" s="720"/>
    </row>
    <row r="5" spans="1:25" s="5" customFormat="1" ht="42" customHeight="1" x14ac:dyDescent="0.3">
      <c r="A5" s="707" t="s">
        <v>818</v>
      </c>
      <c r="B5" s="539" t="s">
        <v>782</v>
      </c>
      <c r="C5" s="539" t="s">
        <v>783</v>
      </c>
      <c r="D5" s="539" t="s">
        <v>784</v>
      </c>
      <c r="E5" s="708" t="s">
        <v>781</v>
      </c>
      <c r="F5" s="708" t="s">
        <v>780</v>
      </c>
      <c r="G5" s="709" t="s">
        <v>823</v>
      </c>
      <c r="H5" s="540" t="s">
        <v>1051</v>
      </c>
      <c r="I5" s="710" t="s">
        <v>1052</v>
      </c>
      <c r="J5" s="708" t="s">
        <v>800</v>
      </c>
      <c r="K5" s="708" t="s">
        <v>801</v>
      </c>
      <c r="L5" s="708" t="s">
        <v>831</v>
      </c>
      <c r="M5" s="711" t="s">
        <v>810</v>
      </c>
      <c r="N5" s="708" t="s">
        <v>802</v>
      </c>
      <c r="O5" s="540" t="s">
        <v>803</v>
      </c>
      <c r="P5" s="712" t="s">
        <v>811</v>
      </c>
      <c r="Q5" s="713" t="s">
        <v>804</v>
      </c>
      <c r="R5" s="708" t="s">
        <v>805</v>
      </c>
      <c r="S5" s="708" t="s">
        <v>806</v>
      </c>
      <c r="T5" s="708" t="s">
        <v>807</v>
      </c>
      <c r="U5" s="708" t="s">
        <v>808</v>
      </c>
      <c r="V5" s="714" t="s">
        <v>809</v>
      </c>
      <c r="W5" s="80"/>
      <c r="X5" s="904" t="s">
        <v>820</v>
      </c>
      <c r="Y5" s="5" t="s">
        <v>821</v>
      </c>
    </row>
    <row r="6" spans="1:25" s="702" customFormat="1" x14ac:dyDescent="0.3">
      <c r="A6" s="948"/>
      <c r="B6" s="949" t="s">
        <v>994</v>
      </c>
      <c r="C6" s="703" t="s">
        <v>995</v>
      </c>
      <c r="D6" s="949" t="s">
        <v>1036</v>
      </c>
      <c r="E6" s="956"/>
      <c r="F6" s="957" t="s">
        <v>779</v>
      </c>
      <c r="G6" s="966">
        <v>6.5</v>
      </c>
      <c r="H6" s="967">
        <v>40</v>
      </c>
      <c r="I6" s="959">
        <v>3.2</v>
      </c>
      <c r="J6" s="964">
        <v>1</v>
      </c>
      <c r="K6" s="959">
        <f>I6*$K$4</f>
        <v>3.2000000000000001E-2</v>
      </c>
      <c r="L6" s="959">
        <f>G6*$L$4</f>
        <v>0.19500000000000001</v>
      </c>
      <c r="M6" s="965">
        <f>SUM(J6:L7)</f>
        <v>1.2270000000000001</v>
      </c>
      <c r="N6" s="974">
        <f>G6+M6</f>
        <v>7.7270000000000003</v>
      </c>
      <c r="O6" s="959">
        <f>N6*$O$4</f>
        <v>7.7270000000000005E-2</v>
      </c>
      <c r="P6" s="971">
        <f>SUM(N6:O7)</f>
        <v>7.8042700000000007</v>
      </c>
      <c r="Q6" s="976">
        <v>0.35</v>
      </c>
      <c r="R6" s="959">
        <f>P6/(1-Q6)</f>
        <v>12.006569230769232</v>
      </c>
      <c r="S6" s="971">
        <f>X6-R6</f>
        <v>-6.5692307692319929E-3</v>
      </c>
      <c r="T6" s="965">
        <f>R6+S6</f>
        <v>12</v>
      </c>
      <c r="U6" s="971">
        <f>T6-P6</f>
        <v>4.1957299999999993</v>
      </c>
      <c r="V6" s="973">
        <f>U6/T6</f>
        <v>0.34964416666666659</v>
      </c>
      <c r="W6" s="80"/>
      <c r="X6" s="987">
        <v>12</v>
      </c>
    </row>
    <row r="7" spans="1:25" s="702" customFormat="1" x14ac:dyDescent="0.3">
      <c r="A7" s="948"/>
      <c r="B7" s="949"/>
      <c r="C7" s="704">
        <v>9999480552</v>
      </c>
      <c r="D7" s="949"/>
      <c r="E7" s="956"/>
      <c r="F7" s="957"/>
      <c r="G7" s="966"/>
      <c r="H7" s="967"/>
      <c r="I7" s="959"/>
      <c r="J7" s="964"/>
      <c r="K7" s="959"/>
      <c r="L7" s="959"/>
      <c r="M7" s="965"/>
      <c r="N7" s="957"/>
      <c r="O7" s="959"/>
      <c r="P7" s="971"/>
      <c r="Q7" s="976"/>
      <c r="R7" s="959"/>
      <c r="S7" s="957"/>
      <c r="T7" s="972"/>
      <c r="U7" s="957"/>
      <c r="V7" s="973"/>
      <c r="W7" s="80"/>
      <c r="X7" s="988"/>
    </row>
    <row r="8" spans="1:25" s="702" customFormat="1" ht="13.5" customHeight="1" x14ac:dyDescent="0.3">
      <c r="A8" s="948"/>
      <c r="B8" s="949" t="s">
        <v>994</v>
      </c>
      <c r="C8" s="703" t="s">
        <v>997</v>
      </c>
      <c r="D8" s="949" t="s">
        <v>1037</v>
      </c>
      <c r="E8" s="956" t="s">
        <v>830</v>
      </c>
      <c r="F8" s="957"/>
      <c r="G8" s="958">
        <f>G6*H10</f>
        <v>36.4</v>
      </c>
      <c r="H8" s="959"/>
      <c r="I8" s="959"/>
      <c r="J8" s="964"/>
      <c r="K8" s="959"/>
      <c r="L8" s="974"/>
      <c r="M8" s="971">
        <f>M6*H10</f>
        <v>6.8712</v>
      </c>
      <c r="N8" s="974">
        <f>G8+M8</f>
        <v>43.2712</v>
      </c>
      <c r="O8" s="959">
        <f>N8*$O$4</f>
        <v>0.43271199999999999</v>
      </c>
      <c r="P8" s="975">
        <f>SUM(N8:O9)</f>
        <v>43.703912000000003</v>
      </c>
      <c r="Q8" s="976">
        <f>Q6</f>
        <v>0.35</v>
      </c>
      <c r="R8" s="959">
        <f>P8/(1-Q8)</f>
        <v>67.236787692307701</v>
      </c>
      <c r="S8" s="971">
        <f>X8-R8</f>
        <v>-3.6787692307697739E-2</v>
      </c>
      <c r="T8" s="965">
        <f>R8+S8</f>
        <v>67.2</v>
      </c>
      <c r="U8" s="971">
        <f>T8-P8</f>
        <v>23.496088</v>
      </c>
      <c r="V8" s="973">
        <f>U8/T8</f>
        <v>0.34964416666666664</v>
      </c>
      <c r="W8" s="80"/>
      <c r="X8" s="987">
        <v>67.2</v>
      </c>
    </row>
    <row r="9" spans="1:25" s="702" customFormat="1" ht="13.5" customHeight="1" x14ac:dyDescent="0.3">
      <c r="A9" s="948"/>
      <c r="B9" s="949"/>
      <c r="C9" s="704">
        <v>9999480553</v>
      </c>
      <c r="D9" s="949"/>
      <c r="E9" s="956"/>
      <c r="F9" s="957"/>
      <c r="G9" s="958"/>
      <c r="H9" s="959"/>
      <c r="I9" s="959"/>
      <c r="J9" s="964"/>
      <c r="K9" s="957"/>
      <c r="L9" s="957"/>
      <c r="M9" s="971"/>
      <c r="N9" s="957"/>
      <c r="O9" s="959"/>
      <c r="P9" s="975"/>
      <c r="Q9" s="976"/>
      <c r="R9" s="959"/>
      <c r="S9" s="957"/>
      <c r="T9" s="972"/>
      <c r="U9" s="957"/>
      <c r="V9" s="973"/>
      <c r="W9" s="80"/>
      <c r="X9" s="988"/>
    </row>
    <row r="10" spans="1:25" s="702" customFormat="1" ht="13.5" customHeight="1" x14ac:dyDescent="0.3">
      <c r="A10" s="952"/>
      <c r="B10" s="949" t="s">
        <v>994</v>
      </c>
      <c r="C10" s="703" t="s">
        <v>998</v>
      </c>
      <c r="D10" s="949" t="s">
        <v>1038</v>
      </c>
      <c r="E10" s="956"/>
      <c r="F10" s="957"/>
      <c r="G10" s="958" t="s">
        <v>1053</v>
      </c>
      <c r="H10" s="959">
        <v>5.6</v>
      </c>
      <c r="I10" s="959"/>
      <c r="J10" s="964"/>
      <c r="K10" s="959"/>
      <c r="L10" s="974"/>
      <c r="M10" s="971"/>
      <c r="N10" s="957"/>
      <c r="O10" s="959"/>
      <c r="P10" s="971"/>
      <c r="Q10" s="976"/>
      <c r="R10" s="957"/>
      <c r="S10" s="957"/>
      <c r="T10" s="957"/>
      <c r="U10" s="957"/>
      <c r="V10" s="977"/>
      <c r="W10" s="80"/>
      <c r="X10" s="905"/>
    </row>
    <row r="11" spans="1:25" s="702" customFormat="1" x14ac:dyDescent="0.3">
      <c r="A11" s="952"/>
      <c r="B11" s="949"/>
      <c r="C11" s="704">
        <v>9999480554</v>
      </c>
      <c r="D11" s="949"/>
      <c r="E11" s="956"/>
      <c r="F11" s="957"/>
      <c r="G11" s="958"/>
      <c r="H11" s="959"/>
      <c r="I11" s="959"/>
      <c r="J11" s="964"/>
      <c r="K11" s="957"/>
      <c r="L11" s="957"/>
      <c r="M11" s="971"/>
      <c r="N11" s="957"/>
      <c r="O11" s="959"/>
      <c r="P11" s="971"/>
      <c r="Q11" s="976"/>
      <c r="R11" s="957"/>
      <c r="S11" s="957"/>
      <c r="T11" s="957"/>
      <c r="U11" s="957"/>
      <c r="V11" s="977"/>
      <c r="W11" s="80"/>
      <c r="X11" s="906"/>
    </row>
    <row r="12" spans="1:25" s="702" customFormat="1" ht="13.5" customHeight="1" x14ac:dyDescent="0.3">
      <c r="A12" s="952"/>
      <c r="B12" s="949" t="s">
        <v>994</v>
      </c>
      <c r="C12" s="703" t="s">
        <v>999</v>
      </c>
      <c r="D12" s="949" t="s">
        <v>1039</v>
      </c>
      <c r="E12" s="956"/>
      <c r="F12" s="957"/>
      <c r="G12" s="958"/>
      <c r="H12" s="959"/>
      <c r="I12" s="959"/>
      <c r="J12" s="964"/>
      <c r="K12" s="959"/>
      <c r="L12" s="974"/>
      <c r="M12" s="971"/>
      <c r="N12" s="957"/>
      <c r="O12" s="959"/>
      <c r="P12" s="971"/>
      <c r="Q12" s="976"/>
      <c r="R12" s="957"/>
      <c r="S12" s="957"/>
      <c r="T12" s="957"/>
      <c r="U12" s="957"/>
      <c r="V12" s="977"/>
      <c r="W12" s="80"/>
      <c r="X12" s="905"/>
    </row>
    <row r="13" spans="1:25" s="702" customFormat="1" ht="13.5" customHeight="1" thickBot="1" x14ac:dyDescent="0.35">
      <c r="A13" s="953"/>
      <c r="B13" s="950"/>
      <c r="C13" s="706">
        <v>9999480555</v>
      </c>
      <c r="D13" s="950"/>
      <c r="E13" s="960"/>
      <c r="F13" s="961"/>
      <c r="G13" s="962"/>
      <c r="H13" s="963"/>
      <c r="I13" s="963"/>
      <c r="J13" s="978"/>
      <c r="K13" s="961"/>
      <c r="L13" s="961"/>
      <c r="M13" s="979"/>
      <c r="N13" s="961"/>
      <c r="O13" s="963"/>
      <c r="P13" s="979"/>
      <c r="Q13" s="980"/>
      <c r="R13" s="961"/>
      <c r="S13" s="961"/>
      <c r="T13" s="961"/>
      <c r="U13" s="961"/>
      <c r="V13" s="981"/>
      <c r="W13" s="80"/>
      <c r="X13" s="906"/>
    </row>
    <row r="14" spans="1:25" s="702" customFormat="1" ht="13.5" customHeight="1" x14ac:dyDescent="0.3">
      <c r="A14" s="954"/>
      <c r="B14" s="951" t="s">
        <v>994</v>
      </c>
      <c r="C14" s="705" t="s">
        <v>1000</v>
      </c>
      <c r="D14" s="951" t="s">
        <v>996</v>
      </c>
      <c r="E14" s="968" t="s">
        <v>49</v>
      </c>
      <c r="F14" s="968" t="s">
        <v>49</v>
      </c>
      <c r="G14" s="969">
        <v>7.5</v>
      </c>
      <c r="H14" s="970">
        <v>57</v>
      </c>
      <c r="I14" s="970">
        <v>0.25</v>
      </c>
      <c r="J14" s="964">
        <v>1</v>
      </c>
      <c r="K14" s="959">
        <v>0.01</v>
      </c>
      <c r="L14" s="959">
        <f>G14*$L$4</f>
        <v>0.22499999999999998</v>
      </c>
      <c r="M14" s="965">
        <f>SUM(J14:L15)</f>
        <v>1.2349999999999999</v>
      </c>
      <c r="N14" s="974">
        <f>G14+M14</f>
        <v>8.7349999999999994</v>
      </c>
      <c r="O14" s="959">
        <f>N14*$O$4</f>
        <v>8.7349999999999997E-2</v>
      </c>
      <c r="P14" s="971">
        <f>SUM(N14:O15)</f>
        <v>8.8223500000000001</v>
      </c>
      <c r="Q14" s="976">
        <v>0.35</v>
      </c>
      <c r="R14" s="959">
        <f>P14/(1-Q14)</f>
        <v>13.572846153846154</v>
      </c>
      <c r="S14" s="971">
        <f>X14-R14</f>
        <v>1.7153846153846075E-2</v>
      </c>
      <c r="T14" s="965">
        <f>R14+S14</f>
        <v>13.59</v>
      </c>
      <c r="U14" s="971">
        <f>T14-P14</f>
        <v>4.7676499999999997</v>
      </c>
      <c r="V14" s="973">
        <f>U14/T14</f>
        <v>0.35082045621780722</v>
      </c>
      <c r="W14" s="80"/>
      <c r="X14" s="987">
        <v>13.59</v>
      </c>
    </row>
    <row r="15" spans="1:25" s="702" customFormat="1" x14ac:dyDescent="0.3">
      <c r="A15" s="955"/>
      <c r="B15" s="949"/>
      <c r="C15" s="704">
        <v>9999480556</v>
      </c>
      <c r="D15" s="949"/>
      <c r="E15" s="957"/>
      <c r="F15" s="957"/>
      <c r="G15" s="958"/>
      <c r="H15" s="959"/>
      <c r="I15" s="959"/>
      <c r="J15" s="964"/>
      <c r="K15" s="959"/>
      <c r="L15" s="959"/>
      <c r="M15" s="965"/>
      <c r="N15" s="957"/>
      <c r="O15" s="959"/>
      <c r="P15" s="971"/>
      <c r="Q15" s="976"/>
      <c r="R15" s="959"/>
      <c r="S15" s="957"/>
      <c r="T15" s="972"/>
      <c r="U15" s="957"/>
      <c r="V15" s="973"/>
      <c r="W15" s="80"/>
      <c r="X15" s="988"/>
    </row>
    <row r="16" spans="1:25" s="702" customFormat="1" ht="13.5" customHeight="1" x14ac:dyDescent="0.3">
      <c r="A16" s="952"/>
      <c r="B16" s="949" t="s">
        <v>994</v>
      </c>
      <c r="C16" s="703" t="s">
        <v>1001</v>
      </c>
      <c r="D16" s="949" t="s">
        <v>1004</v>
      </c>
      <c r="E16" s="957"/>
      <c r="F16" s="957"/>
      <c r="G16" s="958"/>
      <c r="H16" s="959"/>
      <c r="I16" s="959"/>
      <c r="J16" s="957"/>
      <c r="K16" s="957"/>
      <c r="L16" s="957"/>
      <c r="M16" s="971"/>
      <c r="N16" s="957"/>
      <c r="O16" s="959"/>
      <c r="P16" s="971"/>
      <c r="Q16" s="976"/>
      <c r="R16" s="957"/>
      <c r="S16" s="957"/>
      <c r="T16" s="957"/>
      <c r="U16" s="957"/>
      <c r="V16" s="977"/>
      <c r="W16" s="80"/>
      <c r="X16" s="905"/>
    </row>
    <row r="17" spans="1:25" s="702" customFormat="1" ht="13.5" customHeight="1" x14ac:dyDescent="0.3">
      <c r="A17" s="952"/>
      <c r="B17" s="949"/>
      <c r="C17" s="704">
        <v>9999480557</v>
      </c>
      <c r="D17" s="949"/>
      <c r="E17" s="957"/>
      <c r="F17" s="957"/>
      <c r="G17" s="958"/>
      <c r="H17" s="959"/>
      <c r="I17" s="959"/>
      <c r="J17" s="957"/>
      <c r="K17" s="957"/>
      <c r="L17" s="957"/>
      <c r="M17" s="971"/>
      <c r="N17" s="957"/>
      <c r="O17" s="959"/>
      <c r="P17" s="971"/>
      <c r="Q17" s="976"/>
      <c r="R17" s="957"/>
      <c r="S17" s="957"/>
      <c r="T17" s="957"/>
      <c r="U17" s="957"/>
      <c r="V17" s="977"/>
      <c r="W17" s="80"/>
      <c r="X17" s="906"/>
    </row>
    <row r="18" spans="1:25" s="702" customFormat="1" ht="13.5" customHeight="1" x14ac:dyDescent="0.3">
      <c r="A18" s="952"/>
      <c r="B18" s="949" t="s">
        <v>994</v>
      </c>
      <c r="C18" s="703" t="s">
        <v>1002</v>
      </c>
      <c r="D18" s="949" t="s">
        <v>1005</v>
      </c>
      <c r="E18" s="957"/>
      <c r="F18" s="957"/>
      <c r="G18" s="958"/>
      <c r="H18" s="959"/>
      <c r="I18" s="959"/>
      <c r="J18" s="957"/>
      <c r="K18" s="957"/>
      <c r="L18" s="957"/>
      <c r="M18" s="971"/>
      <c r="N18" s="957"/>
      <c r="O18" s="959"/>
      <c r="P18" s="971"/>
      <c r="Q18" s="976"/>
      <c r="R18" s="957"/>
      <c r="S18" s="957"/>
      <c r="T18" s="957"/>
      <c r="U18" s="957"/>
      <c r="V18" s="977"/>
      <c r="W18" s="80"/>
      <c r="X18" s="905"/>
    </row>
    <row r="19" spans="1:25" s="702" customFormat="1" x14ac:dyDescent="0.3">
      <c r="A19" s="952"/>
      <c r="B19" s="949"/>
      <c r="C19" s="704">
        <v>9999480558</v>
      </c>
      <c r="D19" s="949"/>
      <c r="E19" s="957"/>
      <c r="F19" s="957"/>
      <c r="G19" s="958"/>
      <c r="H19" s="959"/>
      <c r="I19" s="959"/>
      <c r="J19" s="957"/>
      <c r="K19" s="957"/>
      <c r="L19" s="957"/>
      <c r="M19" s="971"/>
      <c r="N19" s="957"/>
      <c r="O19" s="959"/>
      <c r="P19" s="971"/>
      <c r="Q19" s="976"/>
      <c r="R19" s="957"/>
      <c r="S19" s="957"/>
      <c r="T19" s="957"/>
      <c r="U19" s="957"/>
      <c r="V19" s="977"/>
      <c r="W19" s="80"/>
      <c r="X19" s="906"/>
    </row>
    <row r="20" spans="1:25" s="702" customFormat="1" ht="13.5" customHeight="1" x14ac:dyDescent="0.3">
      <c r="A20" s="952"/>
      <c r="B20" s="949" t="s">
        <v>994</v>
      </c>
      <c r="C20" s="703" t="s">
        <v>1003</v>
      </c>
      <c r="D20" s="949" t="s">
        <v>1006</v>
      </c>
      <c r="E20" s="957"/>
      <c r="F20" s="957"/>
      <c r="G20" s="958"/>
      <c r="H20" s="959"/>
      <c r="I20" s="959"/>
      <c r="J20" s="957"/>
      <c r="K20" s="957"/>
      <c r="L20" s="957"/>
      <c r="M20" s="971"/>
      <c r="N20" s="957"/>
      <c r="O20" s="959"/>
      <c r="P20" s="971"/>
      <c r="Q20" s="976"/>
      <c r="R20" s="957"/>
      <c r="S20" s="957"/>
      <c r="T20" s="957"/>
      <c r="U20" s="957"/>
      <c r="V20" s="977"/>
      <c r="W20" s="80"/>
      <c r="X20" s="905"/>
    </row>
    <row r="21" spans="1:25" s="702" customFormat="1" ht="14.25" thickBot="1" x14ac:dyDescent="0.35">
      <c r="A21" s="953"/>
      <c r="B21" s="950"/>
      <c r="C21" s="706">
        <v>9999480559</v>
      </c>
      <c r="D21" s="950"/>
      <c r="E21" s="961"/>
      <c r="F21" s="961"/>
      <c r="G21" s="962"/>
      <c r="H21" s="963"/>
      <c r="I21" s="963"/>
      <c r="J21" s="961"/>
      <c r="K21" s="961"/>
      <c r="L21" s="961"/>
      <c r="M21" s="979"/>
      <c r="N21" s="961"/>
      <c r="O21" s="963"/>
      <c r="P21" s="979"/>
      <c r="Q21" s="980"/>
      <c r="R21" s="961"/>
      <c r="S21" s="961"/>
      <c r="T21" s="961"/>
      <c r="U21" s="961"/>
      <c r="V21" s="981"/>
      <c r="W21" s="80"/>
      <c r="X21" s="906"/>
    </row>
    <row r="22" spans="1:25" s="702" customFormat="1" x14ac:dyDescent="0.3">
      <c r="A22" s="982"/>
      <c r="B22" s="951" t="s">
        <v>994</v>
      </c>
      <c r="C22" s="705" t="s">
        <v>1007</v>
      </c>
      <c r="D22" s="951" t="s">
        <v>1008</v>
      </c>
      <c r="E22" s="983" t="s">
        <v>830</v>
      </c>
      <c r="F22" s="968" t="s">
        <v>779</v>
      </c>
      <c r="G22" s="969">
        <v>5.45</v>
      </c>
      <c r="H22" s="970">
        <v>13</v>
      </c>
      <c r="I22" s="970">
        <v>0.43</v>
      </c>
      <c r="J22" s="970">
        <v>1</v>
      </c>
      <c r="K22" s="968"/>
      <c r="L22" s="968"/>
      <c r="M22" s="985"/>
      <c r="N22" s="968"/>
      <c r="O22" s="970"/>
      <c r="P22" s="985"/>
      <c r="Q22" s="984"/>
      <c r="R22" s="968"/>
      <c r="S22" s="968"/>
      <c r="T22" s="968"/>
      <c r="U22" s="968"/>
      <c r="V22" s="989"/>
      <c r="W22" s="80"/>
      <c r="X22" s="905"/>
    </row>
    <row r="23" spans="1:25" s="702" customFormat="1" x14ac:dyDescent="0.3">
      <c r="A23" s="948"/>
      <c r="B23" s="949"/>
      <c r="C23" s="704">
        <v>9999480820</v>
      </c>
      <c r="D23" s="949"/>
      <c r="E23" s="956"/>
      <c r="F23" s="957"/>
      <c r="G23" s="958"/>
      <c r="H23" s="959"/>
      <c r="I23" s="959"/>
      <c r="J23" s="959"/>
      <c r="K23" s="957"/>
      <c r="L23" s="957"/>
      <c r="M23" s="971"/>
      <c r="N23" s="957"/>
      <c r="O23" s="959"/>
      <c r="P23" s="971"/>
      <c r="Q23" s="976"/>
      <c r="R23" s="957"/>
      <c r="S23" s="957"/>
      <c r="T23" s="957"/>
      <c r="U23" s="957"/>
      <c r="V23" s="977"/>
      <c r="W23" s="80"/>
      <c r="X23" s="906"/>
    </row>
    <row r="24" spans="1:25" s="702" customFormat="1" x14ac:dyDescent="0.3">
      <c r="A24" s="948"/>
      <c r="B24" s="949" t="s">
        <v>994</v>
      </c>
      <c r="C24" s="703" t="s">
        <v>1009</v>
      </c>
      <c r="D24" s="949" t="s">
        <v>1010</v>
      </c>
      <c r="E24" s="956" t="s">
        <v>830</v>
      </c>
      <c r="F24" s="957" t="s">
        <v>779</v>
      </c>
      <c r="G24" s="958">
        <v>5.45</v>
      </c>
      <c r="H24" s="959">
        <v>13</v>
      </c>
      <c r="I24" s="959">
        <v>0.43</v>
      </c>
      <c r="J24" s="959">
        <v>1</v>
      </c>
      <c r="K24" s="957"/>
      <c r="L24" s="957"/>
      <c r="M24" s="971"/>
      <c r="N24" s="957"/>
      <c r="O24" s="959"/>
      <c r="P24" s="971"/>
      <c r="Q24" s="976"/>
      <c r="R24" s="957"/>
      <c r="S24" s="957"/>
      <c r="T24" s="957"/>
      <c r="U24" s="957"/>
      <c r="V24" s="977"/>
      <c r="W24" s="80"/>
      <c r="X24" s="905"/>
    </row>
    <row r="25" spans="1:25" s="702" customFormat="1" ht="14.25" thickBot="1" x14ac:dyDescent="0.35">
      <c r="A25" s="986"/>
      <c r="B25" s="950"/>
      <c r="C25" s="706">
        <v>9999480819</v>
      </c>
      <c r="D25" s="950"/>
      <c r="E25" s="960"/>
      <c r="F25" s="961"/>
      <c r="G25" s="962"/>
      <c r="H25" s="963"/>
      <c r="I25" s="963"/>
      <c r="J25" s="963"/>
      <c r="K25" s="961"/>
      <c r="L25" s="961"/>
      <c r="M25" s="979"/>
      <c r="N25" s="961"/>
      <c r="O25" s="963"/>
      <c r="P25" s="979"/>
      <c r="Q25" s="980"/>
      <c r="R25" s="961"/>
      <c r="S25" s="961"/>
      <c r="T25" s="961"/>
      <c r="U25" s="961"/>
      <c r="V25" s="981"/>
      <c r="W25" s="80"/>
      <c r="X25" s="906"/>
    </row>
    <row r="26" spans="1:25" x14ac:dyDescent="0.3">
      <c r="A26" s="810" t="s">
        <v>979</v>
      </c>
      <c r="C26" s="43"/>
      <c r="K26" s="25"/>
      <c r="L26" s="25"/>
      <c r="O26" s="73"/>
      <c r="Y26" s="88"/>
    </row>
    <row r="27" spans="1:25" ht="14.25" thickBot="1" x14ac:dyDescent="0.35">
      <c r="C27" s="43" t="s">
        <v>819</v>
      </c>
      <c r="G27" s="24" t="s">
        <v>812</v>
      </c>
      <c r="K27" s="25">
        <v>0.13</v>
      </c>
      <c r="L27" s="25">
        <v>0.03</v>
      </c>
      <c r="O27" s="73">
        <v>0.01</v>
      </c>
      <c r="Y27" s="88">
        <v>44827</v>
      </c>
    </row>
    <row r="28" spans="1:25" s="5" customFormat="1" ht="51.75" thickBot="1" x14ac:dyDescent="0.35">
      <c r="A28" s="26" t="s">
        <v>818</v>
      </c>
      <c r="B28" s="26" t="s">
        <v>782</v>
      </c>
      <c r="C28" s="26" t="s">
        <v>783</v>
      </c>
      <c r="D28" s="26" t="s">
        <v>784</v>
      </c>
      <c r="E28" s="27" t="s">
        <v>781</v>
      </c>
      <c r="F28" s="27" t="s">
        <v>780</v>
      </c>
      <c r="G28" s="28" t="s">
        <v>823</v>
      </c>
      <c r="H28" s="29" t="s">
        <v>815</v>
      </c>
      <c r="I28" s="30" t="s">
        <v>825</v>
      </c>
      <c r="J28" s="27" t="s">
        <v>800</v>
      </c>
      <c r="K28" s="27" t="s">
        <v>801</v>
      </c>
      <c r="L28" s="27" t="s">
        <v>831</v>
      </c>
      <c r="M28" s="61" t="s">
        <v>810</v>
      </c>
      <c r="N28" s="27" t="s">
        <v>802</v>
      </c>
      <c r="O28" s="29" t="s">
        <v>803</v>
      </c>
      <c r="P28" s="66" t="s">
        <v>811</v>
      </c>
      <c r="Q28" s="32" t="s">
        <v>804</v>
      </c>
      <c r="R28" s="758" t="s">
        <v>1011</v>
      </c>
      <c r="S28" s="27" t="s">
        <v>806</v>
      </c>
      <c r="T28" s="27" t="s">
        <v>807</v>
      </c>
      <c r="U28" s="27" t="s">
        <v>808</v>
      </c>
      <c r="V28" s="27" t="s">
        <v>809</v>
      </c>
      <c r="W28" s="80"/>
      <c r="X28" s="904" t="s">
        <v>820</v>
      </c>
      <c r="Y28" s="5" t="s">
        <v>821</v>
      </c>
    </row>
    <row r="29" spans="1:25" x14ac:dyDescent="0.3">
      <c r="A29" s="84">
        <v>1021</v>
      </c>
      <c r="B29" s="6" t="s">
        <v>403</v>
      </c>
      <c r="C29" s="42" t="s">
        <v>410</v>
      </c>
      <c r="D29" s="6" t="s">
        <v>411</v>
      </c>
      <c r="E29" s="7" t="s">
        <v>3</v>
      </c>
      <c r="F29" s="7" t="s">
        <v>3</v>
      </c>
      <c r="G29" s="22">
        <v>22.77</v>
      </c>
      <c r="H29" s="9">
        <v>7</v>
      </c>
      <c r="I29" s="10">
        <v>4.0999999999999996</v>
      </c>
      <c r="J29" s="9">
        <v>1</v>
      </c>
      <c r="K29" s="9">
        <f t="shared" ref="K29:K34" si="0">I29*$K$27</f>
        <v>0.53299999999999992</v>
      </c>
      <c r="L29" s="9">
        <f t="shared" ref="L29:L37" si="1">G29*$L$27</f>
        <v>0.68309999999999993</v>
      </c>
      <c r="M29" s="59">
        <f>SUM(J29:L29)</f>
        <v>2.2161</v>
      </c>
      <c r="N29" s="9">
        <f>G29+M29</f>
        <v>24.9861</v>
      </c>
      <c r="O29" s="70">
        <f t="shared" ref="O29:O37" si="2">N29*$O$27</f>
        <v>0.249861</v>
      </c>
      <c r="P29" s="67">
        <f>N29+O29</f>
        <v>25.235961</v>
      </c>
      <c r="Q29" s="33">
        <v>0.33</v>
      </c>
      <c r="R29" s="75">
        <f>P29/(1-Q29)</f>
        <v>37.665613432835826</v>
      </c>
      <c r="S29" s="75">
        <f>W29-R29</f>
        <v>0.28438656716417654</v>
      </c>
      <c r="T29" s="22">
        <f>R29+S29</f>
        <v>37.950000000000003</v>
      </c>
      <c r="U29" s="22">
        <f>T29-P29</f>
        <v>12.714039000000003</v>
      </c>
      <c r="V29" s="19">
        <f>U29/T29</f>
        <v>0.33502079051383404</v>
      </c>
      <c r="W29" s="81">
        <v>37.950000000000003</v>
      </c>
      <c r="X29" s="70"/>
    </row>
    <row r="30" spans="1:25" x14ac:dyDescent="0.3">
      <c r="A30" s="84">
        <v>1021</v>
      </c>
      <c r="B30" s="6" t="s">
        <v>403</v>
      </c>
      <c r="C30" s="78" t="s">
        <v>412</v>
      </c>
      <c r="D30" s="6" t="s">
        <v>413</v>
      </c>
      <c r="E30" s="7" t="s">
        <v>3</v>
      </c>
      <c r="F30" s="7" t="s">
        <v>3</v>
      </c>
      <c r="G30" s="22">
        <v>22.77</v>
      </c>
      <c r="H30" s="9">
        <v>7</v>
      </c>
      <c r="I30" s="10">
        <v>4.0999999999999996</v>
      </c>
      <c r="J30" s="9">
        <f>J29</f>
        <v>1</v>
      </c>
      <c r="K30" s="9">
        <f t="shared" si="0"/>
        <v>0.53299999999999992</v>
      </c>
      <c r="L30" s="9">
        <f t="shared" si="1"/>
        <v>0.68309999999999993</v>
      </c>
      <c r="M30" s="59">
        <f t="shared" ref="M30:M37" si="3">SUM(J30:L30)</f>
        <v>2.2161</v>
      </c>
      <c r="N30" s="9">
        <f t="shared" ref="N30:N37" si="4">G30+M30</f>
        <v>24.9861</v>
      </c>
      <c r="O30" s="70">
        <f t="shared" si="2"/>
        <v>0.249861</v>
      </c>
      <c r="P30" s="67">
        <f t="shared" ref="P30:P37" si="5">N30+O30</f>
        <v>25.235961</v>
      </c>
      <c r="Q30" s="33">
        <f>Q29</f>
        <v>0.33</v>
      </c>
      <c r="R30" s="75">
        <f t="shared" ref="R30:R37" si="6">P30/(1-Q30)</f>
        <v>37.665613432835826</v>
      </c>
      <c r="S30" s="75">
        <f t="shared" ref="S30:S37" si="7">W30-R30</f>
        <v>0.28438656716417654</v>
      </c>
      <c r="T30" s="22">
        <f t="shared" ref="T30:T37" si="8">R30+S30</f>
        <v>37.950000000000003</v>
      </c>
      <c r="U30" s="22">
        <f t="shared" ref="U30:U37" si="9">T30-P30</f>
        <v>12.714039000000003</v>
      </c>
      <c r="V30" s="19">
        <f t="shared" ref="V30:V37" si="10">U30/T30</f>
        <v>0.33502079051383404</v>
      </c>
      <c r="W30" s="81">
        <f>W29</f>
        <v>37.950000000000003</v>
      </c>
      <c r="X30" s="70">
        <v>34.35</v>
      </c>
    </row>
    <row r="31" spans="1:25" x14ac:dyDescent="0.3">
      <c r="A31" s="84"/>
      <c r="B31" s="6" t="s">
        <v>403</v>
      </c>
      <c r="C31" s="39" t="s">
        <v>414</v>
      </c>
      <c r="D31" s="6" t="s">
        <v>415</v>
      </c>
      <c r="E31" s="7" t="s">
        <v>3</v>
      </c>
      <c r="F31" s="7" t="s">
        <v>3</v>
      </c>
      <c r="G31" s="22">
        <v>22.77</v>
      </c>
      <c r="H31" s="9">
        <v>7</v>
      </c>
      <c r="I31" s="10">
        <v>4.0999999999999996</v>
      </c>
      <c r="J31" s="9">
        <f>J29</f>
        <v>1</v>
      </c>
      <c r="K31" s="9">
        <f t="shared" si="0"/>
        <v>0.53299999999999992</v>
      </c>
      <c r="L31" s="9">
        <f t="shared" si="1"/>
        <v>0.68309999999999993</v>
      </c>
      <c r="M31" s="59">
        <f t="shared" si="3"/>
        <v>2.2161</v>
      </c>
      <c r="N31" s="9">
        <f t="shared" si="4"/>
        <v>24.9861</v>
      </c>
      <c r="O31" s="70">
        <f t="shared" si="2"/>
        <v>0.249861</v>
      </c>
      <c r="P31" s="67">
        <f t="shared" si="5"/>
        <v>25.235961</v>
      </c>
      <c r="Q31" s="33">
        <f>Q29</f>
        <v>0.33</v>
      </c>
      <c r="R31" s="75">
        <f t="shared" si="6"/>
        <v>37.665613432835826</v>
      </c>
      <c r="S31" s="75">
        <f t="shared" si="7"/>
        <v>0.28438656716417654</v>
      </c>
      <c r="T31" s="22">
        <f t="shared" si="8"/>
        <v>37.950000000000003</v>
      </c>
      <c r="U31" s="22">
        <f t="shared" si="9"/>
        <v>12.714039000000003</v>
      </c>
      <c r="V31" s="19">
        <f t="shared" si="10"/>
        <v>0.33502079051383404</v>
      </c>
      <c r="W31" s="81">
        <f>W29</f>
        <v>37.950000000000003</v>
      </c>
      <c r="X31" s="70"/>
    </row>
    <row r="32" spans="1:25" x14ac:dyDescent="0.3">
      <c r="A32" s="84">
        <v>1021</v>
      </c>
      <c r="B32" s="6" t="s">
        <v>403</v>
      </c>
      <c r="C32" s="565" t="s">
        <v>404</v>
      </c>
      <c r="D32" s="6" t="s">
        <v>405</v>
      </c>
      <c r="E32" s="7" t="s">
        <v>3</v>
      </c>
      <c r="F32" s="7" t="s">
        <v>3</v>
      </c>
      <c r="G32" s="22">
        <v>22.77</v>
      </c>
      <c r="H32" s="9">
        <v>7</v>
      </c>
      <c r="I32" s="10">
        <v>4.0999999999999996</v>
      </c>
      <c r="J32" s="9">
        <v>1</v>
      </c>
      <c r="K32" s="9">
        <f t="shared" si="0"/>
        <v>0.53299999999999992</v>
      </c>
      <c r="L32" s="9">
        <f t="shared" si="1"/>
        <v>0.68309999999999993</v>
      </c>
      <c r="M32" s="59">
        <f t="shared" si="3"/>
        <v>2.2161</v>
      </c>
      <c r="N32" s="9">
        <f t="shared" si="4"/>
        <v>24.9861</v>
      </c>
      <c r="O32" s="70">
        <f t="shared" si="2"/>
        <v>0.249861</v>
      </c>
      <c r="P32" s="67">
        <f t="shared" si="5"/>
        <v>25.235961</v>
      </c>
      <c r="Q32" s="33">
        <f>Q29</f>
        <v>0.33</v>
      </c>
      <c r="R32" s="75">
        <f t="shared" si="6"/>
        <v>37.665613432835826</v>
      </c>
      <c r="S32" s="75">
        <f t="shared" si="7"/>
        <v>0.28438656716417654</v>
      </c>
      <c r="T32" s="22">
        <f t="shared" si="8"/>
        <v>37.950000000000003</v>
      </c>
      <c r="U32" s="22">
        <f t="shared" si="9"/>
        <v>12.714039000000003</v>
      </c>
      <c r="V32" s="19">
        <f t="shared" si="10"/>
        <v>0.33502079051383404</v>
      </c>
      <c r="W32" s="81">
        <f>W29</f>
        <v>37.950000000000003</v>
      </c>
      <c r="X32" s="70">
        <v>34.35</v>
      </c>
    </row>
    <row r="33" spans="1:25" x14ac:dyDescent="0.3">
      <c r="A33" s="84"/>
      <c r="B33" s="6" t="s">
        <v>403</v>
      </c>
      <c r="C33" s="566" t="s">
        <v>406</v>
      </c>
      <c r="D33" s="6" t="s">
        <v>407</v>
      </c>
      <c r="E33" s="7" t="s">
        <v>3</v>
      </c>
      <c r="F33" s="7" t="s">
        <v>3</v>
      </c>
      <c r="G33" s="22">
        <v>22.77</v>
      </c>
      <c r="H33" s="9">
        <v>7</v>
      </c>
      <c r="I33" s="10">
        <v>4.0999999999999996</v>
      </c>
      <c r="J33" s="9">
        <f>J32</f>
        <v>1</v>
      </c>
      <c r="K33" s="9">
        <f t="shared" si="0"/>
        <v>0.53299999999999992</v>
      </c>
      <c r="L33" s="9">
        <f t="shared" si="1"/>
        <v>0.68309999999999993</v>
      </c>
      <c r="M33" s="59">
        <f t="shared" si="3"/>
        <v>2.2161</v>
      </c>
      <c r="N33" s="9">
        <f t="shared" si="4"/>
        <v>24.9861</v>
      </c>
      <c r="O33" s="70">
        <f t="shared" si="2"/>
        <v>0.249861</v>
      </c>
      <c r="P33" s="67">
        <f t="shared" si="5"/>
        <v>25.235961</v>
      </c>
      <c r="Q33" s="33">
        <f>Q29</f>
        <v>0.33</v>
      </c>
      <c r="R33" s="75">
        <f t="shared" si="6"/>
        <v>37.665613432835826</v>
      </c>
      <c r="S33" s="75">
        <f t="shared" si="7"/>
        <v>0.28438656716417654</v>
      </c>
      <c r="T33" s="22">
        <f t="shared" si="8"/>
        <v>37.950000000000003</v>
      </c>
      <c r="U33" s="22">
        <f t="shared" si="9"/>
        <v>12.714039000000003</v>
      </c>
      <c r="V33" s="19">
        <f t="shared" si="10"/>
        <v>0.33502079051383404</v>
      </c>
      <c r="W33" s="81">
        <f>W29</f>
        <v>37.950000000000003</v>
      </c>
      <c r="X33" s="70"/>
    </row>
    <row r="34" spans="1:25" x14ac:dyDescent="0.3">
      <c r="A34" s="84"/>
      <c r="B34" s="6" t="s">
        <v>403</v>
      </c>
      <c r="C34" s="566" t="s">
        <v>408</v>
      </c>
      <c r="D34" s="6" t="s">
        <v>409</v>
      </c>
      <c r="E34" s="7" t="s">
        <v>3</v>
      </c>
      <c r="F34" s="7" t="s">
        <v>3</v>
      </c>
      <c r="G34" s="22">
        <v>22.77</v>
      </c>
      <c r="H34" s="9">
        <v>7</v>
      </c>
      <c r="I34" s="10">
        <v>4.0999999999999996</v>
      </c>
      <c r="J34" s="9">
        <f>J32</f>
        <v>1</v>
      </c>
      <c r="K34" s="9">
        <f t="shared" si="0"/>
        <v>0.53299999999999992</v>
      </c>
      <c r="L34" s="9">
        <f t="shared" si="1"/>
        <v>0.68309999999999993</v>
      </c>
      <c r="M34" s="59">
        <f t="shared" si="3"/>
        <v>2.2161</v>
      </c>
      <c r="N34" s="9">
        <f t="shared" si="4"/>
        <v>24.9861</v>
      </c>
      <c r="O34" s="70">
        <f t="shared" si="2"/>
        <v>0.249861</v>
      </c>
      <c r="P34" s="67">
        <f t="shared" si="5"/>
        <v>25.235961</v>
      </c>
      <c r="Q34" s="33">
        <f>Q29</f>
        <v>0.33</v>
      </c>
      <c r="R34" s="75">
        <f t="shared" si="6"/>
        <v>37.665613432835826</v>
      </c>
      <c r="S34" s="75">
        <f t="shared" si="7"/>
        <v>0.28438656716417654</v>
      </c>
      <c r="T34" s="22">
        <f t="shared" si="8"/>
        <v>37.950000000000003</v>
      </c>
      <c r="U34" s="22">
        <f t="shared" si="9"/>
        <v>12.714039000000003</v>
      </c>
      <c r="V34" s="19">
        <f t="shared" si="10"/>
        <v>0.33502079051383404</v>
      </c>
      <c r="W34" s="81">
        <f>W29</f>
        <v>37.950000000000003</v>
      </c>
      <c r="X34" s="70"/>
    </row>
    <row r="35" spans="1:25" x14ac:dyDescent="0.3">
      <c r="A35" s="84">
        <v>1021</v>
      </c>
      <c r="B35" s="6" t="s">
        <v>403</v>
      </c>
      <c r="C35" s="78" t="s">
        <v>416</v>
      </c>
      <c r="D35" s="6" t="s">
        <v>417</v>
      </c>
      <c r="E35" s="7" t="s">
        <v>3</v>
      </c>
      <c r="F35" s="7" t="s">
        <v>3</v>
      </c>
      <c r="G35" s="22">
        <v>22.77</v>
      </c>
      <c r="H35" s="9">
        <v>7</v>
      </c>
      <c r="I35" s="10">
        <v>3.11</v>
      </c>
      <c r="J35" s="9">
        <v>1</v>
      </c>
      <c r="K35" s="9">
        <f>K29</f>
        <v>0.53299999999999992</v>
      </c>
      <c r="L35" s="9">
        <f t="shared" si="1"/>
        <v>0.68309999999999993</v>
      </c>
      <c r="M35" s="59">
        <f t="shared" si="3"/>
        <v>2.2161</v>
      </c>
      <c r="N35" s="9">
        <f t="shared" si="4"/>
        <v>24.9861</v>
      </c>
      <c r="O35" s="70">
        <f t="shared" si="2"/>
        <v>0.249861</v>
      </c>
      <c r="P35" s="67">
        <f t="shared" si="5"/>
        <v>25.235961</v>
      </c>
      <c r="Q35" s="33">
        <f>Q29</f>
        <v>0.33</v>
      </c>
      <c r="R35" s="75">
        <f t="shared" si="6"/>
        <v>37.665613432835826</v>
      </c>
      <c r="S35" s="75">
        <f t="shared" si="7"/>
        <v>0.28438656716417654</v>
      </c>
      <c r="T35" s="22">
        <f t="shared" si="8"/>
        <v>37.950000000000003</v>
      </c>
      <c r="U35" s="22">
        <f t="shared" si="9"/>
        <v>12.714039000000003</v>
      </c>
      <c r="V35" s="19">
        <f t="shared" si="10"/>
        <v>0.33502079051383404</v>
      </c>
      <c r="W35" s="81">
        <f>W29</f>
        <v>37.950000000000003</v>
      </c>
      <c r="X35" s="70">
        <v>34.35</v>
      </c>
    </row>
    <row r="36" spans="1:25" x14ac:dyDescent="0.3">
      <c r="A36" s="84">
        <f>A35</f>
        <v>1021</v>
      </c>
      <c r="B36" s="6" t="s">
        <v>403</v>
      </c>
      <c r="C36" s="78" t="s">
        <v>418</v>
      </c>
      <c r="D36" s="6" t="s">
        <v>419</v>
      </c>
      <c r="E36" s="7" t="s">
        <v>3</v>
      </c>
      <c r="F36" s="7" t="s">
        <v>3</v>
      </c>
      <c r="G36" s="22">
        <v>22.77</v>
      </c>
      <c r="H36" s="9">
        <v>7</v>
      </c>
      <c r="I36" s="10">
        <v>3.11</v>
      </c>
      <c r="J36" s="9">
        <f>J35</f>
        <v>1</v>
      </c>
      <c r="K36" s="9">
        <f>K35</f>
        <v>0.53299999999999992</v>
      </c>
      <c r="L36" s="9">
        <f t="shared" si="1"/>
        <v>0.68309999999999993</v>
      </c>
      <c r="M36" s="59">
        <f t="shared" si="3"/>
        <v>2.2161</v>
      </c>
      <c r="N36" s="9">
        <f t="shared" si="4"/>
        <v>24.9861</v>
      </c>
      <c r="O36" s="70">
        <f t="shared" si="2"/>
        <v>0.249861</v>
      </c>
      <c r="P36" s="67">
        <f t="shared" si="5"/>
        <v>25.235961</v>
      </c>
      <c r="Q36" s="33">
        <f>Q29</f>
        <v>0.33</v>
      </c>
      <c r="R36" s="75">
        <f t="shared" si="6"/>
        <v>37.665613432835826</v>
      </c>
      <c r="S36" s="75">
        <f t="shared" si="7"/>
        <v>0.28438656716417654</v>
      </c>
      <c r="T36" s="22">
        <f t="shared" si="8"/>
        <v>37.950000000000003</v>
      </c>
      <c r="U36" s="22">
        <f t="shared" si="9"/>
        <v>12.714039000000003</v>
      </c>
      <c r="V36" s="19">
        <f t="shared" si="10"/>
        <v>0.33502079051383404</v>
      </c>
      <c r="W36" s="81">
        <f>W35</f>
        <v>37.950000000000003</v>
      </c>
      <c r="X36" s="70">
        <f>X35</f>
        <v>34.35</v>
      </c>
    </row>
    <row r="37" spans="1:25" ht="14.25" thickBot="1" x14ac:dyDescent="0.35">
      <c r="A37" s="85">
        <f>A35</f>
        <v>1021</v>
      </c>
      <c r="B37" s="52" t="s">
        <v>403</v>
      </c>
      <c r="C37" s="568" t="s">
        <v>420</v>
      </c>
      <c r="D37" s="52" t="s">
        <v>421</v>
      </c>
      <c r="E37" s="53" t="s">
        <v>3</v>
      </c>
      <c r="F37" s="53" t="s">
        <v>3</v>
      </c>
      <c r="G37" s="77">
        <v>22.77</v>
      </c>
      <c r="H37" s="54">
        <v>7</v>
      </c>
      <c r="I37" s="55">
        <v>3.11</v>
      </c>
      <c r="J37" s="54">
        <f>J35</f>
        <v>1</v>
      </c>
      <c r="K37" s="54">
        <f>K35</f>
        <v>0.53299999999999992</v>
      </c>
      <c r="L37" s="54">
        <f t="shared" si="1"/>
        <v>0.68309999999999993</v>
      </c>
      <c r="M37" s="68">
        <f t="shared" si="3"/>
        <v>2.2161</v>
      </c>
      <c r="N37" s="54">
        <f t="shared" si="4"/>
        <v>24.9861</v>
      </c>
      <c r="O37" s="71">
        <f t="shared" si="2"/>
        <v>0.249861</v>
      </c>
      <c r="P37" s="74">
        <f t="shared" si="5"/>
        <v>25.235961</v>
      </c>
      <c r="Q37" s="57">
        <f>Q29</f>
        <v>0.33</v>
      </c>
      <c r="R37" s="76">
        <f t="shared" si="6"/>
        <v>37.665613432835826</v>
      </c>
      <c r="S37" s="76">
        <f t="shared" si="7"/>
        <v>0.28438656716417654</v>
      </c>
      <c r="T37" s="77">
        <f t="shared" si="8"/>
        <v>37.950000000000003</v>
      </c>
      <c r="U37" s="77">
        <f t="shared" si="9"/>
        <v>12.714039000000003</v>
      </c>
      <c r="V37" s="58">
        <f t="shared" si="10"/>
        <v>0.33502079051383404</v>
      </c>
      <c r="W37" s="81">
        <f>W35</f>
        <v>37.950000000000003</v>
      </c>
      <c r="X37" s="71">
        <f>X35</f>
        <v>34.35</v>
      </c>
    </row>
    <row r="38" spans="1:25" ht="14.25" thickBot="1" x14ac:dyDescent="0.35">
      <c r="A38" s="854" t="s">
        <v>991</v>
      </c>
      <c r="B38" s="854"/>
      <c r="C38" s="858"/>
      <c r="G38" s="24" t="s">
        <v>812</v>
      </c>
      <c r="K38" s="25">
        <v>0.25</v>
      </c>
      <c r="L38" s="25">
        <v>0.03</v>
      </c>
      <c r="O38" s="73">
        <v>0.01</v>
      </c>
      <c r="Y38" s="88">
        <v>44806</v>
      </c>
    </row>
    <row r="39" spans="1:25" s="5" customFormat="1" ht="51.75" thickBot="1" x14ac:dyDescent="0.35">
      <c r="A39" s="26" t="s">
        <v>818</v>
      </c>
      <c r="B39" s="26" t="s">
        <v>782</v>
      </c>
      <c r="C39" s="26" t="s">
        <v>783</v>
      </c>
      <c r="D39" s="26" t="s">
        <v>784</v>
      </c>
      <c r="E39" s="27" t="s">
        <v>781</v>
      </c>
      <c r="F39" s="27" t="s">
        <v>780</v>
      </c>
      <c r="G39" s="28" t="s">
        <v>794</v>
      </c>
      <c r="H39" s="29" t="s">
        <v>822</v>
      </c>
      <c r="I39" s="30" t="s">
        <v>826</v>
      </c>
      <c r="J39" s="27" t="s">
        <v>800</v>
      </c>
      <c r="K39" s="27" t="s">
        <v>801</v>
      </c>
      <c r="L39" s="27" t="s">
        <v>831</v>
      </c>
      <c r="M39" s="61" t="s">
        <v>810</v>
      </c>
      <c r="N39" s="27" t="s">
        <v>802</v>
      </c>
      <c r="O39" s="29" t="s">
        <v>803</v>
      </c>
      <c r="P39" s="66" t="s">
        <v>811</v>
      </c>
      <c r="Q39" s="32" t="s">
        <v>804</v>
      </c>
      <c r="R39" s="758" t="s">
        <v>1011</v>
      </c>
      <c r="S39" s="27" t="s">
        <v>806</v>
      </c>
      <c r="T39" s="27" t="s">
        <v>824</v>
      </c>
      <c r="U39" s="27" t="s">
        <v>808</v>
      </c>
      <c r="V39" s="27" t="s">
        <v>809</v>
      </c>
      <c r="W39" s="80"/>
      <c r="X39" s="904" t="s">
        <v>820</v>
      </c>
      <c r="Y39" s="5" t="s">
        <v>821</v>
      </c>
    </row>
    <row r="40" spans="1:25" x14ac:dyDescent="0.3">
      <c r="A40" s="84">
        <v>835</v>
      </c>
      <c r="B40" s="44" t="s">
        <v>437</v>
      </c>
      <c r="C40" s="86" t="s">
        <v>492</v>
      </c>
      <c r="D40" s="44" t="s">
        <v>493</v>
      </c>
      <c r="E40" s="45" t="s">
        <v>3</v>
      </c>
      <c r="F40" s="45" t="s">
        <v>49</v>
      </c>
      <c r="G40" s="46">
        <v>5</v>
      </c>
      <c r="H40" s="47">
        <v>33</v>
      </c>
      <c r="I40" s="48">
        <v>1.1000000000000001</v>
      </c>
      <c r="J40" s="47">
        <v>1</v>
      </c>
      <c r="K40" s="9">
        <f t="shared" ref="K40:K45" si="11">I40*$K$38</f>
        <v>0.27500000000000002</v>
      </c>
      <c r="L40" s="47">
        <f t="shared" ref="L40:L45" si="12">G40*$L$38</f>
        <v>0.15</v>
      </c>
      <c r="M40" s="89">
        <f t="shared" ref="M40:M45" si="13">SUM(J40:L40)</f>
        <v>1.4249999999999998</v>
      </c>
      <c r="N40" s="9">
        <f t="shared" ref="N40:N45" si="14">G40+M40</f>
        <v>6.4249999999999998</v>
      </c>
      <c r="O40" s="70">
        <f t="shared" ref="O40:O45" si="15">N40*$O$27</f>
        <v>6.4250000000000002E-2</v>
      </c>
      <c r="P40" s="67">
        <f t="shared" ref="P40:P45" si="16">N40+O40</f>
        <v>6.4892500000000002</v>
      </c>
      <c r="Q40" s="33">
        <f>Q36</f>
        <v>0.33</v>
      </c>
      <c r="R40" s="75">
        <f t="shared" ref="R40:R45" si="17">P40/(1-Q40)</f>
        <v>9.6854477611940304</v>
      </c>
      <c r="S40" s="75">
        <f t="shared" ref="S40:S45" si="18">W40-R40</f>
        <v>6.4552238805969608E-2</v>
      </c>
      <c r="T40" s="20">
        <f t="shared" ref="T40:T45" si="19">R40+S40</f>
        <v>9.75</v>
      </c>
      <c r="U40" s="22">
        <f t="shared" ref="U40:U45" si="20">T40-P40</f>
        <v>3.2607499999999998</v>
      </c>
      <c r="V40" s="19">
        <f t="shared" ref="V40:V45" si="21">U40/T40</f>
        <v>0.33443589743589741</v>
      </c>
      <c r="W40" s="81">
        <v>9.75</v>
      </c>
      <c r="X40" s="70">
        <v>7.55</v>
      </c>
    </row>
    <row r="41" spans="1:25" s="38" customFormat="1" x14ac:dyDescent="0.3">
      <c r="A41" s="90">
        <f>A40</f>
        <v>835</v>
      </c>
      <c r="B41" s="34" t="s">
        <v>437</v>
      </c>
      <c r="C41" s="78" t="s">
        <v>490</v>
      </c>
      <c r="D41" s="34" t="s">
        <v>491</v>
      </c>
      <c r="E41" s="35" t="s">
        <v>3</v>
      </c>
      <c r="F41" s="35" t="str">
        <f>F40</f>
        <v>PC</v>
      </c>
      <c r="G41" s="40">
        <v>5</v>
      </c>
      <c r="H41" s="36">
        <v>33</v>
      </c>
      <c r="I41" s="37">
        <v>1.1000000000000001</v>
      </c>
      <c r="J41" s="47">
        <f>J40</f>
        <v>1</v>
      </c>
      <c r="K41" s="9">
        <f t="shared" si="11"/>
        <v>0.27500000000000002</v>
      </c>
      <c r="L41" s="47">
        <f t="shared" si="12"/>
        <v>0.15</v>
      </c>
      <c r="M41" s="89">
        <f t="shared" si="13"/>
        <v>1.4249999999999998</v>
      </c>
      <c r="N41" s="9">
        <f t="shared" si="14"/>
        <v>6.4249999999999998</v>
      </c>
      <c r="O41" s="70">
        <f t="shared" si="15"/>
        <v>6.4250000000000002E-2</v>
      </c>
      <c r="P41" s="67">
        <f t="shared" si="16"/>
        <v>6.4892500000000002</v>
      </c>
      <c r="Q41" s="33">
        <f>Q37</f>
        <v>0.33</v>
      </c>
      <c r="R41" s="75">
        <f t="shared" si="17"/>
        <v>9.6854477611940304</v>
      </c>
      <c r="S41" s="75">
        <f t="shared" si="18"/>
        <v>6.4552238805969608E-2</v>
      </c>
      <c r="T41" s="20">
        <f t="shared" si="19"/>
        <v>9.75</v>
      </c>
      <c r="U41" s="22">
        <f t="shared" si="20"/>
        <v>3.2607499999999998</v>
      </c>
      <c r="V41" s="19">
        <f t="shared" si="21"/>
        <v>0.33443589743589741</v>
      </c>
      <c r="W41" s="82">
        <f>W40</f>
        <v>9.75</v>
      </c>
      <c r="X41" s="907">
        <f>X40</f>
        <v>7.55</v>
      </c>
    </row>
    <row r="42" spans="1:25" x14ac:dyDescent="0.3">
      <c r="A42" s="84">
        <f>A40</f>
        <v>835</v>
      </c>
      <c r="B42" s="6" t="s">
        <v>437</v>
      </c>
      <c r="C42" s="78" t="s">
        <v>494</v>
      </c>
      <c r="D42" s="6" t="s">
        <v>495</v>
      </c>
      <c r="E42" s="7" t="s">
        <v>3</v>
      </c>
      <c r="F42" s="7" t="str">
        <f>F40</f>
        <v>PC</v>
      </c>
      <c r="G42" s="23">
        <v>5</v>
      </c>
      <c r="H42" s="9">
        <v>33</v>
      </c>
      <c r="I42" s="10">
        <v>1.1000000000000001</v>
      </c>
      <c r="J42" s="9">
        <f>J40</f>
        <v>1</v>
      </c>
      <c r="K42" s="9">
        <f t="shared" si="11"/>
        <v>0.27500000000000002</v>
      </c>
      <c r="L42" s="47">
        <f t="shared" si="12"/>
        <v>0.15</v>
      </c>
      <c r="M42" s="89">
        <f t="shared" si="13"/>
        <v>1.4249999999999998</v>
      </c>
      <c r="N42" s="9">
        <f t="shared" si="14"/>
        <v>6.4249999999999998</v>
      </c>
      <c r="O42" s="70">
        <f t="shared" si="15"/>
        <v>6.4250000000000002E-2</v>
      </c>
      <c r="P42" s="67">
        <f t="shared" si="16"/>
        <v>6.4892500000000002</v>
      </c>
      <c r="Q42" s="33">
        <f>Q40</f>
        <v>0.33</v>
      </c>
      <c r="R42" s="75">
        <f t="shared" si="17"/>
        <v>9.6854477611940304</v>
      </c>
      <c r="S42" s="75">
        <f t="shared" si="18"/>
        <v>6.4552238805969608E-2</v>
      </c>
      <c r="T42" s="20">
        <f t="shared" si="19"/>
        <v>9.75</v>
      </c>
      <c r="U42" s="22">
        <f t="shared" si="20"/>
        <v>3.2607499999999998</v>
      </c>
      <c r="V42" s="19">
        <f t="shared" si="21"/>
        <v>0.33443589743589741</v>
      </c>
      <c r="W42" s="81">
        <f>W40</f>
        <v>9.75</v>
      </c>
      <c r="X42" s="70">
        <f>X40</f>
        <v>7.55</v>
      </c>
    </row>
    <row r="43" spans="1:25" x14ac:dyDescent="0.3">
      <c r="A43" s="84">
        <f>A40</f>
        <v>835</v>
      </c>
      <c r="B43" s="6" t="s">
        <v>437</v>
      </c>
      <c r="C43" s="78" t="s">
        <v>496</v>
      </c>
      <c r="D43" s="6" t="s">
        <v>497</v>
      </c>
      <c r="E43" s="7" t="s">
        <v>3</v>
      </c>
      <c r="F43" s="7" t="str">
        <f>F40</f>
        <v>PC</v>
      </c>
      <c r="G43" s="23">
        <v>5</v>
      </c>
      <c r="H43" s="9">
        <v>33</v>
      </c>
      <c r="I43" s="10">
        <v>1.1000000000000001</v>
      </c>
      <c r="J43" s="9">
        <f>J40</f>
        <v>1</v>
      </c>
      <c r="K43" s="9">
        <f t="shared" si="11"/>
        <v>0.27500000000000002</v>
      </c>
      <c r="L43" s="47">
        <f t="shared" si="12"/>
        <v>0.15</v>
      </c>
      <c r="M43" s="89">
        <f t="shared" si="13"/>
        <v>1.4249999999999998</v>
      </c>
      <c r="N43" s="9">
        <f t="shared" si="14"/>
        <v>6.4249999999999998</v>
      </c>
      <c r="O43" s="70">
        <f t="shared" si="15"/>
        <v>6.4250000000000002E-2</v>
      </c>
      <c r="P43" s="67">
        <f t="shared" si="16"/>
        <v>6.4892500000000002</v>
      </c>
      <c r="Q43" s="33">
        <f>Q40</f>
        <v>0.33</v>
      </c>
      <c r="R43" s="75">
        <f t="shared" si="17"/>
        <v>9.6854477611940304</v>
      </c>
      <c r="S43" s="75">
        <f t="shared" si="18"/>
        <v>6.4552238805969608E-2</v>
      </c>
      <c r="T43" s="20">
        <f t="shared" si="19"/>
        <v>9.75</v>
      </c>
      <c r="U43" s="22">
        <f t="shared" si="20"/>
        <v>3.2607499999999998</v>
      </c>
      <c r="V43" s="19">
        <f t="shared" si="21"/>
        <v>0.33443589743589741</v>
      </c>
      <c r="W43" s="81">
        <f>W40</f>
        <v>9.75</v>
      </c>
      <c r="X43" s="70">
        <v>7.55</v>
      </c>
    </row>
    <row r="44" spans="1:25" x14ac:dyDescent="0.3">
      <c r="A44" s="84">
        <f>A40</f>
        <v>835</v>
      </c>
      <c r="B44" s="6" t="s">
        <v>437</v>
      </c>
      <c r="C44" s="42" t="s">
        <v>498</v>
      </c>
      <c r="D44" s="6" t="s">
        <v>499</v>
      </c>
      <c r="E44" s="7" t="s">
        <v>3</v>
      </c>
      <c r="F44" s="7" t="str">
        <f>F40</f>
        <v>PC</v>
      </c>
      <c r="G44" s="23">
        <v>5</v>
      </c>
      <c r="H44" s="9">
        <v>33</v>
      </c>
      <c r="I44" s="10">
        <v>1.1000000000000001</v>
      </c>
      <c r="J44" s="9">
        <f>J40</f>
        <v>1</v>
      </c>
      <c r="K44" s="9">
        <f t="shared" si="11"/>
        <v>0.27500000000000002</v>
      </c>
      <c r="L44" s="47">
        <f t="shared" si="12"/>
        <v>0.15</v>
      </c>
      <c r="M44" s="89">
        <f t="shared" si="13"/>
        <v>1.4249999999999998</v>
      </c>
      <c r="N44" s="9">
        <f t="shared" si="14"/>
        <v>6.4249999999999998</v>
      </c>
      <c r="O44" s="70">
        <f t="shared" si="15"/>
        <v>6.4250000000000002E-2</v>
      </c>
      <c r="P44" s="67">
        <f t="shared" si="16"/>
        <v>6.4892500000000002</v>
      </c>
      <c r="Q44" s="33">
        <f>Q40</f>
        <v>0.33</v>
      </c>
      <c r="R44" s="75">
        <f t="shared" si="17"/>
        <v>9.6854477611940304</v>
      </c>
      <c r="S44" s="75">
        <f t="shared" si="18"/>
        <v>6.4552238805969608E-2</v>
      </c>
      <c r="T44" s="20">
        <f t="shared" si="19"/>
        <v>9.75</v>
      </c>
      <c r="U44" s="22">
        <f t="shared" si="20"/>
        <v>3.2607499999999998</v>
      </c>
      <c r="V44" s="19">
        <f t="shared" si="21"/>
        <v>0.33443589743589741</v>
      </c>
      <c r="W44" s="81">
        <f>W40</f>
        <v>9.75</v>
      </c>
      <c r="X44" s="70">
        <v>7.55</v>
      </c>
    </row>
    <row r="45" spans="1:25" ht="14.25" thickBot="1" x14ac:dyDescent="0.35">
      <c r="A45" s="85">
        <f>A40</f>
        <v>835</v>
      </c>
      <c r="B45" s="52" t="s">
        <v>437</v>
      </c>
      <c r="C45" s="691" t="s">
        <v>500</v>
      </c>
      <c r="D45" s="52" t="s">
        <v>501</v>
      </c>
      <c r="E45" s="53" t="s">
        <v>3</v>
      </c>
      <c r="F45" s="53" t="str">
        <f>F40</f>
        <v>PC</v>
      </c>
      <c r="G45" s="92">
        <v>5</v>
      </c>
      <c r="H45" s="54">
        <v>33</v>
      </c>
      <c r="I45" s="55">
        <v>1.1000000000000001</v>
      </c>
      <c r="J45" s="54">
        <f>J40</f>
        <v>1</v>
      </c>
      <c r="K45" s="54">
        <f t="shared" si="11"/>
        <v>0.27500000000000002</v>
      </c>
      <c r="L45" s="54">
        <f t="shared" si="12"/>
        <v>0.15</v>
      </c>
      <c r="M45" s="64">
        <f t="shared" si="13"/>
        <v>1.4249999999999998</v>
      </c>
      <c r="N45" s="54">
        <f t="shared" si="14"/>
        <v>6.4249999999999998</v>
      </c>
      <c r="O45" s="71">
        <f t="shared" si="15"/>
        <v>6.4250000000000002E-2</v>
      </c>
      <c r="P45" s="74">
        <f t="shared" si="16"/>
        <v>6.4892500000000002</v>
      </c>
      <c r="Q45" s="57">
        <f>Q40</f>
        <v>0.33</v>
      </c>
      <c r="R45" s="76">
        <f t="shared" si="17"/>
        <v>9.6854477611940304</v>
      </c>
      <c r="S45" s="76">
        <f t="shared" si="18"/>
        <v>6.4552238805969608E-2</v>
      </c>
      <c r="T45" s="65">
        <f t="shared" si="19"/>
        <v>9.75</v>
      </c>
      <c r="U45" s="77">
        <f t="shared" si="20"/>
        <v>3.2607499999999998</v>
      </c>
      <c r="V45" s="58">
        <f t="shared" si="21"/>
        <v>0.33443589743589741</v>
      </c>
      <c r="W45" s="81">
        <f>W40</f>
        <v>9.75</v>
      </c>
      <c r="X45" s="70">
        <v>7.55</v>
      </c>
      <c r="Y45" s="11">
        <v>12</v>
      </c>
    </row>
    <row r="46" spans="1:25" ht="14.25" thickBot="1" x14ac:dyDescent="0.35">
      <c r="A46" s="133"/>
      <c r="C46" s="43"/>
      <c r="G46" s="24" t="s">
        <v>812</v>
      </c>
      <c r="K46" s="73">
        <v>5.5E-2</v>
      </c>
      <c r="L46" s="25">
        <v>0.03</v>
      </c>
      <c r="O46" s="73">
        <v>0.01</v>
      </c>
      <c r="T46" s="13" t="s">
        <v>827</v>
      </c>
      <c r="Y46" s="88">
        <v>44805</v>
      </c>
    </row>
    <row r="47" spans="1:25" s="5" customFormat="1" ht="51.75" thickBot="1" x14ac:dyDescent="0.35">
      <c r="A47" s="26" t="s">
        <v>818</v>
      </c>
      <c r="B47" s="26" t="s">
        <v>782</v>
      </c>
      <c r="C47" s="26" t="s">
        <v>783</v>
      </c>
      <c r="D47" s="26" t="s">
        <v>828</v>
      </c>
      <c r="E47" s="27" t="s">
        <v>781</v>
      </c>
      <c r="F47" s="27" t="s">
        <v>780</v>
      </c>
      <c r="G47" s="28" t="s">
        <v>823</v>
      </c>
      <c r="H47" s="29" t="s">
        <v>815</v>
      </c>
      <c r="I47" s="30" t="s">
        <v>825</v>
      </c>
      <c r="J47" s="27" t="s">
        <v>800</v>
      </c>
      <c r="K47" s="27" t="s">
        <v>801</v>
      </c>
      <c r="L47" s="27" t="str">
        <f>L28</f>
        <v>SURCH FEE</v>
      </c>
      <c r="M47" s="61" t="s">
        <v>810</v>
      </c>
      <c r="N47" s="27" t="s">
        <v>802</v>
      </c>
      <c r="O47" s="29" t="s">
        <v>803</v>
      </c>
      <c r="P47" s="66" t="s">
        <v>811</v>
      </c>
      <c r="Q47" s="32" t="s">
        <v>804</v>
      </c>
      <c r="R47" s="758" t="s">
        <v>1011</v>
      </c>
      <c r="S47" s="27" t="s">
        <v>806</v>
      </c>
      <c r="T47" s="27" t="str">
        <f>T39</f>
        <v>PIECE PRICE</v>
      </c>
      <c r="U47" s="27" t="s">
        <v>808</v>
      </c>
      <c r="V47" s="27" t="s">
        <v>809</v>
      </c>
      <c r="W47" s="80"/>
      <c r="X47" s="904" t="s">
        <v>820</v>
      </c>
      <c r="Y47" s="5" t="s">
        <v>821</v>
      </c>
    </row>
    <row r="48" spans="1:25" x14ac:dyDescent="0.3">
      <c r="A48" s="84">
        <v>891</v>
      </c>
      <c r="B48" s="6" t="s">
        <v>437</v>
      </c>
      <c r="C48" s="78" t="s">
        <v>438</v>
      </c>
      <c r="D48" s="6" t="s">
        <v>439</v>
      </c>
      <c r="E48" s="7" t="s">
        <v>3</v>
      </c>
      <c r="F48" s="7" t="s">
        <v>3</v>
      </c>
      <c r="G48" s="23">
        <v>9.99</v>
      </c>
      <c r="H48" s="9">
        <v>11</v>
      </c>
      <c r="I48" s="10">
        <v>4</v>
      </c>
      <c r="J48" s="9">
        <v>1</v>
      </c>
      <c r="K48" s="9">
        <f>I48*$K$46</f>
        <v>0.22</v>
      </c>
      <c r="L48" s="47">
        <f>G48*$L$46</f>
        <v>0.29970000000000002</v>
      </c>
      <c r="M48" s="89">
        <f>SUM(J48:L48)</f>
        <v>1.5197000000000001</v>
      </c>
      <c r="N48" s="9">
        <f t="shared" ref="N48:N59" si="22">G48+M48</f>
        <v>11.5097</v>
      </c>
      <c r="O48" s="70">
        <f>N48*$O$46</f>
        <v>0.115097</v>
      </c>
      <c r="P48" s="67">
        <f t="shared" ref="P48:P59" si="23">N48+O48</f>
        <v>11.624797000000001</v>
      </c>
      <c r="Q48" s="33">
        <v>0.33</v>
      </c>
      <c r="R48" s="75">
        <f>P48/(1-Q48)</f>
        <v>17.350443283582091</v>
      </c>
      <c r="S48" s="75">
        <f>W48-R48</f>
        <v>0.14955671641790858</v>
      </c>
      <c r="T48" s="20">
        <f>R48+S48</f>
        <v>17.5</v>
      </c>
      <c r="U48" s="22">
        <f>T48-P48</f>
        <v>5.8752029999999991</v>
      </c>
      <c r="V48" s="19">
        <f>U48/T48</f>
        <v>0.33572588571428569</v>
      </c>
      <c r="W48" s="81">
        <v>17.5</v>
      </c>
      <c r="X48" s="70">
        <v>9.65</v>
      </c>
    </row>
    <row r="49" spans="1:25" x14ac:dyDescent="0.3">
      <c r="A49" s="84">
        <f>A48</f>
        <v>891</v>
      </c>
      <c r="B49" s="6" t="s">
        <v>437</v>
      </c>
      <c r="C49" s="78" t="s">
        <v>440</v>
      </c>
      <c r="D49" s="6" t="s">
        <v>441</v>
      </c>
      <c r="E49" s="7" t="s">
        <v>3</v>
      </c>
      <c r="F49" s="7" t="str">
        <f>F48</f>
        <v>SH</v>
      </c>
      <c r="G49" s="23">
        <v>9.99</v>
      </c>
      <c r="H49" s="9">
        <v>11</v>
      </c>
      <c r="I49" s="10">
        <v>4</v>
      </c>
      <c r="J49" s="9">
        <f>J48</f>
        <v>1</v>
      </c>
      <c r="K49" s="9">
        <f t="shared" ref="K49:K66" si="24">I49*$K$46</f>
        <v>0.22</v>
      </c>
      <c r="L49" s="47">
        <f t="shared" ref="L49:L80" si="25">G49*$L$46</f>
        <v>0.29970000000000002</v>
      </c>
      <c r="M49" s="89">
        <f t="shared" ref="M49:M80" si="26">SUM(J49:L49)</f>
        <v>1.5197000000000001</v>
      </c>
      <c r="N49" s="9">
        <f t="shared" si="22"/>
        <v>11.5097</v>
      </c>
      <c r="O49" s="70">
        <f t="shared" ref="O49:O60" si="27">N49*$O$46</f>
        <v>0.115097</v>
      </c>
      <c r="P49" s="67">
        <f t="shared" si="23"/>
        <v>11.624797000000001</v>
      </c>
      <c r="Q49" s="33">
        <f>Q48</f>
        <v>0.33</v>
      </c>
      <c r="R49" s="75">
        <f t="shared" ref="R49:R59" si="28">P49/(1-Q49)</f>
        <v>17.350443283582091</v>
      </c>
      <c r="S49" s="75">
        <f t="shared" ref="S49:S59" si="29">W49-R49</f>
        <v>0.14955671641790858</v>
      </c>
      <c r="T49" s="20">
        <f t="shared" ref="T49:T59" si="30">R49+S49</f>
        <v>17.5</v>
      </c>
      <c r="U49" s="22">
        <f>T49-P49</f>
        <v>5.8752029999999991</v>
      </c>
      <c r="V49" s="19">
        <f>U49/T49</f>
        <v>0.33572588571428569</v>
      </c>
      <c r="W49" s="81">
        <f>W48</f>
        <v>17.5</v>
      </c>
      <c r="X49" s="70">
        <v>9.65</v>
      </c>
    </row>
    <row r="50" spans="1:25" x14ac:dyDescent="0.3">
      <c r="A50" s="84">
        <f>A48</f>
        <v>891</v>
      </c>
      <c r="B50" s="6" t="s">
        <v>437</v>
      </c>
      <c r="C50" s="78" t="s">
        <v>442</v>
      </c>
      <c r="D50" s="6" t="s">
        <v>443</v>
      </c>
      <c r="E50" s="7" t="s">
        <v>3</v>
      </c>
      <c r="F50" s="7" t="str">
        <f>F48</f>
        <v>SH</v>
      </c>
      <c r="G50" s="23">
        <v>9.99</v>
      </c>
      <c r="H50" s="9">
        <v>11</v>
      </c>
      <c r="I50" s="10">
        <v>4</v>
      </c>
      <c r="J50" s="9">
        <f>J48</f>
        <v>1</v>
      </c>
      <c r="K50" s="9">
        <f t="shared" si="24"/>
        <v>0.22</v>
      </c>
      <c r="L50" s="47">
        <f t="shared" si="25"/>
        <v>0.29970000000000002</v>
      </c>
      <c r="M50" s="89">
        <f t="shared" si="26"/>
        <v>1.5197000000000001</v>
      </c>
      <c r="N50" s="9">
        <f t="shared" si="22"/>
        <v>11.5097</v>
      </c>
      <c r="O50" s="70">
        <f t="shared" si="27"/>
        <v>0.115097</v>
      </c>
      <c r="P50" s="67">
        <f t="shared" si="23"/>
        <v>11.624797000000001</v>
      </c>
      <c r="Q50" s="33">
        <f>Q48</f>
        <v>0.33</v>
      </c>
      <c r="R50" s="75">
        <f t="shared" si="28"/>
        <v>17.350443283582091</v>
      </c>
      <c r="S50" s="75">
        <f t="shared" si="29"/>
        <v>0.14955671641790858</v>
      </c>
      <c r="T50" s="20">
        <f t="shared" si="30"/>
        <v>17.5</v>
      </c>
      <c r="U50" s="22">
        <f>T50-P50</f>
        <v>5.8752029999999991</v>
      </c>
      <c r="V50" s="19">
        <f>U50/T50</f>
        <v>0.33572588571428569</v>
      </c>
      <c r="W50" s="81">
        <f>W48</f>
        <v>17.5</v>
      </c>
      <c r="X50" s="70">
        <v>9.65</v>
      </c>
    </row>
    <row r="51" spans="1:25" ht="14.25" thickBot="1" x14ac:dyDescent="0.35">
      <c r="A51" s="85">
        <f>A48</f>
        <v>891</v>
      </c>
      <c r="B51" s="52" t="s">
        <v>437</v>
      </c>
      <c r="C51" s="91" t="s">
        <v>444</v>
      </c>
      <c r="D51" s="52" t="s">
        <v>445</v>
      </c>
      <c r="E51" s="53" t="s">
        <v>3</v>
      </c>
      <c r="F51" s="53" t="str">
        <f>F48</f>
        <v>SH</v>
      </c>
      <c r="G51" s="92">
        <v>9.99</v>
      </c>
      <c r="H51" s="54">
        <v>11</v>
      </c>
      <c r="I51" s="55">
        <v>4</v>
      </c>
      <c r="J51" s="54">
        <f>J48</f>
        <v>1</v>
      </c>
      <c r="K51" s="54">
        <f t="shared" si="24"/>
        <v>0.22</v>
      </c>
      <c r="L51" s="54">
        <f t="shared" si="25"/>
        <v>0.29970000000000002</v>
      </c>
      <c r="M51" s="64">
        <f t="shared" si="26"/>
        <v>1.5197000000000001</v>
      </c>
      <c r="N51" s="54">
        <f t="shared" si="22"/>
        <v>11.5097</v>
      </c>
      <c r="O51" s="71">
        <f t="shared" si="27"/>
        <v>0.115097</v>
      </c>
      <c r="P51" s="74">
        <f t="shared" si="23"/>
        <v>11.624797000000001</v>
      </c>
      <c r="Q51" s="57">
        <f>Q48</f>
        <v>0.33</v>
      </c>
      <c r="R51" s="76">
        <f t="shared" si="28"/>
        <v>17.350443283582091</v>
      </c>
      <c r="S51" s="76">
        <f t="shared" si="29"/>
        <v>0.14955671641790858</v>
      </c>
      <c r="T51" s="65">
        <f t="shared" si="30"/>
        <v>17.5</v>
      </c>
      <c r="U51" s="77">
        <f>T51-P51</f>
        <v>5.8752029999999991</v>
      </c>
      <c r="V51" s="58">
        <f>U51/T51</f>
        <v>0.33572588571428569</v>
      </c>
      <c r="W51" s="81">
        <f>W48</f>
        <v>17.5</v>
      </c>
      <c r="X51" s="70">
        <v>9.65</v>
      </c>
    </row>
    <row r="52" spans="1:25" ht="14.25" thickBot="1" x14ac:dyDescent="0.35">
      <c r="A52" s="98">
        <v>1025</v>
      </c>
      <c r="B52" s="99" t="s">
        <v>437</v>
      </c>
      <c r="C52" s="100" t="s">
        <v>464</v>
      </c>
      <c r="D52" s="99" t="s">
        <v>465</v>
      </c>
      <c r="E52" s="101" t="s">
        <v>3</v>
      </c>
      <c r="F52" s="101" t="s">
        <v>3</v>
      </c>
      <c r="G52" s="102">
        <v>10.99</v>
      </c>
      <c r="H52" s="103">
        <v>11</v>
      </c>
      <c r="I52" s="104">
        <v>3.54</v>
      </c>
      <c r="J52" s="103">
        <v>1</v>
      </c>
      <c r="K52" s="103">
        <f t="shared" si="24"/>
        <v>0.19470000000000001</v>
      </c>
      <c r="L52" s="103">
        <f t="shared" si="25"/>
        <v>0.32969999999999999</v>
      </c>
      <c r="M52" s="122">
        <f t="shared" si="26"/>
        <v>1.5244</v>
      </c>
      <c r="N52" s="103">
        <f t="shared" si="22"/>
        <v>12.5144</v>
      </c>
      <c r="O52" s="105">
        <f t="shared" si="27"/>
        <v>0.12514400000000001</v>
      </c>
      <c r="P52" s="106">
        <f t="shared" si="23"/>
        <v>12.639544000000001</v>
      </c>
      <c r="Q52" s="107">
        <v>0.33</v>
      </c>
      <c r="R52" s="108">
        <f t="shared" si="28"/>
        <v>18.864991044776122</v>
      </c>
      <c r="S52" s="108">
        <f t="shared" si="29"/>
        <v>0.12500895522387623</v>
      </c>
      <c r="T52" s="109">
        <f t="shared" si="30"/>
        <v>18.989999999999998</v>
      </c>
      <c r="U52" s="110">
        <f t="shared" ref="U52:U59" si="31">T52-P52</f>
        <v>6.3504559999999977</v>
      </c>
      <c r="V52" s="111">
        <f t="shared" ref="V52:V59" si="32">U52/T52</f>
        <v>0.33441053185887298</v>
      </c>
      <c r="W52" s="81">
        <v>18.989999999999998</v>
      </c>
      <c r="X52" s="908">
        <v>14.15</v>
      </c>
    </row>
    <row r="53" spans="1:25" s="6" customFormat="1" x14ac:dyDescent="0.3">
      <c r="A53" s="93">
        <v>892</v>
      </c>
      <c r="B53" s="44" t="s">
        <v>437</v>
      </c>
      <c r="C53" s="86" t="s">
        <v>462</v>
      </c>
      <c r="D53" s="44" t="s">
        <v>463</v>
      </c>
      <c r="E53" s="45" t="s">
        <v>3</v>
      </c>
      <c r="F53" s="45" t="s">
        <v>3</v>
      </c>
      <c r="G53" s="46">
        <v>9.99</v>
      </c>
      <c r="H53" s="47">
        <v>11</v>
      </c>
      <c r="I53" s="47">
        <v>3.54</v>
      </c>
      <c r="J53" s="47">
        <v>1</v>
      </c>
      <c r="K53" s="47">
        <f t="shared" si="24"/>
        <v>0.19470000000000001</v>
      </c>
      <c r="L53" s="47">
        <f t="shared" si="25"/>
        <v>0.29970000000000002</v>
      </c>
      <c r="M53" s="89">
        <f t="shared" si="26"/>
        <v>1.4944000000000002</v>
      </c>
      <c r="N53" s="47">
        <f t="shared" si="22"/>
        <v>11.484400000000001</v>
      </c>
      <c r="O53" s="72">
        <f t="shared" si="27"/>
        <v>0.11484400000000002</v>
      </c>
      <c r="P53" s="94">
        <f t="shared" si="23"/>
        <v>11.599244000000001</v>
      </c>
      <c r="Q53" s="50">
        <f>Q48</f>
        <v>0.33</v>
      </c>
      <c r="R53" s="95">
        <f t="shared" si="28"/>
        <v>17.312304477611942</v>
      </c>
      <c r="S53" s="95">
        <f t="shared" si="29"/>
        <v>0.18769552238805787</v>
      </c>
      <c r="T53" s="96">
        <f t="shared" si="30"/>
        <v>17.5</v>
      </c>
      <c r="U53" s="97">
        <f t="shared" si="31"/>
        <v>5.9007559999999994</v>
      </c>
      <c r="V53" s="51">
        <f t="shared" si="32"/>
        <v>0.3371860571428571</v>
      </c>
      <c r="W53" s="9">
        <f>W48</f>
        <v>17.5</v>
      </c>
      <c r="X53" s="70">
        <v>12.15</v>
      </c>
    </row>
    <row r="54" spans="1:25" x14ac:dyDescent="0.3">
      <c r="A54" s="225">
        <v>892</v>
      </c>
      <c r="B54" s="44" t="s">
        <v>437</v>
      </c>
      <c r="C54" s="262" t="s">
        <v>466</v>
      </c>
      <c r="D54" s="44" t="s">
        <v>467</v>
      </c>
      <c r="E54" s="45" t="s">
        <v>3</v>
      </c>
      <c r="F54" s="45" t="s">
        <v>3</v>
      </c>
      <c r="G54" s="46">
        <v>9.99</v>
      </c>
      <c r="H54" s="47">
        <v>11</v>
      </c>
      <c r="I54" s="48">
        <v>3.54</v>
      </c>
      <c r="J54" s="47">
        <f>J53</f>
        <v>1</v>
      </c>
      <c r="K54" s="47">
        <f t="shared" si="24"/>
        <v>0.19470000000000001</v>
      </c>
      <c r="L54" s="47">
        <f t="shared" si="25"/>
        <v>0.29970000000000002</v>
      </c>
      <c r="M54" s="89">
        <f t="shared" si="26"/>
        <v>1.4944000000000002</v>
      </c>
      <c r="N54" s="47">
        <f t="shared" si="22"/>
        <v>11.484400000000001</v>
      </c>
      <c r="O54" s="72">
        <f t="shared" si="27"/>
        <v>0.11484400000000002</v>
      </c>
      <c r="P54" s="94">
        <f t="shared" si="23"/>
        <v>11.599244000000001</v>
      </c>
      <c r="Q54" s="50">
        <f>Q53</f>
        <v>0.33</v>
      </c>
      <c r="R54" s="95">
        <f t="shared" si="28"/>
        <v>17.312304477611942</v>
      </c>
      <c r="S54" s="95">
        <f t="shared" si="29"/>
        <v>0.18769552238805787</v>
      </c>
      <c r="T54" s="96">
        <f t="shared" si="30"/>
        <v>17.5</v>
      </c>
      <c r="U54" s="97">
        <f t="shared" si="31"/>
        <v>5.9007559999999994</v>
      </c>
      <c r="V54" s="51">
        <f t="shared" si="32"/>
        <v>0.3371860571428571</v>
      </c>
      <c r="W54" s="81">
        <f>W53</f>
        <v>17.5</v>
      </c>
      <c r="X54" s="909">
        <v>14.15</v>
      </c>
    </row>
    <row r="55" spans="1:25" x14ac:dyDescent="0.3">
      <c r="A55" s="84">
        <f>A53</f>
        <v>892</v>
      </c>
      <c r="B55" s="6" t="s">
        <v>437</v>
      </c>
      <c r="C55" s="78" t="s">
        <v>468</v>
      </c>
      <c r="D55" s="6" t="s">
        <v>469</v>
      </c>
      <c r="E55" s="7" t="s">
        <v>3</v>
      </c>
      <c r="F55" s="7" t="s">
        <v>3</v>
      </c>
      <c r="G55" s="23">
        <v>9.99</v>
      </c>
      <c r="H55" s="9">
        <v>11</v>
      </c>
      <c r="I55" s="10">
        <v>3.54</v>
      </c>
      <c r="J55" s="9">
        <f>J53</f>
        <v>1</v>
      </c>
      <c r="K55" s="9">
        <f t="shared" si="24"/>
        <v>0.19470000000000001</v>
      </c>
      <c r="L55" s="47">
        <f t="shared" si="25"/>
        <v>0.29970000000000002</v>
      </c>
      <c r="M55" s="89">
        <f t="shared" si="26"/>
        <v>1.4944000000000002</v>
      </c>
      <c r="N55" s="9">
        <f t="shared" si="22"/>
        <v>11.484400000000001</v>
      </c>
      <c r="O55" s="70">
        <f t="shared" si="27"/>
        <v>0.11484400000000002</v>
      </c>
      <c r="P55" s="67">
        <f t="shared" si="23"/>
        <v>11.599244000000001</v>
      </c>
      <c r="Q55" s="33">
        <f>Q53</f>
        <v>0.33</v>
      </c>
      <c r="R55" s="75">
        <f t="shared" si="28"/>
        <v>17.312304477611942</v>
      </c>
      <c r="S55" s="75">
        <f t="shared" si="29"/>
        <v>0.18769552238805787</v>
      </c>
      <c r="T55" s="20">
        <f t="shared" si="30"/>
        <v>17.5</v>
      </c>
      <c r="U55" s="22">
        <f t="shared" si="31"/>
        <v>5.9007559999999994</v>
      </c>
      <c r="V55" s="19">
        <f t="shared" si="32"/>
        <v>0.3371860571428571</v>
      </c>
      <c r="W55" s="81">
        <f>W53</f>
        <v>17.5</v>
      </c>
      <c r="X55" s="70">
        <v>12.15</v>
      </c>
    </row>
    <row r="56" spans="1:25" x14ac:dyDescent="0.3">
      <c r="A56" s="84">
        <f>A53</f>
        <v>892</v>
      </c>
      <c r="B56" s="6" t="s">
        <v>437</v>
      </c>
      <c r="C56" s="78" t="s">
        <v>470</v>
      </c>
      <c r="D56" s="6" t="s">
        <v>471</v>
      </c>
      <c r="E56" s="7" t="s">
        <v>3</v>
      </c>
      <c r="F56" s="7" t="s">
        <v>3</v>
      </c>
      <c r="G56" s="23">
        <v>9.99</v>
      </c>
      <c r="H56" s="9">
        <v>11</v>
      </c>
      <c r="I56" s="10">
        <v>3.54</v>
      </c>
      <c r="J56" s="9">
        <f>J53</f>
        <v>1</v>
      </c>
      <c r="K56" s="9">
        <f t="shared" si="24"/>
        <v>0.19470000000000001</v>
      </c>
      <c r="L56" s="47">
        <f t="shared" si="25"/>
        <v>0.29970000000000002</v>
      </c>
      <c r="M56" s="89">
        <f t="shared" si="26"/>
        <v>1.4944000000000002</v>
      </c>
      <c r="N56" s="9">
        <f t="shared" si="22"/>
        <v>11.484400000000001</v>
      </c>
      <c r="O56" s="70">
        <f t="shared" si="27"/>
        <v>0.11484400000000002</v>
      </c>
      <c r="P56" s="67">
        <f t="shared" si="23"/>
        <v>11.599244000000001</v>
      </c>
      <c r="Q56" s="33">
        <f>Q53</f>
        <v>0.33</v>
      </c>
      <c r="R56" s="75">
        <f t="shared" si="28"/>
        <v>17.312304477611942</v>
      </c>
      <c r="S56" s="75">
        <f t="shared" si="29"/>
        <v>0.18769552238805787</v>
      </c>
      <c r="T56" s="20">
        <f t="shared" si="30"/>
        <v>17.5</v>
      </c>
      <c r="U56" s="22">
        <f t="shared" si="31"/>
        <v>5.9007559999999994</v>
      </c>
      <c r="V56" s="19">
        <f t="shared" si="32"/>
        <v>0.3371860571428571</v>
      </c>
      <c r="W56" s="81">
        <f>W53</f>
        <v>17.5</v>
      </c>
      <c r="X56" s="70">
        <v>12.15</v>
      </c>
    </row>
    <row r="57" spans="1:25" x14ac:dyDescent="0.3">
      <c r="A57" s="84">
        <f>A53</f>
        <v>892</v>
      </c>
      <c r="B57" s="6" t="s">
        <v>437</v>
      </c>
      <c r="C57" s="78" t="s">
        <v>472</v>
      </c>
      <c r="D57" s="6" t="s">
        <v>473</v>
      </c>
      <c r="E57" s="7" t="s">
        <v>3</v>
      </c>
      <c r="F57" s="7" t="s">
        <v>3</v>
      </c>
      <c r="G57" s="23">
        <v>9.99</v>
      </c>
      <c r="H57" s="9">
        <v>11</v>
      </c>
      <c r="I57" s="10">
        <v>3.54</v>
      </c>
      <c r="J57" s="9">
        <f>J53</f>
        <v>1</v>
      </c>
      <c r="K57" s="9">
        <f t="shared" si="24"/>
        <v>0.19470000000000001</v>
      </c>
      <c r="L57" s="47">
        <f t="shared" si="25"/>
        <v>0.29970000000000002</v>
      </c>
      <c r="M57" s="89">
        <f t="shared" si="26"/>
        <v>1.4944000000000002</v>
      </c>
      <c r="N57" s="9">
        <f t="shared" si="22"/>
        <v>11.484400000000001</v>
      </c>
      <c r="O57" s="70">
        <f t="shared" si="27"/>
        <v>0.11484400000000002</v>
      </c>
      <c r="P57" s="67">
        <f t="shared" si="23"/>
        <v>11.599244000000001</v>
      </c>
      <c r="Q57" s="33">
        <f>Q53</f>
        <v>0.33</v>
      </c>
      <c r="R57" s="75">
        <f t="shared" si="28"/>
        <v>17.312304477611942</v>
      </c>
      <c r="S57" s="75">
        <f t="shared" si="29"/>
        <v>0.18769552238805787</v>
      </c>
      <c r="T57" s="20">
        <f t="shared" si="30"/>
        <v>17.5</v>
      </c>
      <c r="U57" s="22">
        <f t="shared" si="31"/>
        <v>5.9007559999999994</v>
      </c>
      <c r="V57" s="19">
        <f t="shared" si="32"/>
        <v>0.3371860571428571</v>
      </c>
      <c r="W57" s="81">
        <f>W53</f>
        <v>17.5</v>
      </c>
      <c r="X57" s="70">
        <v>12.15</v>
      </c>
    </row>
    <row r="58" spans="1:25" x14ac:dyDescent="0.3">
      <c r="A58" s="84">
        <f>A53</f>
        <v>892</v>
      </c>
      <c r="B58" s="6" t="s">
        <v>437</v>
      </c>
      <c r="C58" s="78" t="s">
        <v>474</v>
      </c>
      <c r="D58" s="6" t="s">
        <v>475</v>
      </c>
      <c r="E58" s="7" t="s">
        <v>3</v>
      </c>
      <c r="F58" s="7" t="s">
        <v>3</v>
      </c>
      <c r="G58" s="23">
        <v>9.99</v>
      </c>
      <c r="H58" s="9">
        <v>11</v>
      </c>
      <c r="I58" s="10">
        <v>3.54</v>
      </c>
      <c r="J58" s="9">
        <f>J53</f>
        <v>1</v>
      </c>
      <c r="K58" s="9">
        <f t="shared" si="24"/>
        <v>0.19470000000000001</v>
      </c>
      <c r="L58" s="47">
        <f t="shared" si="25"/>
        <v>0.29970000000000002</v>
      </c>
      <c r="M58" s="89">
        <f t="shared" si="26"/>
        <v>1.4944000000000002</v>
      </c>
      <c r="N58" s="9">
        <f t="shared" si="22"/>
        <v>11.484400000000001</v>
      </c>
      <c r="O58" s="70">
        <f t="shared" si="27"/>
        <v>0.11484400000000002</v>
      </c>
      <c r="P58" s="67">
        <f t="shared" si="23"/>
        <v>11.599244000000001</v>
      </c>
      <c r="Q58" s="33">
        <f>Q53</f>
        <v>0.33</v>
      </c>
      <c r="R58" s="75">
        <f t="shared" si="28"/>
        <v>17.312304477611942</v>
      </c>
      <c r="S58" s="75">
        <f t="shared" si="29"/>
        <v>0.18769552238805787</v>
      </c>
      <c r="T58" s="20">
        <f t="shared" si="30"/>
        <v>17.5</v>
      </c>
      <c r="U58" s="22">
        <f t="shared" si="31"/>
        <v>5.9007559999999994</v>
      </c>
      <c r="V58" s="19">
        <f t="shared" si="32"/>
        <v>0.3371860571428571</v>
      </c>
      <c r="W58" s="81">
        <f>W54</f>
        <v>17.5</v>
      </c>
      <c r="X58" s="70">
        <v>12.15</v>
      </c>
    </row>
    <row r="59" spans="1:25" x14ac:dyDescent="0.3">
      <c r="A59" s="84">
        <f>A53</f>
        <v>892</v>
      </c>
      <c r="B59" s="6" t="s">
        <v>437</v>
      </c>
      <c r="C59" s="78" t="s">
        <v>476</v>
      </c>
      <c r="D59" s="6" t="s">
        <v>477</v>
      </c>
      <c r="E59" s="7" t="s">
        <v>3</v>
      </c>
      <c r="F59" s="7" t="s">
        <v>3</v>
      </c>
      <c r="G59" s="23">
        <v>9.99</v>
      </c>
      <c r="H59" s="9">
        <v>11</v>
      </c>
      <c r="I59" s="10">
        <v>3.54</v>
      </c>
      <c r="J59" s="9">
        <f>J53</f>
        <v>1</v>
      </c>
      <c r="K59" s="9">
        <f t="shared" si="24"/>
        <v>0.19470000000000001</v>
      </c>
      <c r="L59" s="47">
        <f t="shared" si="25"/>
        <v>0.29970000000000002</v>
      </c>
      <c r="M59" s="89">
        <f t="shared" si="26"/>
        <v>1.4944000000000002</v>
      </c>
      <c r="N59" s="9">
        <f t="shared" si="22"/>
        <v>11.484400000000001</v>
      </c>
      <c r="O59" s="70">
        <f t="shared" si="27"/>
        <v>0.11484400000000002</v>
      </c>
      <c r="P59" s="67">
        <f t="shared" si="23"/>
        <v>11.599244000000001</v>
      </c>
      <c r="Q59" s="33">
        <f>Q53</f>
        <v>0.33</v>
      </c>
      <c r="R59" s="75">
        <f t="shared" si="28"/>
        <v>17.312304477611942</v>
      </c>
      <c r="S59" s="75">
        <f t="shared" si="29"/>
        <v>0.18769552238805787</v>
      </c>
      <c r="T59" s="20">
        <f t="shared" si="30"/>
        <v>17.5</v>
      </c>
      <c r="U59" s="22">
        <f t="shared" si="31"/>
        <v>5.9007559999999994</v>
      </c>
      <c r="V59" s="19">
        <f t="shared" si="32"/>
        <v>0.3371860571428571</v>
      </c>
      <c r="W59" s="81">
        <f>W54</f>
        <v>17.5</v>
      </c>
      <c r="X59" s="70">
        <v>12.15</v>
      </c>
    </row>
    <row r="60" spans="1:25" ht="14.25" thickBot="1" x14ac:dyDescent="0.35">
      <c r="A60" s="85">
        <f>A54</f>
        <v>892</v>
      </c>
      <c r="B60" s="52" t="s">
        <v>437</v>
      </c>
      <c r="C60" s="91" t="s">
        <v>680</v>
      </c>
      <c r="D60" s="52" t="s">
        <v>681</v>
      </c>
      <c r="E60" s="53" t="s">
        <v>3</v>
      </c>
      <c r="F60" s="53" t="s">
        <v>3</v>
      </c>
      <c r="G60" s="92">
        <v>9.99</v>
      </c>
      <c r="H60" s="54">
        <v>11</v>
      </c>
      <c r="I60" s="55">
        <v>3.54</v>
      </c>
      <c r="J60" s="54">
        <f>J53</f>
        <v>1</v>
      </c>
      <c r="K60" s="54">
        <f t="shared" si="24"/>
        <v>0.19470000000000001</v>
      </c>
      <c r="L60" s="54">
        <f t="shared" si="25"/>
        <v>0.29970000000000002</v>
      </c>
      <c r="M60" s="64">
        <f t="shared" si="26"/>
        <v>1.4944000000000002</v>
      </c>
      <c r="N60" s="54">
        <f>G60+M60</f>
        <v>11.484400000000001</v>
      </c>
      <c r="O60" s="71">
        <f t="shared" si="27"/>
        <v>0.11484400000000002</v>
      </c>
      <c r="P60" s="74">
        <f>N60+O60</f>
        <v>11.599244000000001</v>
      </c>
      <c r="Q60" s="57">
        <f>Q54</f>
        <v>0.33</v>
      </c>
      <c r="R60" s="76">
        <f>P60/(1-Q60)</f>
        <v>17.312304477611942</v>
      </c>
      <c r="S60" s="76">
        <f>W60-R60</f>
        <v>0.18769552238805787</v>
      </c>
      <c r="T60" s="65">
        <f>R60+S60</f>
        <v>17.5</v>
      </c>
      <c r="U60" s="77">
        <f>T60-P60</f>
        <v>5.9007559999999994</v>
      </c>
      <c r="V60" s="58">
        <f>U60/T60</f>
        <v>0.3371860571428571</v>
      </c>
      <c r="W60" s="81">
        <f>W53</f>
        <v>17.5</v>
      </c>
      <c r="X60" s="70"/>
    </row>
    <row r="61" spans="1:25" ht="14.25" thickBot="1" x14ac:dyDescent="0.35">
      <c r="A61" s="133"/>
      <c r="C61" s="43" t="s">
        <v>819</v>
      </c>
      <c r="G61" s="24" t="s">
        <v>812</v>
      </c>
      <c r="K61" s="73"/>
      <c r="L61" s="25"/>
      <c r="O61" s="73">
        <v>0.01</v>
      </c>
      <c r="T61" s="13" t="s">
        <v>827</v>
      </c>
      <c r="Y61" s="88">
        <v>44805</v>
      </c>
    </row>
    <row r="62" spans="1:25" s="5" customFormat="1" ht="51.75" thickBot="1" x14ac:dyDescent="0.35">
      <c r="A62" s="26" t="s">
        <v>818</v>
      </c>
      <c r="B62" s="26" t="s">
        <v>782</v>
      </c>
      <c r="C62" s="26" t="s">
        <v>783</v>
      </c>
      <c r="D62" s="26" t="s">
        <v>828</v>
      </c>
      <c r="E62" s="27" t="s">
        <v>781</v>
      </c>
      <c r="F62" s="27" t="s">
        <v>780</v>
      </c>
      <c r="G62" s="28" t="s">
        <v>823</v>
      </c>
      <c r="H62" s="29" t="s">
        <v>815</v>
      </c>
      <c r="I62" s="30" t="s">
        <v>825</v>
      </c>
      <c r="J62" s="27" t="s">
        <v>800</v>
      </c>
      <c r="K62" s="27" t="s">
        <v>801</v>
      </c>
      <c r="L62" s="27" t="str">
        <f>L28</f>
        <v>SURCH FEE</v>
      </c>
      <c r="M62" s="61" t="s">
        <v>810</v>
      </c>
      <c r="N62" s="27" t="s">
        <v>802</v>
      </c>
      <c r="O62" s="29" t="s">
        <v>803</v>
      </c>
      <c r="P62" s="66" t="s">
        <v>811</v>
      </c>
      <c r="Q62" s="32" t="s">
        <v>804</v>
      </c>
      <c r="R62" s="758" t="s">
        <v>1011</v>
      </c>
      <c r="S62" s="27" t="s">
        <v>806</v>
      </c>
      <c r="T62" s="27" t="str">
        <f>T28</f>
        <v>SHEET PRICE</v>
      </c>
      <c r="U62" s="27" t="s">
        <v>808</v>
      </c>
      <c r="V62" s="27" t="s">
        <v>809</v>
      </c>
      <c r="W62" s="80"/>
      <c r="X62" s="904" t="s">
        <v>820</v>
      </c>
      <c r="Y62" s="5" t="s">
        <v>821</v>
      </c>
    </row>
    <row r="63" spans="1:25" x14ac:dyDescent="0.3">
      <c r="A63" s="93">
        <v>999</v>
      </c>
      <c r="B63" s="44" t="s">
        <v>437</v>
      </c>
      <c r="C63" s="86" t="s">
        <v>446</v>
      </c>
      <c r="D63" s="44" t="s">
        <v>447</v>
      </c>
      <c r="E63" s="45" t="s">
        <v>3</v>
      </c>
      <c r="F63" s="45" t="s">
        <v>3</v>
      </c>
      <c r="G63" s="46">
        <v>9.99</v>
      </c>
      <c r="H63" s="47">
        <v>11</v>
      </c>
      <c r="I63" s="48">
        <v>4.0999999999999996</v>
      </c>
      <c r="J63" s="47">
        <v>1</v>
      </c>
      <c r="K63" s="9">
        <f t="shared" si="24"/>
        <v>0.22549999999999998</v>
      </c>
      <c r="L63" s="47">
        <f t="shared" si="25"/>
        <v>0.29970000000000002</v>
      </c>
      <c r="M63" s="89">
        <f t="shared" si="26"/>
        <v>1.5252000000000001</v>
      </c>
      <c r="N63" s="9">
        <f t="shared" ref="N63:N80" si="33">G63+M63</f>
        <v>11.5152</v>
      </c>
      <c r="O63" s="70">
        <f t="shared" ref="O63:O80" si="34">N63*$O$46</f>
        <v>0.115152</v>
      </c>
      <c r="P63" s="67">
        <f t="shared" ref="P63:P80" si="35">N63+O63</f>
        <v>11.630352</v>
      </c>
      <c r="Q63" s="33">
        <f>Q55</f>
        <v>0.33</v>
      </c>
      <c r="R63" s="75">
        <f t="shared" ref="R63:R80" si="36">P63/(1-Q63)</f>
        <v>17.35873432835821</v>
      </c>
      <c r="S63" s="75">
        <f t="shared" ref="S63:S80" si="37">W63-R63</f>
        <v>0.14126567164178994</v>
      </c>
      <c r="T63" s="20">
        <f t="shared" ref="T63:T80" si="38">R63+S63</f>
        <v>17.5</v>
      </c>
      <c r="U63" s="22">
        <f t="shared" ref="U63:U80" si="39">T63-P63</f>
        <v>5.8696479999999998</v>
      </c>
      <c r="V63" s="19">
        <f t="shared" ref="V63:V80" si="40">U63/T63</f>
        <v>0.33540845714285711</v>
      </c>
      <c r="W63" s="81">
        <f>W56</f>
        <v>17.5</v>
      </c>
      <c r="X63" s="70">
        <v>11.85</v>
      </c>
    </row>
    <row r="64" spans="1:25" x14ac:dyDescent="0.3">
      <c r="A64" s="93">
        <v>999</v>
      </c>
      <c r="B64" s="6" t="s">
        <v>437</v>
      </c>
      <c r="C64" s="42" t="s">
        <v>448</v>
      </c>
      <c r="D64" s="6" t="s">
        <v>449</v>
      </c>
      <c r="E64" s="7" t="s">
        <v>3</v>
      </c>
      <c r="F64" s="7" t="s">
        <v>3</v>
      </c>
      <c r="G64" s="23">
        <v>9.99</v>
      </c>
      <c r="H64" s="9">
        <v>11</v>
      </c>
      <c r="I64" s="10">
        <v>4.0999999999999996</v>
      </c>
      <c r="J64" s="9">
        <f>J63</f>
        <v>1</v>
      </c>
      <c r="K64" s="9">
        <f t="shared" si="24"/>
        <v>0.22549999999999998</v>
      </c>
      <c r="L64" s="47">
        <f t="shared" si="25"/>
        <v>0.29970000000000002</v>
      </c>
      <c r="M64" s="89">
        <f t="shared" si="26"/>
        <v>1.5252000000000001</v>
      </c>
      <c r="N64" s="9">
        <f t="shared" si="33"/>
        <v>11.5152</v>
      </c>
      <c r="O64" s="70">
        <f t="shared" si="34"/>
        <v>0.115152</v>
      </c>
      <c r="P64" s="67">
        <f t="shared" si="35"/>
        <v>11.630352</v>
      </c>
      <c r="Q64" s="33">
        <f>Q56</f>
        <v>0.33</v>
      </c>
      <c r="R64" s="75">
        <f t="shared" si="36"/>
        <v>17.35873432835821</v>
      </c>
      <c r="S64" s="75">
        <f t="shared" si="37"/>
        <v>0.14126567164178994</v>
      </c>
      <c r="T64" s="20">
        <f t="shared" si="38"/>
        <v>17.5</v>
      </c>
      <c r="U64" s="22">
        <f t="shared" si="39"/>
        <v>5.8696479999999998</v>
      </c>
      <c r="V64" s="19">
        <f t="shared" si="40"/>
        <v>0.33540845714285711</v>
      </c>
      <c r="W64" s="81">
        <f>W57</f>
        <v>17.5</v>
      </c>
      <c r="X64" s="70">
        <v>11.85</v>
      </c>
      <c r="Y64" s="11">
        <v>14</v>
      </c>
    </row>
    <row r="65" spans="1:25" x14ac:dyDescent="0.3">
      <c r="A65" s="93">
        <v>999</v>
      </c>
      <c r="B65" s="6" t="s">
        <v>437</v>
      </c>
      <c r="C65" s="42" t="s">
        <v>450</v>
      </c>
      <c r="D65" s="6" t="s">
        <v>451</v>
      </c>
      <c r="E65" s="7" t="s">
        <v>3</v>
      </c>
      <c r="F65" s="7" t="s">
        <v>3</v>
      </c>
      <c r="G65" s="23">
        <v>9.99</v>
      </c>
      <c r="H65" s="9">
        <v>11</v>
      </c>
      <c r="I65" s="10">
        <v>4.0999999999999996</v>
      </c>
      <c r="J65" s="9">
        <f>J63</f>
        <v>1</v>
      </c>
      <c r="K65" s="9">
        <f t="shared" si="24"/>
        <v>0.22549999999999998</v>
      </c>
      <c r="L65" s="47">
        <f t="shared" si="25"/>
        <v>0.29970000000000002</v>
      </c>
      <c r="M65" s="89">
        <f t="shared" si="26"/>
        <v>1.5252000000000001</v>
      </c>
      <c r="N65" s="9">
        <f t="shared" si="33"/>
        <v>11.5152</v>
      </c>
      <c r="O65" s="70">
        <f t="shared" si="34"/>
        <v>0.115152</v>
      </c>
      <c r="P65" s="67">
        <f t="shared" si="35"/>
        <v>11.630352</v>
      </c>
      <c r="Q65" s="33">
        <f>Q57</f>
        <v>0.33</v>
      </c>
      <c r="R65" s="75">
        <f t="shared" si="36"/>
        <v>17.35873432835821</v>
      </c>
      <c r="S65" s="75">
        <f t="shared" si="37"/>
        <v>0.14126567164178994</v>
      </c>
      <c r="T65" s="20">
        <f t="shared" si="38"/>
        <v>17.5</v>
      </c>
      <c r="U65" s="22">
        <f t="shared" si="39"/>
        <v>5.8696479999999998</v>
      </c>
      <c r="V65" s="19">
        <f t="shared" si="40"/>
        <v>0.33540845714285711</v>
      </c>
      <c r="W65" s="81">
        <f>W58</f>
        <v>17.5</v>
      </c>
      <c r="X65" s="70">
        <f>X63</f>
        <v>11.85</v>
      </c>
    </row>
    <row r="66" spans="1:25" x14ac:dyDescent="0.3">
      <c r="A66" s="93">
        <v>999</v>
      </c>
      <c r="B66" s="6" t="s">
        <v>437</v>
      </c>
      <c r="C66" s="42" t="s">
        <v>452</v>
      </c>
      <c r="D66" s="6" t="s">
        <v>453</v>
      </c>
      <c r="E66" s="7" t="s">
        <v>3</v>
      </c>
      <c r="F66" s="7" t="s">
        <v>3</v>
      </c>
      <c r="G66" s="23">
        <v>9.99</v>
      </c>
      <c r="H66" s="9">
        <v>11</v>
      </c>
      <c r="I66" s="10">
        <v>4.0999999999999996</v>
      </c>
      <c r="J66" s="9">
        <f>J63</f>
        <v>1</v>
      </c>
      <c r="K66" s="9">
        <f t="shared" si="24"/>
        <v>0.22549999999999998</v>
      </c>
      <c r="L66" s="47">
        <f t="shared" si="25"/>
        <v>0.29970000000000002</v>
      </c>
      <c r="M66" s="89">
        <f t="shared" si="26"/>
        <v>1.5252000000000001</v>
      </c>
      <c r="N66" s="9">
        <f t="shared" si="33"/>
        <v>11.5152</v>
      </c>
      <c r="O66" s="70">
        <f t="shared" si="34"/>
        <v>0.115152</v>
      </c>
      <c r="P66" s="67">
        <f t="shared" si="35"/>
        <v>11.630352</v>
      </c>
      <c r="Q66" s="33">
        <f>Q58</f>
        <v>0.33</v>
      </c>
      <c r="R66" s="75">
        <f t="shared" si="36"/>
        <v>17.35873432835821</v>
      </c>
      <c r="S66" s="75">
        <f t="shared" si="37"/>
        <v>0.14126567164178994</v>
      </c>
      <c r="T66" s="20">
        <f t="shared" si="38"/>
        <v>17.5</v>
      </c>
      <c r="U66" s="22">
        <f t="shared" si="39"/>
        <v>5.8696479999999998</v>
      </c>
      <c r="V66" s="19">
        <f t="shared" si="40"/>
        <v>0.33540845714285711</v>
      </c>
      <c r="W66" s="81">
        <f>W59</f>
        <v>17.5</v>
      </c>
      <c r="X66" s="70">
        <v>11.85</v>
      </c>
    </row>
    <row r="67" spans="1:25" x14ac:dyDescent="0.3">
      <c r="A67" s="93">
        <v>999</v>
      </c>
      <c r="B67" s="6" t="s">
        <v>437</v>
      </c>
      <c r="C67" s="42" t="s">
        <v>454</v>
      </c>
      <c r="D67" s="6" t="s">
        <v>455</v>
      </c>
      <c r="E67" s="7" t="s">
        <v>3</v>
      </c>
      <c r="F67" s="7" t="s">
        <v>3</v>
      </c>
      <c r="G67" s="23">
        <v>9.99</v>
      </c>
      <c r="H67" s="9">
        <v>11</v>
      </c>
      <c r="I67" s="10">
        <v>4.0999999999999996</v>
      </c>
      <c r="J67" s="9">
        <f>J63</f>
        <v>1</v>
      </c>
      <c r="K67" s="9">
        <f t="shared" ref="K67:K80" si="41">I67*$K$46</f>
        <v>0.22549999999999998</v>
      </c>
      <c r="L67" s="47">
        <f t="shared" si="25"/>
        <v>0.29970000000000002</v>
      </c>
      <c r="M67" s="89">
        <f t="shared" si="26"/>
        <v>1.5252000000000001</v>
      </c>
      <c r="N67" s="9">
        <f t="shared" si="33"/>
        <v>11.5152</v>
      </c>
      <c r="O67" s="70">
        <f t="shared" si="34"/>
        <v>0.115152</v>
      </c>
      <c r="P67" s="67">
        <f t="shared" si="35"/>
        <v>11.630352</v>
      </c>
      <c r="Q67" s="33">
        <f>Q64</f>
        <v>0.33</v>
      </c>
      <c r="R67" s="75">
        <f t="shared" si="36"/>
        <v>17.35873432835821</v>
      </c>
      <c r="S67" s="75">
        <f t="shared" si="37"/>
        <v>0.14126567164178994</v>
      </c>
      <c r="T67" s="20">
        <f t="shared" si="38"/>
        <v>17.5</v>
      </c>
      <c r="U67" s="22">
        <f t="shared" si="39"/>
        <v>5.8696479999999998</v>
      </c>
      <c r="V67" s="19">
        <f t="shared" si="40"/>
        <v>0.33540845714285711</v>
      </c>
      <c r="W67" s="81">
        <f>W63</f>
        <v>17.5</v>
      </c>
      <c r="X67" s="70">
        <v>11.85</v>
      </c>
    </row>
    <row r="68" spans="1:25" x14ac:dyDescent="0.3">
      <c r="A68" s="93">
        <v>999</v>
      </c>
      <c r="B68" s="6" t="s">
        <v>437</v>
      </c>
      <c r="C68" s="42" t="s">
        <v>456</v>
      </c>
      <c r="D68" s="6" t="s">
        <v>457</v>
      </c>
      <c r="E68" s="7" t="s">
        <v>3</v>
      </c>
      <c r="F68" s="7" t="s">
        <v>3</v>
      </c>
      <c r="G68" s="23">
        <v>9.99</v>
      </c>
      <c r="H68" s="9">
        <v>11</v>
      </c>
      <c r="I68" s="10">
        <v>4.0999999999999996</v>
      </c>
      <c r="J68" s="9">
        <f>J67</f>
        <v>1</v>
      </c>
      <c r="K68" s="9">
        <f t="shared" si="41"/>
        <v>0.22549999999999998</v>
      </c>
      <c r="L68" s="47">
        <f t="shared" si="25"/>
        <v>0.29970000000000002</v>
      </c>
      <c r="M68" s="89">
        <f t="shared" si="26"/>
        <v>1.5252000000000001</v>
      </c>
      <c r="N68" s="9">
        <f t="shared" si="33"/>
        <v>11.5152</v>
      </c>
      <c r="O68" s="70">
        <f t="shared" si="34"/>
        <v>0.115152</v>
      </c>
      <c r="P68" s="67">
        <f t="shared" si="35"/>
        <v>11.630352</v>
      </c>
      <c r="Q68" s="33">
        <f>Q65</f>
        <v>0.33</v>
      </c>
      <c r="R68" s="75">
        <f t="shared" si="36"/>
        <v>17.35873432835821</v>
      </c>
      <c r="S68" s="75">
        <f t="shared" si="37"/>
        <v>0.14126567164178994</v>
      </c>
      <c r="T68" s="20">
        <f t="shared" si="38"/>
        <v>17.5</v>
      </c>
      <c r="U68" s="22">
        <f t="shared" si="39"/>
        <v>5.8696479999999998</v>
      </c>
      <c r="V68" s="19">
        <f t="shared" si="40"/>
        <v>0.33540845714285711</v>
      </c>
      <c r="W68" s="81">
        <f>W67</f>
        <v>17.5</v>
      </c>
      <c r="X68" s="70">
        <v>11.85</v>
      </c>
      <c r="Y68" s="11">
        <v>5</v>
      </c>
    </row>
    <row r="69" spans="1:25" x14ac:dyDescent="0.3">
      <c r="A69" s="84">
        <f>A67</f>
        <v>999</v>
      </c>
      <c r="B69" s="6" t="s">
        <v>437</v>
      </c>
      <c r="C69" s="42" t="s">
        <v>458</v>
      </c>
      <c r="D69" s="6" t="s">
        <v>459</v>
      </c>
      <c r="E69" s="7" t="s">
        <v>3</v>
      </c>
      <c r="F69" s="7" t="s">
        <v>3</v>
      </c>
      <c r="G69" s="23">
        <v>9.99</v>
      </c>
      <c r="H69" s="9">
        <v>11</v>
      </c>
      <c r="I69" s="10">
        <v>4.0999999999999996</v>
      </c>
      <c r="J69" s="9">
        <f>J67</f>
        <v>1</v>
      </c>
      <c r="K69" s="9">
        <f t="shared" si="41"/>
        <v>0.22549999999999998</v>
      </c>
      <c r="L69" s="47">
        <f t="shared" si="25"/>
        <v>0.29970000000000002</v>
      </c>
      <c r="M69" s="89">
        <f t="shared" si="26"/>
        <v>1.5252000000000001</v>
      </c>
      <c r="N69" s="9">
        <f t="shared" si="33"/>
        <v>11.5152</v>
      </c>
      <c r="O69" s="70">
        <f t="shared" si="34"/>
        <v>0.115152</v>
      </c>
      <c r="P69" s="67">
        <f t="shared" si="35"/>
        <v>11.630352</v>
      </c>
      <c r="Q69" s="33">
        <f>Q66</f>
        <v>0.33</v>
      </c>
      <c r="R69" s="75">
        <f t="shared" si="36"/>
        <v>17.35873432835821</v>
      </c>
      <c r="S69" s="75">
        <f t="shared" si="37"/>
        <v>0.14126567164178994</v>
      </c>
      <c r="T69" s="20">
        <f t="shared" si="38"/>
        <v>17.5</v>
      </c>
      <c r="U69" s="22">
        <f t="shared" si="39"/>
        <v>5.8696479999999998</v>
      </c>
      <c r="V69" s="19">
        <f t="shared" si="40"/>
        <v>0.33540845714285711</v>
      </c>
      <c r="W69" s="81">
        <f>W67</f>
        <v>17.5</v>
      </c>
      <c r="X69" s="70">
        <v>11.85</v>
      </c>
      <c r="Y69" s="11">
        <v>1</v>
      </c>
    </row>
    <row r="70" spans="1:25" ht="14.25" thickBot="1" x14ac:dyDescent="0.35">
      <c r="A70" s="85">
        <f>A67</f>
        <v>999</v>
      </c>
      <c r="B70" s="52" t="s">
        <v>437</v>
      </c>
      <c r="C70" s="691" t="s">
        <v>460</v>
      </c>
      <c r="D70" s="52" t="s">
        <v>461</v>
      </c>
      <c r="E70" s="53" t="s">
        <v>3</v>
      </c>
      <c r="F70" s="53" t="s">
        <v>3</v>
      </c>
      <c r="G70" s="92">
        <v>9.99</v>
      </c>
      <c r="H70" s="54">
        <v>11</v>
      </c>
      <c r="I70" s="55">
        <v>4.0999999999999996</v>
      </c>
      <c r="J70" s="54">
        <f>J67</f>
        <v>1</v>
      </c>
      <c r="K70" s="54">
        <f t="shared" si="41"/>
        <v>0.22549999999999998</v>
      </c>
      <c r="L70" s="54">
        <f t="shared" si="25"/>
        <v>0.29970000000000002</v>
      </c>
      <c r="M70" s="64">
        <f t="shared" si="26"/>
        <v>1.5252000000000001</v>
      </c>
      <c r="N70" s="54">
        <f t="shared" si="33"/>
        <v>11.5152</v>
      </c>
      <c r="O70" s="71">
        <f t="shared" si="34"/>
        <v>0.115152</v>
      </c>
      <c r="P70" s="74">
        <f t="shared" si="35"/>
        <v>11.630352</v>
      </c>
      <c r="Q70" s="57">
        <f>Q67</f>
        <v>0.33</v>
      </c>
      <c r="R70" s="76">
        <f t="shared" si="36"/>
        <v>17.35873432835821</v>
      </c>
      <c r="S70" s="76">
        <f t="shared" si="37"/>
        <v>0.14126567164178994</v>
      </c>
      <c r="T70" s="65">
        <f t="shared" si="38"/>
        <v>17.5</v>
      </c>
      <c r="U70" s="77">
        <f t="shared" si="39"/>
        <v>5.8696479999999998</v>
      </c>
      <c r="V70" s="58">
        <f t="shared" si="40"/>
        <v>0.33540845714285711</v>
      </c>
      <c r="W70" s="81">
        <f>W67</f>
        <v>17.5</v>
      </c>
      <c r="X70" s="70">
        <v>11.85</v>
      </c>
      <c r="Y70" s="11">
        <v>9</v>
      </c>
    </row>
    <row r="71" spans="1:25" x14ac:dyDescent="0.3">
      <c r="A71" s="93">
        <v>871</v>
      </c>
      <c r="B71" s="44" t="s">
        <v>437</v>
      </c>
      <c r="C71" s="569" t="s">
        <v>478</v>
      </c>
      <c r="D71" s="44" t="s">
        <v>479</v>
      </c>
      <c r="E71" s="45" t="s">
        <v>3</v>
      </c>
      <c r="F71" s="45" t="s">
        <v>3</v>
      </c>
      <c r="G71" s="46">
        <v>9.99</v>
      </c>
      <c r="H71" s="47">
        <v>11</v>
      </c>
      <c r="I71" s="48">
        <v>5.2</v>
      </c>
      <c r="J71" s="47">
        <v>1</v>
      </c>
      <c r="K71" s="9">
        <f t="shared" si="41"/>
        <v>0.28600000000000003</v>
      </c>
      <c r="L71" s="47">
        <f t="shared" si="25"/>
        <v>0.29970000000000002</v>
      </c>
      <c r="M71" s="89">
        <f t="shared" si="26"/>
        <v>1.5857000000000001</v>
      </c>
      <c r="N71" s="9">
        <f t="shared" si="33"/>
        <v>11.575700000000001</v>
      </c>
      <c r="O71" s="70">
        <f t="shared" si="34"/>
        <v>0.11575700000000001</v>
      </c>
      <c r="P71" s="67">
        <f t="shared" si="35"/>
        <v>11.691457000000002</v>
      </c>
      <c r="Q71" s="33">
        <v>0.35</v>
      </c>
      <c r="R71" s="75">
        <f t="shared" si="36"/>
        <v>17.986856923076925</v>
      </c>
      <c r="S71" s="75">
        <f t="shared" si="37"/>
        <v>3.1430769230738065E-3</v>
      </c>
      <c r="T71" s="20">
        <f t="shared" si="38"/>
        <v>17.989999999999998</v>
      </c>
      <c r="U71" s="22">
        <f t="shared" si="39"/>
        <v>6.2985429999999969</v>
      </c>
      <c r="V71" s="19">
        <f t="shared" si="40"/>
        <v>0.35011356309060576</v>
      </c>
      <c r="W71" s="81">
        <v>17.989999999999998</v>
      </c>
      <c r="X71" s="70">
        <v>13.85</v>
      </c>
    </row>
    <row r="72" spans="1:25" x14ac:dyDescent="0.3">
      <c r="A72" s="84">
        <v>871</v>
      </c>
      <c r="B72" s="6" t="s">
        <v>437</v>
      </c>
      <c r="C72" s="565" t="s">
        <v>480</v>
      </c>
      <c r="D72" s="6" t="s">
        <v>481</v>
      </c>
      <c r="E72" s="7" t="s">
        <v>3</v>
      </c>
      <c r="F72" s="7" t="s">
        <v>3</v>
      </c>
      <c r="G72" s="23">
        <v>9.99</v>
      </c>
      <c r="H72" s="9">
        <v>11</v>
      </c>
      <c r="I72" s="10">
        <v>5.2</v>
      </c>
      <c r="J72" s="9">
        <f>J71</f>
        <v>1</v>
      </c>
      <c r="K72" s="9">
        <f t="shared" si="41"/>
        <v>0.28600000000000003</v>
      </c>
      <c r="L72" s="47">
        <f t="shared" si="25"/>
        <v>0.29970000000000002</v>
      </c>
      <c r="M72" s="89">
        <f t="shared" si="26"/>
        <v>1.5857000000000001</v>
      </c>
      <c r="N72" s="9">
        <f t="shared" si="33"/>
        <v>11.575700000000001</v>
      </c>
      <c r="O72" s="70">
        <f t="shared" si="34"/>
        <v>0.11575700000000001</v>
      </c>
      <c r="P72" s="67">
        <f t="shared" si="35"/>
        <v>11.691457000000002</v>
      </c>
      <c r="Q72" s="33">
        <f>Q71</f>
        <v>0.35</v>
      </c>
      <c r="R72" s="75">
        <f t="shared" si="36"/>
        <v>17.986856923076925</v>
      </c>
      <c r="S72" s="75">
        <f t="shared" si="37"/>
        <v>3.1430769230738065E-3</v>
      </c>
      <c r="T72" s="20">
        <f t="shared" si="38"/>
        <v>17.989999999999998</v>
      </c>
      <c r="U72" s="22">
        <f t="shared" si="39"/>
        <v>6.2985429999999969</v>
      </c>
      <c r="V72" s="19">
        <f t="shared" si="40"/>
        <v>0.35011356309060576</v>
      </c>
      <c r="W72" s="81">
        <f>W71</f>
        <v>17.989999999999998</v>
      </c>
      <c r="X72" s="70">
        <v>13.85</v>
      </c>
      <c r="Y72" s="11">
        <v>8</v>
      </c>
    </row>
    <row r="73" spans="1:25" x14ac:dyDescent="0.3">
      <c r="A73" s="84">
        <v>871</v>
      </c>
      <c r="B73" s="6" t="s">
        <v>437</v>
      </c>
      <c r="C73" s="565" t="s">
        <v>482</v>
      </c>
      <c r="D73" s="6" t="s">
        <v>483</v>
      </c>
      <c r="E73" s="7" t="s">
        <v>3</v>
      </c>
      <c r="F73" s="7" t="s">
        <v>3</v>
      </c>
      <c r="G73" s="23">
        <v>9.99</v>
      </c>
      <c r="H73" s="9">
        <v>11</v>
      </c>
      <c r="I73" s="10">
        <v>5.2</v>
      </c>
      <c r="J73" s="9">
        <f>J71</f>
        <v>1</v>
      </c>
      <c r="K73" s="9">
        <f t="shared" si="41"/>
        <v>0.28600000000000003</v>
      </c>
      <c r="L73" s="47">
        <f t="shared" si="25"/>
        <v>0.29970000000000002</v>
      </c>
      <c r="M73" s="89">
        <f t="shared" si="26"/>
        <v>1.5857000000000001</v>
      </c>
      <c r="N73" s="9">
        <f t="shared" si="33"/>
        <v>11.575700000000001</v>
      </c>
      <c r="O73" s="70">
        <f t="shared" si="34"/>
        <v>0.11575700000000001</v>
      </c>
      <c r="P73" s="67">
        <f t="shared" si="35"/>
        <v>11.691457000000002</v>
      </c>
      <c r="Q73" s="33">
        <f>Q71</f>
        <v>0.35</v>
      </c>
      <c r="R73" s="75">
        <f t="shared" si="36"/>
        <v>17.986856923076925</v>
      </c>
      <c r="S73" s="75">
        <f t="shared" si="37"/>
        <v>3.1430769230738065E-3</v>
      </c>
      <c r="T73" s="20">
        <f t="shared" si="38"/>
        <v>17.989999999999998</v>
      </c>
      <c r="U73" s="22">
        <f t="shared" si="39"/>
        <v>6.2985429999999969</v>
      </c>
      <c r="V73" s="19">
        <f t="shared" si="40"/>
        <v>0.35011356309060576</v>
      </c>
      <c r="W73" s="81">
        <f>W71</f>
        <v>17.989999999999998</v>
      </c>
      <c r="X73" s="70">
        <v>13.85</v>
      </c>
    </row>
    <row r="74" spans="1:25" x14ac:dyDescent="0.3">
      <c r="A74" s="84">
        <v>871</v>
      </c>
      <c r="B74" s="6" t="s">
        <v>437</v>
      </c>
      <c r="C74" s="565" t="s">
        <v>484</v>
      </c>
      <c r="D74" s="6" t="s">
        <v>485</v>
      </c>
      <c r="E74" s="7" t="s">
        <v>3</v>
      </c>
      <c r="F74" s="7" t="s">
        <v>3</v>
      </c>
      <c r="G74" s="23">
        <v>9.99</v>
      </c>
      <c r="H74" s="9">
        <v>11</v>
      </c>
      <c r="I74" s="10">
        <v>5.2</v>
      </c>
      <c r="J74" s="9">
        <f>J71</f>
        <v>1</v>
      </c>
      <c r="K74" s="9">
        <f t="shared" si="41"/>
        <v>0.28600000000000003</v>
      </c>
      <c r="L74" s="47">
        <f t="shared" si="25"/>
        <v>0.29970000000000002</v>
      </c>
      <c r="M74" s="89">
        <f t="shared" si="26"/>
        <v>1.5857000000000001</v>
      </c>
      <c r="N74" s="9">
        <f t="shared" si="33"/>
        <v>11.575700000000001</v>
      </c>
      <c r="O74" s="70">
        <f t="shared" si="34"/>
        <v>0.11575700000000001</v>
      </c>
      <c r="P74" s="67">
        <f t="shared" si="35"/>
        <v>11.691457000000002</v>
      </c>
      <c r="Q74" s="33">
        <f>Q71</f>
        <v>0.35</v>
      </c>
      <c r="R74" s="75">
        <f t="shared" si="36"/>
        <v>17.986856923076925</v>
      </c>
      <c r="S74" s="75">
        <f t="shared" si="37"/>
        <v>3.1430769230738065E-3</v>
      </c>
      <c r="T74" s="20">
        <f t="shared" si="38"/>
        <v>17.989999999999998</v>
      </c>
      <c r="U74" s="22">
        <f t="shared" si="39"/>
        <v>6.2985429999999969</v>
      </c>
      <c r="V74" s="19">
        <f t="shared" si="40"/>
        <v>0.35011356309060576</v>
      </c>
      <c r="W74" s="81">
        <f>W71</f>
        <v>17.989999999999998</v>
      </c>
      <c r="X74" s="70">
        <v>13.85</v>
      </c>
    </row>
    <row r="75" spans="1:25" x14ac:dyDescent="0.3">
      <c r="A75" s="84">
        <v>871</v>
      </c>
      <c r="B75" s="6" t="s">
        <v>437</v>
      </c>
      <c r="C75" s="565" t="s">
        <v>486</v>
      </c>
      <c r="D75" s="6" t="s">
        <v>487</v>
      </c>
      <c r="E75" s="7" t="s">
        <v>3</v>
      </c>
      <c r="F75" s="7" t="s">
        <v>3</v>
      </c>
      <c r="G75" s="23">
        <v>9.99</v>
      </c>
      <c r="H75" s="9">
        <v>11</v>
      </c>
      <c r="I75" s="10">
        <v>5.2</v>
      </c>
      <c r="J75" s="9">
        <f>J71</f>
        <v>1</v>
      </c>
      <c r="K75" s="9">
        <f t="shared" si="41"/>
        <v>0.28600000000000003</v>
      </c>
      <c r="L75" s="47">
        <f t="shared" si="25"/>
        <v>0.29970000000000002</v>
      </c>
      <c r="M75" s="89">
        <f t="shared" si="26"/>
        <v>1.5857000000000001</v>
      </c>
      <c r="N75" s="9">
        <f t="shared" si="33"/>
        <v>11.575700000000001</v>
      </c>
      <c r="O75" s="70">
        <f t="shared" si="34"/>
        <v>0.11575700000000001</v>
      </c>
      <c r="P75" s="67">
        <f t="shared" si="35"/>
        <v>11.691457000000002</v>
      </c>
      <c r="Q75" s="33">
        <f>Q71</f>
        <v>0.35</v>
      </c>
      <c r="R75" s="75">
        <f t="shared" si="36"/>
        <v>17.986856923076925</v>
      </c>
      <c r="S75" s="75">
        <f t="shared" si="37"/>
        <v>3.1430769230738065E-3</v>
      </c>
      <c r="T75" s="20">
        <f t="shared" si="38"/>
        <v>17.989999999999998</v>
      </c>
      <c r="U75" s="22">
        <f t="shared" si="39"/>
        <v>6.2985429999999969</v>
      </c>
      <c r="V75" s="19">
        <f t="shared" si="40"/>
        <v>0.35011356309060576</v>
      </c>
      <c r="W75" s="81">
        <f>W71</f>
        <v>17.989999999999998</v>
      </c>
      <c r="X75" s="70">
        <v>13.85</v>
      </c>
    </row>
    <row r="76" spans="1:25" ht="14.25" thickBot="1" x14ac:dyDescent="0.35">
      <c r="A76" s="85">
        <v>871</v>
      </c>
      <c r="B76" s="52" t="s">
        <v>437</v>
      </c>
      <c r="C76" s="568" t="s">
        <v>488</v>
      </c>
      <c r="D76" s="52" t="s">
        <v>489</v>
      </c>
      <c r="E76" s="53" t="s">
        <v>3</v>
      </c>
      <c r="F76" s="53" t="s">
        <v>3</v>
      </c>
      <c r="G76" s="92">
        <v>9.99</v>
      </c>
      <c r="H76" s="54">
        <v>11</v>
      </c>
      <c r="I76" s="55">
        <v>5.2</v>
      </c>
      <c r="J76" s="54">
        <f>J71</f>
        <v>1</v>
      </c>
      <c r="K76" s="54">
        <f t="shared" si="41"/>
        <v>0.28600000000000003</v>
      </c>
      <c r="L76" s="54">
        <f t="shared" si="25"/>
        <v>0.29970000000000002</v>
      </c>
      <c r="M76" s="64">
        <f t="shared" si="26"/>
        <v>1.5857000000000001</v>
      </c>
      <c r="N76" s="54">
        <f t="shared" si="33"/>
        <v>11.575700000000001</v>
      </c>
      <c r="O76" s="71">
        <f t="shared" si="34"/>
        <v>0.11575700000000001</v>
      </c>
      <c r="P76" s="74">
        <f t="shared" si="35"/>
        <v>11.691457000000002</v>
      </c>
      <c r="Q76" s="57">
        <f>Q71</f>
        <v>0.35</v>
      </c>
      <c r="R76" s="76">
        <f t="shared" si="36"/>
        <v>17.986856923076925</v>
      </c>
      <c r="S76" s="76">
        <f t="shared" si="37"/>
        <v>3.1430769230738065E-3</v>
      </c>
      <c r="T76" s="65">
        <f t="shared" si="38"/>
        <v>17.989999999999998</v>
      </c>
      <c r="U76" s="77">
        <f t="shared" si="39"/>
        <v>6.2985429999999969</v>
      </c>
      <c r="V76" s="58">
        <f t="shared" si="40"/>
        <v>0.35011356309060576</v>
      </c>
      <c r="W76" s="81">
        <f>W71</f>
        <v>17.989999999999998</v>
      </c>
      <c r="X76" s="70">
        <v>13.85</v>
      </c>
      <c r="Y76" s="11">
        <v>12</v>
      </c>
    </row>
    <row r="77" spans="1:25" x14ac:dyDescent="0.3">
      <c r="A77" s="93">
        <v>894</v>
      </c>
      <c r="B77" s="44" t="s">
        <v>437</v>
      </c>
      <c r="C77" s="86" t="s">
        <v>502</v>
      </c>
      <c r="D77" s="44" t="s">
        <v>503</v>
      </c>
      <c r="E77" s="45" t="s">
        <v>3</v>
      </c>
      <c r="F77" s="45" t="s">
        <v>3</v>
      </c>
      <c r="G77" s="46">
        <v>9.99</v>
      </c>
      <c r="H77" s="47">
        <v>11</v>
      </c>
      <c r="I77" s="48">
        <v>3.54</v>
      </c>
      <c r="J77" s="47">
        <v>1</v>
      </c>
      <c r="K77" s="9">
        <f t="shared" si="41"/>
        <v>0.19470000000000001</v>
      </c>
      <c r="L77" s="47">
        <f t="shared" si="25"/>
        <v>0.29970000000000002</v>
      </c>
      <c r="M77" s="89">
        <f t="shared" si="26"/>
        <v>1.4944000000000002</v>
      </c>
      <c r="N77" s="9">
        <f t="shared" si="33"/>
        <v>11.484400000000001</v>
      </c>
      <c r="O77" s="70">
        <f t="shared" si="34"/>
        <v>0.11484400000000002</v>
      </c>
      <c r="P77" s="67">
        <f t="shared" si="35"/>
        <v>11.599244000000001</v>
      </c>
      <c r="Q77" s="33">
        <f>Q74</f>
        <v>0.35</v>
      </c>
      <c r="R77" s="75">
        <f t="shared" si="36"/>
        <v>17.844990769230769</v>
      </c>
      <c r="S77" s="75">
        <f t="shared" si="37"/>
        <v>0.14500923076922945</v>
      </c>
      <c r="T77" s="20">
        <f t="shared" si="38"/>
        <v>17.989999999999998</v>
      </c>
      <c r="U77" s="22">
        <f t="shared" si="39"/>
        <v>6.3907559999999979</v>
      </c>
      <c r="V77" s="19">
        <f t="shared" si="40"/>
        <v>0.35523935519733174</v>
      </c>
      <c r="W77" s="81">
        <v>17.989999999999998</v>
      </c>
      <c r="X77" s="70">
        <v>15.38</v>
      </c>
    </row>
    <row r="78" spans="1:25" x14ac:dyDescent="0.3">
      <c r="A78" s="84">
        <v>894</v>
      </c>
      <c r="B78" s="6" t="s">
        <v>437</v>
      </c>
      <c r="C78" s="78" t="s">
        <v>504</v>
      </c>
      <c r="D78" s="6" t="s">
        <v>505</v>
      </c>
      <c r="E78" s="7" t="s">
        <v>3</v>
      </c>
      <c r="F78" s="7" t="s">
        <v>3</v>
      </c>
      <c r="G78" s="23">
        <v>9.99</v>
      </c>
      <c r="H78" s="9">
        <v>11</v>
      </c>
      <c r="I78" s="10">
        <v>3.54</v>
      </c>
      <c r="J78" s="9">
        <f>J77</f>
        <v>1</v>
      </c>
      <c r="K78" s="9">
        <f t="shared" si="41"/>
        <v>0.19470000000000001</v>
      </c>
      <c r="L78" s="47">
        <f t="shared" si="25"/>
        <v>0.29970000000000002</v>
      </c>
      <c r="M78" s="89">
        <f t="shared" si="26"/>
        <v>1.4944000000000002</v>
      </c>
      <c r="N78" s="9">
        <f t="shared" si="33"/>
        <v>11.484400000000001</v>
      </c>
      <c r="O78" s="70">
        <f t="shared" si="34"/>
        <v>0.11484400000000002</v>
      </c>
      <c r="P78" s="67">
        <f t="shared" si="35"/>
        <v>11.599244000000001</v>
      </c>
      <c r="Q78" s="33">
        <f>Q75</f>
        <v>0.35</v>
      </c>
      <c r="R78" s="75">
        <f t="shared" si="36"/>
        <v>17.844990769230769</v>
      </c>
      <c r="S78" s="75">
        <f t="shared" si="37"/>
        <v>0.14500923076922945</v>
      </c>
      <c r="T78" s="20">
        <f t="shared" si="38"/>
        <v>17.989999999999998</v>
      </c>
      <c r="U78" s="22">
        <f t="shared" si="39"/>
        <v>6.3907559999999979</v>
      </c>
      <c r="V78" s="19">
        <f t="shared" si="40"/>
        <v>0.35523935519733174</v>
      </c>
      <c r="W78" s="81">
        <f>W77</f>
        <v>17.989999999999998</v>
      </c>
      <c r="X78" s="70">
        <v>15.38</v>
      </c>
    </row>
    <row r="79" spans="1:25" x14ac:dyDescent="0.3">
      <c r="A79" s="324">
        <v>894</v>
      </c>
      <c r="B79" s="6" t="s">
        <v>437</v>
      </c>
      <c r="C79" s="78" t="s">
        <v>506</v>
      </c>
      <c r="D79" s="6" t="s">
        <v>507</v>
      </c>
      <c r="E79" s="7" t="s">
        <v>3</v>
      </c>
      <c r="F79" s="7" t="s">
        <v>3</v>
      </c>
      <c r="G79" s="23">
        <v>9.99</v>
      </c>
      <c r="H79" s="9">
        <v>11</v>
      </c>
      <c r="I79" s="10">
        <v>3.54</v>
      </c>
      <c r="J79" s="9">
        <f>J77</f>
        <v>1</v>
      </c>
      <c r="K79" s="9">
        <f t="shared" si="41"/>
        <v>0.19470000000000001</v>
      </c>
      <c r="L79" s="47">
        <f t="shared" si="25"/>
        <v>0.29970000000000002</v>
      </c>
      <c r="M79" s="89">
        <f t="shared" si="26"/>
        <v>1.4944000000000002</v>
      </c>
      <c r="N79" s="9">
        <f t="shared" si="33"/>
        <v>11.484400000000001</v>
      </c>
      <c r="O79" s="70">
        <f t="shared" si="34"/>
        <v>0.11484400000000002</v>
      </c>
      <c r="P79" s="67">
        <f t="shared" si="35"/>
        <v>11.599244000000001</v>
      </c>
      <c r="Q79" s="33">
        <f>Q76</f>
        <v>0.35</v>
      </c>
      <c r="R79" s="75">
        <f t="shared" si="36"/>
        <v>17.844990769230769</v>
      </c>
      <c r="S79" s="75">
        <f t="shared" si="37"/>
        <v>0.14500923076922945</v>
      </c>
      <c r="T79" s="20">
        <f t="shared" si="38"/>
        <v>17.989999999999998</v>
      </c>
      <c r="U79" s="22">
        <f t="shared" si="39"/>
        <v>6.3907559999999979</v>
      </c>
      <c r="V79" s="19">
        <f t="shared" si="40"/>
        <v>0.35523935519733174</v>
      </c>
      <c r="W79" s="81">
        <f>W77</f>
        <v>17.989999999999998</v>
      </c>
      <c r="X79" s="910">
        <v>15.39</v>
      </c>
    </row>
    <row r="80" spans="1:25" ht="14.25" thickBot="1" x14ac:dyDescent="0.35">
      <c r="A80" s="85">
        <v>894</v>
      </c>
      <c r="B80" s="52" t="s">
        <v>437</v>
      </c>
      <c r="C80" s="91" t="s">
        <v>508</v>
      </c>
      <c r="D80" s="52" t="s">
        <v>509</v>
      </c>
      <c r="E80" s="53" t="s">
        <v>3</v>
      </c>
      <c r="F80" s="53" t="s">
        <v>3</v>
      </c>
      <c r="G80" s="92">
        <v>9.99</v>
      </c>
      <c r="H80" s="54">
        <v>11</v>
      </c>
      <c r="I80" s="55">
        <v>3.54</v>
      </c>
      <c r="J80" s="54">
        <f>J77</f>
        <v>1</v>
      </c>
      <c r="K80" s="54">
        <f t="shared" si="41"/>
        <v>0.19470000000000001</v>
      </c>
      <c r="L80" s="54">
        <f t="shared" si="25"/>
        <v>0.29970000000000002</v>
      </c>
      <c r="M80" s="64">
        <f t="shared" si="26"/>
        <v>1.4944000000000002</v>
      </c>
      <c r="N80" s="54">
        <f t="shared" si="33"/>
        <v>11.484400000000001</v>
      </c>
      <c r="O80" s="71">
        <f t="shared" si="34"/>
        <v>0.11484400000000002</v>
      </c>
      <c r="P80" s="74">
        <f t="shared" si="35"/>
        <v>11.599244000000001</v>
      </c>
      <c r="Q80" s="57">
        <f>Q77</f>
        <v>0.35</v>
      </c>
      <c r="R80" s="76">
        <f t="shared" si="36"/>
        <v>17.844990769230769</v>
      </c>
      <c r="S80" s="76">
        <f t="shared" si="37"/>
        <v>0.14500923076922945</v>
      </c>
      <c r="T80" s="65">
        <f t="shared" si="38"/>
        <v>17.989999999999998</v>
      </c>
      <c r="U80" s="77">
        <f t="shared" si="39"/>
        <v>6.3907559999999979</v>
      </c>
      <c r="V80" s="58">
        <f t="shared" si="40"/>
        <v>0.35523935519733174</v>
      </c>
      <c r="W80" s="81">
        <f>W77</f>
        <v>17.989999999999998</v>
      </c>
      <c r="X80" s="70">
        <v>15.38</v>
      </c>
    </row>
    <row r="81" spans="1:25" x14ac:dyDescent="0.3">
      <c r="A81" s="854" t="s">
        <v>992</v>
      </c>
      <c r="B81" s="860"/>
      <c r="C81" s="861"/>
      <c r="D81" s="382"/>
      <c r="E81" s="383"/>
      <c r="F81" s="383"/>
      <c r="G81" s="734"/>
      <c r="H81" s="385"/>
      <c r="I81" s="385"/>
      <c r="J81" s="385"/>
      <c r="K81" s="73">
        <v>5.5E-2</v>
      </c>
      <c r="L81" s="385"/>
      <c r="M81" s="735"/>
      <c r="N81" s="385"/>
      <c r="O81" s="386"/>
      <c r="P81" s="387"/>
      <c r="Q81" s="388"/>
      <c r="R81" s="736"/>
      <c r="S81" s="736"/>
      <c r="T81" s="389"/>
      <c r="U81" s="737"/>
      <c r="V81" s="390"/>
      <c r="W81" s="81"/>
      <c r="X81" s="128"/>
      <c r="Y81" s="124"/>
    </row>
    <row r="82" spans="1:25" s="5" customFormat="1" ht="51" x14ac:dyDescent="0.3">
      <c r="A82" s="148" t="s">
        <v>818</v>
      </c>
      <c r="B82" s="26" t="s">
        <v>782</v>
      </c>
      <c r="C82" s="26" t="s">
        <v>783</v>
      </c>
      <c r="D82" s="26" t="s">
        <v>784</v>
      </c>
      <c r="E82" s="27" t="s">
        <v>781</v>
      </c>
      <c r="F82" s="27" t="s">
        <v>780</v>
      </c>
      <c r="G82" s="28" t="s">
        <v>823</v>
      </c>
      <c r="H82" s="29" t="s">
        <v>815</v>
      </c>
      <c r="I82" s="30" t="s">
        <v>825</v>
      </c>
      <c r="J82" s="27" t="s">
        <v>800</v>
      </c>
      <c r="K82" s="27" t="s">
        <v>801</v>
      </c>
      <c r="L82" s="27" t="s">
        <v>831</v>
      </c>
      <c r="M82" s="61" t="s">
        <v>810</v>
      </c>
      <c r="N82" s="27" t="s">
        <v>802</v>
      </c>
      <c r="O82" s="29" t="s">
        <v>803</v>
      </c>
      <c r="P82" s="66" t="s">
        <v>811</v>
      </c>
      <c r="Q82" s="32" t="s">
        <v>804</v>
      </c>
      <c r="R82" s="27" t="s">
        <v>805</v>
      </c>
      <c r="S82" s="27" t="s">
        <v>806</v>
      </c>
      <c r="T82" s="27" t="s">
        <v>993</v>
      </c>
      <c r="U82" s="27" t="s">
        <v>808</v>
      </c>
      <c r="V82" s="27" t="s">
        <v>809</v>
      </c>
      <c r="W82" s="80"/>
      <c r="X82" s="904" t="s">
        <v>820</v>
      </c>
      <c r="Y82" s="5" t="s">
        <v>821</v>
      </c>
    </row>
    <row r="83" spans="1:25" ht="12" customHeight="1" x14ac:dyDescent="0.3">
      <c r="A83" s="163"/>
      <c r="B83" s="11" t="s">
        <v>990</v>
      </c>
      <c r="C83" s="163" t="s">
        <v>971</v>
      </c>
      <c r="D83" s="163" t="s">
        <v>972</v>
      </c>
      <c r="F83" s="164" t="s">
        <v>3</v>
      </c>
      <c r="G83" s="186">
        <v>6.2</v>
      </c>
      <c r="H83" s="166"/>
      <c r="I83" s="166"/>
      <c r="J83" s="164"/>
      <c r="L83" s="163"/>
      <c r="N83" s="163"/>
      <c r="P83" s="651"/>
      <c r="Q83" s="73"/>
      <c r="R83" s="163"/>
      <c r="S83" s="652"/>
      <c r="T83" s="651"/>
      <c r="U83" s="163"/>
      <c r="V83" s="164"/>
    </row>
    <row r="84" spans="1:25" ht="14.25" thickBot="1" x14ac:dyDescent="0.35">
      <c r="A84" s="206"/>
      <c r="B84" s="571"/>
      <c r="C84" s="206"/>
      <c r="D84" s="206"/>
      <c r="E84" s="572"/>
      <c r="F84" s="208" t="s">
        <v>830</v>
      </c>
      <c r="G84" s="181">
        <f>G83*H84</f>
        <v>124</v>
      </c>
      <c r="H84" s="175">
        <v>20</v>
      </c>
      <c r="I84" s="175">
        <v>1.7</v>
      </c>
      <c r="J84" s="208">
        <v>1</v>
      </c>
      <c r="K84" s="341">
        <f>I84*$K$27</f>
        <v>0.221</v>
      </c>
      <c r="L84" s="175">
        <f>G84*$L$27</f>
        <v>3.7199999999999998</v>
      </c>
      <c r="M84" s="576">
        <f>SUM(J84:L84)</f>
        <v>4.9409999999999998</v>
      </c>
      <c r="N84" s="175">
        <f t="shared" ref="N84" si="42">G84+M84</f>
        <v>128.941</v>
      </c>
      <c r="O84" s="577">
        <f>N84*$O$27</f>
        <v>1.2894099999999999</v>
      </c>
      <c r="P84" s="178">
        <f t="shared" ref="P84" si="43">N84+O84</f>
        <v>130.23041000000001</v>
      </c>
      <c r="Q84" s="579">
        <v>0.35</v>
      </c>
      <c r="R84" s="180">
        <f>P84/(1-Q84)</f>
        <v>200.35447692307693</v>
      </c>
      <c r="S84" s="180">
        <f>R84-W84</f>
        <v>4.4769230769361457E-3</v>
      </c>
      <c r="T84" s="176">
        <f>R84+S84</f>
        <v>200.35895384615387</v>
      </c>
      <c r="U84" s="409">
        <f>T84-P84</f>
        <v>70.12854384615386</v>
      </c>
      <c r="V84" s="656">
        <v>0.35</v>
      </c>
      <c r="W84" s="81">
        <v>200.35</v>
      </c>
    </row>
    <row r="85" spans="1:25" x14ac:dyDescent="0.3">
      <c r="A85" s="141"/>
      <c r="B85" s="11" t="s">
        <v>990</v>
      </c>
      <c r="C85" s="141" t="s">
        <v>973</v>
      </c>
      <c r="D85" s="141" t="s">
        <v>974</v>
      </c>
      <c r="F85" s="142" t="s">
        <v>3</v>
      </c>
      <c r="G85" s="143">
        <v>6.2</v>
      </c>
      <c r="H85" s="144"/>
      <c r="I85" s="144"/>
      <c r="J85" s="142"/>
      <c r="K85" s="141"/>
      <c r="M85" s="653"/>
      <c r="O85" s="654"/>
      <c r="Q85" s="147"/>
      <c r="S85" s="144"/>
      <c r="T85" s="699"/>
      <c r="U85" s="142"/>
      <c r="V85" s="142"/>
    </row>
    <row r="86" spans="1:25" ht="14.25" thickBot="1" x14ac:dyDescent="0.35">
      <c r="A86" s="206"/>
      <c r="B86" s="571"/>
      <c r="C86" s="206"/>
      <c r="D86" s="206"/>
      <c r="E86" s="571"/>
      <c r="F86" s="208" t="s">
        <v>830</v>
      </c>
      <c r="G86" s="655">
        <f>G84</f>
        <v>124</v>
      </c>
      <c r="H86" s="175">
        <v>20</v>
      </c>
      <c r="I86" s="175">
        <v>1.7</v>
      </c>
      <c r="J86" s="208">
        <v>1</v>
      </c>
      <c r="K86" s="175">
        <f>I86*$K$27</f>
        <v>0.221</v>
      </c>
      <c r="L86" s="341">
        <f>G86*$L$27</f>
        <v>3.7199999999999998</v>
      </c>
      <c r="M86" s="176">
        <f>SUM(J86:L86)</f>
        <v>4.9409999999999998</v>
      </c>
      <c r="N86" s="341">
        <f t="shared" ref="N86" si="44">G86+M86</f>
        <v>128.941</v>
      </c>
      <c r="O86" s="177">
        <f>N86*$O$27</f>
        <v>1.2894099999999999</v>
      </c>
      <c r="P86" s="578">
        <f t="shared" ref="P86" si="45">N86+O86</f>
        <v>130.23041000000001</v>
      </c>
      <c r="Q86" s="179">
        <v>0.35</v>
      </c>
      <c r="R86" s="580">
        <f>P86/(1-Q86)</f>
        <v>200.35447692307693</v>
      </c>
      <c r="S86" s="175">
        <f>R86-W84</f>
        <v>4.4769230769361457E-3</v>
      </c>
      <c r="T86" s="176">
        <f>R86+S86</f>
        <v>200.35895384615387</v>
      </c>
      <c r="U86" s="409">
        <f>T86-P86</f>
        <v>70.12854384615386</v>
      </c>
      <c r="V86" s="656">
        <v>0.35</v>
      </c>
      <c r="W86" s="81">
        <v>200.35</v>
      </c>
    </row>
    <row r="87" spans="1:25" x14ac:dyDescent="0.3">
      <c r="A87" s="141"/>
      <c r="B87" s="11" t="s">
        <v>990</v>
      </c>
      <c r="C87" s="141" t="s">
        <v>975</v>
      </c>
      <c r="D87" s="141" t="s">
        <v>977</v>
      </c>
      <c r="E87" s="11"/>
      <c r="F87" s="142" t="s">
        <v>3</v>
      </c>
      <c r="G87" s="143">
        <v>6.2</v>
      </c>
      <c r="H87" s="144"/>
      <c r="I87" s="144"/>
      <c r="J87" s="142"/>
      <c r="L87" s="141"/>
      <c r="M87" s="11"/>
      <c r="N87" s="141"/>
      <c r="O87" s="11"/>
      <c r="P87" s="141"/>
      <c r="Q87" s="13"/>
      <c r="R87" s="141"/>
      <c r="S87" s="15"/>
      <c r="T87" s="194"/>
      <c r="U87" s="142"/>
      <c r="V87" s="142"/>
      <c r="W87" s="11"/>
    </row>
    <row r="88" spans="1:25" ht="14.25" thickBot="1" x14ac:dyDescent="0.35">
      <c r="A88" s="206"/>
      <c r="B88" s="571"/>
      <c r="C88" s="206"/>
      <c r="D88" s="206"/>
      <c r="E88" s="571"/>
      <c r="F88" s="208" t="s">
        <v>830</v>
      </c>
      <c r="G88" s="655">
        <f>G84</f>
        <v>124</v>
      </c>
      <c r="H88" s="175">
        <v>20</v>
      </c>
      <c r="I88" s="175">
        <v>1.7</v>
      </c>
      <c r="J88" s="208">
        <v>1</v>
      </c>
      <c r="K88" s="341">
        <f>I86*$K$27</f>
        <v>0.221</v>
      </c>
      <c r="L88" s="175">
        <f>G88*$L$27</f>
        <v>3.7199999999999998</v>
      </c>
      <c r="M88" s="576">
        <f>SUM(J88:L88)</f>
        <v>4.9409999999999998</v>
      </c>
      <c r="N88" s="175">
        <f t="shared" ref="N88" si="46">G88+M88</f>
        <v>128.941</v>
      </c>
      <c r="O88" s="577">
        <f>N88*$O$27</f>
        <v>1.2894099999999999</v>
      </c>
      <c r="P88" s="178">
        <f t="shared" ref="P88" si="47">N88+O88</f>
        <v>130.23041000000001</v>
      </c>
      <c r="Q88" s="579">
        <v>0.35</v>
      </c>
      <c r="R88" s="180">
        <f>P88/(1-Q88)</f>
        <v>200.35447692307693</v>
      </c>
      <c r="S88" s="175">
        <f>R88-W86</f>
        <v>4.4769230769361457E-3</v>
      </c>
      <c r="T88" s="176">
        <f>R88+S88</f>
        <v>200.35895384615387</v>
      </c>
      <c r="U88" s="409">
        <f>T88-P88</f>
        <v>70.12854384615386</v>
      </c>
      <c r="V88" s="656">
        <v>0.35</v>
      </c>
      <c r="W88" s="81">
        <v>200.35</v>
      </c>
    </row>
    <row r="89" spans="1:25" x14ac:dyDescent="0.3">
      <c r="A89" s="141"/>
      <c r="B89" s="11" t="s">
        <v>990</v>
      </c>
      <c r="C89" s="141" t="s">
        <v>976</v>
      </c>
      <c r="D89" s="141" t="s">
        <v>978</v>
      </c>
      <c r="E89" s="11"/>
      <c r="F89" s="142" t="s">
        <v>3</v>
      </c>
      <c r="G89" s="143">
        <v>6.2</v>
      </c>
      <c r="H89" s="144"/>
      <c r="I89" s="144"/>
      <c r="J89" s="142"/>
      <c r="K89" s="141"/>
      <c r="M89" s="141"/>
      <c r="O89" s="141"/>
      <c r="P89" s="11"/>
      <c r="Q89" s="142"/>
      <c r="S89" s="144"/>
      <c r="T89" s="194"/>
      <c r="U89" s="142"/>
      <c r="V89" s="142"/>
      <c r="W89" s="11"/>
    </row>
    <row r="90" spans="1:25" ht="14.25" thickBot="1" x14ac:dyDescent="0.35">
      <c r="A90" s="206"/>
      <c r="B90" s="571"/>
      <c r="C90" s="206"/>
      <c r="D90" s="206"/>
      <c r="E90" s="206"/>
      <c r="F90" s="208" t="s">
        <v>830</v>
      </c>
      <c r="G90" s="655">
        <f>G84</f>
        <v>124</v>
      </c>
      <c r="H90" s="175">
        <v>20</v>
      </c>
      <c r="I90" s="175">
        <v>1.7</v>
      </c>
      <c r="J90" s="208">
        <v>1</v>
      </c>
      <c r="K90" s="175">
        <f>I90*$K$27</f>
        <v>0.221</v>
      </c>
      <c r="L90" s="341">
        <f>G90*$L$27</f>
        <v>3.7199999999999998</v>
      </c>
      <c r="M90" s="176">
        <f>SUM(J90:L90)</f>
        <v>4.9409999999999998</v>
      </c>
      <c r="N90" s="341">
        <f t="shared" ref="N90:N100" si="48">G90+M90</f>
        <v>128.941</v>
      </c>
      <c r="O90" s="177">
        <f>N90*$O$27</f>
        <v>1.2894099999999999</v>
      </c>
      <c r="P90" s="578">
        <f t="shared" ref="P90:P100" si="49">N90+O90</f>
        <v>130.23041000000001</v>
      </c>
      <c r="Q90" s="179">
        <v>0.35</v>
      </c>
      <c r="R90" s="580">
        <f>P90/(1-Q90)</f>
        <v>200.35447692307693</v>
      </c>
      <c r="S90" s="175">
        <f>R90-W88</f>
        <v>4.4769230769361457E-3</v>
      </c>
      <c r="T90" s="176">
        <f>R90+S90</f>
        <v>200.35895384615387</v>
      </c>
      <c r="U90" s="409">
        <f>T90-P90</f>
        <v>70.12854384615386</v>
      </c>
      <c r="V90" s="656">
        <v>0.35</v>
      </c>
      <c r="W90" s="81">
        <v>200.35</v>
      </c>
    </row>
    <row r="91" spans="1:25" x14ac:dyDescent="0.3">
      <c r="A91" s="141"/>
      <c r="B91" s="204" t="s">
        <v>990</v>
      </c>
      <c r="C91" s="664" t="s">
        <v>1015</v>
      </c>
      <c r="D91" s="204" t="s">
        <v>1017</v>
      </c>
      <c r="E91" s="124"/>
      <c r="F91" s="142" t="s">
        <v>3</v>
      </c>
      <c r="G91" s="143">
        <v>6.2</v>
      </c>
      <c r="H91" s="144"/>
      <c r="I91" s="144"/>
      <c r="J91" s="142"/>
      <c r="K91" s="141"/>
      <c r="M91" s="141"/>
      <c r="O91" s="141"/>
      <c r="P91" s="11"/>
      <c r="Q91" s="142"/>
      <c r="S91" s="144"/>
      <c r="T91" s="194"/>
      <c r="U91" s="142"/>
      <c r="V91" s="142"/>
      <c r="W91" s="11"/>
    </row>
    <row r="92" spans="1:25" ht="14.25" thickBot="1" x14ac:dyDescent="0.35">
      <c r="A92" s="141"/>
      <c r="B92" s="206"/>
      <c r="C92" s="664"/>
      <c r="D92" s="206"/>
      <c r="E92" s="666"/>
      <c r="F92" s="208" t="s">
        <v>830</v>
      </c>
      <c r="G92" s="655">
        <f>G86</f>
        <v>124</v>
      </c>
      <c r="H92" s="175">
        <v>20</v>
      </c>
      <c r="I92" s="175">
        <v>1.7</v>
      </c>
      <c r="J92" s="208">
        <v>1</v>
      </c>
      <c r="K92" s="175">
        <f>I92*$K$27</f>
        <v>0.221</v>
      </c>
      <c r="L92" s="341">
        <f>G92*$L$27</f>
        <v>3.7199999999999998</v>
      </c>
      <c r="M92" s="176">
        <f>SUM(J92:L92)</f>
        <v>4.9409999999999998</v>
      </c>
      <c r="N92" s="341">
        <f t="shared" ref="N92" si="50">G92+M92</f>
        <v>128.941</v>
      </c>
      <c r="O92" s="177">
        <f>N92*$O$27</f>
        <v>1.2894099999999999</v>
      </c>
      <c r="P92" s="578">
        <f t="shared" ref="P92" si="51">N92+O92</f>
        <v>130.23041000000001</v>
      </c>
      <c r="Q92" s="179">
        <v>0.35</v>
      </c>
      <c r="R92" s="580">
        <f>P92/(1-Q92)</f>
        <v>200.35447692307693</v>
      </c>
      <c r="S92" s="175">
        <f>R92-W90</f>
        <v>4.4769230769361457E-3</v>
      </c>
      <c r="T92" s="176">
        <f>R92+S92</f>
        <v>200.35895384615387</v>
      </c>
      <c r="U92" s="409">
        <f>T92-P92</f>
        <v>70.12854384615386</v>
      </c>
      <c r="V92" s="656">
        <v>0.35</v>
      </c>
      <c r="W92" s="81">
        <v>200.35</v>
      </c>
    </row>
    <row r="93" spans="1:25" x14ac:dyDescent="0.3">
      <c r="A93" s="204"/>
      <c r="B93" s="204" t="s">
        <v>990</v>
      </c>
      <c r="C93" s="657" t="s">
        <v>980</v>
      </c>
      <c r="D93" s="11" t="s">
        <v>981</v>
      </c>
      <c r="E93" s="141"/>
      <c r="F93" s="142" t="s">
        <v>3</v>
      </c>
      <c r="G93" s="143">
        <v>6.2</v>
      </c>
      <c r="H93" s="204"/>
      <c r="I93" s="657"/>
      <c r="J93" s="657"/>
      <c r="K93" s="657"/>
      <c r="L93" s="657"/>
      <c r="M93" s="657"/>
      <c r="N93" s="657"/>
      <c r="O93" s="11"/>
      <c r="P93" s="657"/>
      <c r="Q93" s="657"/>
      <c r="R93" s="657"/>
      <c r="S93" s="658"/>
      <c r="T93" s="700"/>
      <c r="U93" s="657"/>
      <c r="V93" s="657"/>
    </row>
    <row r="94" spans="1:25" ht="14.25" thickBot="1" x14ac:dyDescent="0.35">
      <c r="A94" s="206"/>
      <c r="B94" s="206"/>
      <c r="C94" s="666" t="s">
        <v>980</v>
      </c>
      <c r="D94" s="571"/>
      <c r="E94" s="44"/>
      <c r="F94" s="208" t="s">
        <v>830</v>
      </c>
      <c r="G94" s="667">
        <f>G93*H94</f>
        <v>124</v>
      </c>
      <c r="H94" s="175">
        <v>20</v>
      </c>
      <c r="I94" s="587">
        <v>1.75</v>
      </c>
      <c r="J94" s="208">
        <v>1</v>
      </c>
      <c r="K94" s="587">
        <f>I90*$K$27</f>
        <v>0.221</v>
      </c>
      <c r="L94" s="587">
        <f>G94*$L$27</f>
        <v>3.7199999999999998</v>
      </c>
      <c r="M94" s="661">
        <f>SUM(J94:L94)</f>
        <v>4.9409999999999998</v>
      </c>
      <c r="N94" s="587">
        <f t="shared" si="48"/>
        <v>128.941</v>
      </c>
      <c r="O94" s="577">
        <f>N94*$O$27</f>
        <v>1.2894099999999999</v>
      </c>
      <c r="P94" s="660">
        <f t="shared" si="49"/>
        <v>130.23041000000001</v>
      </c>
      <c r="Q94" s="659">
        <v>0.35</v>
      </c>
      <c r="R94" s="580">
        <f>P94/(1-Q94)</f>
        <v>200.35447692307693</v>
      </c>
      <c r="S94" s="175">
        <f>R94-W90</f>
        <v>4.4769230769361457E-3</v>
      </c>
      <c r="T94" s="176">
        <f>R94+S94</f>
        <v>200.35895384615387</v>
      </c>
      <c r="U94" s="409">
        <f>T94-P94</f>
        <v>70.12854384615386</v>
      </c>
      <c r="V94" s="656">
        <v>0.35</v>
      </c>
      <c r="W94" s="81">
        <v>200.35</v>
      </c>
    </row>
    <row r="95" spans="1:25" x14ac:dyDescent="0.3">
      <c r="A95" s="141"/>
      <c r="B95" s="204" t="s">
        <v>990</v>
      </c>
      <c r="C95" s="664" t="s">
        <v>985</v>
      </c>
      <c r="D95" s="11" t="s">
        <v>982</v>
      </c>
      <c r="E95" s="163"/>
      <c r="F95" s="142" t="s">
        <v>3</v>
      </c>
      <c r="G95" s="143">
        <v>6.2</v>
      </c>
      <c r="H95" s="141"/>
      <c r="I95" s="664"/>
      <c r="J95" s="664"/>
      <c r="K95" s="664"/>
      <c r="L95" s="664"/>
      <c r="M95" s="664"/>
      <c r="N95" s="664"/>
      <c r="O95" s="664"/>
      <c r="P95" s="664"/>
      <c r="Q95" s="664"/>
      <c r="R95" s="664"/>
      <c r="S95" s="665"/>
      <c r="T95" s="701"/>
      <c r="U95" s="664"/>
      <c r="V95" s="664"/>
    </row>
    <row r="96" spans="1:25" ht="14.25" thickBot="1" x14ac:dyDescent="0.35">
      <c r="A96" s="206"/>
      <c r="B96" s="206"/>
      <c r="C96" s="666"/>
      <c r="D96" s="571"/>
      <c r="E96" s="206"/>
      <c r="F96" s="208" t="s">
        <v>830</v>
      </c>
      <c r="G96" s="667">
        <f>G95*H96</f>
        <v>124</v>
      </c>
      <c r="H96" s="175">
        <v>20</v>
      </c>
      <c r="I96" s="587">
        <v>1.75</v>
      </c>
      <c r="J96" s="668">
        <v>1</v>
      </c>
      <c r="K96" s="587">
        <v>0.22</v>
      </c>
      <c r="L96" s="587">
        <f>G96*$L$27</f>
        <v>3.7199999999999998</v>
      </c>
      <c r="M96" s="661">
        <f>SUM(J96:L96)</f>
        <v>4.9399999999999995</v>
      </c>
      <c r="N96" s="587">
        <f t="shared" si="48"/>
        <v>128.94</v>
      </c>
      <c r="O96" s="663">
        <f>N96*$O$27</f>
        <v>1.2894000000000001</v>
      </c>
      <c r="P96" s="660">
        <f t="shared" si="49"/>
        <v>130.2294</v>
      </c>
      <c r="Q96" s="659">
        <v>0.35</v>
      </c>
      <c r="R96" s="580">
        <f>P96/(1-Q96)</f>
        <v>200.35292307692308</v>
      </c>
      <c r="S96" s="175">
        <f>R96-W94</f>
        <v>2.9230769230821352E-3</v>
      </c>
      <c r="T96" s="176">
        <f>R96+S96</f>
        <v>200.35584615384616</v>
      </c>
      <c r="U96" s="409">
        <f>T96-P96</f>
        <v>70.12644615384616</v>
      </c>
      <c r="V96" s="656">
        <v>0.35</v>
      </c>
      <c r="W96" s="81">
        <v>200.35</v>
      </c>
    </row>
    <row r="97" spans="1:25" x14ac:dyDescent="0.3">
      <c r="A97" s="141"/>
      <c r="B97" s="204" t="s">
        <v>990</v>
      </c>
      <c r="C97" s="664" t="s">
        <v>986</v>
      </c>
      <c r="D97" s="11" t="s">
        <v>983</v>
      </c>
      <c r="E97" s="204"/>
      <c r="F97" s="142" t="s">
        <v>3</v>
      </c>
      <c r="G97" s="143">
        <v>6.2</v>
      </c>
      <c r="H97" s="142"/>
      <c r="I97" s="664"/>
      <c r="J97" s="662"/>
      <c r="K97" s="664"/>
      <c r="L97" s="664"/>
      <c r="M97" s="664"/>
      <c r="N97" s="664"/>
      <c r="O97" s="664"/>
      <c r="P97" s="664"/>
      <c r="Q97" s="664"/>
      <c r="R97" s="664"/>
      <c r="S97" s="665"/>
      <c r="T97" s="701"/>
      <c r="U97" s="664"/>
      <c r="V97" s="664"/>
      <c r="W97" s="11"/>
    </row>
    <row r="98" spans="1:25" ht="14.25" thickBot="1" x14ac:dyDescent="0.35">
      <c r="A98" s="206"/>
      <c r="B98" s="206"/>
      <c r="C98" s="666"/>
      <c r="D98" s="571"/>
      <c r="E98" s="206"/>
      <c r="F98" s="208" t="s">
        <v>830</v>
      </c>
      <c r="G98" s="667">
        <f>G97*H98</f>
        <v>124</v>
      </c>
      <c r="H98" s="175">
        <v>20</v>
      </c>
      <c r="I98" s="587">
        <v>1.75</v>
      </c>
      <c r="J98" s="668">
        <v>1</v>
      </c>
      <c r="K98" s="587">
        <v>0.22</v>
      </c>
      <c r="L98" s="587">
        <f>G98*$L$27</f>
        <v>3.7199999999999998</v>
      </c>
      <c r="M98" s="661">
        <f>SUM(J98:L98)</f>
        <v>4.9399999999999995</v>
      </c>
      <c r="N98" s="587">
        <f t="shared" si="48"/>
        <v>128.94</v>
      </c>
      <c r="O98" s="663">
        <f>N98*$O$27</f>
        <v>1.2894000000000001</v>
      </c>
      <c r="P98" s="660">
        <f t="shared" si="49"/>
        <v>130.2294</v>
      </c>
      <c r="Q98" s="659">
        <v>0.35</v>
      </c>
      <c r="R98" s="580">
        <f>P98/(1-Q98)</f>
        <v>200.35292307692308</v>
      </c>
      <c r="S98" s="175">
        <f>R98-W96</f>
        <v>2.9230769230821352E-3</v>
      </c>
      <c r="T98" s="176">
        <f>R98+S98</f>
        <v>200.35584615384616</v>
      </c>
      <c r="U98" s="409">
        <f>T98-P98</f>
        <v>70.12644615384616</v>
      </c>
      <c r="V98" s="656">
        <v>0.35</v>
      </c>
      <c r="W98" s="81">
        <v>200.35</v>
      </c>
    </row>
    <row r="99" spans="1:25" x14ac:dyDescent="0.3">
      <c r="A99" s="141"/>
      <c r="B99" s="204" t="s">
        <v>990</v>
      </c>
      <c r="C99" s="664" t="s">
        <v>987</v>
      </c>
      <c r="D99" s="11" t="s">
        <v>984</v>
      </c>
      <c r="E99" s="204"/>
      <c r="F99" s="142" t="s">
        <v>3</v>
      </c>
      <c r="G99" s="143">
        <v>6.2</v>
      </c>
      <c r="H99" s="142"/>
      <c r="I99" s="664"/>
      <c r="J99" s="662"/>
      <c r="K99" s="664"/>
      <c r="L99" s="664"/>
      <c r="M99" s="664"/>
      <c r="N99" s="664"/>
      <c r="O99" s="664"/>
      <c r="P99" s="664"/>
      <c r="Q99" s="664"/>
      <c r="R99" s="664"/>
      <c r="S99" s="665"/>
      <c r="T99" s="701"/>
      <c r="U99" s="664"/>
      <c r="V99" s="664"/>
      <c r="W99" s="11"/>
    </row>
    <row r="100" spans="1:25" ht="14.25" thickBot="1" x14ac:dyDescent="0.35">
      <c r="A100" s="206"/>
      <c r="B100" s="206"/>
      <c r="C100" s="666"/>
      <c r="D100" s="571"/>
      <c r="E100" s="206"/>
      <c r="F100" s="208" t="s">
        <v>830</v>
      </c>
      <c r="G100" s="667">
        <f>G99*H100</f>
        <v>124</v>
      </c>
      <c r="H100" s="175">
        <v>20</v>
      </c>
      <c r="I100" s="587">
        <v>1.75</v>
      </c>
      <c r="J100" s="668">
        <v>1</v>
      </c>
      <c r="K100" s="587">
        <v>0.22</v>
      </c>
      <c r="L100" s="587">
        <f>G100*$L$27</f>
        <v>3.7199999999999998</v>
      </c>
      <c r="M100" s="661">
        <f>SUM(J100:L100)</f>
        <v>4.9399999999999995</v>
      </c>
      <c r="N100" s="587">
        <f t="shared" si="48"/>
        <v>128.94</v>
      </c>
      <c r="O100" s="663">
        <f>N100*$O$27</f>
        <v>1.2894000000000001</v>
      </c>
      <c r="P100" s="660">
        <f t="shared" si="49"/>
        <v>130.2294</v>
      </c>
      <c r="Q100" s="659">
        <v>0.35</v>
      </c>
      <c r="R100" s="580">
        <f>P100/(1-Q100)</f>
        <v>200.35292307692308</v>
      </c>
      <c r="S100" s="175">
        <f>R100-W98</f>
        <v>2.9230769230821352E-3</v>
      </c>
      <c r="T100" s="176">
        <f>R100+S100</f>
        <v>200.35584615384616</v>
      </c>
      <c r="U100" s="409">
        <f>T100-P100</f>
        <v>70.12644615384616</v>
      </c>
      <c r="V100" s="656">
        <v>0.35</v>
      </c>
      <c r="W100" s="81">
        <v>200.35</v>
      </c>
    </row>
    <row r="101" spans="1:25" x14ac:dyDescent="0.3">
      <c r="A101" s="141"/>
      <c r="B101" s="204" t="s">
        <v>990</v>
      </c>
      <c r="C101" s="664" t="s">
        <v>1016</v>
      </c>
      <c r="D101" s="11" t="s">
        <v>1018</v>
      </c>
      <c r="E101" s="204"/>
      <c r="F101" s="142" t="s">
        <v>3</v>
      </c>
      <c r="G101" s="143">
        <v>6.2</v>
      </c>
      <c r="H101" s="142"/>
      <c r="I101" s="664"/>
      <c r="J101" s="662"/>
      <c r="K101" s="664"/>
      <c r="L101" s="664"/>
      <c r="M101" s="664"/>
      <c r="N101" s="664"/>
      <c r="O101" s="664"/>
      <c r="P101" s="664"/>
      <c r="Q101" s="664"/>
      <c r="R101" s="664"/>
      <c r="S101" s="665"/>
      <c r="T101" s="701"/>
      <c r="U101" s="664"/>
      <c r="V101" s="664"/>
      <c r="W101" s="11"/>
    </row>
    <row r="102" spans="1:25" ht="14.25" thickBot="1" x14ac:dyDescent="0.35">
      <c r="A102" s="206"/>
      <c r="B102" s="206"/>
      <c r="C102" s="666"/>
      <c r="D102" s="571"/>
      <c r="E102" s="206"/>
      <c r="F102" s="208" t="s">
        <v>830</v>
      </c>
      <c r="G102" s="667">
        <f>G101*H102</f>
        <v>124</v>
      </c>
      <c r="H102" s="175">
        <v>20</v>
      </c>
      <c r="I102" s="587">
        <v>1.75</v>
      </c>
      <c r="J102" s="668">
        <v>1</v>
      </c>
      <c r="K102" s="587">
        <v>0.22</v>
      </c>
      <c r="L102" s="587">
        <f>G102*$L$27</f>
        <v>3.7199999999999998</v>
      </c>
      <c r="M102" s="661">
        <f>SUM(J102:L102)</f>
        <v>4.9399999999999995</v>
      </c>
      <c r="N102" s="587">
        <f t="shared" ref="N102" si="52">G102+M102</f>
        <v>128.94</v>
      </c>
      <c r="O102" s="663">
        <f>N102*$O$27</f>
        <v>1.2894000000000001</v>
      </c>
      <c r="P102" s="660">
        <f t="shared" ref="P102" si="53">N102+O102</f>
        <v>130.2294</v>
      </c>
      <c r="Q102" s="659">
        <v>0.35</v>
      </c>
      <c r="R102" s="580">
        <f>P102/(1-Q102)</f>
        <v>200.35292307692308</v>
      </c>
      <c r="S102" s="175">
        <f>R102-W100</f>
        <v>2.9230769230821352E-3</v>
      </c>
      <c r="T102" s="176">
        <f>R102+S102</f>
        <v>200.35584615384616</v>
      </c>
      <c r="U102" s="409">
        <f>T102-P102</f>
        <v>70.12644615384616</v>
      </c>
      <c r="V102" s="656">
        <v>0.35</v>
      </c>
      <c r="W102" s="81">
        <v>200.35</v>
      </c>
    </row>
    <row r="103" spans="1:25" ht="14.25" thickBot="1" x14ac:dyDescent="0.35">
      <c r="A103" s="810" t="s">
        <v>979</v>
      </c>
      <c r="E103" s="11"/>
      <c r="F103" s="11"/>
      <c r="G103" s="11"/>
      <c r="H103" s="11"/>
      <c r="I103" s="11"/>
      <c r="M103" s="11"/>
      <c r="O103" s="11"/>
      <c r="P103" s="11"/>
      <c r="Q103" s="11"/>
      <c r="S103" s="69"/>
      <c r="T103" s="60"/>
      <c r="W103" s="11"/>
    </row>
    <row r="104" spans="1:25" s="5" customFormat="1" ht="51.75" thickBot="1" x14ac:dyDescent="0.35">
      <c r="A104" s="707" t="s">
        <v>818</v>
      </c>
      <c r="B104" s="539" t="s">
        <v>782</v>
      </c>
      <c r="C104" s="539" t="s">
        <v>783</v>
      </c>
      <c r="D104" s="539" t="s">
        <v>828</v>
      </c>
      <c r="E104" s="708" t="s">
        <v>781</v>
      </c>
      <c r="F104" s="708" t="s">
        <v>780</v>
      </c>
      <c r="G104" s="709" t="s">
        <v>823</v>
      </c>
      <c r="H104" s="738" t="s">
        <v>834</v>
      </c>
      <c r="I104" s="710" t="s">
        <v>872</v>
      </c>
      <c r="J104" s="708" t="s">
        <v>800</v>
      </c>
      <c r="K104" s="708" t="s">
        <v>801</v>
      </c>
      <c r="L104" s="708" t="str">
        <f>L28</f>
        <v>SURCH FEE</v>
      </c>
      <c r="M104" s="711" t="s">
        <v>810</v>
      </c>
      <c r="N104" s="708" t="s">
        <v>802</v>
      </c>
      <c r="O104" s="540" t="s">
        <v>803</v>
      </c>
      <c r="P104" s="712" t="s">
        <v>811</v>
      </c>
      <c r="Q104" s="713" t="s">
        <v>804</v>
      </c>
      <c r="R104" s="758" t="s">
        <v>1011</v>
      </c>
      <c r="S104" s="708" t="s">
        <v>806</v>
      </c>
      <c r="T104" s="708" t="s">
        <v>835</v>
      </c>
      <c r="U104" s="708" t="s">
        <v>808</v>
      </c>
      <c r="V104" s="714" t="s">
        <v>809</v>
      </c>
      <c r="W104" s="80"/>
      <c r="X104" s="904" t="s">
        <v>820</v>
      </c>
      <c r="Y104" s="5" t="s">
        <v>821</v>
      </c>
    </row>
    <row r="105" spans="1:25" s="41" customFormat="1" x14ac:dyDescent="0.3">
      <c r="A105" s="739"/>
      <c r="B105" s="268" t="s">
        <v>345</v>
      </c>
      <c r="C105" s="268" t="s">
        <v>346</v>
      </c>
      <c r="D105" s="268" t="s">
        <v>347</v>
      </c>
      <c r="E105" s="269" t="s">
        <v>62</v>
      </c>
      <c r="F105" s="269" t="s">
        <v>779</v>
      </c>
      <c r="G105" s="270">
        <v>18.989999999999998</v>
      </c>
      <c r="H105" s="326">
        <v>4</v>
      </c>
      <c r="I105" s="329" t="s">
        <v>875</v>
      </c>
      <c r="J105" s="330">
        <v>30.4</v>
      </c>
      <c r="K105" s="331" t="s">
        <v>876</v>
      </c>
      <c r="L105" s="332">
        <v>32</v>
      </c>
      <c r="M105" s="273"/>
      <c r="N105" s="271"/>
      <c r="O105" s="274"/>
      <c r="P105" s="273"/>
      <c r="Q105" s="275"/>
      <c r="R105" s="276"/>
      <c r="S105" s="276"/>
      <c r="T105" s="277"/>
      <c r="U105" s="278"/>
      <c r="V105" s="740"/>
      <c r="W105" s="83"/>
      <c r="X105" s="908"/>
    </row>
    <row r="106" spans="1:25" s="41" customFormat="1" ht="14.25" thickBot="1" x14ac:dyDescent="0.35">
      <c r="A106" s="741"/>
      <c r="B106" s="134" t="s">
        <v>345</v>
      </c>
      <c r="C106" s="134" t="s">
        <v>346</v>
      </c>
      <c r="D106" s="134" t="s">
        <v>347</v>
      </c>
      <c r="E106" s="135" t="s">
        <v>62</v>
      </c>
      <c r="F106" s="135" t="s">
        <v>49</v>
      </c>
      <c r="G106" s="334">
        <f>G105/H105</f>
        <v>4.7474999999999996</v>
      </c>
      <c r="H106" s="327"/>
      <c r="I106" s="137">
        <f>J105/L105</f>
        <v>0.95</v>
      </c>
      <c r="J106" s="136">
        <v>0.25</v>
      </c>
      <c r="K106" s="136">
        <f>I106*$K$81</f>
        <v>5.2249999999999998E-2</v>
      </c>
      <c r="L106" s="249">
        <f>G106*$L$27</f>
        <v>0.142425</v>
      </c>
      <c r="M106" s="286">
        <f>SUM(J106:L106)</f>
        <v>0.44467500000000004</v>
      </c>
      <c r="N106" s="136">
        <f>G106+M106</f>
        <v>5.1921749999999998</v>
      </c>
      <c r="O106" s="139">
        <f>N106*$O$27</f>
        <v>5.1921749999999996E-2</v>
      </c>
      <c r="P106" s="138">
        <f>SUM(N106:O106)</f>
        <v>5.2440967499999998</v>
      </c>
      <c r="Q106" s="140">
        <v>0.35</v>
      </c>
      <c r="R106" s="95">
        <f>P106/(1-Q106)</f>
        <v>8.0678411538461532</v>
      </c>
      <c r="S106" s="95">
        <f>W106-R106</f>
        <v>-6.784115384615319E-2</v>
      </c>
      <c r="T106" s="96">
        <f>R106+S106</f>
        <v>8</v>
      </c>
      <c r="U106" s="97">
        <f>T106-P106</f>
        <v>2.7559032500000002</v>
      </c>
      <c r="V106" s="742">
        <f>U106/T106</f>
        <v>0.34448790625000003</v>
      </c>
      <c r="W106" s="83">
        <v>8</v>
      </c>
      <c r="X106" s="139"/>
    </row>
    <row r="107" spans="1:25" x14ac:dyDescent="0.3">
      <c r="A107" s="743"/>
      <c r="B107" s="163" t="s">
        <v>345</v>
      </c>
      <c r="C107" s="265" t="s">
        <v>348</v>
      </c>
      <c r="D107" s="163" t="s">
        <v>349</v>
      </c>
      <c r="E107" s="164" t="s">
        <v>62</v>
      </c>
      <c r="F107" s="164" t="s">
        <v>779</v>
      </c>
      <c r="G107" s="185">
        <v>18.989999999999998</v>
      </c>
      <c r="H107" s="328">
        <v>4</v>
      </c>
      <c r="I107" s="305"/>
      <c r="J107" s="306" t="s">
        <v>873</v>
      </c>
      <c r="K107" s="307">
        <v>8</v>
      </c>
      <c r="L107" s="144"/>
      <c r="M107" s="289"/>
      <c r="N107" s="287"/>
      <c r="O107" s="290"/>
      <c r="P107" s="289"/>
      <c r="Q107" s="291"/>
      <c r="R107" s="292"/>
      <c r="S107" s="292"/>
      <c r="T107" s="293"/>
      <c r="U107" s="294"/>
      <c r="V107" s="744"/>
      <c r="W107" s="81"/>
      <c r="X107" s="169"/>
    </row>
    <row r="108" spans="1:25" s="133" customFormat="1" x14ac:dyDescent="0.3">
      <c r="A108" s="745">
        <v>990</v>
      </c>
      <c r="B108" s="369" t="s">
        <v>345</v>
      </c>
      <c r="C108" s="525" t="s">
        <v>348</v>
      </c>
      <c r="D108" s="369" t="s">
        <v>349</v>
      </c>
      <c r="E108" s="422" t="s">
        <v>62</v>
      </c>
      <c r="F108" s="422" t="s">
        <v>49</v>
      </c>
      <c r="G108" s="217">
        <f>G106</f>
        <v>4.7474999999999996</v>
      </c>
      <c r="H108" s="287"/>
      <c r="I108" s="288">
        <f>I106</f>
        <v>0.95</v>
      </c>
      <c r="J108" s="287">
        <f>J106</f>
        <v>0.25</v>
      </c>
      <c r="K108" s="287">
        <f>I108*$K$81</f>
        <v>5.2249999999999998E-2</v>
      </c>
      <c r="L108" s="424">
        <f>G108*$L$27</f>
        <v>0.142425</v>
      </c>
      <c r="M108" s="524">
        <f>SUM(J108:L108)</f>
        <v>0.44467500000000004</v>
      </c>
      <c r="N108" s="287">
        <f>G108+M108</f>
        <v>5.1921749999999998</v>
      </c>
      <c r="O108" s="290">
        <f>N108*$O$27</f>
        <v>5.1921749999999996E-2</v>
      </c>
      <c r="P108" s="289">
        <f>SUM(N108:O108)</f>
        <v>5.2440967499999998</v>
      </c>
      <c r="Q108" s="291">
        <v>0.35</v>
      </c>
      <c r="R108" s="196">
        <f>P108/(1-Q108)</f>
        <v>8.0678411538461532</v>
      </c>
      <c r="S108" s="196">
        <f>W108-R108</f>
        <v>-6.784115384615319E-2</v>
      </c>
      <c r="T108" s="226">
        <f>R108+S108</f>
        <v>8</v>
      </c>
      <c r="U108" s="143">
        <f>T108-P108</f>
        <v>2.7559032500000002</v>
      </c>
      <c r="V108" s="746">
        <f>U108/T108</f>
        <v>0.34448790625000003</v>
      </c>
      <c r="W108" s="121">
        <v>8</v>
      </c>
      <c r="X108" s="250">
        <v>5</v>
      </c>
    </row>
    <row r="109" spans="1:25" s="41" customFormat="1" ht="14.25" thickBot="1" x14ac:dyDescent="0.35">
      <c r="A109" s="747"/>
      <c r="B109" s="598" t="s">
        <v>345</v>
      </c>
      <c r="C109" s="598" t="s">
        <v>346</v>
      </c>
      <c r="D109" s="598" t="s">
        <v>347</v>
      </c>
      <c r="E109" s="748" t="s">
        <v>62</v>
      </c>
      <c r="F109" s="748" t="s">
        <v>830</v>
      </c>
      <c r="G109" s="749">
        <f>G107*K107</f>
        <v>151.91999999999999</v>
      </c>
      <c r="H109" s="750">
        <v>32</v>
      </c>
      <c r="I109" s="751">
        <v>30.4</v>
      </c>
      <c r="J109" s="298">
        <f>J108*H109</f>
        <v>8</v>
      </c>
      <c r="K109" s="298">
        <f>I109*$K$81</f>
        <v>1.6719999999999999</v>
      </c>
      <c r="L109" s="299">
        <f>G109*$L$27</f>
        <v>4.5575999999999999</v>
      </c>
      <c r="M109" s="752">
        <f>SUM(J109:L109)</f>
        <v>14.229600000000001</v>
      </c>
      <c r="N109" s="298">
        <f>G109+M109</f>
        <v>166.14959999999999</v>
      </c>
      <c r="O109" s="753">
        <f>N109*$O$27</f>
        <v>1.6614959999999999</v>
      </c>
      <c r="P109" s="300">
        <f>SUM(N109:O109)</f>
        <v>167.81109599999999</v>
      </c>
      <c r="Q109" s="754">
        <v>0.35</v>
      </c>
      <c r="R109" s="180">
        <f>P109/(1-Q109)</f>
        <v>258.1709169230769</v>
      </c>
      <c r="S109" s="180">
        <f>W109-R109</f>
        <v>-0.57091692307687936</v>
      </c>
      <c r="T109" s="301">
        <f>R109+S109</f>
        <v>257.60000000000002</v>
      </c>
      <c r="U109" s="181">
        <f>T109-P109</f>
        <v>89.788904000000031</v>
      </c>
      <c r="V109" s="755">
        <f>U109/T109</f>
        <v>0.34855940993788831</v>
      </c>
      <c r="W109" s="83">
        <v>257.60000000000002</v>
      </c>
      <c r="X109" s="911"/>
    </row>
    <row r="110" spans="1:25" s="727" customFormat="1" ht="14.25" thickBot="1" x14ac:dyDescent="0.35">
      <c r="A110" s="726"/>
      <c r="E110" s="728"/>
      <c r="F110" s="728"/>
      <c r="G110" s="729"/>
      <c r="H110" s="730"/>
      <c r="I110" s="83"/>
      <c r="J110" s="83"/>
      <c r="K110" s="83"/>
      <c r="L110" s="121"/>
      <c r="M110" s="731"/>
      <c r="N110" s="83"/>
      <c r="O110" s="732"/>
      <c r="P110" s="733"/>
      <c r="Q110" s="725"/>
      <c r="R110" s="203"/>
      <c r="S110" s="203"/>
      <c r="T110" s="538"/>
      <c r="U110" s="191"/>
      <c r="V110" s="132"/>
      <c r="W110" s="83"/>
      <c r="X110" s="732"/>
    </row>
    <row r="111" spans="1:25" s="5" customFormat="1" ht="51.75" thickBot="1" x14ac:dyDescent="0.35">
      <c r="A111" s="756" t="s">
        <v>818</v>
      </c>
      <c r="B111" s="757" t="s">
        <v>782</v>
      </c>
      <c r="C111" s="757" t="s">
        <v>783</v>
      </c>
      <c r="D111" s="757" t="s">
        <v>828</v>
      </c>
      <c r="E111" s="758" t="s">
        <v>781</v>
      </c>
      <c r="F111" s="758" t="s">
        <v>780</v>
      </c>
      <c r="G111" s="759" t="s">
        <v>823</v>
      </c>
      <c r="H111" s="760" t="s">
        <v>834</v>
      </c>
      <c r="I111" s="761" t="s">
        <v>872</v>
      </c>
      <c r="J111" s="758" t="s">
        <v>800</v>
      </c>
      <c r="K111" s="758" t="s">
        <v>801</v>
      </c>
      <c r="L111" s="758">
        <f>L35</f>
        <v>0.68309999999999993</v>
      </c>
      <c r="M111" s="762" t="s">
        <v>810</v>
      </c>
      <c r="N111" s="758" t="s">
        <v>802</v>
      </c>
      <c r="O111" s="763" t="s">
        <v>803</v>
      </c>
      <c r="P111" s="764" t="s">
        <v>811</v>
      </c>
      <c r="Q111" s="765" t="s">
        <v>804</v>
      </c>
      <c r="R111" s="758" t="s">
        <v>1011</v>
      </c>
      <c r="S111" s="758" t="s">
        <v>806</v>
      </c>
      <c r="T111" s="758" t="s">
        <v>835</v>
      </c>
      <c r="U111" s="758" t="s">
        <v>808</v>
      </c>
      <c r="V111" s="766" t="s">
        <v>809</v>
      </c>
      <c r="W111" s="80"/>
      <c r="X111" s="904" t="s">
        <v>820</v>
      </c>
      <c r="Y111" s="5" t="s">
        <v>821</v>
      </c>
    </row>
    <row r="112" spans="1:25" x14ac:dyDescent="0.3">
      <c r="A112" s="767"/>
      <c r="B112" s="141" t="s">
        <v>46</v>
      </c>
      <c r="C112" s="141" t="s">
        <v>71</v>
      </c>
      <c r="D112" s="141" t="s">
        <v>72</v>
      </c>
      <c r="E112" s="142" t="s">
        <v>62</v>
      </c>
      <c r="F112" s="142" t="s">
        <v>779</v>
      </c>
      <c r="G112" s="143">
        <v>5.89</v>
      </c>
      <c r="H112" s="144">
        <v>0.25</v>
      </c>
      <c r="I112" s="320"/>
      <c r="J112" s="321" t="s">
        <v>873</v>
      </c>
      <c r="K112" s="322">
        <v>9</v>
      </c>
      <c r="L112" s="145"/>
      <c r="M112" s="308"/>
      <c r="N112" s="145"/>
      <c r="O112" s="309"/>
      <c r="P112" s="310"/>
      <c r="Q112" s="130"/>
      <c r="R112" s="196"/>
      <c r="S112" s="311"/>
      <c r="T112" s="312"/>
      <c r="U112" s="313"/>
      <c r="V112" s="768"/>
      <c r="W112" s="81"/>
      <c r="X112" s="652"/>
    </row>
    <row r="113" spans="1:25" x14ac:dyDescent="0.3">
      <c r="A113" s="769">
        <v>1027</v>
      </c>
      <c r="B113" s="44" t="s">
        <v>46</v>
      </c>
      <c r="C113" s="86" t="s">
        <v>71</v>
      </c>
      <c r="D113" s="44" t="s">
        <v>72</v>
      </c>
      <c r="E113" s="45" t="s">
        <v>62</v>
      </c>
      <c r="F113" s="45" t="s">
        <v>830</v>
      </c>
      <c r="G113" s="96">
        <f>G112*K112</f>
        <v>53.01</v>
      </c>
      <c r="H113" s="162">
        <v>36</v>
      </c>
      <c r="I113" s="48">
        <v>23.4</v>
      </c>
      <c r="J113" s="47">
        <v>5</v>
      </c>
      <c r="K113" s="47">
        <f>I113*$K$81</f>
        <v>1.2869999999999999</v>
      </c>
      <c r="L113" s="48">
        <f>K112*$L$27</f>
        <v>0.27</v>
      </c>
      <c r="M113" s="335">
        <f>SUM(J113:L113)</f>
        <v>6.5570000000000004</v>
      </c>
      <c r="N113" s="136">
        <f>G113+M113</f>
        <v>59.567</v>
      </c>
      <c r="O113" s="336">
        <f>N113*$O$27</f>
        <v>0.59567000000000003</v>
      </c>
      <c r="P113" s="138">
        <f>SUM(N113:O113)</f>
        <v>60.162669999999999</v>
      </c>
      <c r="Q113" s="337">
        <v>0.35</v>
      </c>
      <c r="R113" s="95">
        <f>P113/(1-Q113)</f>
        <v>92.557953846153836</v>
      </c>
      <c r="S113" s="338">
        <f>W113-R113</f>
        <v>3.6520461538461575</v>
      </c>
      <c r="T113" s="96">
        <f>R113+S113</f>
        <v>96.21</v>
      </c>
      <c r="U113" s="339">
        <f>T113-P113</f>
        <v>36.047329999999995</v>
      </c>
      <c r="V113" s="770">
        <f>U113/T113</f>
        <v>0.37467342272113086</v>
      </c>
      <c r="W113" s="81">
        <v>96.21</v>
      </c>
      <c r="X113" s="72">
        <v>87.75</v>
      </c>
    </row>
    <row r="114" spans="1:25" x14ac:dyDescent="0.3">
      <c r="A114" s="745"/>
      <c r="B114" s="141" t="s">
        <v>46</v>
      </c>
      <c r="C114" s="141" t="s">
        <v>69</v>
      </c>
      <c r="D114" s="141" t="s">
        <v>70</v>
      </c>
      <c r="E114" s="142" t="s">
        <v>62</v>
      </c>
      <c r="F114" s="142" t="s">
        <v>779</v>
      </c>
      <c r="G114" s="143">
        <v>5.89</v>
      </c>
      <c r="H114" s="144">
        <v>0.25</v>
      </c>
      <c r="I114" s="320"/>
      <c r="J114" s="321" t="s">
        <v>873</v>
      </c>
      <c r="K114" s="322">
        <v>9</v>
      </c>
      <c r="L114" s="144"/>
      <c r="M114" s="310"/>
      <c r="N114" s="144"/>
      <c r="O114" s="146"/>
      <c r="P114" s="310"/>
      <c r="Q114" s="147"/>
      <c r="R114" s="196"/>
      <c r="S114" s="196"/>
      <c r="T114" s="143"/>
      <c r="U114" s="319"/>
      <c r="V114" s="746"/>
      <c r="W114" s="81"/>
      <c r="X114" s="652"/>
    </row>
    <row r="115" spans="1:25" x14ac:dyDescent="0.3">
      <c r="A115" s="769">
        <f>A113</f>
        <v>1027</v>
      </c>
      <c r="B115" s="44" t="s">
        <v>46</v>
      </c>
      <c r="C115" s="86" t="s">
        <v>69</v>
      </c>
      <c r="D115" s="44" t="s">
        <v>70</v>
      </c>
      <c r="E115" s="45" t="s">
        <v>62</v>
      </c>
      <c r="F115" s="45" t="s">
        <v>830</v>
      </c>
      <c r="G115" s="96">
        <f>G113</f>
        <v>53.01</v>
      </c>
      <c r="H115" s="162">
        <v>36</v>
      </c>
      <c r="I115" s="48">
        <v>23.4</v>
      </c>
      <c r="J115" s="47">
        <f>J113</f>
        <v>5</v>
      </c>
      <c r="K115" s="47">
        <f>K113</f>
        <v>1.2869999999999999</v>
      </c>
      <c r="L115" s="48">
        <f>L113</f>
        <v>0.27</v>
      </c>
      <c r="M115" s="335">
        <f>SUM(J115:L115)</f>
        <v>6.5570000000000004</v>
      </c>
      <c r="N115" s="136">
        <f>G115+M115</f>
        <v>59.567</v>
      </c>
      <c r="O115" s="336">
        <f>N115*$O$27</f>
        <v>0.59567000000000003</v>
      </c>
      <c r="P115" s="138">
        <f>SUM(N115:O115)</f>
        <v>60.162669999999999</v>
      </c>
      <c r="Q115" s="337">
        <v>0.35</v>
      </c>
      <c r="R115" s="95">
        <f>P115/(1-Q115)</f>
        <v>92.557953846153836</v>
      </c>
      <c r="S115" s="338">
        <f>W115-R115</f>
        <v>3.6520461538461575</v>
      </c>
      <c r="T115" s="96">
        <f>R115+S115</f>
        <v>96.21</v>
      </c>
      <c r="U115" s="339">
        <f>T115-P115</f>
        <v>36.047329999999995</v>
      </c>
      <c r="V115" s="742">
        <f>U115/T115</f>
        <v>0.37467342272113086</v>
      </c>
      <c r="W115" s="81">
        <f>W113</f>
        <v>96.21</v>
      </c>
      <c r="X115" s="72">
        <v>87.75</v>
      </c>
    </row>
    <row r="116" spans="1:25" x14ac:dyDescent="0.3">
      <c r="A116" s="771"/>
      <c r="B116" s="141" t="s">
        <v>46</v>
      </c>
      <c r="C116" s="441" t="s">
        <v>63</v>
      </c>
      <c r="D116" s="141" t="s">
        <v>64</v>
      </c>
      <c r="E116" s="142" t="s">
        <v>62</v>
      </c>
      <c r="F116" s="142" t="s">
        <v>779</v>
      </c>
      <c r="G116" s="226">
        <v>5.89</v>
      </c>
      <c r="H116" s="144">
        <v>0.25</v>
      </c>
      <c r="I116" s="320"/>
      <c r="J116" s="321" t="s">
        <v>873</v>
      </c>
      <c r="K116" s="322">
        <v>9</v>
      </c>
      <c r="L116" s="144"/>
      <c r="M116" s="310"/>
      <c r="N116" s="144"/>
      <c r="O116" s="146"/>
      <c r="P116" s="310"/>
      <c r="Q116" s="147"/>
      <c r="R116" s="196"/>
      <c r="S116" s="196"/>
      <c r="T116" s="143"/>
      <c r="U116" s="319"/>
      <c r="V116" s="746"/>
      <c r="W116" s="81"/>
      <c r="X116" s="652"/>
    </row>
    <row r="117" spans="1:25" x14ac:dyDescent="0.3">
      <c r="A117" s="769"/>
      <c r="B117" s="44" t="s">
        <v>46</v>
      </c>
      <c r="C117" s="441" t="s">
        <v>63</v>
      </c>
      <c r="D117" s="141" t="s">
        <v>64</v>
      </c>
      <c r="E117" s="45" t="s">
        <v>62</v>
      </c>
      <c r="F117" s="45" t="s">
        <v>830</v>
      </c>
      <c r="G117" s="96">
        <f>G113</f>
        <v>53.01</v>
      </c>
      <c r="H117" s="162">
        <f>H113</f>
        <v>36</v>
      </c>
      <c r="I117" s="48">
        <v>23.4</v>
      </c>
      <c r="J117" s="47">
        <f>J113</f>
        <v>5</v>
      </c>
      <c r="K117" s="47">
        <f>K113</f>
        <v>1.2869999999999999</v>
      </c>
      <c r="L117" s="47">
        <f>L113</f>
        <v>0.27</v>
      </c>
      <c r="M117" s="335">
        <f>SUM(J117:L117)</f>
        <v>6.5570000000000004</v>
      </c>
      <c r="N117" s="136">
        <f>G117+M117</f>
        <v>59.567</v>
      </c>
      <c r="O117" s="336">
        <f>N117*$O$27</f>
        <v>0.59567000000000003</v>
      </c>
      <c r="P117" s="138">
        <f>SUM(N117:O117)</f>
        <v>60.162669999999999</v>
      </c>
      <c r="Q117" s="337">
        <v>0.35</v>
      </c>
      <c r="R117" s="95">
        <f>P117/(1-Q117)</f>
        <v>92.557953846153836</v>
      </c>
      <c r="S117" s="338">
        <f>W117-R117</f>
        <v>3.6520461538461575</v>
      </c>
      <c r="T117" s="96">
        <f>R117+S117</f>
        <v>96.21</v>
      </c>
      <c r="U117" s="339">
        <f>T117-P117</f>
        <v>36.047329999999995</v>
      </c>
      <c r="V117" s="742">
        <f>U117/T117</f>
        <v>0.37467342272113086</v>
      </c>
      <c r="W117" s="340">
        <f>W113</f>
        <v>96.21</v>
      </c>
      <c r="X117" s="72">
        <v>87.75</v>
      </c>
    </row>
    <row r="118" spans="1:25" x14ac:dyDescent="0.3">
      <c r="A118" s="358"/>
      <c r="B118" s="141" t="s">
        <v>46</v>
      </c>
      <c r="C118" s="265" t="s">
        <v>65</v>
      </c>
      <c r="D118" s="163" t="s">
        <v>66</v>
      </c>
      <c r="E118" s="142" t="s">
        <v>62</v>
      </c>
      <c r="F118" s="142" t="s">
        <v>779</v>
      </c>
      <c r="G118" s="226">
        <v>5.89</v>
      </c>
      <c r="H118" s="144">
        <v>0.25</v>
      </c>
      <c r="I118" s="320"/>
      <c r="J118" s="321" t="s">
        <v>873</v>
      </c>
      <c r="K118" s="322">
        <v>9</v>
      </c>
      <c r="L118" s="144"/>
      <c r="M118" s="310"/>
      <c r="N118" s="144"/>
      <c r="O118" s="146"/>
      <c r="P118" s="310"/>
      <c r="Q118" s="147"/>
      <c r="R118" s="196"/>
      <c r="S118" s="196"/>
      <c r="T118" s="143"/>
      <c r="U118" s="319"/>
      <c r="V118" s="746"/>
      <c r="W118" s="81"/>
      <c r="X118" s="72"/>
    </row>
    <row r="119" spans="1:25" x14ac:dyDescent="0.3">
      <c r="A119" s="225"/>
      <c r="B119" s="141" t="s">
        <v>46</v>
      </c>
      <c r="C119" s="441" t="s">
        <v>65</v>
      </c>
      <c r="D119" s="141" t="s">
        <v>66</v>
      </c>
      <c r="E119" s="45" t="s">
        <v>62</v>
      </c>
      <c r="F119" s="45" t="s">
        <v>830</v>
      </c>
      <c r="G119" s="96">
        <f>G115</f>
        <v>53.01</v>
      </c>
      <c r="H119" s="162">
        <f>H115</f>
        <v>36</v>
      </c>
      <c r="I119" s="48">
        <v>23.4</v>
      </c>
      <c r="J119" s="47">
        <f>J115</f>
        <v>5</v>
      </c>
      <c r="K119" s="47">
        <f>K115</f>
        <v>1.2869999999999999</v>
      </c>
      <c r="L119" s="47">
        <f>L115</f>
        <v>0.27</v>
      </c>
      <c r="M119" s="335">
        <f>SUM(J119:L119)</f>
        <v>6.5570000000000004</v>
      </c>
      <c r="N119" s="136">
        <f>G119+M119</f>
        <v>59.567</v>
      </c>
      <c r="O119" s="336">
        <f>N119*$O$27</f>
        <v>0.59567000000000003</v>
      </c>
      <c r="P119" s="138">
        <f>SUM(N119:O119)</f>
        <v>60.162669999999999</v>
      </c>
      <c r="Q119" s="337">
        <v>0.35</v>
      </c>
      <c r="R119" s="95">
        <f>P119/(1-Q119)</f>
        <v>92.557953846153836</v>
      </c>
      <c r="S119" s="338">
        <f>W119-R119</f>
        <v>3.6520461538461575</v>
      </c>
      <c r="T119" s="96">
        <f>R119+S119</f>
        <v>96.21</v>
      </c>
      <c r="U119" s="339">
        <f>T119-P119</f>
        <v>36.047329999999995</v>
      </c>
      <c r="V119" s="742">
        <f>U119/T119</f>
        <v>0.37467342272113086</v>
      </c>
      <c r="W119" s="340">
        <f>W115</f>
        <v>96.21</v>
      </c>
      <c r="X119" s="72"/>
    </row>
    <row r="120" spans="1:25" x14ac:dyDescent="0.3">
      <c r="A120" s="888"/>
      <c r="B120" s="163" t="s">
        <v>46</v>
      </c>
      <c r="C120" s="163" t="s">
        <v>60</v>
      </c>
      <c r="D120" s="163" t="s">
        <v>61</v>
      </c>
      <c r="E120" s="142" t="s">
        <v>62</v>
      </c>
      <c r="F120" s="142" t="s">
        <v>779</v>
      </c>
      <c r="G120" s="226">
        <v>5.89</v>
      </c>
      <c r="H120" s="144">
        <v>0.25</v>
      </c>
      <c r="I120" s="320"/>
      <c r="J120" s="321" t="s">
        <v>873</v>
      </c>
      <c r="K120" s="322">
        <v>9</v>
      </c>
      <c r="L120" s="144"/>
      <c r="M120" s="310"/>
      <c r="N120" s="144"/>
      <c r="O120" s="146"/>
      <c r="P120" s="310"/>
      <c r="Q120" s="147"/>
      <c r="R120" s="196"/>
      <c r="S120" s="196"/>
      <c r="T120" s="143"/>
      <c r="U120" s="319"/>
      <c r="V120" s="746"/>
      <c r="W120" s="81"/>
      <c r="X120" s="72"/>
    </row>
    <row r="121" spans="1:25" x14ac:dyDescent="0.3">
      <c r="A121" s="888"/>
      <c r="B121" s="44" t="s">
        <v>46</v>
      </c>
      <c r="C121" s="44" t="s">
        <v>60</v>
      </c>
      <c r="D121" s="44" t="s">
        <v>61</v>
      </c>
      <c r="E121" s="45" t="s">
        <v>62</v>
      </c>
      <c r="F121" s="45" t="s">
        <v>830</v>
      </c>
      <c r="G121" s="96">
        <f>G117</f>
        <v>53.01</v>
      </c>
      <c r="H121" s="162">
        <f>H117</f>
        <v>36</v>
      </c>
      <c r="I121" s="48">
        <v>23.4</v>
      </c>
      <c r="J121" s="47">
        <f>J117</f>
        <v>5</v>
      </c>
      <c r="K121" s="47">
        <f>K117</f>
        <v>1.2869999999999999</v>
      </c>
      <c r="L121" s="47">
        <f>L117</f>
        <v>0.27</v>
      </c>
      <c r="M121" s="335">
        <f>SUM(J121:L121)</f>
        <v>6.5570000000000004</v>
      </c>
      <c r="N121" s="136">
        <f>G121+M121</f>
        <v>59.567</v>
      </c>
      <c r="O121" s="336">
        <f>N121*$O$27</f>
        <v>0.59567000000000003</v>
      </c>
      <c r="P121" s="138">
        <f>SUM(N121:O121)</f>
        <v>60.162669999999999</v>
      </c>
      <c r="Q121" s="337">
        <v>0.35</v>
      </c>
      <c r="R121" s="95">
        <f>P121/(1-Q121)</f>
        <v>92.557953846153836</v>
      </c>
      <c r="S121" s="338">
        <f>W121-R121</f>
        <v>3.6520461538461575</v>
      </c>
      <c r="T121" s="96">
        <f>R121+S121</f>
        <v>96.21</v>
      </c>
      <c r="U121" s="339">
        <f>T121-P121</f>
        <v>36.047329999999995</v>
      </c>
      <c r="V121" s="742">
        <f>U121/T121</f>
        <v>0.37467342272113086</v>
      </c>
      <c r="W121" s="340">
        <f>W117</f>
        <v>96.21</v>
      </c>
      <c r="X121" s="72"/>
    </row>
    <row r="122" spans="1:25" x14ac:dyDescent="0.3">
      <c r="A122" s="771"/>
      <c r="B122" s="141" t="s">
        <v>46</v>
      </c>
      <c r="C122" s="141" t="s">
        <v>67</v>
      </c>
      <c r="D122" s="141" t="s">
        <v>68</v>
      </c>
      <c r="E122" s="164" t="s">
        <v>62</v>
      </c>
      <c r="F122" s="164" t="s">
        <v>779</v>
      </c>
      <c r="G122" s="186">
        <v>5.89</v>
      </c>
      <c r="H122" s="144">
        <v>0.25</v>
      </c>
      <c r="I122" s="320"/>
      <c r="J122" s="321" t="s">
        <v>873</v>
      </c>
      <c r="K122" s="322">
        <v>9</v>
      </c>
      <c r="L122" s="166"/>
      <c r="M122" s="168"/>
      <c r="N122" s="166"/>
      <c r="O122" s="169"/>
      <c r="P122" s="168"/>
      <c r="Q122" s="170"/>
      <c r="R122" s="184"/>
      <c r="S122" s="184"/>
      <c r="T122" s="186"/>
      <c r="U122" s="171"/>
      <c r="V122" s="772"/>
      <c r="W122" s="81"/>
      <c r="X122" s="70"/>
    </row>
    <row r="123" spans="1:25" ht="14.25" thickBot="1" x14ac:dyDescent="0.35">
      <c r="A123" s="747">
        <f>A113</f>
        <v>1027</v>
      </c>
      <c r="B123" s="206" t="s">
        <v>46</v>
      </c>
      <c r="C123" s="207" t="str">
        <f>C122</f>
        <v>CGGY312</v>
      </c>
      <c r="D123" s="206" t="s">
        <v>66</v>
      </c>
      <c r="E123" s="208" t="s">
        <v>62</v>
      </c>
      <c r="F123" s="208" t="s">
        <v>830</v>
      </c>
      <c r="G123" s="301">
        <f>G113</f>
        <v>53.01</v>
      </c>
      <c r="H123" s="210">
        <f>H113</f>
        <v>36</v>
      </c>
      <c r="I123" s="211">
        <v>23.4</v>
      </c>
      <c r="J123" s="175">
        <f>J113</f>
        <v>5</v>
      </c>
      <c r="K123" s="175">
        <f>K113</f>
        <v>1.2869999999999999</v>
      </c>
      <c r="L123" s="175">
        <f>L113</f>
        <v>0.27</v>
      </c>
      <c r="M123" s="314">
        <f>SUM(J123:L123)</f>
        <v>6.5570000000000004</v>
      </c>
      <c r="N123" s="298">
        <f>G123+M123</f>
        <v>59.567</v>
      </c>
      <c r="O123" s="315">
        <f>N123*$O$27</f>
        <v>0.59567000000000003</v>
      </c>
      <c r="P123" s="300">
        <f>SUM(N123:O123)</f>
        <v>60.162669999999999</v>
      </c>
      <c r="Q123" s="316">
        <v>0.35</v>
      </c>
      <c r="R123" s="180">
        <f>P123/(1-Q123)</f>
        <v>92.557953846153836</v>
      </c>
      <c r="S123" s="317">
        <f>W123-R123</f>
        <v>3.6520461538461575</v>
      </c>
      <c r="T123" s="301">
        <f>R123+S123</f>
        <v>96.21</v>
      </c>
      <c r="U123" s="318">
        <f>T123-P123</f>
        <v>36.047329999999995</v>
      </c>
      <c r="V123" s="755">
        <f>U123/T123</f>
        <v>0.37467342272113086</v>
      </c>
      <c r="W123" s="81">
        <f>W113</f>
        <v>96.21</v>
      </c>
      <c r="X123" s="70">
        <v>87.75</v>
      </c>
    </row>
    <row r="124" spans="1:25" ht="14.25" thickBot="1" x14ac:dyDescent="0.35">
      <c r="A124" s="133"/>
      <c r="C124" s="43" t="s">
        <v>819</v>
      </c>
      <c r="G124" s="24" t="s">
        <v>812</v>
      </c>
      <c r="K124" s="73"/>
      <c r="L124" s="25"/>
      <c r="O124" s="73">
        <v>0.01</v>
      </c>
      <c r="T124" s="13"/>
      <c r="Y124" s="88">
        <v>44805</v>
      </c>
    </row>
    <row r="125" spans="1:25" s="5" customFormat="1" ht="51.75" thickBot="1" x14ac:dyDescent="0.35">
      <c r="A125" s="26" t="s">
        <v>818</v>
      </c>
      <c r="B125" s="26" t="s">
        <v>782</v>
      </c>
      <c r="C125" s="26" t="s">
        <v>783</v>
      </c>
      <c r="D125" s="26" t="s">
        <v>828</v>
      </c>
      <c r="E125" s="27" t="s">
        <v>781</v>
      </c>
      <c r="F125" s="27" t="s">
        <v>780</v>
      </c>
      <c r="G125" s="28" t="s">
        <v>823</v>
      </c>
      <c r="H125" s="325" t="s">
        <v>834</v>
      </c>
      <c r="I125" s="30" t="s">
        <v>872</v>
      </c>
      <c r="J125" s="27" t="s">
        <v>800</v>
      </c>
      <c r="K125" s="27" t="s">
        <v>801</v>
      </c>
      <c r="L125" s="27" t="str">
        <f>L28</f>
        <v>SURCH FEE</v>
      </c>
      <c r="M125" s="61" t="s">
        <v>810</v>
      </c>
      <c r="N125" s="27" t="s">
        <v>802</v>
      </c>
      <c r="O125" s="29" t="s">
        <v>803</v>
      </c>
      <c r="P125" s="66" t="s">
        <v>811</v>
      </c>
      <c r="Q125" s="32" t="s">
        <v>804</v>
      </c>
      <c r="R125" s="758" t="s">
        <v>1011</v>
      </c>
      <c r="S125" s="27" t="s">
        <v>806</v>
      </c>
      <c r="T125" s="27" t="s">
        <v>824</v>
      </c>
      <c r="U125" s="27" t="s">
        <v>808</v>
      </c>
      <c r="V125" s="27" t="s">
        <v>809</v>
      </c>
      <c r="W125" s="80"/>
      <c r="X125" s="904" t="s">
        <v>820</v>
      </c>
      <c r="Y125" s="5" t="s">
        <v>821</v>
      </c>
    </row>
    <row r="126" spans="1:25" x14ac:dyDescent="0.3">
      <c r="A126" s="44"/>
      <c r="B126" s="44" t="s">
        <v>46</v>
      </c>
      <c r="C126" s="44" t="s">
        <v>58</v>
      </c>
      <c r="D126" s="44" t="s">
        <v>59</v>
      </c>
      <c r="E126" s="45" t="s">
        <v>49</v>
      </c>
      <c r="F126" s="45" t="s">
        <v>49</v>
      </c>
      <c r="G126" s="96">
        <v>5.89</v>
      </c>
      <c r="H126" s="162">
        <v>48</v>
      </c>
      <c r="I126" s="48">
        <v>0.23</v>
      </c>
      <c r="J126" s="47">
        <v>0.5</v>
      </c>
      <c r="K126" s="47">
        <f>I126*$K$38</f>
        <v>5.7500000000000002E-2</v>
      </c>
      <c r="L126" s="47">
        <f>G126*$L$27</f>
        <v>0.1767</v>
      </c>
      <c r="M126" s="89">
        <f>SUM(J126:L126)</f>
        <v>0.73419999999999996</v>
      </c>
      <c r="N126" s="47">
        <f>G126+M126</f>
        <v>6.6242000000000001</v>
      </c>
      <c r="O126" s="72">
        <f>N126*$O$27</f>
        <v>6.6241999999999995E-2</v>
      </c>
      <c r="P126" s="62">
        <f>SUM(N126:O126)</f>
        <v>6.690442</v>
      </c>
      <c r="Q126" s="50">
        <v>0.35</v>
      </c>
      <c r="R126" s="95">
        <f>P126/(1-Q126)</f>
        <v>10.292987692307692</v>
      </c>
      <c r="S126" s="95">
        <f>W126-R126</f>
        <v>-2.987692307693024E-3</v>
      </c>
      <c r="T126" s="96">
        <f>R126+S126</f>
        <v>10.29</v>
      </c>
      <c r="U126" s="97">
        <f>T126-P126</f>
        <v>3.5995579999999991</v>
      </c>
      <c r="V126" s="51">
        <f>U126/T126</f>
        <v>0.34981127308066079</v>
      </c>
      <c r="W126" s="81">
        <v>10.29</v>
      </c>
      <c r="X126" s="70">
        <v>9.75</v>
      </c>
    </row>
    <row r="127" spans="1:25" x14ac:dyDescent="0.3">
      <c r="A127" s="346"/>
      <c r="B127" s="6" t="s">
        <v>46</v>
      </c>
      <c r="C127" s="6" t="s">
        <v>50</v>
      </c>
      <c r="D127" s="6" t="s">
        <v>51</v>
      </c>
      <c r="E127" s="7" t="s">
        <v>49</v>
      </c>
      <c r="F127" s="7" t="s">
        <v>49</v>
      </c>
      <c r="G127" s="20">
        <v>5.89</v>
      </c>
      <c r="H127" s="259"/>
      <c r="I127" s="10"/>
      <c r="J127" s="9"/>
      <c r="K127" s="9"/>
      <c r="L127" s="47"/>
      <c r="M127" s="59"/>
      <c r="N127" s="9"/>
      <c r="O127" s="70"/>
      <c r="P127" s="59"/>
      <c r="Q127" s="33"/>
      <c r="R127" s="75"/>
      <c r="S127" s="75"/>
      <c r="T127" s="22"/>
      <c r="U127" s="8"/>
      <c r="V127" s="19"/>
      <c r="W127" s="81"/>
      <c r="X127" s="70"/>
    </row>
    <row r="128" spans="1:25" x14ac:dyDescent="0.3">
      <c r="A128" s="6"/>
      <c r="B128" s="6" t="s">
        <v>46</v>
      </c>
      <c r="C128" s="6" t="s">
        <v>56</v>
      </c>
      <c r="D128" s="6" t="s">
        <v>57</v>
      </c>
      <c r="E128" s="7" t="s">
        <v>49</v>
      </c>
      <c r="F128" s="7" t="s">
        <v>49</v>
      </c>
      <c r="G128" s="20">
        <v>5.89</v>
      </c>
      <c r="H128" s="259"/>
      <c r="I128" s="10"/>
      <c r="J128" s="9"/>
      <c r="K128" s="9"/>
      <c r="L128" s="47"/>
      <c r="M128" s="59"/>
      <c r="N128" s="9"/>
      <c r="O128" s="70"/>
      <c r="P128" s="59"/>
      <c r="Q128" s="33"/>
      <c r="R128" s="75"/>
      <c r="S128" s="75"/>
      <c r="T128" s="22"/>
      <c r="U128" s="8"/>
      <c r="V128" s="19"/>
      <c r="W128" s="81"/>
      <c r="X128" s="70"/>
    </row>
    <row r="129" spans="1:25" x14ac:dyDescent="0.3">
      <c r="A129" s="6"/>
      <c r="B129" s="6" t="s">
        <v>46</v>
      </c>
      <c r="C129" s="6" t="s">
        <v>52</v>
      </c>
      <c r="D129" s="6" t="s">
        <v>53</v>
      </c>
      <c r="E129" s="7" t="s">
        <v>49</v>
      </c>
      <c r="F129" s="7" t="s">
        <v>49</v>
      </c>
      <c r="G129" s="20">
        <v>5.89</v>
      </c>
      <c r="H129" s="259"/>
      <c r="I129" s="10"/>
      <c r="J129" s="9"/>
      <c r="K129" s="9"/>
      <c r="L129" s="47"/>
      <c r="M129" s="59"/>
      <c r="N129" s="9"/>
      <c r="O129" s="70"/>
      <c r="P129" s="59"/>
      <c r="Q129" s="33"/>
      <c r="R129" s="75"/>
      <c r="S129" s="75"/>
      <c r="T129" s="22"/>
      <c r="U129" s="8"/>
      <c r="V129" s="19"/>
      <c r="W129" s="81"/>
      <c r="X129" s="70"/>
    </row>
    <row r="130" spans="1:25" x14ac:dyDescent="0.3">
      <c r="A130" s="6"/>
      <c r="B130" s="6" t="s">
        <v>46</v>
      </c>
      <c r="C130" s="6" t="s">
        <v>47</v>
      </c>
      <c r="D130" s="6" t="s">
        <v>48</v>
      </c>
      <c r="E130" s="7" t="s">
        <v>49</v>
      </c>
      <c r="F130" s="7" t="s">
        <v>49</v>
      </c>
      <c r="G130" s="20">
        <v>5.89</v>
      </c>
      <c r="H130" s="259"/>
      <c r="I130" s="10"/>
      <c r="J130" s="9"/>
      <c r="K130" s="9"/>
      <c r="L130" s="47"/>
      <c r="M130" s="59"/>
      <c r="N130" s="9"/>
      <c r="O130" s="70"/>
      <c r="P130" s="59"/>
      <c r="Q130" s="33"/>
      <c r="R130" s="75"/>
      <c r="S130" s="75"/>
      <c r="T130" s="22"/>
      <c r="U130" s="8"/>
      <c r="V130" s="19"/>
      <c r="W130" s="81"/>
      <c r="X130" s="70"/>
    </row>
    <row r="131" spans="1:25" ht="14.25" thickBot="1" x14ac:dyDescent="0.35">
      <c r="A131" s="52"/>
      <c r="B131" s="52" t="s">
        <v>46</v>
      </c>
      <c r="C131" s="52" t="s">
        <v>54</v>
      </c>
      <c r="D131" s="52" t="s">
        <v>55</v>
      </c>
      <c r="E131" s="53" t="s">
        <v>49</v>
      </c>
      <c r="F131" s="53" t="s">
        <v>49</v>
      </c>
      <c r="G131" s="65">
        <v>5.89</v>
      </c>
      <c r="H131" s="266"/>
      <c r="I131" s="55"/>
      <c r="J131" s="54"/>
      <c r="K131" s="54"/>
      <c r="L131" s="175"/>
      <c r="M131" s="68"/>
      <c r="N131" s="54"/>
      <c r="O131" s="71"/>
      <c r="P131" s="68"/>
      <c r="Q131" s="57"/>
      <c r="R131" s="76"/>
      <c r="S131" s="76"/>
      <c r="T131" s="77"/>
      <c r="U131" s="56"/>
      <c r="V131" s="58"/>
      <c r="W131" s="81"/>
      <c r="X131" s="71"/>
    </row>
    <row r="132" spans="1:25" ht="14.25" thickBot="1" x14ac:dyDescent="0.35">
      <c r="C132" s="43" t="s">
        <v>819</v>
      </c>
      <c r="G132" s="24" t="s">
        <v>812</v>
      </c>
      <c r="K132" s="25">
        <v>0.13</v>
      </c>
      <c r="L132" s="25">
        <v>0.03</v>
      </c>
      <c r="O132" s="73">
        <v>0.01</v>
      </c>
      <c r="Y132" s="88">
        <v>44827</v>
      </c>
    </row>
    <row r="133" spans="1:25" s="802" customFormat="1" ht="51.75" thickBot="1" x14ac:dyDescent="0.35">
      <c r="A133" s="791" t="s">
        <v>818</v>
      </c>
      <c r="B133" s="792" t="s">
        <v>782</v>
      </c>
      <c r="C133" s="792" t="s">
        <v>783</v>
      </c>
      <c r="D133" s="792" t="s">
        <v>828</v>
      </c>
      <c r="E133" s="793" t="s">
        <v>781</v>
      </c>
      <c r="F133" s="793" t="s">
        <v>780</v>
      </c>
      <c r="G133" s="794" t="s">
        <v>823</v>
      </c>
      <c r="H133" s="795" t="s">
        <v>878</v>
      </c>
      <c r="I133" s="796" t="s">
        <v>872</v>
      </c>
      <c r="J133" s="793" t="s">
        <v>800</v>
      </c>
      <c r="K133" s="793" t="s">
        <v>801</v>
      </c>
      <c r="L133" s="793" t="str">
        <f>L28</f>
        <v>SURCH FEE</v>
      </c>
      <c r="M133" s="797" t="s">
        <v>810</v>
      </c>
      <c r="N133" s="793" t="s">
        <v>802</v>
      </c>
      <c r="O133" s="798" t="s">
        <v>803</v>
      </c>
      <c r="P133" s="797" t="s">
        <v>811</v>
      </c>
      <c r="Q133" s="799" t="s">
        <v>804</v>
      </c>
      <c r="R133" s="793" t="s">
        <v>1011</v>
      </c>
      <c r="S133" s="793" t="s">
        <v>806</v>
      </c>
      <c r="T133" s="793" t="s">
        <v>824</v>
      </c>
      <c r="U133" s="793" t="s">
        <v>808</v>
      </c>
      <c r="V133" s="800" t="s">
        <v>809</v>
      </c>
      <c r="W133" s="801"/>
      <c r="X133" s="912" t="s">
        <v>820</v>
      </c>
      <c r="Y133" s="802" t="s">
        <v>821</v>
      </c>
    </row>
    <row r="134" spans="1:25" x14ac:dyDescent="0.3">
      <c r="A134" s="367"/>
      <c r="B134" s="141" t="s">
        <v>46</v>
      </c>
      <c r="C134" s="369" t="s">
        <v>603</v>
      </c>
      <c r="D134" s="141" t="s">
        <v>623</v>
      </c>
      <c r="E134" s="142" t="s">
        <v>49</v>
      </c>
      <c r="F134" s="142" t="s">
        <v>49</v>
      </c>
      <c r="G134" s="226">
        <v>6.42</v>
      </c>
      <c r="H134" s="227">
        <v>66</v>
      </c>
      <c r="I134" s="145">
        <v>0.05</v>
      </c>
      <c r="J134" s="47">
        <v>0.5</v>
      </c>
      <c r="K134" s="47">
        <f>I134*$K$38</f>
        <v>1.2500000000000001E-2</v>
      </c>
      <c r="L134" s="47">
        <f>G134*$L$132</f>
        <v>0.19259999999999999</v>
      </c>
      <c r="M134" s="194">
        <f>SUM(J134:L134)</f>
        <v>0.70509999999999995</v>
      </c>
      <c r="N134" s="144">
        <f>G134+M134</f>
        <v>7.1250999999999998</v>
      </c>
      <c r="O134" s="146">
        <f>N134*O132</f>
        <v>7.1250999999999995E-2</v>
      </c>
      <c r="P134" s="310">
        <f>SUM(N134:O134)</f>
        <v>7.1963509999999999</v>
      </c>
      <c r="Q134" s="147">
        <v>0.35</v>
      </c>
      <c r="R134" s="95">
        <f>P134/(1-Q134)</f>
        <v>11.071309230769231</v>
      </c>
      <c r="S134" s="95">
        <f>W134-R134</f>
        <v>0.14869076923076996</v>
      </c>
      <c r="T134" s="226">
        <f>R134+S134</f>
        <v>11.22</v>
      </c>
      <c r="U134" s="97">
        <f>T134-P134</f>
        <v>4.0236490000000007</v>
      </c>
      <c r="V134" s="51">
        <f>U134/T134</f>
        <v>0.35861399286987528</v>
      </c>
      <c r="W134" s="81">
        <v>11.22</v>
      </c>
      <c r="X134" s="913"/>
    </row>
    <row r="135" spans="1:25" ht="14.25" customHeight="1" x14ac:dyDescent="0.3">
      <c r="A135" s="229"/>
      <c r="B135" s="163" t="s">
        <v>46</v>
      </c>
      <c r="C135" s="349" t="s">
        <v>613</v>
      </c>
      <c r="D135" s="163" t="s">
        <v>633</v>
      </c>
      <c r="E135" s="164" t="s">
        <v>62</v>
      </c>
      <c r="F135" s="164" t="s">
        <v>779</v>
      </c>
      <c r="G135" s="186">
        <v>3.85</v>
      </c>
      <c r="H135" s="172">
        <v>25</v>
      </c>
      <c r="I135" s="166"/>
      <c r="J135" s="321" t="s">
        <v>873</v>
      </c>
      <c r="K135" s="322">
        <v>11</v>
      </c>
      <c r="L135" s="166"/>
      <c r="M135" s="350"/>
      <c r="N135" s="351"/>
      <c r="O135" s="352"/>
      <c r="P135" s="350"/>
      <c r="Q135" s="353"/>
      <c r="R135" s="354"/>
      <c r="S135" s="781"/>
      <c r="T135" s="784">
        <f>R136+S136</f>
        <v>87.12</v>
      </c>
      <c r="U135" s="773"/>
      <c r="V135" s="779"/>
      <c r="W135" s="82"/>
      <c r="X135" s="914"/>
    </row>
    <row r="136" spans="1:25" s="133" customFormat="1" ht="14.25" customHeight="1" x14ac:dyDescent="0.3">
      <c r="A136" s="225"/>
      <c r="B136" s="231"/>
      <c r="C136" s="134"/>
      <c r="D136" s="231"/>
      <c r="E136" s="232"/>
      <c r="F136" s="232" t="s">
        <v>830</v>
      </c>
      <c r="G136" s="46">
        <f>G135*K135</f>
        <v>42.35</v>
      </c>
      <c r="H136" s="249"/>
      <c r="I136" s="425">
        <v>35.15</v>
      </c>
      <c r="J136" s="249">
        <v>3.25</v>
      </c>
      <c r="K136" s="249">
        <f>I136*$K$81</f>
        <v>1.9332499999999999</v>
      </c>
      <c r="L136" s="249">
        <f>G136*$L$27</f>
        <v>1.2705</v>
      </c>
      <c r="M136" s="286">
        <f>SUM(J136:L136)</f>
        <v>6.4537500000000003</v>
      </c>
      <c r="N136" s="136">
        <f>G136+M136</f>
        <v>48.803750000000001</v>
      </c>
      <c r="O136" s="336">
        <f>N136*$O$132</f>
        <v>0.48803750000000001</v>
      </c>
      <c r="P136" s="138">
        <f>SUM(N136:O136)</f>
        <v>49.291787499999998</v>
      </c>
      <c r="Q136" s="337">
        <v>0.35</v>
      </c>
      <c r="R136" s="596">
        <f>P136/(1-Q136)</f>
        <v>75.833519230769227</v>
      </c>
      <c r="S136" s="785">
        <f>W136-R136</f>
        <v>11.286480769230778</v>
      </c>
      <c r="T136" s="786"/>
      <c r="U136" s="787">
        <f>T135-P136</f>
        <v>37.828212500000006</v>
      </c>
      <c r="V136" s="499">
        <f>U136/T135</f>
        <v>0.43420813246097339</v>
      </c>
      <c r="W136" s="83">
        <v>87.12</v>
      </c>
      <c r="X136" s="915"/>
    </row>
    <row r="137" spans="1:25" x14ac:dyDescent="0.3">
      <c r="A137" s="358"/>
      <c r="B137" s="163" t="s">
        <v>46</v>
      </c>
      <c r="C137" s="349" t="s">
        <v>604</v>
      </c>
      <c r="D137" s="163" t="s">
        <v>624</v>
      </c>
      <c r="E137" s="164" t="s">
        <v>49</v>
      </c>
      <c r="F137" s="164" t="s">
        <v>49</v>
      </c>
      <c r="G137" s="185">
        <v>6.42</v>
      </c>
      <c r="H137" s="172">
        <v>66</v>
      </c>
      <c r="I137" s="9">
        <v>0.05</v>
      </c>
      <c r="J137" s="9">
        <v>0.5</v>
      </c>
      <c r="K137" s="9">
        <f>I137*$K$38</f>
        <v>1.2500000000000001E-2</v>
      </c>
      <c r="L137" s="47">
        <f>G137*$L$132</f>
        <v>0.19259999999999999</v>
      </c>
      <c r="M137" s="174">
        <f>SUM(J137:L137)</f>
        <v>0.70509999999999995</v>
      </c>
      <c r="N137" s="166">
        <f>G137+M137</f>
        <v>7.1250999999999998</v>
      </c>
      <c r="O137" s="169">
        <f>N137*O132</f>
        <v>7.1250999999999995E-2</v>
      </c>
      <c r="P137" s="168">
        <f>SUM(N137:O137)</f>
        <v>7.1963509999999999</v>
      </c>
      <c r="Q137" s="170">
        <v>0.35</v>
      </c>
      <c r="R137" s="75">
        <f>P137/(1-Q137)</f>
        <v>11.071309230769231</v>
      </c>
      <c r="S137" s="75">
        <f>W137-R137</f>
        <v>0.14869076923076996</v>
      </c>
      <c r="T137" s="782">
        <f>T134</f>
        <v>11.22</v>
      </c>
      <c r="U137" s="22">
        <f>T137-P137</f>
        <v>4.0236490000000007</v>
      </c>
      <c r="V137" s="19">
        <f>U137/T137</f>
        <v>0.35861399286987528</v>
      </c>
      <c r="W137" s="333">
        <v>11.22</v>
      </c>
      <c r="X137" s="916"/>
    </row>
    <row r="138" spans="1:25" s="124" customFormat="1" x14ac:dyDescent="0.3">
      <c r="A138" s="229"/>
      <c r="B138" s="163" t="s">
        <v>46</v>
      </c>
      <c r="C138" s="349" t="s">
        <v>614</v>
      </c>
      <c r="D138" s="163" t="s">
        <v>634</v>
      </c>
      <c r="E138" s="164" t="s">
        <v>62</v>
      </c>
      <c r="F138" s="164" t="s">
        <v>779</v>
      </c>
      <c r="G138" s="186">
        <v>4.13</v>
      </c>
      <c r="H138" s="172">
        <v>25</v>
      </c>
      <c r="I138" s="81"/>
      <c r="J138" s="774" t="s">
        <v>873</v>
      </c>
      <c r="K138" s="81">
        <v>11</v>
      </c>
      <c r="L138" s="144"/>
      <c r="M138" s="350"/>
      <c r="N138" s="351"/>
      <c r="O138" s="352"/>
      <c r="P138" s="350"/>
      <c r="Q138" s="353"/>
      <c r="R138" s="354"/>
      <c r="S138" s="354"/>
      <c r="T138" s="784">
        <f>R139+S139</f>
        <v>87.12</v>
      </c>
      <c r="U138" s="355"/>
      <c r="V138" s="779"/>
      <c r="W138" s="333"/>
      <c r="X138" s="914"/>
    </row>
    <row r="139" spans="1:25" s="608" customFormat="1" x14ac:dyDescent="0.3">
      <c r="A139" s="225"/>
      <c r="B139" s="231"/>
      <c r="C139" s="134"/>
      <c r="D139" s="231"/>
      <c r="E139" s="232"/>
      <c r="F139" s="232" t="s">
        <v>830</v>
      </c>
      <c r="G139" s="46">
        <f>G138*K138</f>
        <v>45.43</v>
      </c>
      <c r="H139" s="247"/>
      <c r="I139" s="249">
        <v>35.15</v>
      </c>
      <c r="J139" s="249">
        <v>3.25</v>
      </c>
      <c r="K139" s="121">
        <f>I139*$K$81</f>
        <v>1.9332499999999999</v>
      </c>
      <c r="L139" s="424">
        <f>G139*$L$27</f>
        <v>1.3629</v>
      </c>
      <c r="M139" s="286">
        <f>SUM(J139:L139)</f>
        <v>6.5461499999999999</v>
      </c>
      <c r="N139" s="136">
        <f>G139+M139</f>
        <v>51.976149999999997</v>
      </c>
      <c r="O139" s="336">
        <f>N139*$O$27</f>
        <v>0.51976149999999999</v>
      </c>
      <c r="P139" s="138">
        <f>SUM(N139:O139)</f>
        <v>52.495911499999998</v>
      </c>
      <c r="Q139" s="337">
        <v>0.35</v>
      </c>
      <c r="R139" s="596">
        <f>P139/(1-Q139)</f>
        <v>80.762940769230767</v>
      </c>
      <c r="S139" s="788">
        <f>W139-R139</f>
        <v>6.357059230769238</v>
      </c>
      <c r="T139" s="789"/>
      <c r="U139" s="213">
        <f>T138-P139</f>
        <v>34.624088500000006</v>
      </c>
      <c r="V139" s="499">
        <f>U139/T138</f>
        <v>0.39742984963269057</v>
      </c>
      <c r="W139" s="83">
        <v>87.12</v>
      </c>
      <c r="X139" s="915"/>
    </row>
    <row r="140" spans="1:25" x14ac:dyDescent="0.3">
      <c r="A140" s="93"/>
      <c r="B140" s="44" t="s">
        <v>46</v>
      </c>
      <c r="C140" s="134" t="s">
        <v>608</v>
      </c>
      <c r="D140" s="44" t="s">
        <v>628</v>
      </c>
      <c r="E140" s="45" t="s">
        <v>49</v>
      </c>
      <c r="F140" s="45" t="s">
        <v>49</v>
      </c>
      <c r="G140" s="96">
        <v>6.42</v>
      </c>
      <c r="H140" s="172">
        <v>66</v>
      </c>
      <c r="I140" s="9">
        <v>0.05</v>
      </c>
      <c r="J140" s="9">
        <v>0.5</v>
      </c>
      <c r="K140" s="9">
        <f>I140*$K$38</f>
        <v>1.2500000000000001E-2</v>
      </c>
      <c r="L140" s="9">
        <f>G140*$L$132</f>
        <v>0.19259999999999999</v>
      </c>
      <c r="M140" s="174">
        <f>SUM(J140:L140)</f>
        <v>0.70509999999999995</v>
      </c>
      <c r="N140" s="166">
        <f>G140+M140</f>
        <v>7.1250999999999998</v>
      </c>
      <c r="O140" s="146">
        <f>N140*O132</f>
        <v>7.1250999999999995E-2</v>
      </c>
      <c r="P140" s="310">
        <f>SUM(N140:O140)</f>
        <v>7.1963509999999999</v>
      </c>
      <c r="Q140" s="337">
        <v>0.35</v>
      </c>
      <c r="R140" s="95">
        <f>P140/(1-Q140)</f>
        <v>11.071309230769231</v>
      </c>
      <c r="S140" s="95">
        <f>W140-R140</f>
        <v>0.14869076923076996</v>
      </c>
      <c r="T140" s="22">
        <f>R140+S140</f>
        <v>11.22</v>
      </c>
      <c r="U140" s="97">
        <f>T140-P140</f>
        <v>4.0236490000000007</v>
      </c>
      <c r="V140" s="51">
        <f>U140/T140</f>
        <v>0.35861399286987528</v>
      </c>
      <c r="W140" s="81">
        <v>11.22</v>
      </c>
      <c r="X140" s="917"/>
    </row>
    <row r="141" spans="1:25" s="124" customFormat="1" x14ac:dyDescent="0.3">
      <c r="A141" s="229"/>
      <c r="B141" s="163" t="s">
        <v>46</v>
      </c>
      <c r="C141" s="349" t="s">
        <v>621</v>
      </c>
      <c r="D141" s="124" t="s">
        <v>641</v>
      </c>
      <c r="E141" s="164" t="s">
        <v>62</v>
      </c>
      <c r="F141" s="164" t="s">
        <v>779</v>
      </c>
      <c r="G141" s="186">
        <v>4.2699999999999996</v>
      </c>
      <c r="H141" s="172">
        <v>25</v>
      </c>
      <c r="I141" s="81"/>
      <c r="J141" s="774" t="s">
        <v>873</v>
      </c>
      <c r="K141" s="81">
        <v>11</v>
      </c>
      <c r="L141" s="144"/>
      <c r="M141" s="350"/>
      <c r="N141" s="351"/>
      <c r="O141" s="352"/>
      <c r="P141" s="350"/>
      <c r="Q141" s="353"/>
      <c r="R141" s="354"/>
      <c r="S141" s="354"/>
      <c r="T141" s="784">
        <f>R142+S142</f>
        <v>87.12</v>
      </c>
      <c r="U141" s="355"/>
      <c r="V141" s="779"/>
      <c r="W141" s="333"/>
      <c r="X141" s="914"/>
    </row>
    <row r="142" spans="1:25" s="124" customFormat="1" x14ac:dyDescent="0.3">
      <c r="A142" s="93"/>
      <c r="B142" s="44"/>
      <c r="C142" s="134"/>
      <c r="E142" s="45"/>
      <c r="F142" s="142" t="s">
        <v>830</v>
      </c>
      <c r="G142" s="96">
        <f>G141*K141</f>
        <v>46.97</v>
      </c>
      <c r="H142" s="227"/>
      <c r="I142" s="81">
        <v>35.15</v>
      </c>
      <c r="J142" s="144">
        <v>3.25</v>
      </c>
      <c r="K142" s="145">
        <f>I142*$K$81</f>
        <v>1.9332499999999999</v>
      </c>
      <c r="L142" s="144">
        <f>G142*$L$132</f>
        <v>1.4091</v>
      </c>
      <c r="M142" s="356">
        <f>SUM(J142:L142)</f>
        <v>6.5923499999999997</v>
      </c>
      <c r="N142" s="136">
        <f>G142+M142</f>
        <v>53.562349999999995</v>
      </c>
      <c r="O142" s="336">
        <f>N142*$O$132</f>
        <v>0.53562349999999992</v>
      </c>
      <c r="P142" s="138">
        <f>SUM(N142:O142)</f>
        <v>54.097973499999995</v>
      </c>
      <c r="Q142" s="140">
        <v>0.35</v>
      </c>
      <c r="R142" s="95">
        <f>P142/(1-Q142)</f>
        <v>83.227651538461529</v>
      </c>
      <c r="S142" s="375">
        <f>W142-R142</f>
        <v>3.8923484615384751</v>
      </c>
      <c r="T142" s="347"/>
      <c r="U142" s="348"/>
      <c r="V142" s="777"/>
      <c r="W142" s="82">
        <v>87.12</v>
      </c>
      <c r="X142" s="918"/>
    </row>
    <row r="143" spans="1:25" x14ac:dyDescent="0.3">
      <c r="A143" s="84"/>
      <c r="B143" s="6" t="s">
        <v>46</v>
      </c>
      <c r="C143" s="39" t="s">
        <v>612</v>
      </c>
      <c r="D143" s="6" t="s">
        <v>632</v>
      </c>
      <c r="E143" s="7" t="s">
        <v>49</v>
      </c>
      <c r="F143" s="7" t="s">
        <v>49</v>
      </c>
      <c r="G143" s="185">
        <v>6.42</v>
      </c>
      <c r="H143" s="172">
        <v>66</v>
      </c>
      <c r="I143" s="9">
        <v>0.05</v>
      </c>
      <c r="J143" s="9">
        <v>0.5</v>
      </c>
      <c r="K143" s="9">
        <f>I143*$K$38</f>
        <v>1.2500000000000001E-2</v>
      </c>
      <c r="L143" s="9">
        <f>G143*$L$132</f>
        <v>0.19259999999999999</v>
      </c>
      <c r="M143" s="174">
        <f>SUM(J143:L143)</f>
        <v>0.70509999999999995</v>
      </c>
      <c r="N143" s="166">
        <f>G143+M143</f>
        <v>7.1250999999999998</v>
      </c>
      <c r="O143" s="169">
        <f>N143*O132</f>
        <v>7.1250999999999995E-2</v>
      </c>
      <c r="P143" s="310">
        <f>SUM(N143:O143)</f>
        <v>7.1963509999999999</v>
      </c>
      <c r="Q143" s="337">
        <v>0.35</v>
      </c>
      <c r="R143" s="95">
        <f>P143/(1-Q143)</f>
        <v>11.071309230769231</v>
      </c>
      <c r="S143" s="95">
        <f>W143-R143</f>
        <v>0.14869076923076996</v>
      </c>
      <c r="T143" s="22">
        <f>R143+S143</f>
        <v>11.22</v>
      </c>
      <c r="U143" s="97">
        <f>T143-P143</f>
        <v>4.0236490000000007</v>
      </c>
      <c r="V143" s="51">
        <f>U143/T143</f>
        <v>0.35861399286987528</v>
      </c>
      <c r="W143" s="81">
        <v>11.22</v>
      </c>
      <c r="X143" s="916"/>
    </row>
    <row r="144" spans="1:25" s="124" customFormat="1" x14ac:dyDescent="0.3">
      <c r="A144" s="123"/>
      <c r="B144" s="163" t="s">
        <v>46</v>
      </c>
      <c r="C144" s="349" t="s">
        <v>622</v>
      </c>
      <c r="D144" s="163" t="s">
        <v>642</v>
      </c>
      <c r="E144" s="125" t="s">
        <v>62</v>
      </c>
      <c r="F144" s="778" t="s">
        <v>779</v>
      </c>
      <c r="G144" s="186">
        <v>4.0199999999999996</v>
      </c>
      <c r="H144" s="172">
        <v>25</v>
      </c>
      <c r="I144" s="81"/>
      <c r="J144" s="774" t="s">
        <v>873</v>
      </c>
      <c r="K144" s="81">
        <v>11</v>
      </c>
      <c r="L144" s="166"/>
      <c r="M144" s="350"/>
      <c r="N144" s="351"/>
      <c r="O144" s="352"/>
      <c r="P144" s="350"/>
      <c r="Q144" s="353"/>
      <c r="R144" s="354"/>
      <c r="S144" s="354"/>
      <c r="T144" s="784">
        <f>R145+S145</f>
        <v>87.12</v>
      </c>
      <c r="U144" s="355"/>
      <c r="V144" s="779"/>
      <c r="W144" s="333"/>
      <c r="X144" s="914"/>
    </row>
    <row r="145" spans="1:24" s="124" customFormat="1" x14ac:dyDescent="0.3">
      <c r="A145" s="123"/>
      <c r="B145" s="44"/>
      <c r="C145" s="134"/>
      <c r="D145" s="44"/>
      <c r="E145" s="125"/>
      <c r="F145" s="778" t="s">
        <v>830</v>
      </c>
      <c r="G145" s="96">
        <f>G144*K144</f>
        <v>44.22</v>
      </c>
      <c r="H145" s="162"/>
      <c r="I145" s="81">
        <v>35.15</v>
      </c>
      <c r="J145" s="144">
        <v>3.25</v>
      </c>
      <c r="K145" s="145">
        <f>I145*$K$81</f>
        <v>1.9332499999999999</v>
      </c>
      <c r="L145" s="144">
        <f>G145*$L$132</f>
        <v>1.3266</v>
      </c>
      <c r="M145" s="356">
        <f>SUM(J145:L145)</f>
        <v>6.5098500000000001</v>
      </c>
      <c r="N145" s="136">
        <f>G145+M145</f>
        <v>50.729849999999999</v>
      </c>
      <c r="O145" s="336">
        <f>N145*$O$132</f>
        <v>0.50729849999999999</v>
      </c>
      <c r="P145" s="138">
        <f>SUM(N145:O145)</f>
        <v>51.237148499999996</v>
      </c>
      <c r="Q145" s="140">
        <v>0.35</v>
      </c>
      <c r="R145" s="95">
        <f>P145/(1-Q145)</f>
        <v>78.826382307692299</v>
      </c>
      <c r="S145" s="375">
        <f>W145-R145</f>
        <v>8.2936176923077056</v>
      </c>
      <c r="T145" s="347"/>
      <c r="U145" s="348"/>
      <c r="V145" s="777"/>
      <c r="W145" s="82">
        <v>87.12</v>
      </c>
      <c r="X145" s="918"/>
    </row>
    <row r="146" spans="1:24" ht="12.75" customHeight="1" x14ac:dyDescent="0.3">
      <c r="A146" s="84"/>
      <c r="B146" s="6" t="s">
        <v>46</v>
      </c>
      <c r="C146" s="6" t="s">
        <v>610</v>
      </c>
      <c r="D146" s="6" t="s">
        <v>630</v>
      </c>
      <c r="E146" s="7" t="s">
        <v>49</v>
      </c>
      <c r="F146" s="7" t="s">
        <v>49</v>
      </c>
      <c r="G146" s="97">
        <v>6.42</v>
      </c>
      <c r="H146" s="162">
        <v>66</v>
      </c>
      <c r="I146" s="9">
        <v>0.05</v>
      </c>
      <c r="J146" s="9">
        <v>0.5</v>
      </c>
      <c r="K146" s="9">
        <f>I146*$K$38</f>
        <v>1.2500000000000001E-2</v>
      </c>
      <c r="L146" s="9">
        <f>G146*$L$132</f>
        <v>0.19259999999999999</v>
      </c>
      <c r="M146" s="174">
        <f>SUM(J146:L146)</f>
        <v>0.70509999999999995</v>
      </c>
      <c r="N146" s="166">
        <f>G146+M146</f>
        <v>7.1250999999999998</v>
      </c>
      <c r="O146" s="169">
        <f>N146*O132</f>
        <v>7.1250999999999995E-2</v>
      </c>
      <c r="P146" s="310">
        <f>SUM(N146:O146)</f>
        <v>7.1963509999999999</v>
      </c>
      <c r="Q146" s="337">
        <v>0.35</v>
      </c>
      <c r="R146" s="95">
        <f>P146/(1-Q146)</f>
        <v>11.071309230769231</v>
      </c>
      <c r="S146" s="95">
        <f>W146-R146</f>
        <v>0.14869076923076996</v>
      </c>
      <c r="T146" s="22">
        <f>R146+S146</f>
        <v>11.22</v>
      </c>
      <c r="U146" s="97">
        <f>T146-P146</f>
        <v>4.0236490000000007</v>
      </c>
      <c r="V146" s="51">
        <f>U146/T146</f>
        <v>0.35861399286987528</v>
      </c>
      <c r="W146" s="81">
        <v>11.22</v>
      </c>
      <c r="X146" s="70"/>
    </row>
    <row r="147" spans="1:24" s="124" customFormat="1" x14ac:dyDescent="0.3">
      <c r="A147" s="229"/>
      <c r="B147" s="163" t="s">
        <v>46</v>
      </c>
      <c r="C147" s="163" t="s">
        <v>620</v>
      </c>
      <c r="D147" s="163" t="s">
        <v>640</v>
      </c>
      <c r="E147" s="164" t="s">
        <v>62</v>
      </c>
      <c r="F147" s="142" t="s">
        <v>779</v>
      </c>
      <c r="G147" s="191">
        <v>3.85</v>
      </c>
      <c r="H147" s="172">
        <v>25</v>
      </c>
      <c r="I147" s="81"/>
      <c r="J147" s="774" t="s">
        <v>873</v>
      </c>
      <c r="K147" s="81">
        <v>11</v>
      </c>
      <c r="L147" s="166"/>
      <c r="M147" s="168"/>
      <c r="N147" s="166"/>
      <c r="O147" s="169"/>
      <c r="P147" s="168"/>
      <c r="Q147" s="170"/>
      <c r="R147" s="184"/>
      <c r="S147" s="184"/>
      <c r="T147" s="784">
        <f>R148+S148</f>
        <v>87.12</v>
      </c>
      <c r="U147" s="171"/>
      <c r="V147" s="187"/>
      <c r="W147" s="81"/>
      <c r="X147" s="169"/>
    </row>
    <row r="148" spans="1:24" s="124" customFormat="1" x14ac:dyDescent="0.3">
      <c r="A148" s="93"/>
      <c r="B148" s="44"/>
      <c r="C148" s="44"/>
      <c r="D148" s="44"/>
      <c r="E148" s="45"/>
      <c r="F148" s="45" t="s">
        <v>830</v>
      </c>
      <c r="G148" s="776">
        <f>G147*K147</f>
        <v>42.35</v>
      </c>
      <c r="H148" s="162"/>
      <c r="I148" s="47">
        <v>35.15</v>
      </c>
      <c r="J148" s="47">
        <v>3.25</v>
      </c>
      <c r="K148" s="48">
        <f>I148*$K$81</f>
        <v>1.9332499999999999</v>
      </c>
      <c r="L148" s="47">
        <f>G148*$L$132</f>
        <v>1.2705</v>
      </c>
      <c r="M148" s="356">
        <f>SUM(J148:L148)</f>
        <v>6.4537500000000003</v>
      </c>
      <c r="N148" s="136">
        <f>G148+M148</f>
        <v>48.803750000000001</v>
      </c>
      <c r="O148" s="336">
        <f>N148*$O$132</f>
        <v>0.48803750000000001</v>
      </c>
      <c r="P148" s="138">
        <f>SUM(N148:O148)</f>
        <v>49.291787499999998</v>
      </c>
      <c r="Q148" s="337">
        <v>0.35</v>
      </c>
      <c r="R148" s="95">
        <f>P148/(1-Q148)</f>
        <v>75.833519230769227</v>
      </c>
      <c r="S148" s="375">
        <f>W148-R148</f>
        <v>11.286480769230778</v>
      </c>
      <c r="T148" s="97"/>
      <c r="U148" s="49"/>
      <c r="V148" s="51"/>
      <c r="W148" s="82">
        <v>87.12</v>
      </c>
      <c r="X148" s="146"/>
    </row>
    <row r="149" spans="1:24" x14ac:dyDescent="0.3">
      <c r="A149" s="357"/>
      <c r="B149" s="141" t="s">
        <v>46</v>
      </c>
      <c r="C149" s="780" t="s">
        <v>618</v>
      </c>
      <c r="D149" s="141" t="s">
        <v>638</v>
      </c>
      <c r="E149" s="142" t="s">
        <v>62</v>
      </c>
      <c r="F149" s="142" t="s">
        <v>779</v>
      </c>
      <c r="G149" s="143">
        <v>4.0199999999999996</v>
      </c>
      <c r="H149" s="227">
        <v>25</v>
      </c>
      <c r="I149" s="145"/>
      <c r="J149" s="321" t="s">
        <v>873</v>
      </c>
      <c r="K149" s="322">
        <v>11</v>
      </c>
      <c r="L149" s="144"/>
      <c r="M149" s="310"/>
      <c r="N149" s="144"/>
      <c r="O149" s="146"/>
      <c r="P149" s="310"/>
      <c r="Q149" s="147"/>
      <c r="R149" s="196"/>
      <c r="S149" s="790"/>
      <c r="T149" s="784">
        <f>R150+S150</f>
        <v>87.12</v>
      </c>
      <c r="U149" s="313"/>
      <c r="V149" s="187"/>
      <c r="W149" s="81"/>
      <c r="X149" s="169"/>
    </row>
    <row r="150" spans="1:24" ht="14.25" customHeight="1" x14ac:dyDescent="0.3">
      <c r="A150" s="225">
        <v>1034</v>
      </c>
      <c r="B150" s="44"/>
      <c r="C150" s="262"/>
      <c r="D150" s="44"/>
      <c r="E150" s="45"/>
      <c r="F150" s="45" t="s">
        <v>830</v>
      </c>
      <c r="G150" s="96">
        <f>G149*K149</f>
        <v>44.22</v>
      </c>
      <c r="H150" s="47"/>
      <c r="I150" s="145">
        <v>35.15</v>
      </c>
      <c r="J150" s="47">
        <f>J136</f>
        <v>3.25</v>
      </c>
      <c r="K150" s="47">
        <f>I150*$K$81</f>
        <v>1.9332499999999999</v>
      </c>
      <c r="L150" s="47">
        <f>G150*$L$27</f>
        <v>1.3266</v>
      </c>
      <c r="M150" s="356">
        <f>SUM(J150:L150)</f>
        <v>6.5098500000000001</v>
      </c>
      <c r="N150" s="136">
        <f>G150+M150</f>
        <v>50.729849999999999</v>
      </c>
      <c r="O150" s="336">
        <f>N150*$O$27</f>
        <v>0.50729849999999999</v>
      </c>
      <c r="P150" s="138">
        <f>SUM(N150:O150)</f>
        <v>51.237148499999996</v>
      </c>
      <c r="Q150" s="337">
        <v>0.35</v>
      </c>
      <c r="R150" s="95">
        <f>P150/(1-Q150)</f>
        <v>78.826382307692299</v>
      </c>
      <c r="S150" s="375">
        <f>W150-R150</f>
        <v>8.2936176923077056</v>
      </c>
      <c r="T150" s="44"/>
      <c r="U150" s="339">
        <f>T149-P150</f>
        <v>35.882851500000008</v>
      </c>
      <c r="V150" s="51">
        <f>U150/T149</f>
        <v>0.41187846074380174</v>
      </c>
      <c r="W150" s="82">
        <f>W136</f>
        <v>87.12</v>
      </c>
      <c r="X150" s="919">
        <v>79.09</v>
      </c>
    </row>
    <row r="151" spans="1:24" x14ac:dyDescent="0.3">
      <c r="A151" s="229"/>
      <c r="B151" s="163" t="s">
        <v>46</v>
      </c>
      <c r="C151" s="163" t="s">
        <v>611</v>
      </c>
      <c r="D151" s="163" t="s">
        <v>631</v>
      </c>
      <c r="E151" s="164" t="s">
        <v>49</v>
      </c>
      <c r="F151" s="164" t="s">
        <v>49</v>
      </c>
      <c r="G151" s="185">
        <v>6.42</v>
      </c>
      <c r="H151" s="172">
        <v>66</v>
      </c>
      <c r="I151" s="9">
        <v>0.05</v>
      </c>
      <c r="J151" s="9">
        <v>0.5</v>
      </c>
      <c r="K151" s="9">
        <f>I151*$K$38</f>
        <v>1.2500000000000001E-2</v>
      </c>
      <c r="L151" s="47">
        <f>G151*$L$132</f>
        <v>0.19259999999999999</v>
      </c>
      <c r="M151" s="174">
        <f>SUM(J151:L151)</f>
        <v>0.70509999999999995</v>
      </c>
      <c r="N151" s="166">
        <f>G151+M151</f>
        <v>7.1250999999999998</v>
      </c>
      <c r="O151" s="169">
        <f>N151*O132</f>
        <v>7.1250999999999995E-2</v>
      </c>
      <c r="P151" s="310">
        <f>SUM(N151:O151)</f>
        <v>7.1963509999999999</v>
      </c>
      <c r="Q151" s="337">
        <v>0.35</v>
      </c>
      <c r="R151" s="95">
        <f>P151/(1-Q151)</f>
        <v>11.071309230769231</v>
      </c>
      <c r="S151" s="95">
        <f t="shared" ref="S151:S152" si="54">W151-R151</f>
        <v>0.14869076923076996</v>
      </c>
      <c r="T151" s="97">
        <f t="shared" ref="T151:T152" si="55">R151+S151</f>
        <v>11.22</v>
      </c>
      <c r="U151" s="97">
        <f t="shared" ref="U151:U152" si="56">T151-P151</f>
        <v>4.0236490000000007</v>
      </c>
      <c r="V151" s="51">
        <f t="shared" ref="V151:V152" si="57">U151/T151</f>
        <v>0.35861399286987528</v>
      </c>
      <c r="W151" s="81">
        <v>11.22</v>
      </c>
      <c r="X151" s="70"/>
    </row>
    <row r="152" spans="1:24" x14ac:dyDescent="0.3">
      <c r="A152" s="84"/>
      <c r="B152" s="6" t="s">
        <v>46</v>
      </c>
      <c r="C152" s="6" t="s">
        <v>609</v>
      </c>
      <c r="D152" s="6" t="s">
        <v>629</v>
      </c>
      <c r="E152" s="7" t="s">
        <v>49</v>
      </c>
      <c r="F152" s="7" t="s">
        <v>49</v>
      </c>
      <c r="G152" s="20">
        <v>6.42</v>
      </c>
      <c r="H152" s="259">
        <v>66</v>
      </c>
      <c r="I152" s="9">
        <v>0.05</v>
      </c>
      <c r="J152" s="9">
        <v>0.5</v>
      </c>
      <c r="K152" s="9">
        <f>I152*$K$38</f>
        <v>1.2500000000000001E-2</v>
      </c>
      <c r="L152" s="47">
        <f>G152*$L$132</f>
        <v>0.19259999999999999</v>
      </c>
      <c r="M152" s="174">
        <f>SUM(J152:L152)</f>
        <v>0.70509999999999995</v>
      </c>
      <c r="N152" s="166">
        <f>G152+M152</f>
        <v>7.1250999999999998</v>
      </c>
      <c r="O152" s="169">
        <f>N152*O132</f>
        <v>7.1250999999999995E-2</v>
      </c>
      <c r="P152" s="59">
        <f>SUM(N152:O152)</f>
        <v>7.1963509999999999</v>
      </c>
      <c r="Q152" s="337">
        <v>0.35</v>
      </c>
      <c r="R152" s="95">
        <f>P152/(1-Q152)</f>
        <v>11.071309230769231</v>
      </c>
      <c r="S152" s="95">
        <f t="shared" si="54"/>
        <v>0.14869076923076996</v>
      </c>
      <c r="T152" s="22">
        <f t="shared" si="55"/>
        <v>11.22</v>
      </c>
      <c r="U152" s="97">
        <f t="shared" si="56"/>
        <v>4.0236490000000007</v>
      </c>
      <c r="V152" s="51">
        <f t="shared" si="57"/>
        <v>0.35861399286987528</v>
      </c>
      <c r="W152" s="81">
        <v>11.22</v>
      </c>
      <c r="X152" s="70"/>
    </row>
    <row r="153" spans="1:24" s="124" customFormat="1" x14ac:dyDescent="0.3">
      <c r="A153" s="229"/>
      <c r="B153" s="124" t="s">
        <v>46</v>
      </c>
      <c r="C153" s="173" t="s">
        <v>619</v>
      </c>
      <c r="D153" s="163" t="s">
        <v>639</v>
      </c>
      <c r="E153" s="125" t="s">
        <v>62</v>
      </c>
      <c r="F153" s="142" t="s">
        <v>779</v>
      </c>
      <c r="G153" s="191">
        <v>4.0199999999999996</v>
      </c>
      <c r="H153" s="172">
        <v>25</v>
      </c>
      <c r="I153" s="81"/>
      <c r="J153" s="774" t="s">
        <v>873</v>
      </c>
      <c r="K153" s="81">
        <v>11</v>
      </c>
      <c r="L153" s="166"/>
      <c r="M153" s="168"/>
      <c r="N153" s="166"/>
      <c r="O153" s="169"/>
      <c r="P153" s="168"/>
      <c r="Q153" s="170"/>
      <c r="R153" s="184"/>
      <c r="S153" s="184"/>
      <c r="T153" s="784">
        <f>R154+S154</f>
        <v>87.12</v>
      </c>
      <c r="U153" s="171"/>
      <c r="V153" s="187"/>
      <c r="W153" s="81"/>
      <c r="X153" s="169"/>
    </row>
    <row r="154" spans="1:24" s="124" customFormat="1" x14ac:dyDescent="0.3">
      <c r="A154" s="93">
        <v>1034</v>
      </c>
      <c r="C154" s="44"/>
      <c r="D154" s="44"/>
      <c r="E154" s="125"/>
      <c r="F154" s="142" t="s">
        <v>830</v>
      </c>
      <c r="G154" s="776">
        <f>G153*K153</f>
        <v>44.22</v>
      </c>
      <c r="H154" s="162"/>
      <c r="I154" s="81">
        <v>35.15</v>
      </c>
      <c r="J154" s="81">
        <v>3.25</v>
      </c>
      <c r="K154" s="81">
        <v>1.9332499999999999</v>
      </c>
      <c r="L154" s="47">
        <f>G154*$L$132</f>
        <v>1.3266</v>
      </c>
      <c r="M154" s="356">
        <f>SUM(J154:L154)</f>
        <v>6.5098500000000001</v>
      </c>
      <c r="N154" s="136">
        <f>G154+M154</f>
        <v>50.729849999999999</v>
      </c>
      <c r="O154" s="336">
        <f>N154*$O$132</f>
        <v>0.50729849999999999</v>
      </c>
      <c r="P154" s="138">
        <f>SUM(N154:O154)</f>
        <v>51.237148499999996</v>
      </c>
      <c r="Q154" s="337">
        <v>0.35</v>
      </c>
      <c r="R154" s="95">
        <f>P154/(1-Q154)</f>
        <v>78.826382307692299</v>
      </c>
      <c r="S154" s="375">
        <f>W154-R154</f>
        <v>8.2936176923077056</v>
      </c>
      <c r="T154" s="97"/>
      <c r="U154" s="49"/>
      <c r="V154" s="51"/>
      <c r="W154" s="82">
        <v>87.12</v>
      </c>
      <c r="X154" s="72"/>
    </row>
    <row r="155" spans="1:24" x14ac:dyDescent="0.3">
      <c r="A155" s="84"/>
      <c r="B155" s="6" t="s">
        <v>46</v>
      </c>
      <c r="C155" s="6" t="s">
        <v>605</v>
      </c>
      <c r="D155" s="6" t="s">
        <v>625</v>
      </c>
      <c r="E155" s="7" t="s">
        <v>49</v>
      </c>
      <c r="F155" s="7" t="s">
        <v>49</v>
      </c>
      <c r="G155" s="20">
        <v>6.42</v>
      </c>
      <c r="H155" s="259">
        <v>66</v>
      </c>
      <c r="I155" s="9">
        <v>0.05</v>
      </c>
      <c r="J155" s="9">
        <v>0.5</v>
      </c>
      <c r="K155" s="9">
        <f>I155*$K$38</f>
        <v>1.2500000000000001E-2</v>
      </c>
      <c r="L155" s="47">
        <f>G155*$L$132</f>
        <v>0.19259999999999999</v>
      </c>
      <c r="M155" s="63">
        <f>SUM(J155:L155)</f>
        <v>0.70509999999999995</v>
      </c>
      <c r="N155" s="9">
        <f>G155+M155</f>
        <v>7.1250999999999998</v>
      </c>
      <c r="O155" s="70">
        <f>N155*O132</f>
        <v>7.1250999999999995E-2</v>
      </c>
      <c r="P155" s="59">
        <f>SUM(N155:O155)</f>
        <v>7.1963509999999999</v>
      </c>
      <c r="Q155" s="337">
        <v>0.35</v>
      </c>
      <c r="R155" s="95">
        <f>P155/(1-Q155)</f>
        <v>11.071309230769231</v>
      </c>
      <c r="S155" s="95">
        <f>W155-R155</f>
        <v>0.14869076923076996</v>
      </c>
      <c r="T155" s="22">
        <f>R155+S155</f>
        <v>11.22</v>
      </c>
      <c r="U155" s="97">
        <f>T155-P155</f>
        <v>4.0236490000000007</v>
      </c>
      <c r="V155" s="51">
        <f>U155/T155</f>
        <v>0.35861399286987528</v>
      </c>
      <c r="W155" s="81">
        <v>11.22</v>
      </c>
      <c r="X155" s="70"/>
    </row>
    <row r="156" spans="1:24" x14ac:dyDescent="0.3">
      <c r="A156" s="367"/>
      <c r="B156" s="141" t="s">
        <v>46</v>
      </c>
      <c r="C156" s="141" t="s">
        <v>615</v>
      </c>
      <c r="D156" s="141" t="s">
        <v>635</v>
      </c>
      <c r="E156" s="142" t="s">
        <v>62</v>
      </c>
      <c r="F156" s="142" t="s">
        <v>779</v>
      </c>
      <c r="G156" s="143">
        <v>6</v>
      </c>
      <c r="H156" s="227">
        <v>25</v>
      </c>
      <c r="I156" s="145"/>
      <c r="J156" s="321" t="s">
        <v>873</v>
      </c>
      <c r="K156" s="322">
        <v>11</v>
      </c>
      <c r="L156" s="144"/>
      <c r="M156" s="310"/>
      <c r="N156" s="144"/>
      <c r="O156" s="146"/>
      <c r="P156" s="310"/>
      <c r="Q156" s="147"/>
      <c r="R156" s="196"/>
      <c r="S156" s="196"/>
      <c r="T156" s="143"/>
      <c r="U156" s="319"/>
      <c r="V156" s="187"/>
      <c r="W156" s="81"/>
      <c r="X156" s="169"/>
    </row>
    <row r="157" spans="1:24" ht="14.25" customHeight="1" x14ac:dyDescent="0.3">
      <c r="A157" s="225"/>
      <c r="B157" s="44"/>
      <c r="C157" s="134" t="s">
        <v>615</v>
      </c>
      <c r="D157" s="44"/>
      <c r="E157" s="45"/>
      <c r="F157" s="45" t="s">
        <v>830</v>
      </c>
      <c r="G157" s="96">
        <f>G156*K156</f>
        <v>66</v>
      </c>
      <c r="H157" s="47"/>
      <c r="I157" s="145">
        <v>35.15</v>
      </c>
      <c r="J157" s="47">
        <f>J150</f>
        <v>3.25</v>
      </c>
      <c r="K157" s="47">
        <f>I157*$K$81</f>
        <v>1.9332499999999999</v>
      </c>
      <c r="L157" s="47">
        <f>G157*$L$132</f>
        <v>1.98</v>
      </c>
      <c r="M157" s="356">
        <f>SUM(J157:L157)</f>
        <v>7.1632499999999997</v>
      </c>
      <c r="N157" s="136">
        <f>G157+M157</f>
        <v>73.163250000000005</v>
      </c>
      <c r="O157" s="336">
        <f>N157*$O$27</f>
        <v>0.73163250000000002</v>
      </c>
      <c r="P157" s="138">
        <f>SUM(N157:O157)</f>
        <v>73.894882500000008</v>
      </c>
      <c r="Q157" s="337">
        <v>0.35</v>
      </c>
      <c r="R157" s="95">
        <f>P157/(1-Q157)</f>
        <v>113.68443461538462</v>
      </c>
      <c r="S157" s="375">
        <f>W157-R157</f>
        <v>1.8155653846153825</v>
      </c>
      <c r="T157" s="96">
        <f>R157+S157</f>
        <v>115.5</v>
      </c>
      <c r="U157" s="339">
        <f>T157-P157</f>
        <v>41.605117499999992</v>
      </c>
      <c r="V157" s="51">
        <f>U157/T157</f>
        <v>0.36021746753246747</v>
      </c>
      <c r="W157" s="82">
        <v>115.5</v>
      </c>
      <c r="X157" s="919"/>
    </row>
    <row r="158" spans="1:24" x14ac:dyDescent="0.3">
      <c r="A158" s="84"/>
      <c r="B158" s="6" t="s">
        <v>46</v>
      </c>
      <c r="C158" s="6" t="s">
        <v>606</v>
      </c>
      <c r="D158" s="6" t="s">
        <v>626</v>
      </c>
      <c r="E158" s="7" t="s">
        <v>49</v>
      </c>
      <c r="F158" s="7" t="s">
        <v>49</v>
      </c>
      <c r="G158" s="20">
        <v>6.42</v>
      </c>
      <c r="H158" s="172">
        <v>66</v>
      </c>
      <c r="I158" s="9">
        <v>0.05</v>
      </c>
      <c r="J158" s="9">
        <v>0.5</v>
      </c>
      <c r="K158" s="9">
        <f>I158*$K$38</f>
        <v>1.2500000000000001E-2</v>
      </c>
      <c r="L158" s="47">
        <f>G158*$L$132</f>
        <v>0.19259999999999999</v>
      </c>
      <c r="M158" s="63">
        <v>0.70509999999999995</v>
      </c>
      <c r="N158" s="166">
        <f>G158+M158</f>
        <v>7.1250999999999998</v>
      </c>
      <c r="O158" s="169">
        <f>N158*O132</f>
        <v>7.1250999999999995E-2</v>
      </c>
      <c r="P158" s="310">
        <f>SUM(N158:O158)</f>
        <v>7.1963509999999999</v>
      </c>
      <c r="Q158" s="337">
        <v>0.35</v>
      </c>
      <c r="R158" s="95">
        <f>P158/(1-Q158)</f>
        <v>11.071309230769231</v>
      </c>
      <c r="S158" s="95">
        <f>W158-R158</f>
        <v>0.14869076923076996</v>
      </c>
      <c r="T158" s="22">
        <f>R158+S158</f>
        <v>11.22</v>
      </c>
      <c r="U158" s="97">
        <f>T158-P158</f>
        <v>4.0236490000000007</v>
      </c>
      <c r="V158" s="51">
        <f>U158/T158</f>
        <v>0.35861399286987528</v>
      </c>
      <c r="W158" s="81">
        <v>11.22</v>
      </c>
      <c r="X158" s="70"/>
    </row>
    <row r="159" spans="1:24" x14ac:dyDescent="0.3">
      <c r="A159" s="229"/>
      <c r="B159" s="163" t="s">
        <v>46</v>
      </c>
      <c r="C159" s="163" t="s">
        <v>616</v>
      </c>
      <c r="D159" s="163" t="s">
        <v>636</v>
      </c>
      <c r="E159" s="164" t="s">
        <v>62</v>
      </c>
      <c r="F159" s="164" t="s">
        <v>779</v>
      </c>
      <c r="G159" s="186">
        <v>4.2699999999999996</v>
      </c>
      <c r="H159" s="172">
        <v>25</v>
      </c>
      <c r="I159" s="167"/>
      <c r="J159" s="321" t="s">
        <v>873</v>
      </c>
      <c r="K159" s="322">
        <v>11</v>
      </c>
      <c r="L159" s="144"/>
      <c r="M159" s="168"/>
      <c r="N159" s="166"/>
      <c r="O159" s="169"/>
      <c r="P159" s="168"/>
      <c r="Q159" s="170"/>
      <c r="R159" s="184"/>
      <c r="S159" s="184"/>
      <c r="T159" s="186"/>
      <c r="U159" s="171"/>
      <c r="V159" s="187"/>
      <c r="W159" s="81"/>
      <c r="X159" s="169"/>
    </row>
    <row r="160" spans="1:24" ht="14.25" customHeight="1" x14ac:dyDescent="0.3">
      <c r="A160" s="357"/>
      <c r="B160" s="141"/>
      <c r="C160" s="723" t="s">
        <v>616</v>
      </c>
      <c r="D160" s="141"/>
      <c r="E160" s="142"/>
      <c r="F160" s="142" t="s">
        <v>830</v>
      </c>
      <c r="G160" s="226">
        <f>G159*K159</f>
        <v>46.97</v>
      </c>
      <c r="H160" s="144"/>
      <c r="I160" s="145">
        <v>35.15</v>
      </c>
      <c r="J160" s="144">
        <f>J136</f>
        <v>3.25</v>
      </c>
      <c r="K160" s="144">
        <f>I160*$K$81</f>
        <v>1.9332499999999999</v>
      </c>
      <c r="L160" s="144">
        <f>G160*$L$132</f>
        <v>1.4091</v>
      </c>
      <c r="M160" s="775">
        <f>SUM(J160:L160)</f>
        <v>6.5923499999999997</v>
      </c>
      <c r="N160" s="287">
        <f>G160+M160</f>
        <v>53.562349999999995</v>
      </c>
      <c r="O160" s="724">
        <f>N160*$O$27</f>
        <v>0.53562349999999992</v>
      </c>
      <c r="P160" s="289">
        <f>SUM(N160:O160)</f>
        <v>54.097973499999995</v>
      </c>
      <c r="Q160" s="725">
        <v>0.35</v>
      </c>
      <c r="R160" s="196">
        <f>P160/(1-Q160)</f>
        <v>83.227651538461529</v>
      </c>
      <c r="S160" s="375">
        <f>W160-R160</f>
        <v>7.7423484615384695</v>
      </c>
      <c r="T160" s="226">
        <f>R160+S160</f>
        <v>90.97</v>
      </c>
      <c r="U160" s="312">
        <f>T160-P160</f>
        <v>36.872026500000004</v>
      </c>
      <c r="V160" s="51">
        <f>U160/T160</f>
        <v>0.4053207266131692</v>
      </c>
      <c r="W160" s="82">
        <v>90.97</v>
      </c>
      <c r="X160" s="919"/>
    </row>
    <row r="161" spans="1:25" x14ac:dyDescent="0.3">
      <c r="A161" s="84"/>
      <c r="B161" s="6" t="s">
        <v>46</v>
      </c>
      <c r="C161" s="6" t="s">
        <v>607</v>
      </c>
      <c r="D161" s="6" t="s">
        <v>627</v>
      </c>
      <c r="E161" s="7" t="s">
        <v>49</v>
      </c>
      <c r="F161" s="7" t="s">
        <v>49</v>
      </c>
      <c r="G161" s="20">
        <v>6.42</v>
      </c>
      <c r="H161" s="259">
        <v>66</v>
      </c>
      <c r="I161" s="9">
        <v>0.05</v>
      </c>
      <c r="J161" s="9">
        <v>0.5</v>
      </c>
      <c r="K161" s="9">
        <f>I161*$K$38</f>
        <v>1.2500000000000001E-2</v>
      </c>
      <c r="L161" s="9">
        <f>G161*$L$132</f>
        <v>0.19259999999999999</v>
      </c>
      <c r="M161" s="174">
        <f>SUM(J161:L161)</f>
        <v>0.70509999999999995</v>
      </c>
      <c r="N161" s="166">
        <f>G161+M161</f>
        <v>7.1250999999999998</v>
      </c>
      <c r="O161" s="169">
        <f>N158*O132</f>
        <v>7.1250999999999995E-2</v>
      </c>
      <c r="P161" s="59">
        <f>SUM(N161:O161)</f>
        <v>7.1963509999999999</v>
      </c>
      <c r="Q161" s="783">
        <v>0.35</v>
      </c>
      <c r="R161" s="75">
        <f>P161/(1-Q161)</f>
        <v>11.071309230769231</v>
      </c>
      <c r="S161" s="75">
        <f>W161-R161</f>
        <v>0.14869076923076996</v>
      </c>
      <c r="T161" s="22">
        <f>R161+S161</f>
        <v>11.22</v>
      </c>
      <c r="U161" s="22">
        <f>T161-P161</f>
        <v>4.0236490000000007</v>
      </c>
      <c r="V161" s="51">
        <f>U161/T161</f>
        <v>0.35861399286987528</v>
      </c>
      <c r="W161" s="81">
        <v>11.22</v>
      </c>
      <c r="X161" s="70"/>
    </row>
    <row r="162" spans="1:25" s="124" customFormat="1" x14ac:dyDescent="0.3">
      <c r="A162" s="229"/>
      <c r="B162" s="163" t="s">
        <v>46</v>
      </c>
      <c r="C162" s="163" t="s">
        <v>617</v>
      </c>
      <c r="D162" s="163" t="s">
        <v>637</v>
      </c>
      <c r="E162" s="164" t="s">
        <v>62</v>
      </c>
      <c r="F162" s="142" t="s">
        <v>779</v>
      </c>
      <c r="G162" s="191">
        <v>4.13</v>
      </c>
      <c r="H162" s="172">
        <v>25</v>
      </c>
      <c r="I162" s="81"/>
      <c r="J162" s="774" t="s">
        <v>873</v>
      </c>
      <c r="K162" s="81">
        <v>11</v>
      </c>
      <c r="L162" s="166"/>
      <c r="M162" s="168"/>
      <c r="N162" s="166"/>
      <c r="O162" s="169"/>
      <c r="P162" s="168"/>
      <c r="Q162" s="170"/>
      <c r="R162" s="184"/>
      <c r="S162" s="184"/>
      <c r="T162" s="186"/>
      <c r="U162" s="171"/>
      <c r="V162" s="187"/>
      <c r="W162" s="81"/>
      <c r="X162" s="169"/>
    </row>
    <row r="163" spans="1:25" s="124" customFormat="1" x14ac:dyDescent="0.3">
      <c r="A163" s="93"/>
      <c r="B163" s="44"/>
      <c r="C163" s="44"/>
      <c r="D163" s="44"/>
      <c r="E163" s="45"/>
      <c r="F163" s="45" t="s">
        <v>830</v>
      </c>
      <c r="G163" s="96">
        <f>G162*K162</f>
        <v>45.43</v>
      </c>
      <c r="H163" s="162"/>
      <c r="I163" s="47">
        <v>35.15</v>
      </c>
      <c r="J163" s="47">
        <v>3.25</v>
      </c>
      <c r="K163" s="48">
        <f>I163*$K$81</f>
        <v>1.9332499999999999</v>
      </c>
      <c r="L163" s="47">
        <f>G163*$L$132</f>
        <v>1.3629</v>
      </c>
      <c r="M163" s="356">
        <f>SUM(J163:L163)</f>
        <v>6.5461499999999999</v>
      </c>
      <c r="N163" s="136">
        <f>G163+M163</f>
        <v>51.976149999999997</v>
      </c>
      <c r="O163" s="336">
        <f>N163*$O$132</f>
        <v>0.51976149999999999</v>
      </c>
      <c r="P163" s="138">
        <f>SUM(N163:O163)</f>
        <v>52.495911499999998</v>
      </c>
      <c r="Q163" s="337">
        <v>0.35</v>
      </c>
      <c r="R163" s="95">
        <f>P163/(1-Q163)</f>
        <v>80.762940769230767</v>
      </c>
      <c r="S163" s="375">
        <f>W163-R163</f>
        <v>6.357059230769238</v>
      </c>
      <c r="T163" s="97"/>
      <c r="U163" s="49"/>
      <c r="V163" s="51"/>
      <c r="W163" s="81">
        <v>87.12</v>
      </c>
      <c r="X163" s="72"/>
    </row>
    <row r="164" spans="1:25" x14ac:dyDescent="0.3">
      <c r="A164" s="133"/>
      <c r="C164" s="43" t="s">
        <v>819</v>
      </c>
      <c r="G164" s="24" t="s">
        <v>812</v>
      </c>
      <c r="K164" s="73"/>
      <c r="L164" s="25"/>
      <c r="O164" s="73">
        <v>0.01</v>
      </c>
      <c r="T164" s="13"/>
      <c r="X164" s="79"/>
      <c r="Y164" s="88">
        <v>44805</v>
      </c>
    </row>
    <row r="165" spans="1:25" s="5" customFormat="1" ht="51" x14ac:dyDescent="0.3">
      <c r="A165" s="26" t="s">
        <v>818</v>
      </c>
      <c r="B165" s="26" t="s">
        <v>782</v>
      </c>
      <c r="C165" s="26" t="s">
        <v>783</v>
      </c>
      <c r="D165" s="26" t="s">
        <v>784</v>
      </c>
      <c r="E165" s="27" t="s">
        <v>781</v>
      </c>
      <c r="F165" s="27" t="s">
        <v>780</v>
      </c>
      <c r="G165" s="28" t="s">
        <v>823</v>
      </c>
      <c r="H165" s="29" t="s">
        <v>815</v>
      </c>
      <c r="I165" s="30" t="s">
        <v>825</v>
      </c>
      <c r="J165" s="27" t="s">
        <v>800</v>
      </c>
      <c r="K165" s="27" t="s">
        <v>801</v>
      </c>
      <c r="L165" s="27" t="s">
        <v>831</v>
      </c>
      <c r="M165" s="61" t="s">
        <v>810</v>
      </c>
      <c r="N165" s="27" t="s">
        <v>802</v>
      </c>
      <c r="O165" s="29" t="s">
        <v>803</v>
      </c>
      <c r="P165" s="66" t="s">
        <v>811</v>
      </c>
      <c r="Q165" s="32" t="s">
        <v>804</v>
      </c>
      <c r="R165" s="27" t="s">
        <v>805</v>
      </c>
      <c r="S165" s="27" t="s">
        <v>806</v>
      </c>
      <c r="T165" s="27" t="s">
        <v>807</v>
      </c>
      <c r="U165" s="27" t="s">
        <v>808</v>
      </c>
      <c r="V165" s="27" t="s">
        <v>809</v>
      </c>
      <c r="W165" s="80"/>
      <c r="X165" s="904" t="s">
        <v>820</v>
      </c>
      <c r="Y165" s="5" t="s">
        <v>821</v>
      </c>
    </row>
    <row r="166" spans="1:25" x14ac:dyDescent="0.3">
      <c r="A166" s="93">
        <v>1016</v>
      </c>
      <c r="B166" s="44" t="s">
        <v>73</v>
      </c>
      <c r="C166" s="262" t="s">
        <v>82</v>
      </c>
      <c r="D166" s="44" t="s">
        <v>83</v>
      </c>
      <c r="E166" s="45" t="s">
        <v>3</v>
      </c>
      <c r="F166" s="45" t="s">
        <v>3</v>
      </c>
      <c r="G166" s="96">
        <v>13.54</v>
      </c>
      <c r="H166" s="47">
        <v>5</v>
      </c>
      <c r="I166" s="48">
        <v>4.5</v>
      </c>
      <c r="J166" s="47">
        <v>0.6</v>
      </c>
      <c r="K166" s="47">
        <f t="shared" ref="K166:K178" si="58">I166*$K$27</f>
        <v>0.58499999999999996</v>
      </c>
      <c r="L166" s="47">
        <f t="shared" ref="L166:L178" si="59">G166*$L$27</f>
        <v>0.40619999999999995</v>
      </c>
      <c r="M166" s="89">
        <f>SUM(J166:L166)</f>
        <v>1.5911999999999999</v>
      </c>
      <c r="N166" s="47">
        <f>G166+M166</f>
        <v>15.1312</v>
      </c>
      <c r="O166" s="72">
        <f t="shared" ref="O166:O178" si="60">N166*$O$27</f>
        <v>0.151312</v>
      </c>
      <c r="P166" s="62">
        <f>SUM(N166:O166)</f>
        <v>15.282512000000001</v>
      </c>
      <c r="Q166" s="50">
        <v>0.32</v>
      </c>
      <c r="R166" s="95">
        <f t="shared" ref="R166:R178" si="61">P166/(1-Q166)</f>
        <v>22.474282352941181</v>
      </c>
      <c r="S166" s="338">
        <f>W166-R166</f>
        <v>2.5717647058819182E-2</v>
      </c>
      <c r="T166" s="96">
        <f t="shared" ref="T166:T171" si="62">R166+S166</f>
        <v>22.5</v>
      </c>
      <c r="U166" s="339">
        <f t="shared" ref="U166:U178" si="63">T166-P166</f>
        <v>7.2174879999999995</v>
      </c>
      <c r="V166" s="51">
        <f t="shared" ref="V166:V178" si="64">U166/T166</f>
        <v>0.32077724444444444</v>
      </c>
      <c r="W166" s="81">
        <v>22.5</v>
      </c>
      <c r="X166" s="920">
        <v>20.95</v>
      </c>
    </row>
    <row r="167" spans="1:25" x14ac:dyDescent="0.3">
      <c r="A167" s="84">
        <v>923</v>
      </c>
      <c r="B167" s="6" t="s">
        <v>73</v>
      </c>
      <c r="C167" s="565" t="s">
        <v>74</v>
      </c>
      <c r="D167" s="6" t="s">
        <v>75</v>
      </c>
      <c r="E167" s="7" t="s">
        <v>3</v>
      </c>
      <c r="F167" s="7" t="s">
        <v>3</v>
      </c>
      <c r="G167" s="20">
        <v>12.31</v>
      </c>
      <c r="H167" s="9">
        <v>7</v>
      </c>
      <c r="I167" s="10">
        <v>4.7</v>
      </c>
      <c r="J167" s="47">
        <v>0.6</v>
      </c>
      <c r="K167" s="47">
        <f t="shared" si="58"/>
        <v>0.6110000000000001</v>
      </c>
      <c r="L167" s="47">
        <f t="shared" si="59"/>
        <v>0.36930000000000002</v>
      </c>
      <c r="M167" s="89">
        <f t="shared" ref="M167:M178" si="65">SUM(J167:L167)</f>
        <v>1.5803</v>
      </c>
      <c r="N167" s="47">
        <f t="shared" ref="N167:N178" si="66">G167+M167</f>
        <v>13.8903</v>
      </c>
      <c r="O167" s="72">
        <f t="shared" si="60"/>
        <v>0.138903</v>
      </c>
      <c r="P167" s="62">
        <f t="shared" ref="P167:P178" si="67">SUM(N167:O167)</f>
        <v>14.029202999999999</v>
      </c>
      <c r="Q167" s="33">
        <v>0.32</v>
      </c>
      <c r="R167" s="95">
        <f t="shared" si="61"/>
        <v>20.631180882352943</v>
      </c>
      <c r="S167" s="338">
        <f t="shared" ref="S167:S171" si="68">W167-R167</f>
        <v>1.881911764705535E-2</v>
      </c>
      <c r="T167" s="96">
        <f t="shared" si="62"/>
        <v>20.65</v>
      </c>
      <c r="U167" s="339">
        <f t="shared" si="63"/>
        <v>6.6207969999999996</v>
      </c>
      <c r="V167" s="51">
        <f t="shared" si="64"/>
        <v>0.32061970944309925</v>
      </c>
      <c r="W167" s="81">
        <v>20.65</v>
      </c>
      <c r="X167" s="920">
        <v>19.350000000000001</v>
      </c>
    </row>
    <row r="168" spans="1:25" x14ac:dyDescent="0.3">
      <c r="A168" s="84">
        <v>923</v>
      </c>
      <c r="B168" s="6" t="s">
        <v>73</v>
      </c>
      <c r="C168" s="565" t="s">
        <v>78</v>
      </c>
      <c r="D168" s="6" t="s">
        <v>79</v>
      </c>
      <c r="E168" s="7" t="s">
        <v>3</v>
      </c>
      <c r="F168" s="7" t="s">
        <v>3</v>
      </c>
      <c r="G168" s="20">
        <v>12.31</v>
      </c>
      <c r="H168" s="9">
        <v>7</v>
      </c>
      <c r="I168" s="10">
        <v>4.7</v>
      </c>
      <c r="J168" s="47">
        <f>J167</f>
        <v>0.6</v>
      </c>
      <c r="K168" s="47">
        <f t="shared" si="58"/>
        <v>0.6110000000000001</v>
      </c>
      <c r="L168" s="47">
        <f t="shared" si="59"/>
        <v>0.36930000000000002</v>
      </c>
      <c r="M168" s="89">
        <f t="shared" si="65"/>
        <v>1.5803</v>
      </c>
      <c r="N168" s="47">
        <f t="shared" si="66"/>
        <v>13.8903</v>
      </c>
      <c r="O168" s="72">
        <f t="shared" si="60"/>
        <v>0.138903</v>
      </c>
      <c r="P168" s="62">
        <f t="shared" si="67"/>
        <v>14.029202999999999</v>
      </c>
      <c r="Q168" s="33">
        <v>0.32</v>
      </c>
      <c r="R168" s="95">
        <f t="shared" si="61"/>
        <v>20.631180882352943</v>
      </c>
      <c r="S168" s="338">
        <f t="shared" si="68"/>
        <v>1.881911764705535E-2</v>
      </c>
      <c r="T168" s="96">
        <f t="shared" si="62"/>
        <v>20.65</v>
      </c>
      <c r="U168" s="339">
        <f t="shared" si="63"/>
        <v>6.6207969999999996</v>
      </c>
      <c r="V168" s="51">
        <f t="shared" si="64"/>
        <v>0.32061970944309925</v>
      </c>
      <c r="W168" s="81">
        <f>W167</f>
        <v>20.65</v>
      </c>
      <c r="X168" s="920">
        <v>19.350000000000001</v>
      </c>
    </row>
    <row r="169" spans="1:25" x14ac:dyDescent="0.3">
      <c r="A169" s="84">
        <v>923</v>
      </c>
      <c r="B169" s="6" t="s">
        <v>73</v>
      </c>
      <c r="C169" s="565" t="s">
        <v>76</v>
      </c>
      <c r="D169" s="6" t="s">
        <v>77</v>
      </c>
      <c r="E169" s="7" t="s">
        <v>3</v>
      </c>
      <c r="F169" s="7" t="s">
        <v>3</v>
      </c>
      <c r="G169" s="20">
        <v>12.31</v>
      </c>
      <c r="H169" s="9">
        <v>7</v>
      </c>
      <c r="I169" s="10">
        <v>4.7</v>
      </c>
      <c r="J169" s="47">
        <f>J167</f>
        <v>0.6</v>
      </c>
      <c r="K169" s="47">
        <f t="shared" si="58"/>
        <v>0.6110000000000001</v>
      </c>
      <c r="L169" s="47">
        <f t="shared" si="59"/>
        <v>0.36930000000000002</v>
      </c>
      <c r="M169" s="89">
        <f t="shared" si="65"/>
        <v>1.5803</v>
      </c>
      <c r="N169" s="47">
        <f t="shared" si="66"/>
        <v>13.8903</v>
      </c>
      <c r="O169" s="72">
        <f t="shared" si="60"/>
        <v>0.138903</v>
      </c>
      <c r="P169" s="62">
        <f t="shared" si="67"/>
        <v>14.029202999999999</v>
      </c>
      <c r="Q169" s="33">
        <v>0.32</v>
      </c>
      <c r="R169" s="95">
        <f t="shared" si="61"/>
        <v>20.631180882352943</v>
      </c>
      <c r="S169" s="338">
        <f t="shared" si="68"/>
        <v>1.881911764705535E-2</v>
      </c>
      <c r="T169" s="96">
        <f t="shared" si="62"/>
        <v>20.65</v>
      </c>
      <c r="U169" s="339">
        <f t="shared" si="63"/>
        <v>6.6207969999999996</v>
      </c>
      <c r="V169" s="51">
        <f t="shared" si="64"/>
        <v>0.32061970944309925</v>
      </c>
      <c r="W169" s="81">
        <f>W167</f>
        <v>20.65</v>
      </c>
      <c r="X169" s="920">
        <v>19.350000000000001</v>
      </c>
    </row>
    <row r="170" spans="1:25" x14ac:dyDescent="0.3">
      <c r="A170" s="84">
        <v>1015</v>
      </c>
      <c r="B170" s="6" t="s">
        <v>73</v>
      </c>
      <c r="C170" s="565" t="s">
        <v>80</v>
      </c>
      <c r="D170" s="6" t="s">
        <v>81</v>
      </c>
      <c r="E170" s="7" t="s">
        <v>3</v>
      </c>
      <c r="F170" s="7" t="s">
        <v>3</v>
      </c>
      <c r="G170" s="20">
        <v>12.31</v>
      </c>
      <c r="H170" s="9">
        <v>7</v>
      </c>
      <c r="I170" s="10">
        <v>4.2</v>
      </c>
      <c r="J170" s="47">
        <v>0.6</v>
      </c>
      <c r="K170" s="47">
        <f t="shared" si="58"/>
        <v>0.54600000000000004</v>
      </c>
      <c r="L170" s="47">
        <f t="shared" si="59"/>
        <v>0.36930000000000002</v>
      </c>
      <c r="M170" s="89">
        <f t="shared" si="65"/>
        <v>1.5152999999999999</v>
      </c>
      <c r="N170" s="47">
        <f t="shared" si="66"/>
        <v>13.8253</v>
      </c>
      <c r="O170" s="72">
        <f t="shared" si="60"/>
        <v>0.13825300000000001</v>
      </c>
      <c r="P170" s="62">
        <f t="shared" si="67"/>
        <v>13.963553000000001</v>
      </c>
      <c r="Q170" s="33">
        <v>0.32</v>
      </c>
      <c r="R170" s="95">
        <f t="shared" si="61"/>
        <v>20.534636764705887</v>
      </c>
      <c r="S170" s="338">
        <f t="shared" si="68"/>
        <v>0.11536323529411163</v>
      </c>
      <c r="T170" s="96">
        <f t="shared" si="62"/>
        <v>20.65</v>
      </c>
      <c r="U170" s="339">
        <f t="shared" si="63"/>
        <v>6.6864469999999976</v>
      </c>
      <c r="V170" s="51">
        <f t="shared" si="64"/>
        <v>0.32379888619854713</v>
      </c>
      <c r="W170" s="81">
        <f>W167</f>
        <v>20.65</v>
      </c>
      <c r="X170" s="920">
        <v>19.350000000000001</v>
      </c>
    </row>
    <row r="171" spans="1:25" ht="14.25" thickBot="1" x14ac:dyDescent="0.35">
      <c r="A171" s="85">
        <v>876</v>
      </c>
      <c r="B171" s="52" t="s">
        <v>73</v>
      </c>
      <c r="C171" s="691" t="s">
        <v>531</v>
      </c>
      <c r="D171" s="52" t="s">
        <v>532</v>
      </c>
      <c r="E171" s="53" t="s">
        <v>3</v>
      </c>
      <c r="F171" s="53" t="s">
        <v>3</v>
      </c>
      <c r="G171" s="65">
        <v>17.23</v>
      </c>
      <c r="H171" s="54">
        <v>6</v>
      </c>
      <c r="I171" s="55">
        <v>3.15</v>
      </c>
      <c r="J171" s="54">
        <v>0.5</v>
      </c>
      <c r="K171" s="54">
        <f t="shared" si="58"/>
        <v>0.40949999999999998</v>
      </c>
      <c r="L171" s="54">
        <f t="shared" si="59"/>
        <v>0.51690000000000003</v>
      </c>
      <c r="M171" s="64">
        <f t="shared" si="65"/>
        <v>1.4264000000000001</v>
      </c>
      <c r="N171" s="54">
        <f t="shared" si="66"/>
        <v>18.656400000000001</v>
      </c>
      <c r="O171" s="71">
        <f t="shared" si="60"/>
        <v>0.18656400000000001</v>
      </c>
      <c r="P171" s="68">
        <f t="shared" si="67"/>
        <v>18.842964000000002</v>
      </c>
      <c r="Q171" s="57">
        <v>0.32</v>
      </c>
      <c r="R171" s="76">
        <f t="shared" si="61"/>
        <v>27.710241176470593</v>
      </c>
      <c r="S171" s="364">
        <f t="shared" si="68"/>
        <v>3.9758823529407294E-2</v>
      </c>
      <c r="T171" s="65">
        <f t="shared" si="62"/>
        <v>27.75</v>
      </c>
      <c r="U171" s="365">
        <f t="shared" si="63"/>
        <v>8.907035999999998</v>
      </c>
      <c r="V171" s="58">
        <f t="shared" si="64"/>
        <v>0.3209742702702702</v>
      </c>
      <c r="W171" s="81">
        <v>27.75</v>
      </c>
      <c r="X171" s="921">
        <v>26.05</v>
      </c>
    </row>
    <row r="172" spans="1:25" s="608" customFormat="1" x14ac:dyDescent="0.3">
      <c r="A172" s="862" t="s">
        <v>1049</v>
      </c>
      <c r="B172" s="846"/>
      <c r="C172" s="850"/>
      <c r="E172" s="609"/>
      <c r="F172" s="609"/>
      <c r="G172" s="126"/>
      <c r="H172" s="121"/>
      <c r="I172" s="121"/>
      <c r="J172" s="121"/>
      <c r="K172" s="121"/>
      <c r="L172" s="121"/>
      <c r="M172" s="631"/>
      <c r="N172" s="121"/>
      <c r="O172" s="632"/>
      <c r="P172" s="630"/>
      <c r="Q172" s="848"/>
      <c r="R172" s="849"/>
      <c r="S172" s="849"/>
      <c r="T172" s="126"/>
      <c r="U172" s="574"/>
      <c r="V172" s="822"/>
      <c r="W172" s="121"/>
      <c r="X172" s="632"/>
    </row>
    <row r="173" spans="1:25" s="5" customFormat="1" ht="51" x14ac:dyDescent="0.3">
      <c r="A173" s="26" t="s">
        <v>818</v>
      </c>
      <c r="B173" s="26" t="s">
        <v>782</v>
      </c>
      <c r="C173" s="26" t="s">
        <v>783</v>
      </c>
      <c r="D173" s="26" t="s">
        <v>784</v>
      </c>
      <c r="E173" s="27" t="s">
        <v>781</v>
      </c>
      <c r="F173" s="27" t="s">
        <v>780</v>
      </c>
      <c r="G173" s="28" t="s">
        <v>823</v>
      </c>
      <c r="H173" s="29" t="s">
        <v>815</v>
      </c>
      <c r="I173" s="29" t="s">
        <v>825</v>
      </c>
      <c r="J173" s="27" t="s">
        <v>800</v>
      </c>
      <c r="K173" s="27" t="s">
        <v>801</v>
      </c>
      <c r="L173" s="27" t="s">
        <v>831</v>
      </c>
      <c r="M173" s="61" t="s">
        <v>810</v>
      </c>
      <c r="N173" s="27" t="s">
        <v>802</v>
      </c>
      <c r="O173" s="29" t="s">
        <v>803</v>
      </c>
      <c r="P173" s="66" t="s">
        <v>811</v>
      </c>
      <c r="Q173" s="32" t="s">
        <v>804</v>
      </c>
      <c r="R173" s="27" t="s">
        <v>805</v>
      </c>
      <c r="S173" s="27" t="s">
        <v>806</v>
      </c>
      <c r="T173" s="27" t="s">
        <v>807</v>
      </c>
      <c r="U173" s="27" t="s">
        <v>808</v>
      </c>
      <c r="V173" s="27" t="s">
        <v>809</v>
      </c>
      <c r="W173" s="80"/>
      <c r="X173" s="922" t="s">
        <v>820</v>
      </c>
      <c r="Y173" s="5" t="s">
        <v>821</v>
      </c>
    </row>
    <row r="174" spans="1:25" x14ac:dyDescent="0.3">
      <c r="A174" s="93">
        <v>999</v>
      </c>
      <c r="B174" s="44" t="s">
        <v>643</v>
      </c>
      <c r="C174" s="86" t="s">
        <v>645</v>
      </c>
      <c r="D174" s="44" t="s">
        <v>650</v>
      </c>
      <c r="E174" s="45" t="s">
        <v>3</v>
      </c>
      <c r="F174" s="45" t="s">
        <v>3</v>
      </c>
      <c r="G174" s="96">
        <v>17</v>
      </c>
      <c r="H174" s="47">
        <v>8</v>
      </c>
      <c r="I174" s="48">
        <v>3.75</v>
      </c>
      <c r="J174" s="47">
        <v>0.5</v>
      </c>
      <c r="K174" s="47">
        <f t="shared" si="58"/>
        <v>0.48750000000000004</v>
      </c>
      <c r="L174" s="47">
        <f t="shared" si="59"/>
        <v>0.51</v>
      </c>
      <c r="M174" s="89">
        <f t="shared" si="65"/>
        <v>1.4975000000000001</v>
      </c>
      <c r="N174" s="47">
        <f t="shared" si="66"/>
        <v>18.497499999999999</v>
      </c>
      <c r="O174" s="72">
        <f t="shared" si="60"/>
        <v>0.184975</v>
      </c>
      <c r="P174" s="62">
        <f t="shared" si="67"/>
        <v>18.682475</v>
      </c>
      <c r="Q174" s="50">
        <v>0.33</v>
      </c>
      <c r="R174" s="95">
        <f t="shared" si="61"/>
        <v>27.884291044776123</v>
      </c>
      <c r="S174" s="338"/>
      <c r="T174" s="96">
        <f>R174+S174</f>
        <v>27.884291044776123</v>
      </c>
      <c r="U174" s="339">
        <f t="shared" si="63"/>
        <v>9.2018160447761232</v>
      </c>
      <c r="V174" s="51">
        <f t="shared" si="64"/>
        <v>0.33000000000000007</v>
      </c>
      <c r="W174" s="81">
        <v>26.5</v>
      </c>
      <c r="X174" s="920"/>
    </row>
    <row r="175" spans="1:25" x14ac:dyDescent="0.3">
      <c r="A175" s="84">
        <v>999</v>
      </c>
      <c r="B175" s="6" t="s">
        <v>643</v>
      </c>
      <c r="C175" s="78" t="s">
        <v>646</v>
      </c>
      <c r="D175" s="6" t="s">
        <v>651</v>
      </c>
      <c r="E175" s="7" t="s">
        <v>3</v>
      </c>
      <c r="F175" s="7" t="s">
        <v>3</v>
      </c>
      <c r="G175" s="20">
        <v>17</v>
      </c>
      <c r="H175" s="9">
        <v>8</v>
      </c>
      <c r="I175" s="10">
        <v>3.75</v>
      </c>
      <c r="J175" s="9">
        <f>J174</f>
        <v>0.5</v>
      </c>
      <c r="K175" s="47">
        <f t="shared" si="58"/>
        <v>0.48750000000000004</v>
      </c>
      <c r="L175" s="47">
        <f t="shared" si="59"/>
        <v>0.51</v>
      </c>
      <c r="M175" s="89">
        <f t="shared" si="65"/>
        <v>1.4975000000000001</v>
      </c>
      <c r="N175" s="47">
        <f t="shared" si="66"/>
        <v>18.497499999999999</v>
      </c>
      <c r="O175" s="72">
        <f t="shared" si="60"/>
        <v>0.184975</v>
      </c>
      <c r="P175" s="62">
        <f t="shared" si="67"/>
        <v>18.682475</v>
      </c>
      <c r="Q175" s="33">
        <f>Q174</f>
        <v>0.33</v>
      </c>
      <c r="R175" s="95">
        <f t="shared" si="61"/>
        <v>27.884291044776123</v>
      </c>
      <c r="S175" s="338"/>
      <c r="T175" s="96">
        <f>R175+S175</f>
        <v>27.884291044776123</v>
      </c>
      <c r="U175" s="339">
        <f t="shared" si="63"/>
        <v>9.2018160447761232</v>
      </c>
      <c r="V175" s="51">
        <f t="shared" si="64"/>
        <v>0.33000000000000007</v>
      </c>
      <c r="W175" s="81">
        <f>W174</f>
        <v>26.5</v>
      </c>
      <c r="X175" s="920"/>
    </row>
    <row r="176" spans="1:25" x14ac:dyDescent="0.3">
      <c r="A176" s="84"/>
      <c r="B176" s="6" t="s">
        <v>643</v>
      </c>
      <c r="C176" s="6" t="s">
        <v>648</v>
      </c>
      <c r="D176" s="6" t="s">
        <v>653</v>
      </c>
      <c r="E176" s="7" t="s">
        <v>3</v>
      </c>
      <c r="F176" s="7" t="s">
        <v>3</v>
      </c>
      <c r="G176" s="20">
        <v>17</v>
      </c>
      <c r="H176" s="9">
        <v>8</v>
      </c>
      <c r="I176" s="10">
        <v>3.75</v>
      </c>
      <c r="J176" s="9">
        <f>J174</f>
        <v>0.5</v>
      </c>
      <c r="K176" s="47">
        <f t="shared" si="58"/>
        <v>0.48750000000000004</v>
      </c>
      <c r="L176" s="47">
        <f t="shared" si="59"/>
        <v>0.51</v>
      </c>
      <c r="M176" s="89">
        <f t="shared" si="65"/>
        <v>1.4975000000000001</v>
      </c>
      <c r="N176" s="47">
        <f t="shared" si="66"/>
        <v>18.497499999999999</v>
      </c>
      <c r="O176" s="72">
        <f t="shared" si="60"/>
        <v>0.184975</v>
      </c>
      <c r="P176" s="62">
        <f t="shared" si="67"/>
        <v>18.682475</v>
      </c>
      <c r="Q176" s="33">
        <f>Q174</f>
        <v>0.33</v>
      </c>
      <c r="R176" s="95">
        <f t="shared" si="61"/>
        <v>27.884291044776123</v>
      </c>
      <c r="S176" s="338"/>
      <c r="T176" s="96">
        <f>R176+S176</f>
        <v>27.884291044776123</v>
      </c>
      <c r="U176" s="339">
        <f t="shared" si="63"/>
        <v>9.2018160447761232</v>
      </c>
      <c r="V176" s="51">
        <f t="shared" si="64"/>
        <v>0.33000000000000007</v>
      </c>
      <c r="W176" s="81">
        <f>W174</f>
        <v>26.5</v>
      </c>
      <c r="X176" s="920"/>
    </row>
    <row r="177" spans="1:25" x14ac:dyDescent="0.3">
      <c r="A177" s="84"/>
      <c r="B177" s="6" t="s">
        <v>643</v>
      </c>
      <c r="C177" s="6" t="s">
        <v>647</v>
      </c>
      <c r="D177" s="6" t="s">
        <v>652</v>
      </c>
      <c r="E177" s="7" t="s">
        <v>3</v>
      </c>
      <c r="F177" s="7" t="s">
        <v>3</v>
      </c>
      <c r="G177" s="20">
        <v>17</v>
      </c>
      <c r="H177" s="9">
        <v>8</v>
      </c>
      <c r="I177" s="10">
        <v>3.75</v>
      </c>
      <c r="J177" s="9">
        <f>J174</f>
        <v>0.5</v>
      </c>
      <c r="K177" s="47">
        <f t="shared" si="58"/>
        <v>0.48750000000000004</v>
      </c>
      <c r="L177" s="47">
        <f t="shared" si="59"/>
        <v>0.51</v>
      </c>
      <c r="M177" s="89">
        <f t="shared" si="65"/>
        <v>1.4975000000000001</v>
      </c>
      <c r="N177" s="47">
        <f t="shared" si="66"/>
        <v>18.497499999999999</v>
      </c>
      <c r="O177" s="72">
        <f t="shared" si="60"/>
        <v>0.184975</v>
      </c>
      <c r="P177" s="62">
        <f t="shared" si="67"/>
        <v>18.682475</v>
      </c>
      <c r="Q177" s="33">
        <f>Q174</f>
        <v>0.33</v>
      </c>
      <c r="R177" s="95">
        <f t="shared" si="61"/>
        <v>27.884291044776123</v>
      </c>
      <c r="S177" s="338"/>
      <c r="T177" s="96">
        <f>R177+S177</f>
        <v>27.884291044776123</v>
      </c>
      <c r="U177" s="339">
        <f t="shared" si="63"/>
        <v>9.2018160447761232</v>
      </c>
      <c r="V177" s="51">
        <f t="shared" si="64"/>
        <v>0.33000000000000007</v>
      </c>
      <c r="W177" s="81">
        <f>W174</f>
        <v>26.5</v>
      </c>
      <c r="X177" s="920"/>
    </row>
    <row r="178" spans="1:25" ht="14.25" thickBot="1" x14ac:dyDescent="0.35">
      <c r="A178" s="85"/>
      <c r="B178" s="52" t="s">
        <v>643</v>
      </c>
      <c r="C178" s="52" t="s">
        <v>644</v>
      </c>
      <c r="D178" s="52" t="s">
        <v>649</v>
      </c>
      <c r="E178" s="53" t="s">
        <v>3</v>
      </c>
      <c r="F178" s="53" t="s">
        <v>3</v>
      </c>
      <c r="G178" s="65">
        <v>17</v>
      </c>
      <c r="H178" s="54">
        <v>8</v>
      </c>
      <c r="I178" s="55">
        <v>3.75</v>
      </c>
      <c r="J178" s="54">
        <f>J174</f>
        <v>0.5</v>
      </c>
      <c r="K178" s="54">
        <f t="shared" si="58"/>
        <v>0.48750000000000004</v>
      </c>
      <c r="L178" s="54">
        <f t="shared" si="59"/>
        <v>0.51</v>
      </c>
      <c r="M178" s="64">
        <f t="shared" si="65"/>
        <v>1.4975000000000001</v>
      </c>
      <c r="N178" s="54">
        <f t="shared" si="66"/>
        <v>18.497499999999999</v>
      </c>
      <c r="O178" s="71">
        <f t="shared" si="60"/>
        <v>0.184975</v>
      </c>
      <c r="P178" s="68">
        <f t="shared" si="67"/>
        <v>18.682475</v>
      </c>
      <c r="Q178" s="57">
        <f>Q174</f>
        <v>0.33</v>
      </c>
      <c r="R178" s="76">
        <f t="shared" si="61"/>
        <v>27.884291044776123</v>
      </c>
      <c r="S178" s="364"/>
      <c r="T178" s="65">
        <f>R178+S178</f>
        <v>27.884291044776123</v>
      </c>
      <c r="U178" s="365">
        <f t="shared" si="63"/>
        <v>9.2018160447761232</v>
      </c>
      <c r="V178" s="58">
        <f t="shared" si="64"/>
        <v>0.33000000000000007</v>
      </c>
      <c r="W178" s="81">
        <f>W174</f>
        <v>26.5</v>
      </c>
      <c r="X178" s="921"/>
    </row>
    <row r="179" spans="1:25" s="608" customFormat="1" x14ac:dyDescent="0.3">
      <c r="A179" s="818"/>
      <c r="E179" s="609"/>
      <c r="F179" s="609"/>
      <c r="G179" s="126"/>
      <c r="H179" s="121"/>
      <c r="I179" s="121"/>
      <c r="J179" s="121"/>
      <c r="K179" s="121"/>
      <c r="L179" s="121"/>
      <c r="M179" s="631"/>
      <c r="N179" s="121"/>
      <c r="O179" s="632"/>
      <c r="P179" s="630"/>
      <c r="Q179" s="848"/>
      <c r="R179" s="849"/>
      <c r="S179" s="849"/>
      <c r="T179" s="126"/>
      <c r="U179" s="574"/>
      <c r="V179" s="822"/>
      <c r="W179" s="121"/>
      <c r="X179" s="632"/>
    </row>
    <row r="180" spans="1:25" s="5" customFormat="1" ht="51" x14ac:dyDescent="0.3">
      <c r="A180" s="26" t="s">
        <v>818</v>
      </c>
      <c r="B180" s="26" t="s">
        <v>782</v>
      </c>
      <c r="C180" s="26" t="s">
        <v>783</v>
      </c>
      <c r="D180" s="26" t="s">
        <v>784</v>
      </c>
      <c r="E180" s="27" t="s">
        <v>781</v>
      </c>
      <c r="F180" s="27" t="s">
        <v>780</v>
      </c>
      <c r="G180" s="28" t="s">
        <v>823</v>
      </c>
      <c r="H180" s="29" t="s">
        <v>815</v>
      </c>
      <c r="I180" s="30" t="s">
        <v>825</v>
      </c>
      <c r="J180" s="27" t="s">
        <v>800</v>
      </c>
      <c r="K180" s="27" t="s">
        <v>801</v>
      </c>
      <c r="L180" s="27" t="s">
        <v>831</v>
      </c>
      <c r="M180" s="61" t="s">
        <v>810</v>
      </c>
      <c r="N180" s="27" t="s">
        <v>802</v>
      </c>
      <c r="O180" s="29" t="s">
        <v>803</v>
      </c>
      <c r="P180" s="66" t="s">
        <v>811</v>
      </c>
      <c r="Q180" s="32" t="s">
        <v>804</v>
      </c>
      <c r="R180" s="27" t="s">
        <v>805</v>
      </c>
      <c r="S180" s="27" t="s">
        <v>806</v>
      </c>
      <c r="T180" s="27" t="s">
        <v>807</v>
      </c>
      <c r="U180" s="27" t="s">
        <v>808</v>
      </c>
      <c r="V180" s="27" t="s">
        <v>809</v>
      </c>
      <c r="W180" s="80"/>
      <c r="X180" s="922" t="s">
        <v>820</v>
      </c>
      <c r="Y180" s="5" t="s">
        <v>821</v>
      </c>
    </row>
    <row r="181" spans="1:25" x14ac:dyDescent="0.3">
      <c r="A181" s="84">
        <v>1012</v>
      </c>
      <c r="B181" s="6" t="s">
        <v>351</v>
      </c>
      <c r="C181" s="42" t="s">
        <v>401</v>
      </c>
      <c r="D181" s="6" t="s">
        <v>402</v>
      </c>
      <c r="E181" s="7" t="s">
        <v>3</v>
      </c>
      <c r="F181" s="7" t="s">
        <v>3</v>
      </c>
      <c r="G181" s="20">
        <v>19.690000000000001</v>
      </c>
      <c r="H181" s="9">
        <v>11</v>
      </c>
      <c r="I181" s="10">
        <v>3.6</v>
      </c>
      <c r="J181" s="9">
        <v>0.5</v>
      </c>
      <c r="K181" s="47">
        <f t="shared" ref="K181:K182" si="69">I181*$K$27</f>
        <v>0.46800000000000003</v>
      </c>
      <c r="L181" s="47">
        <f t="shared" ref="L181:L182" si="70">G181*$L$27</f>
        <v>0.5907</v>
      </c>
      <c r="M181" s="89">
        <f>M183</f>
        <v>1.5912000000000002</v>
      </c>
      <c r="N181" s="47">
        <f>G181+M181</f>
        <v>21.281200000000002</v>
      </c>
      <c r="O181" s="72">
        <f t="shared" ref="O181:O190" si="71">N181*$O$27</f>
        <v>0.21281200000000003</v>
      </c>
      <c r="P181" s="62">
        <f>SUM(N181:O181)</f>
        <v>21.494012000000001</v>
      </c>
      <c r="Q181" s="33">
        <v>0.32</v>
      </c>
      <c r="R181" s="95">
        <f>P181/(1-Q181)</f>
        <v>31.608841176470595</v>
      </c>
      <c r="S181" s="338">
        <f>W181-R181</f>
        <v>0.14115882352940545</v>
      </c>
      <c r="T181" s="96">
        <f>R181+S181</f>
        <v>31.75</v>
      </c>
      <c r="U181" s="339">
        <f>T181-P181</f>
        <v>10.255987999999999</v>
      </c>
      <c r="V181" s="51">
        <f>U181/T181</f>
        <v>0.32302324409448813</v>
      </c>
      <c r="W181" s="81">
        <v>31.75</v>
      </c>
      <c r="X181" s="920">
        <v>29.65</v>
      </c>
    </row>
    <row r="182" spans="1:25" x14ac:dyDescent="0.3">
      <c r="A182" s="84">
        <f>A181</f>
        <v>1012</v>
      </c>
      <c r="B182" s="6" t="s">
        <v>351</v>
      </c>
      <c r="C182" s="565" t="s">
        <v>399</v>
      </c>
      <c r="D182" s="6" t="s">
        <v>400</v>
      </c>
      <c r="E182" s="7" t="s">
        <v>3</v>
      </c>
      <c r="F182" s="7" t="s">
        <v>3</v>
      </c>
      <c r="G182" s="20">
        <v>19.690000000000001</v>
      </c>
      <c r="H182" s="9">
        <v>11</v>
      </c>
      <c r="I182" s="10">
        <v>3.6</v>
      </c>
      <c r="J182" s="9">
        <v>0.5</v>
      </c>
      <c r="K182" s="47">
        <f t="shared" si="69"/>
        <v>0.46800000000000003</v>
      </c>
      <c r="L182" s="47">
        <f t="shared" si="70"/>
        <v>0.5907</v>
      </c>
      <c r="M182" s="89">
        <f>M181</f>
        <v>1.5912000000000002</v>
      </c>
      <c r="N182" s="47">
        <f t="shared" ref="N182:N190" si="72">G182+M182</f>
        <v>21.281200000000002</v>
      </c>
      <c r="O182" s="72">
        <f t="shared" si="71"/>
        <v>0.21281200000000003</v>
      </c>
      <c r="P182" s="62">
        <f t="shared" ref="P182:P190" si="73">SUM(N182:O182)</f>
        <v>21.494012000000001</v>
      </c>
      <c r="Q182" s="33">
        <v>0.32</v>
      </c>
      <c r="R182" s="95">
        <f t="shared" ref="R182:R190" si="74">P182/(1-Q182)</f>
        <v>31.608841176470595</v>
      </c>
      <c r="S182" s="338">
        <f t="shared" ref="S182:S190" si="75">W182-R182</f>
        <v>0.14115882352940545</v>
      </c>
      <c r="T182" s="96">
        <f t="shared" ref="T182:T190" si="76">R182+S182</f>
        <v>31.75</v>
      </c>
      <c r="U182" s="339">
        <f t="shared" ref="U182:U190" si="77">T182-P182</f>
        <v>10.255987999999999</v>
      </c>
      <c r="V182" s="51">
        <f t="shared" ref="V182:V190" si="78">U182/T182</f>
        <v>0.32302324409448813</v>
      </c>
      <c r="W182" s="81">
        <f>W181</f>
        <v>31.75</v>
      </c>
      <c r="X182" s="920">
        <v>29.65</v>
      </c>
    </row>
    <row r="183" spans="1:25" x14ac:dyDescent="0.3">
      <c r="A183" s="84">
        <f>A181</f>
        <v>1012</v>
      </c>
      <c r="B183" s="6" t="s">
        <v>351</v>
      </c>
      <c r="C183" s="42" t="s">
        <v>354</v>
      </c>
      <c r="D183" s="6" t="s">
        <v>355</v>
      </c>
      <c r="E183" s="7" t="s">
        <v>3</v>
      </c>
      <c r="F183" s="7" t="s">
        <v>3</v>
      </c>
      <c r="G183" s="20">
        <v>19.690000000000001</v>
      </c>
      <c r="H183" s="9">
        <v>11</v>
      </c>
      <c r="I183" s="10">
        <v>3.85</v>
      </c>
      <c r="J183" s="9">
        <v>0.5</v>
      </c>
      <c r="K183" s="47">
        <f t="shared" ref="K183:K190" si="79">I183*$K$27</f>
        <v>0.50050000000000006</v>
      </c>
      <c r="L183" s="47">
        <f t="shared" ref="L183:L190" si="80">G183*$L$27</f>
        <v>0.5907</v>
      </c>
      <c r="M183" s="89">
        <f t="shared" ref="M183:M190" si="81">SUM(J183:L183)</f>
        <v>1.5912000000000002</v>
      </c>
      <c r="N183" s="47">
        <f t="shared" si="72"/>
        <v>21.281200000000002</v>
      </c>
      <c r="O183" s="72">
        <f t="shared" si="71"/>
        <v>0.21281200000000003</v>
      </c>
      <c r="P183" s="62">
        <f t="shared" si="73"/>
        <v>21.494012000000001</v>
      </c>
      <c r="Q183" s="33">
        <f>Q182</f>
        <v>0.32</v>
      </c>
      <c r="R183" s="95">
        <f t="shared" si="74"/>
        <v>31.608841176470595</v>
      </c>
      <c r="S183" s="338">
        <f t="shared" si="75"/>
        <v>0.14115882352940545</v>
      </c>
      <c r="T183" s="96">
        <f t="shared" si="76"/>
        <v>31.75</v>
      </c>
      <c r="U183" s="339">
        <f t="shared" si="77"/>
        <v>10.255987999999999</v>
      </c>
      <c r="V183" s="51">
        <f t="shared" si="78"/>
        <v>0.32302324409448813</v>
      </c>
      <c r="W183" s="81">
        <f>W181</f>
        <v>31.75</v>
      </c>
      <c r="X183" s="920">
        <v>29.65</v>
      </c>
    </row>
    <row r="184" spans="1:25" ht="14.25" thickBot="1" x14ac:dyDescent="0.35">
      <c r="A184" s="85">
        <f>A181</f>
        <v>1012</v>
      </c>
      <c r="B184" s="52" t="s">
        <v>351</v>
      </c>
      <c r="C184" s="568" t="s">
        <v>352</v>
      </c>
      <c r="D184" s="52" t="s">
        <v>353</v>
      </c>
      <c r="E184" s="53" t="s">
        <v>3</v>
      </c>
      <c r="F184" s="53" t="s">
        <v>3</v>
      </c>
      <c r="G184" s="65">
        <v>19.690000000000001</v>
      </c>
      <c r="H184" s="54">
        <v>11</v>
      </c>
      <c r="I184" s="55">
        <v>3.85</v>
      </c>
      <c r="J184" s="54">
        <f>J183</f>
        <v>0.5</v>
      </c>
      <c r="K184" s="54">
        <f t="shared" si="79"/>
        <v>0.50050000000000006</v>
      </c>
      <c r="L184" s="54">
        <f t="shared" si="80"/>
        <v>0.5907</v>
      </c>
      <c r="M184" s="64">
        <f t="shared" si="81"/>
        <v>1.5912000000000002</v>
      </c>
      <c r="N184" s="54">
        <f t="shared" si="72"/>
        <v>21.281200000000002</v>
      </c>
      <c r="O184" s="71">
        <f t="shared" si="71"/>
        <v>0.21281200000000003</v>
      </c>
      <c r="P184" s="68">
        <f t="shared" si="73"/>
        <v>21.494012000000001</v>
      </c>
      <c r="Q184" s="57">
        <f>Q182</f>
        <v>0.32</v>
      </c>
      <c r="R184" s="76">
        <f t="shared" si="74"/>
        <v>31.608841176470595</v>
      </c>
      <c r="S184" s="364">
        <f t="shared" si="75"/>
        <v>0.14115882352940545</v>
      </c>
      <c r="T184" s="65">
        <f t="shared" si="76"/>
        <v>31.75</v>
      </c>
      <c r="U184" s="365">
        <f t="shared" si="77"/>
        <v>10.255987999999999</v>
      </c>
      <c r="V184" s="58">
        <f t="shared" si="78"/>
        <v>0.32302324409448813</v>
      </c>
      <c r="W184" s="81">
        <f>W181</f>
        <v>31.75</v>
      </c>
      <c r="X184" s="920">
        <v>29.65</v>
      </c>
    </row>
    <row r="185" spans="1:25" x14ac:dyDescent="0.3">
      <c r="A185" s="93">
        <v>866</v>
      </c>
      <c r="B185" s="44" t="s">
        <v>351</v>
      </c>
      <c r="C185" s="569" t="s">
        <v>387</v>
      </c>
      <c r="D185" s="44" t="s">
        <v>388</v>
      </c>
      <c r="E185" s="45" t="s">
        <v>3</v>
      </c>
      <c r="F185" s="45" t="s">
        <v>3</v>
      </c>
      <c r="G185" s="96">
        <v>20.92</v>
      </c>
      <c r="H185" s="47">
        <v>5</v>
      </c>
      <c r="I185" s="48">
        <v>4</v>
      </c>
      <c r="J185" s="47">
        <v>0.5</v>
      </c>
      <c r="K185" s="47">
        <f t="shared" si="79"/>
        <v>0.52</v>
      </c>
      <c r="L185" s="47">
        <f t="shared" si="80"/>
        <v>0.62760000000000005</v>
      </c>
      <c r="M185" s="89">
        <f t="shared" si="81"/>
        <v>1.6476000000000002</v>
      </c>
      <c r="N185" s="47">
        <f t="shared" si="72"/>
        <v>22.567600000000002</v>
      </c>
      <c r="O185" s="72">
        <f t="shared" si="71"/>
        <v>0.22567600000000002</v>
      </c>
      <c r="P185" s="62">
        <f t="shared" si="73"/>
        <v>22.793276000000002</v>
      </c>
      <c r="Q185" s="50">
        <f>Q182</f>
        <v>0.32</v>
      </c>
      <c r="R185" s="95">
        <f t="shared" si="74"/>
        <v>33.519523529411771</v>
      </c>
      <c r="S185" s="338">
        <f t="shared" si="75"/>
        <v>0.23047647058822918</v>
      </c>
      <c r="T185" s="96">
        <f t="shared" si="76"/>
        <v>33.75</v>
      </c>
      <c r="U185" s="339">
        <f t="shared" si="77"/>
        <v>10.956723999999998</v>
      </c>
      <c r="V185" s="51">
        <f t="shared" si="78"/>
        <v>0.32464367407407402</v>
      </c>
      <c r="W185" s="81">
        <v>33.75</v>
      </c>
      <c r="X185" s="920">
        <v>31.15</v>
      </c>
    </row>
    <row r="186" spans="1:25" x14ac:dyDescent="0.3">
      <c r="A186" s="84">
        <f>A185</f>
        <v>866</v>
      </c>
      <c r="B186" s="6" t="s">
        <v>351</v>
      </c>
      <c r="C186" s="565" t="s">
        <v>389</v>
      </c>
      <c r="D186" s="6" t="s">
        <v>390</v>
      </c>
      <c r="E186" s="7" t="s">
        <v>3</v>
      </c>
      <c r="F186" s="7" t="s">
        <v>3</v>
      </c>
      <c r="G186" s="20">
        <v>20.92</v>
      </c>
      <c r="H186" s="9">
        <v>5</v>
      </c>
      <c r="I186" s="10">
        <v>4</v>
      </c>
      <c r="J186" s="9">
        <f>J185</f>
        <v>0.5</v>
      </c>
      <c r="K186" s="47">
        <f t="shared" si="79"/>
        <v>0.52</v>
      </c>
      <c r="L186" s="47">
        <f t="shared" si="80"/>
        <v>0.62760000000000005</v>
      </c>
      <c r="M186" s="89">
        <f t="shared" si="81"/>
        <v>1.6476000000000002</v>
      </c>
      <c r="N186" s="47">
        <f t="shared" si="72"/>
        <v>22.567600000000002</v>
      </c>
      <c r="O186" s="72">
        <f t="shared" si="71"/>
        <v>0.22567600000000002</v>
      </c>
      <c r="P186" s="62">
        <f t="shared" si="73"/>
        <v>22.793276000000002</v>
      </c>
      <c r="Q186" s="33">
        <f>Q182</f>
        <v>0.32</v>
      </c>
      <c r="R186" s="95">
        <f t="shared" si="74"/>
        <v>33.519523529411771</v>
      </c>
      <c r="S186" s="338">
        <f t="shared" si="75"/>
        <v>0.23047647058822918</v>
      </c>
      <c r="T186" s="96">
        <f t="shared" si="76"/>
        <v>33.75</v>
      </c>
      <c r="U186" s="339">
        <f t="shared" si="77"/>
        <v>10.956723999999998</v>
      </c>
      <c r="V186" s="51">
        <f t="shared" si="78"/>
        <v>0.32464367407407402</v>
      </c>
      <c r="W186" s="81">
        <f>W185</f>
        <v>33.75</v>
      </c>
      <c r="X186" s="920">
        <v>31.15</v>
      </c>
    </row>
    <row r="187" spans="1:25" ht="14.25" thickBot="1" x14ac:dyDescent="0.35">
      <c r="A187" s="85">
        <f>A185</f>
        <v>866</v>
      </c>
      <c r="B187" s="52" t="s">
        <v>351</v>
      </c>
      <c r="C187" s="568" t="s">
        <v>391</v>
      </c>
      <c r="D187" s="52" t="s">
        <v>392</v>
      </c>
      <c r="E187" s="53" t="s">
        <v>3</v>
      </c>
      <c r="F187" s="53" t="s">
        <v>3</v>
      </c>
      <c r="G187" s="65">
        <v>20.92</v>
      </c>
      <c r="H187" s="54">
        <v>5</v>
      </c>
      <c r="I187" s="55">
        <v>4</v>
      </c>
      <c r="J187" s="54">
        <f>J185</f>
        <v>0.5</v>
      </c>
      <c r="K187" s="54">
        <f t="shared" si="79"/>
        <v>0.52</v>
      </c>
      <c r="L187" s="54">
        <f t="shared" si="80"/>
        <v>0.62760000000000005</v>
      </c>
      <c r="M187" s="64">
        <f t="shared" si="81"/>
        <v>1.6476000000000002</v>
      </c>
      <c r="N187" s="54">
        <f t="shared" si="72"/>
        <v>22.567600000000002</v>
      </c>
      <c r="O187" s="71">
        <f t="shared" si="71"/>
        <v>0.22567600000000002</v>
      </c>
      <c r="P187" s="68">
        <f t="shared" si="73"/>
        <v>22.793276000000002</v>
      </c>
      <c r="Q187" s="57">
        <f>Q183</f>
        <v>0.32</v>
      </c>
      <c r="R187" s="76">
        <f t="shared" si="74"/>
        <v>33.519523529411771</v>
      </c>
      <c r="S187" s="364">
        <f t="shared" si="75"/>
        <v>0.23047647058822918</v>
      </c>
      <c r="T187" s="65">
        <f t="shared" si="76"/>
        <v>33.75</v>
      </c>
      <c r="U187" s="365">
        <f t="shared" si="77"/>
        <v>10.956723999999998</v>
      </c>
      <c r="V187" s="58">
        <f t="shared" si="78"/>
        <v>0.32464367407407402</v>
      </c>
      <c r="W187" s="81">
        <f>W185</f>
        <v>33.75</v>
      </c>
      <c r="X187" s="920">
        <v>31.15</v>
      </c>
    </row>
    <row r="188" spans="1:25" x14ac:dyDescent="0.3">
      <c r="A188" s="93">
        <v>867</v>
      </c>
      <c r="B188" s="44" t="s">
        <v>351</v>
      </c>
      <c r="C188" s="569" t="s">
        <v>393</v>
      </c>
      <c r="D188" s="44" t="s">
        <v>394</v>
      </c>
      <c r="E188" s="45" t="s">
        <v>3</v>
      </c>
      <c r="F188" s="45" t="s">
        <v>3</v>
      </c>
      <c r="G188" s="96">
        <v>18.7</v>
      </c>
      <c r="H188" s="47">
        <v>5</v>
      </c>
      <c r="I188" s="48">
        <v>3.5</v>
      </c>
      <c r="J188" s="47">
        <v>0.5</v>
      </c>
      <c r="K188" s="47">
        <f t="shared" si="79"/>
        <v>0.45500000000000002</v>
      </c>
      <c r="L188" s="47">
        <f t="shared" si="80"/>
        <v>0.56099999999999994</v>
      </c>
      <c r="M188" s="89">
        <f t="shared" si="81"/>
        <v>1.516</v>
      </c>
      <c r="N188" s="47">
        <f t="shared" si="72"/>
        <v>20.216000000000001</v>
      </c>
      <c r="O188" s="72">
        <f t="shared" si="71"/>
        <v>0.20216000000000001</v>
      </c>
      <c r="P188" s="62">
        <f t="shared" si="73"/>
        <v>20.41816</v>
      </c>
      <c r="Q188" s="50">
        <f>Q184</f>
        <v>0.32</v>
      </c>
      <c r="R188" s="95">
        <f t="shared" si="74"/>
        <v>30.026705882352946</v>
      </c>
      <c r="S188" s="338">
        <f t="shared" si="75"/>
        <v>0.22329411764705398</v>
      </c>
      <c r="T188" s="96">
        <f t="shared" si="76"/>
        <v>30.25</v>
      </c>
      <c r="U188" s="339">
        <f t="shared" si="77"/>
        <v>9.8318399999999997</v>
      </c>
      <c r="V188" s="51">
        <f t="shared" si="78"/>
        <v>0.32501950413223141</v>
      </c>
      <c r="W188" s="81">
        <v>30.25</v>
      </c>
      <c r="X188" s="920">
        <v>28.95</v>
      </c>
    </row>
    <row r="189" spans="1:25" x14ac:dyDescent="0.3">
      <c r="A189" s="84">
        <f>A188</f>
        <v>867</v>
      </c>
      <c r="B189" s="6" t="s">
        <v>351</v>
      </c>
      <c r="C189" s="565" t="s">
        <v>395</v>
      </c>
      <c r="D189" s="6" t="s">
        <v>396</v>
      </c>
      <c r="E189" s="7" t="s">
        <v>3</v>
      </c>
      <c r="F189" s="7" t="s">
        <v>3</v>
      </c>
      <c r="G189" s="20">
        <v>18.7</v>
      </c>
      <c r="H189" s="9">
        <v>5</v>
      </c>
      <c r="I189" s="10">
        <v>3.5</v>
      </c>
      <c r="J189" s="9">
        <f>J188</f>
        <v>0.5</v>
      </c>
      <c r="K189" s="47">
        <f t="shared" si="79"/>
        <v>0.45500000000000002</v>
      </c>
      <c r="L189" s="47">
        <f t="shared" si="80"/>
        <v>0.56099999999999994</v>
      </c>
      <c r="M189" s="89">
        <f t="shared" si="81"/>
        <v>1.516</v>
      </c>
      <c r="N189" s="47">
        <f t="shared" si="72"/>
        <v>20.216000000000001</v>
      </c>
      <c r="O189" s="72">
        <f t="shared" si="71"/>
        <v>0.20216000000000001</v>
      </c>
      <c r="P189" s="62">
        <f t="shared" si="73"/>
        <v>20.41816</v>
      </c>
      <c r="Q189" s="33">
        <f>Q185</f>
        <v>0.32</v>
      </c>
      <c r="R189" s="95">
        <f t="shared" si="74"/>
        <v>30.026705882352946</v>
      </c>
      <c r="S189" s="338">
        <f t="shared" si="75"/>
        <v>0.22329411764705398</v>
      </c>
      <c r="T189" s="96">
        <f t="shared" si="76"/>
        <v>30.25</v>
      </c>
      <c r="U189" s="339">
        <f t="shared" si="77"/>
        <v>9.8318399999999997</v>
      </c>
      <c r="V189" s="51">
        <f t="shared" si="78"/>
        <v>0.32501950413223141</v>
      </c>
      <c r="W189" s="81">
        <f>W188</f>
        <v>30.25</v>
      </c>
      <c r="X189" s="920">
        <v>28.95</v>
      </c>
    </row>
    <row r="190" spans="1:25" ht="14.25" thickBot="1" x14ac:dyDescent="0.35">
      <c r="A190" s="85">
        <v>867</v>
      </c>
      <c r="B190" s="52" t="s">
        <v>351</v>
      </c>
      <c r="C190" s="568" t="s">
        <v>397</v>
      </c>
      <c r="D190" s="52" t="s">
        <v>398</v>
      </c>
      <c r="E190" s="53" t="s">
        <v>3</v>
      </c>
      <c r="F190" s="53" t="s">
        <v>3</v>
      </c>
      <c r="G190" s="65">
        <v>18.7</v>
      </c>
      <c r="H190" s="54">
        <v>5</v>
      </c>
      <c r="I190" s="55">
        <v>3.5</v>
      </c>
      <c r="J190" s="54">
        <f>J188</f>
        <v>0.5</v>
      </c>
      <c r="K190" s="54">
        <f t="shared" si="79"/>
        <v>0.45500000000000002</v>
      </c>
      <c r="L190" s="54">
        <f t="shared" si="80"/>
        <v>0.56099999999999994</v>
      </c>
      <c r="M190" s="64">
        <f t="shared" si="81"/>
        <v>1.516</v>
      </c>
      <c r="N190" s="54">
        <f t="shared" si="72"/>
        <v>20.216000000000001</v>
      </c>
      <c r="O190" s="71">
        <f t="shared" si="71"/>
        <v>0.20216000000000001</v>
      </c>
      <c r="P190" s="68">
        <f t="shared" si="73"/>
        <v>20.41816</v>
      </c>
      <c r="Q190" s="57">
        <f>Q186</f>
        <v>0.32</v>
      </c>
      <c r="R190" s="76">
        <f t="shared" si="74"/>
        <v>30.026705882352946</v>
      </c>
      <c r="S190" s="364">
        <f t="shared" si="75"/>
        <v>0.22329411764705398</v>
      </c>
      <c r="T190" s="65">
        <f t="shared" si="76"/>
        <v>30.25</v>
      </c>
      <c r="U190" s="365">
        <f t="shared" si="77"/>
        <v>9.8318399999999997</v>
      </c>
      <c r="V190" s="58">
        <f t="shared" si="78"/>
        <v>0.32501950413223141</v>
      </c>
      <c r="W190" s="81">
        <f>W188</f>
        <v>30.25</v>
      </c>
      <c r="X190" s="920">
        <v>28.95</v>
      </c>
    </row>
    <row r="191" spans="1:25" x14ac:dyDescent="0.3">
      <c r="A191" s="862" t="s">
        <v>1050</v>
      </c>
      <c r="B191" s="846"/>
      <c r="C191" s="887"/>
      <c r="D191" s="846"/>
      <c r="E191" s="125"/>
      <c r="F191" s="125"/>
      <c r="G191" s="538"/>
      <c r="H191" s="81"/>
      <c r="I191" s="81"/>
      <c r="J191" s="81"/>
      <c r="K191" s="81"/>
      <c r="L191" s="81"/>
      <c r="M191" s="127"/>
      <c r="N191" s="81"/>
      <c r="O191" s="128"/>
      <c r="P191" s="129"/>
      <c r="Q191" s="130"/>
      <c r="R191" s="203"/>
      <c r="S191" s="203"/>
      <c r="T191" s="538"/>
      <c r="U191" s="191"/>
      <c r="V191" s="132"/>
      <c r="W191" s="81"/>
      <c r="X191" s="128"/>
    </row>
    <row r="192" spans="1:25" x14ac:dyDescent="0.3">
      <c r="A192" s="133"/>
      <c r="C192" s="43" t="s">
        <v>819</v>
      </c>
      <c r="G192" s="24" t="s">
        <v>812</v>
      </c>
      <c r="K192" s="73">
        <v>0.13</v>
      </c>
      <c r="L192" s="25">
        <v>0.03</v>
      </c>
      <c r="O192" s="73">
        <v>0.01</v>
      </c>
      <c r="T192" s="13"/>
      <c r="Y192" s="88"/>
    </row>
    <row r="193" spans="1:25" s="5" customFormat="1" ht="51" x14ac:dyDescent="0.3">
      <c r="A193" s="26" t="s">
        <v>818</v>
      </c>
      <c r="B193" s="26" t="s">
        <v>782</v>
      </c>
      <c r="C193" s="26" t="s">
        <v>783</v>
      </c>
      <c r="D193" s="26" t="s">
        <v>828</v>
      </c>
      <c r="E193" s="27" t="s">
        <v>781</v>
      </c>
      <c r="F193" s="27" t="s">
        <v>780</v>
      </c>
      <c r="G193" s="28" t="s">
        <v>823</v>
      </c>
      <c r="H193" s="29" t="s">
        <v>834</v>
      </c>
      <c r="I193" s="30" t="s">
        <v>890</v>
      </c>
      <c r="J193" s="27" t="s">
        <v>800</v>
      </c>
      <c r="K193" s="27" t="s">
        <v>801</v>
      </c>
      <c r="L193" s="27" t="str">
        <f>L28</f>
        <v>SURCH FEE</v>
      </c>
      <c r="M193" s="61" t="s">
        <v>810</v>
      </c>
      <c r="N193" s="27" t="s">
        <v>802</v>
      </c>
      <c r="O193" s="29" t="s">
        <v>803</v>
      </c>
      <c r="P193" s="66" t="s">
        <v>811</v>
      </c>
      <c r="Q193" s="32" t="s">
        <v>804</v>
      </c>
      <c r="R193" s="27" t="s">
        <v>805</v>
      </c>
      <c r="S193" s="27" t="s">
        <v>806</v>
      </c>
      <c r="T193" s="27" t="s">
        <v>835</v>
      </c>
      <c r="U193" s="27" t="s">
        <v>808</v>
      </c>
      <c r="V193" s="27" t="s">
        <v>809</v>
      </c>
      <c r="W193" s="80"/>
      <c r="X193" s="904" t="s">
        <v>820</v>
      </c>
      <c r="Y193" s="5" t="s">
        <v>821</v>
      </c>
    </row>
    <row r="194" spans="1:25" x14ac:dyDescent="0.3">
      <c r="A194" s="6"/>
      <c r="B194" s="6"/>
      <c r="C194" s="6" t="s">
        <v>891</v>
      </c>
      <c r="D194" s="6" t="s">
        <v>889</v>
      </c>
      <c r="E194" s="7"/>
      <c r="F194" s="7" t="s">
        <v>49</v>
      </c>
      <c r="G194" s="20">
        <v>17.940000000000001</v>
      </c>
      <c r="H194" s="9"/>
      <c r="I194" s="9">
        <v>0.17</v>
      </c>
      <c r="J194" s="9">
        <v>1</v>
      </c>
      <c r="K194" s="9">
        <f t="shared" ref="K194:K203" si="82">I194*$K$27</f>
        <v>2.2100000000000002E-2</v>
      </c>
      <c r="L194" s="9">
        <f t="shared" ref="L194:L203" si="83">G194*$L$192</f>
        <v>0.53820000000000001</v>
      </c>
      <c r="M194" s="63">
        <f t="shared" ref="M194:M203" si="84">SUM(J194:L194)</f>
        <v>1.5603</v>
      </c>
      <c r="N194" s="9">
        <f t="shared" ref="N194:N203" si="85">G194+M194</f>
        <v>19.500300000000003</v>
      </c>
      <c r="O194" s="70">
        <f t="shared" ref="O194:O203" si="86">N194*$O$192</f>
        <v>0.19500300000000004</v>
      </c>
      <c r="P194" s="59">
        <f t="shared" ref="P194:P203" si="87">SUM(N194:O194)</f>
        <v>19.695303000000003</v>
      </c>
      <c r="Q194" s="33">
        <v>0.35</v>
      </c>
      <c r="R194" s="95">
        <f t="shared" ref="R194:R203" si="88">P194/(1-Q194)</f>
        <v>30.300466153846155</v>
      </c>
      <c r="S194" s="338"/>
      <c r="T194" s="96">
        <f t="shared" ref="T194:T203" si="89">R194+S194</f>
        <v>30.300466153846155</v>
      </c>
      <c r="U194" s="339">
        <f t="shared" ref="U194:U203" si="90">T194-P194</f>
        <v>10.605163153846153</v>
      </c>
      <c r="V194" s="51">
        <f t="shared" ref="V194:V203" si="91">U194/T194</f>
        <v>0.34999999999999992</v>
      </c>
      <c r="W194" s="81">
        <v>30</v>
      </c>
      <c r="X194" s="128"/>
    </row>
    <row r="195" spans="1:25" x14ac:dyDescent="0.3">
      <c r="A195" s="6"/>
      <c r="B195" s="6"/>
      <c r="C195" s="6" t="s">
        <v>895</v>
      </c>
      <c r="D195" s="6" t="s">
        <v>892</v>
      </c>
      <c r="E195" s="7"/>
      <c r="F195" s="7" t="s">
        <v>49</v>
      </c>
      <c r="G195" s="20">
        <v>64.38</v>
      </c>
      <c r="H195" s="9"/>
      <c r="I195" s="9">
        <v>5.5</v>
      </c>
      <c r="J195" s="9">
        <v>2</v>
      </c>
      <c r="K195" s="9">
        <f t="shared" si="82"/>
        <v>0.71500000000000008</v>
      </c>
      <c r="L195" s="9">
        <f t="shared" si="83"/>
        <v>1.9313999999999998</v>
      </c>
      <c r="M195" s="63">
        <f t="shared" si="84"/>
        <v>4.6463999999999999</v>
      </c>
      <c r="N195" s="9">
        <f t="shared" si="85"/>
        <v>69.026399999999995</v>
      </c>
      <c r="O195" s="70">
        <f t="shared" si="86"/>
        <v>0.69026399999999999</v>
      </c>
      <c r="P195" s="59">
        <f t="shared" si="87"/>
        <v>69.716663999999994</v>
      </c>
      <c r="Q195" s="33">
        <v>0.35</v>
      </c>
      <c r="R195" s="95">
        <f t="shared" si="88"/>
        <v>107.25640615384614</v>
      </c>
      <c r="S195" s="338"/>
      <c r="T195" s="96">
        <f t="shared" si="89"/>
        <v>107.25640615384614</v>
      </c>
      <c r="U195" s="339">
        <f t="shared" si="90"/>
        <v>37.539742153846149</v>
      </c>
      <c r="V195" s="51">
        <f t="shared" si="91"/>
        <v>0.35</v>
      </c>
      <c r="W195" s="81">
        <v>95.5</v>
      </c>
      <c r="X195" s="128"/>
    </row>
    <row r="196" spans="1:25" x14ac:dyDescent="0.3">
      <c r="A196" s="6"/>
      <c r="B196" s="6"/>
      <c r="C196" s="6" t="s">
        <v>893</v>
      </c>
      <c r="D196" s="6" t="s">
        <v>894</v>
      </c>
      <c r="E196" s="7"/>
      <c r="F196" s="7" t="s">
        <v>49</v>
      </c>
      <c r="G196" s="20">
        <v>68.430000000000007</v>
      </c>
      <c r="H196" s="9"/>
      <c r="I196" s="9">
        <v>5.5</v>
      </c>
      <c r="J196" s="9">
        <v>2</v>
      </c>
      <c r="K196" s="9">
        <f t="shared" si="82"/>
        <v>0.71500000000000008</v>
      </c>
      <c r="L196" s="9">
        <f t="shared" si="83"/>
        <v>2.0529000000000002</v>
      </c>
      <c r="M196" s="63">
        <f t="shared" si="84"/>
        <v>4.7679</v>
      </c>
      <c r="N196" s="9">
        <f t="shared" si="85"/>
        <v>73.197900000000004</v>
      </c>
      <c r="O196" s="70">
        <f t="shared" si="86"/>
        <v>0.73197900000000005</v>
      </c>
      <c r="P196" s="59">
        <f t="shared" si="87"/>
        <v>73.929879</v>
      </c>
      <c r="Q196" s="33">
        <v>0.35</v>
      </c>
      <c r="R196" s="95">
        <f t="shared" si="88"/>
        <v>113.73827538461538</v>
      </c>
      <c r="S196" s="338"/>
      <c r="T196" s="96">
        <f t="shared" si="89"/>
        <v>113.73827538461538</v>
      </c>
      <c r="U196" s="339">
        <f t="shared" si="90"/>
        <v>39.808396384615378</v>
      </c>
      <c r="V196" s="51">
        <f t="shared" si="91"/>
        <v>0.35</v>
      </c>
      <c r="W196" s="81">
        <v>105</v>
      </c>
      <c r="X196" s="128"/>
    </row>
    <row r="197" spans="1:25" x14ac:dyDescent="0.3">
      <c r="A197" s="6"/>
      <c r="B197" s="6"/>
      <c r="C197" s="6" t="s">
        <v>893</v>
      </c>
      <c r="D197" s="6" t="s">
        <v>896</v>
      </c>
      <c r="E197" s="7"/>
      <c r="F197" s="7" t="s">
        <v>49</v>
      </c>
      <c r="G197" s="20">
        <v>56.58</v>
      </c>
      <c r="H197" s="9"/>
      <c r="I197" s="9">
        <v>5.5</v>
      </c>
      <c r="J197" s="9">
        <v>2</v>
      </c>
      <c r="K197" s="9">
        <f t="shared" si="82"/>
        <v>0.71500000000000008</v>
      </c>
      <c r="L197" s="9">
        <f t="shared" si="83"/>
        <v>1.6973999999999998</v>
      </c>
      <c r="M197" s="63">
        <f t="shared" si="84"/>
        <v>4.4123999999999999</v>
      </c>
      <c r="N197" s="9">
        <f t="shared" si="85"/>
        <v>60.992399999999996</v>
      </c>
      <c r="O197" s="70">
        <f t="shared" si="86"/>
        <v>0.60992400000000002</v>
      </c>
      <c r="P197" s="59">
        <f t="shared" si="87"/>
        <v>61.602323999999996</v>
      </c>
      <c r="Q197" s="33">
        <v>0.35</v>
      </c>
      <c r="R197" s="95">
        <f t="shared" si="88"/>
        <v>94.772806153846147</v>
      </c>
      <c r="S197" s="338"/>
      <c r="T197" s="96">
        <f t="shared" si="89"/>
        <v>94.772806153846147</v>
      </c>
      <c r="U197" s="339">
        <f t="shared" si="90"/>
        <v>33.170482153846152</v>
      </c>
      <c r="V197" s="51">
        <f t="shared" si="91"/>
        <v>0.35</v>
      </c>
      <c r="W197" s="81">
        <v>78.5</v>
      </c>
      <c r="X197" s="128"/>
    </row>
    <row r="198" spans="1:25" x14ac:dyDescent="0.3">
      <c r="A198" s="6"/>
      <c r="B198" s="6"/>
      <c r="C198" s="6" t="s">
        <v>893</v>
      </c>
      <c r="D198" s="6" t="s">
        <v>897</v>
      </c>
      <c r="E198" s="7"/>
      <c r="F198" s="7" t="s">
        <v>49</v>
      </c>
      <c r="G198" s="20">
        <v>58.97</v>
      </c>
      <c r="H198" s="9"/>
      <c r="I198" s="9">
        <v>5.5</v>
      </c>
      <c r="J198" s="9">
        <v>2</v>
      </c>
      <c r="K198" s="9">
        <f t="shared" si="82"/>
        <v>0.71500000000000008</v>
      </c>
      <c r="L198" s="9">
        <f t="shared" si="83"/>
        <v>1.7690999999999999</v>
      </c>
      <c r="M198" s="63">
        <f t="shared" si="84"/>
        <v>4.4840999999999998</v>
      </c>
      <c r="N198" s="9">
        <f t="shared" si="85"/>
        <v>63.454099999999997</v>
      </c>
      <c r="O198" s="70">
        <f t="shared" si="86"/>
        <v>0.63454100000000002</v>
      </c>
      <c r="P198" s="59">
        <f t="shared" si="87"/>
        <v>64.088640999999996</v>
      </c>
      <c r="Q198" s="33">
        <v>0.35</v>
      </c>
      <c r="R198" s="95">
        <f t="shared" si="88"/>
        <v>98.597909230769218</v>
      </c>
      <c r="S198" s="338"/>
      <c r="T198" s="96">
        <f t="shared" si="89"/>
        <v>98.597909230769218</v>
      </c>
      <c r="U198" s="339">
        <f t="shared" si="90"/>
        <v>34.509268230769223</v>
      </c>
      <c r="V198" s="51">
        <f t="shared" si="91"/>
        <v>0.35</v>
      </c>
      <c r="W198" s="81">
        <v>85.5</v>
      </c>
      <c r="X198" s="128"/>
    </row>
    <row r="199" spans="1:25" x14ac:dyDescent="0.3">
      <c r="A199" s="6"/>
      <c r="B199" s="6"/>
      <c r="C199" s="6" t="s">
        <v>898</v>
      </c>
      <c r="D199" s="6" t="s">
        <v>899</v>
      </c>
      <c r="E199" s="7"/>
      <c r="F199" s="7" t="s">
        <v>49</v>
      </c>
      <c r="G199" s="20">
        <v>17.940000000000001</v>
      </c>
      <c r="H199" s="9"/>
      <c r="I199" s="9">
        <f>I194</f>
        <v>0.17</v>
      </c>
      <c r="J199" s="9">
        <f>J194</f>
        <v>1</v>
      </c>
      <c r="K199" s="9">
        <f t="shared" si="82"/>
        <v>2.2100000000000002E-2</v>
      </c>
      <c r="L199" s="9">
        <f t="shared" si="83"/>
        <v>0.53820000000000001</v>
      </c>
      <c r="M199" s="63">
        <f t="shared" si="84"/>
        <v>1.5603</v>
      </c>
      <c r="N199" s="9">
        <f t="shared" si="85"/>
        <v>19.500300000000003</v>
      </c>
      <c r="O199" s="70">
        <f t="shared" si="86"/>
        <v>0.19500300000000004</v>
      </c>
      <c r="P199" s="59">
        <f t="shared" si="87"/>
        <v>19.695303000000003</v>
      </c>
      <c r="Q199" s="33">
        <v>0.35</v>
      </c>
      <c r="R199" s="95">
        <f t="shared" si="88"/>
        <v>30.300466153846155</v>
      </c>
      <c r="S199" s="338"/>
      <c r="T199" s="96">
        <f t="shared" si="89"/>
        <v>30.300466153846155</v>
      </c>
      <c r="U199" s="339">
        <f t="shared" si="90"/>
        <v>10.605163153846153</v>
      </c>
      <c r="V199" s="51">
        <f t="shared" si="91"/>
        <v>0.34999999999999992</v>
      </c>
      <c r="W199" s="81">
        <f>W194</f>
        <v>30</v>
      </c>
      <c r="X199" s="128"/>
    </row>
    <row r="200" spans="1:25" x14ac:dyDescent="0.3">
      <c r="A200" s="6"/>
      <c r="B200" s="6"/>
      <c r="C200" s="6"/>
      <c r="D200" s="6" t="s">
        <v>900</v>
      </c>
      <c r="E200" s="7"/>
      <c r="F200" s="7" t="s">
        <v>49</v>
      </c>
      <c r="G200" s="20">
        <v>110.33</v>
      </c>
      <c r="H200" s="9"/>
      <c r="I200" s="9">
        <v>0.17</v>
      </c>
      <c r="J200" s="9">
        <v>1</v>
      </c>
      <c r="K200" s="9">
        <f t="shared" si="82"/>
        <v>2.2100000000000002E-2</v>
      </c>
      <c r="L200" s="9">
        <f t="shared" si="83"/>
        <v>3.3098999999999998</v>
      </c>
      <c r="M200" s="63">
        <f t="shared" si="84"/>
        <v>4.3319999999999999</v>
      </c>
      <c r="N200" s="9">
        <f t="shared" si="85"/>
        <v>114.66199999999999</v>
      </c>
      <c r="O200" s="70">
        <f t="shared" si="86"/>
        <v>1.14662</v>
      </c>
      <c r="P200" s="59">
        <f t="shared" si="87"/>
        <v>115.80861999999999</v>
      </c>
      <c r="Q200" s="33">
        <v>0.35</v>
      </c>
      <c r="R200" s="95">
        <f t="shared" si="88"/>
        <v>178.16710769230767</v>
      </c>
      <c r="S200" s="338"/>
      <c r="T200" s="96">
        <f t="shared" si="89"/>
        <v>178.16710769230767</v>
      </c>
      <c r="U200" s="339">
        <f t="shared" si="90"/>
        <v>62.358487692307676</v>
      </c>
      <c r="V200" s="51">
        <f t="shared" si="91"/>
        <v>0.35</v>
      </c>
      <c r="W200" s="81">
        <v>149.5</v>
      </c>
      <c r="X200" s="128"/>
    </row>
    <row r="201" spans="1:25" x14ac:dyDescent="0.3">
      <c r="A201" s="6"/>
      <c r="B201" s="6"/>
      <c r="C201" s="6"/>
      <c r="D201" s="6" t="s">
        <v>901</v>
      </c>
      <c r="E201" s="7"/>
      <c r="F201" s="7" t="s">
        <v>49</v>
      </c>
      <c r="G201" s="20">
        <v>56.33</v>
      </c>
      <c r="H201" s="9"/>
      <c r="I201" s="9">
        <v>5.5</v>
      </c>
      <c r="J201" s="9">
        <v>2</v>
      </c>
      <c r="K201" s="9">
        <f t="shared" si="82"/>
        <v>0.71500000000000008</v>
      </c>
      <c r="L201" s="9">
        <f t="shared" si="83"/>
        <v>1.6899</v>
      </c>
      <c r="M201" s="63">
        <f t="shared" si="84"/>
        <v>4.4048999999999996</v>
      </c>
      <c r="N201" s="9">
        <f t="shared" si="85"/>
        <v>60.734899999999996</v>
      </c>
      <c r="O201" s="70">
        <f t="shared" si="86"/>
        <v>0.60734900000000003</v>
      </c>
      <c r="P201" s="59">
        <f t="shared" si="87"/>
        <v>61.342248999999995</v>
      </c>
      <c r="Q201" s="33">
        <v>0.35</v>
      </c>
      <c r="R201" s="95">
        <f t="shared" si="88"/>
        <v>94.372690769230758</v>
      </c>
      <c r="S201" s="338"/>
      <c r="T201" s="96">
        <f t="shared" si="89"/>
        <v>94.372690769230758</v>
      </c>
      <c r="U201" s="339">
        <f t="shared" si="90"/>
        <v>33.030441769230762</v>
      </c>
      <c r="V201" s="51">
        <f t="shared" si="91"/>
        <v>0.35</v>
      </c>
      <c r="W201" s="81">
        <v>80.95</v>
      </c>
      <c r="X201" s="128"/>
    </row>
    <row r="202" spans="1:25" x14ac:dyDescent="0.3">
      <c r="A202" s="6"/>
      <c r="B202" s="6"/>
      <c r="C202" s="6" t="s">
        <v>903</v>
      </c>
      <c r="D202" s="6" t="s">
        <v>902</v>
      </c>
      <c r="E202" s="7"/>
      <c r="F202" s="7" t="s">
        <v>49</v>
      </c>
      <c r="G202" s="20">
        <v>15.51</v>
      </c>
      <c r="H202" s="9"/>
      <c r="I202" s="9">
        <v>0.17</v>
      </c>
      <c r="J202" s="9">
        <v>1</v>
      </c>
      <c r="K202" s="9">
        <f t="shared" si="82"/>
        <v>2.2100000000000002E-2</v>
      </c>
      <c r="L202" s="9">
        <f t="shared" si="83"/>
        <v>0.46529999999999999</v>
      </c>
      <c r="M202" s="63">
        <f t="shared" si="84"/>
        <v>1.4874000000000001</v>
      </c>
      <c r="N202" s="9">
        <f t="shared" si="85"/>
        <v>16.997399999999999</v>
      </c>
      <c r="O202" s="70">
        <f t="shared" si="86"/>
        <v>0.16997399999999999</v>
      </c>
      <c r="P202" s="59">
        <f t="shared" si="87"/>
        <v>17.167373999999999</v>
      </c>
      <c r="Q202" s="33">
        <v>0.35</v>
      </c>
      <c r="R202" s="95">
        <f t="shared" si="88"/>
        <v>26.411344615384614</v>
      </c>
      <c r="S202" s="338"/>
      <c r="T202" s="96">
        <f t="shared" si="89"/>
        <v>26.411344615384614</v>
      </c>
      <c r="U202" s="339">
        <f t="shared" si="90"/>
        <v>9.2439706153846153</v>
      </c>
      <c r="V202" s="51">
        <f t="shared" si="91"/>
        <v>0.35000000000000003</v>
      </c>
      <c r="W202" s="81">
        <v>23.75</v>
      </c>
      <c r="X202" s="128"/>
    </row>
    <row r="203" spans="1:25" x14ac:dyDescent="0.3">
      <c r="A203" s="6"/>
      <c r="B203" s="6"/>
      <c r="C203" s="6"/>
      <c r="D203" s="6" t="s">
        <v>904</v>
      </c>
      <c r="E203" s="7"/>
      <c r="F203" s="7" t="s">
        <v>49</v>
      </c>
      <c r="G203" s="20">
        <v>85.72</v>
      </c>
      <c r="H203" s="9"/>
      <c r="I203" s="9">
        <v>11</v>
      </c>
      <c r="J203" s="9">
        <v>1.5</v>
      </c>
      <c r="K203" s="9">
        <f t="shared" si="82"/>
        <v>1.4300000000000002</v>
      </c>
      <c r="L203" s="9">
        <f t="shared" si="83"/>
        <v>2.5715999999999997</v>
      </c>
      <c r="M203" s="63">
        <f t="shared" si="84"/>
        <v>5.5015999999999998</v>
      </c>
      <c r="N203" s="9">
        <f t="shared" si="85"/>
        <v>91.221599999999995</v>
      </c>
      <c r="O203" s="70">
        <f t="shared" si="86"/>
        <v>0.91221599999999992</v>
      </c>
      <c r="P203" s="59">
        <f t="shared" si="87"/>
        <v>92.133815999999996</v>
      </c>
      <c r="Q203" s="33">
        <v>0.35</v>
      </c>
      <c r="R203" s="95">
        <f t="shared" si="88"/>
        <v>141.7443323076923</v>
      </c>
      <c r="S203" s="338"/>
      <c r="T203" s="96">
        <f t="shared" si="89"/>
        <v>141.7443323076923</v>
      </c>
      <c r="U203" s="339">
        <f t="shared" si="90"/>
        <v>49.610516307692308</v>
      </c>
      <c r="V203" s="51">
        <f t="shared" si="91"/>
        <v>0.35000000000000003</v>
      </c>
      <c r="W203" s="81">
        <v>132.5</v>
      </c>
      <c r="X203" s="128"/>
    </row>
    <row r="204" spans="1:25" x14ac:dyDescent="0.3">
      <c r="A204" s="124"/>
      <c r="B204" s="124"/>
      <c r="C204" s="124"/>
      <c r="D204" s="124"/>
      <c r="E204" s="125"/>
      <c r="F204" s="125"/>
      <c r="G204" s="191"/>
      <c r="H204" s="81"/>
      <c r="I204" s="81"/>
      <c r="J204" s="81"/>
      <c r="K204" s="81"/>
      <c r="L204" s="81"/>
      <c r="M204" s="129"/>
      <c r="N204" s="81"/>
      <c r="O204" s="128"/>
      <c r="P204" s="129"/>
      <c r="Q204" s="130"/>
      <c r="R204" s="131"/>
      <c r="S204" s="131"/>
      <c r="T204" s="131"/>
      <c r="U204" s="131"/>
      <c r="V204" s="132"/>
      <c r="W204" s="81"/>
      <c r="X204" s="128"/>
    </row>
    <row r="205" spans="1:25" x14ac:dyDescent="0.3">
      <c r="A205" s="133"/>
      <c r="C205" s="43" t="s">
        <v>819</v>
      </c>
      <c r="D205" s="368" t="s">
        <v>905</v>
      </c>
      <c r="G205" s="24" t="s">
        <v>812</v>
      </c>
      <c r="K205" s="73">
        <v>5.5E-2</v>
      </c>
      <c r="L205" s="25">
        <v>0.03</v>
      </c>
      <c r="O205" s="73">
        <v>0.01</v>
      </c>
      <c r="T205" s="13"/>
      <c r="Y205" s="88">
        <v>44753</v>
      </c>
    </row>
    <row r="206" spans="1:25" s="5" customFormat="1" ht="51.75" thickBot="1" x14ac:dyDescent="0.35">
      <c r="A206" s="148" t="s">
        <v>818</v>
      </c>
      <c r="B206" s="148" t="s">
        <v>782</v>
      </c>
      <c r="C206" s="148" t="s">
        <v>783</v>
      </c>
      <c r="D206" s="148" t="s">
        <v>828</v>
      </c>
      <c r="E206" s="149" t="s">
        <v>781</v>
      </c>
      <c r="F206" s="149" t="s">
        <v>780</v>
      </c>
      <c r="G206" s="150" t="s">
        <v>823</v>
      </c>
      <c r="H206" s="151" t="s">
        <v>834</v>
      </c>
      <c r="I206" s="152" t="s">
        <v>907</v>
      </c>
      <c r="J206" s="149" t="s">
        <v>800</v>
      </c>
      <c r="K206" s="149" t="s">
        <v>801</v>
      </c>
      <c r="L206" s="149" t="str">
        <f>L28</f>
        <v>SURCH FEE</v>
      </c>
      <c r="M206" s="153" t="s">
        <v>810</v>
      </c>
      <c r="N206" s="149" t="s">
        <v>802</v>
      </c>
      <c r="O206" s="151" t="s">
        <v>803</v>
      </c>
      <c r="P206" s="154" t="s">
        <v>811</v>
      </c>
      <c r="Q206" s="155" t="s">
        <v>804</v>
      </c>
      <c r="R206" s="149" t="s">
        <v>805</v>
      </c>
      <c r="S206" s="149" t="s">
        <v>806</v>
      </c>
      <c r="T206" s="149" t="s">
        <v>835</v>
      </c>
      <c r="U206" s="149" t="s">
        <v>808</v>
      </c>
      <c r="V206" s="149" t="s">
        <v>809</v>
      </c>
      <c r="W206" s="80"/>
      <c r="X206" s="904" t="s">
        <v>820</v>
      </c>
      <c r="Y206" s="5" t="s">
        <v>821</v>
      </c>
    </row>
    <row r="207" spans="1:25" s="5" customFormat="1" ht="15.75" thickBot="1" x14ac:dyDescent="0.35">
      <c r="A207" s="942" t="s">
        <v>836</v>
      </c>
      <c r="B207" s="943"/>
      <c r="C207" s="943"/>
      <c r="D207" s="943"/>
      <c r="E207" s="156"/>
      <c r="F207" s="156"/>
      <c r="G207" s="157"/>
      <c r="H207" s="158"/>
      <c r="I207" s="158"/>
      <c r="J207" s="156"/>
      <c r="K207" s="156"/>
      <c r="L207" s="156"/>
      <c r="M207" s="159"/>
      <c r="N207" s="156"/>
      <c r="O207" s="158"/>
      <c r="P207" s="158"/>
      <c r="Q207" s="160"/>
      <c r="R207" s="156"/>
      <c r="S207" s="156"/>
      <c r="T207" s="156"/>
      <c r="U207" s="156"/>
      <c r="V207" s="161"/>
      <c r="W207" s="80"/>
      <c r="X207" s="923"/>
    </row>
    <row r="208" spans="1:25" x14ac:dyDescent="0.3">
      <c r="A208" s="93">
        <v>955</v>
      </c>
      <c r="B208" s="44" t="s">
        <v>88</v>
      </c>
      <c r="C208" s="86" t="s">
        <v>174</v>
      </c>
      <c r="D208" s="44" t="s">
        <v>175</v>
      </c>
      <c r="E208" s="45" t="s">
        <v>49</v>
      </c>
      <c r="F208" s="45" t="s">
        <v>49</v>
      </c>
      <c r="G208" s="46">
        <v>8</v>
      </c>
      <c r="H208" s="162">
        <v>57</v>
      </c>
      <c r="I208" s="48">
        <v>0.25</v>
      </c>
      <c r="J208" s="47">
        <v>0.5</v>
      </c>
      <c r="K208" s="47">
        <f>I208*$K$27</f>
        <v>3.2500000000000001E-2</v>
      </c>
      <c r="L208" s="47">
        <f>G208*$L$27</f>
        <v>0.24</v>
      </c>
      <c r="M208" s="89">
        <f>SUM(J208:L208)</f>
        <v>0.77249999999999996</v>
      </c>
      <c r="N208" s="47">
        <f>G208+M208</f>
        <v>8.7725000000000009</v>
      </c>
      <c r="O208" s="72">
        <f>N208*$O$27</f>
        <v>8.7725000000000011E-2</v>
      </c>
      <c r="P208" s="94">
        <f>N208+O208</f>
        <v>8.8602250000000016</v>
      </c>
      <c r="Q208" s="50">
        <v>0.35</v>
      </c>
      <c r="R208" s="95">
        <f>P208/(1-Q208)</f>
        <v>13.631115384615386</v>
      </c>
      <c r="S208" s="95">
        <f>W208-R208</f>
        <v>4.8884615384613639E-2</v>
      </c>
      <c r="T208" s="188">
        <f>R208+S208</f>
        <v>13.68</v>
      </c>
      <c r="U208" s="97">
        <f>T208-P208</f>
        <v>4.8197749999999981</v>
      </c>
      <c r="V208" s="51">
        <f>U208/T208</f>
        <v>0.35232273391812852</v>
      </c>
      <c r="W208" s="81">
        <v>13.68</v>
      </c>
      <c r="X208" s="920">
        <v>13.68</v>
      </c>
    </row>
    <row r="209" spans="1:24" x14ac:dyDescent="0.3">
      <c r="A209" s="366">
        <v>930</v>
      </c>
      <c r="B209" s="163" t="s">
        <v>88</v>
      </c>
      <c r="C209" s="548" t="s">
        <v>208</v>
      </c>
      <c r="D209" s="163" t="s">
        <v>209</v>
      </c>
      <c r="E209" s="164" t="s">
        <v>62</v>
      </c>
      <c r="F209" s="239" t="s">
        <v>779</v>
      </c>
      <c r="G209" s="165">
        <v>7.06</v>
      </c>
      <c r="H209" s="258"/>
      <c r="I209" s="167" t="s">
        <v>870</v>
      </c>
      <c r="J209" s="166"/>
      <c r="K209" s="166"/>
      <c r="L209" s="166"/>
      <c r="M209" s="174"/>
      <c r="N209" s="166"/>
      <c r="O209" s="169"/>
      <c r="P209" s="183"/>
      <c r="Q209" s="170"/>
      <c r="R209" s="184"/>
      <c r="S209" s="184"/>
      <c r="T209" s="189"/>
      <c r="U209" s="186"/>
      <c r="V209" s="187"/>
      <c r="W209" s="81">
        <v>1.95</v>
      </c>
      <c r="X209" s="920">
        <v>1.5</v>
      </c>
    </row>
    <row r="210" spans="1:24" x14ac:dyDescent="0.3">
      <c r="A210" s="93">
        <v>979</v>
      </c>
      <c r="B210" s="44" t="s">
        <v>88</v>
      </c>
      <c r="C210" s="86" t="s">
        <v>874</v>
      </c>
      <c r="D210" s="44" t="s">
        <v>209</v>
      </c>
      <c r="E210" s="45"/>
      <c r="F210" s="45" t="s">
        <v>830</v>
      </c>
      <c r="G210" s="46">
        <f>7.06*5.6</f>
        <v>39.535999999999994</v>
      </c>
      <c r="H210" s="162">
        <v>40</v>
      </c>
      <c r="I210" s="48">
        <v>17.95</v>
      </c>
      <c r="J210" s="47">
        <v>2</v>
      </c>
      <c r="K210" s="47">
        <f>I210*$K$205</f>
        <v>0.98724999999999996</v>
      </c>
      <c r="L210" s="47">
        <f>G210*L27</f>
        <v>1.1860799999999998</v>
      </c>
      <c r="M210" s="89">
        <f>SUM(J210:L210)</f>
        <v>4.17333</v>
      </c>
      <c r="N210" s="47">
        <f>G210+M210</f>
        <v>43.709329999999994</v>
      </c>
      <c r="O210" s="72">
        <f>N210*$O$205</f>
        <v>0.43709329999999996</v>
      </c>
      <c r="P210" s="94">
        <f>N210+O210</f>
        <v>44.146423299999995</v>
      </c>
      <c r="Q210" s="50">
        <v>0.35</v>
      </c>
      <c r="R210" s="95">
        <f>P210/(1-Q210)</f>
        <v>67.917574307692291</v>
      </c>
      <c r="S210" s="95">
        <f>W210-R210</f>
        <v>1.682425692307703</v>
      </c>
      <c r="T210" s="188">
        <f>R210+S210</f>
        <v>69.599999999999994</v>
      </c>
      <c r="U210" s="97">
        <f>T210-P210</f>
        <v>25.453576699999999</v>
      </c>
      <c r="V210" s="51">
        <f>U210/T210</f>
        <v>0.36571230890804601</v>
      </c>
      <c r="W210" s="81">
        <v>69.599999999999994</v>
      </c>
      <c r="X210" s="920">
        <v>69.599999999999994</v>
      </c>
    </row>
    <row r="211" spans="1:24" x14ac:dyDescent="0.3">
      <c r="A211" s="163"/>
      <c r="B211" s="163" t="s">
        <v>88</v>
      </c>
      <c r="C211" s="163" t="s">
        <v>327</v>
      </c>
      <c r="D211" s="163" t="s">
        <v>328</v>
      </c>
      <c r="E211" s="164" t="s">
        <v>62</v>
      </c>
      <c r="F211" s="164" t="s">
        <v>779</v>
      </c>
      <c r="G211" s="165">
        <v>6.12</v>
      </c>
      <c r="H211" s="172">
        <v>8</v>
      </c>
      <c r="I211" s="167" t="s">
        <v>870</v>
      </c>
      <c r="J211" s="166"/>
      <c r="K211" s="166"/>
      <c r="L211" s="166"/>
      <c r="M211" s="168"/>
      <c r="N211" s="166"/>
      <c r="O211" s="169"/>
      <c r="P211" s="168"/>
      <c r="Q211" s="170"/>
      <c r="R211" s="171"/>
      <c r="S211" s="171"/>
      <c r="T211" s="192"/>
      <c r="U211" s="171"/>
      <c r="V211" s="187"/>
      <c r="W211" s="81"/>
      <c r="X211" s="920"/>
    </row>
    <row r="212" spans="1:24" x14ac:dyDescent="0.3">
      <c r="A212" s="93"/>
      <c r="B212" s="44" t="s">
        <v>88</v>
      </c>
      <c r="C212" s="190" t="s">
        <v>839</v>
      </c>
      <c r="D212" s="44" t="str">
        <f>D211</f>
        <v>Ceramic Tile - 3x6 White / Glossy</v>
      </c>
      <c r="E212" s="45"/>
      <c r="F212" s="45" t="s">
        <v>830</v>
      </c>
      <c r="G212" s="46">
        <f>G211*8</f>
        <v>48.96</v>
      </c>
      <c r="H212" s="162">
        <v>64</v>
      </c>
      <c r="I212" s="48">
        <v>25.6</v>
      </c>
      <c r="J212" s="47">
        <v>2</v>
      </c>
      <c r="K212" s="47">
        <f>I212*$K$205</f>
        <v>1.4080000000000001</v>
      </c>
      <c r="L212" s="47">
        <f>G212*L27</f>
        <v>1.4687999999999999</v>
      </c>
      <c r="M212" s="89">
        <f>SUM(J212:L212)</f>
        <v>4.8768000000000002</v>
      </c>
      <c r="N212" s="47">
        <f>G212+M212</f>
        <v>53.836800000000004</v>
      </c>
      <c r="O212" s="72">
        <f>N212*$O$205</f>
        <v>0.53836800000000007</v>
      </c>
      <c r="P212" s="94">
        <f>N212+O212</f>
        <v>54.375168000000002</v>
      </c>
      <c r="Q212" s="50">
        <v>0.35</v>
      </c>
      <c r="R212" s="95">
        <f>P212/(1-Q212)</f>
        <v>83.654104615384611</v>
      </c>
      <c r="S212" s="95">
        <f>W212-R212</f>
        <v>2.1058953846153941</v>
      </c>
      <c r="T212" s="188">
        <f>R212+S212</f>
        <v>85.76</v>
      </c>
      <c r="U212" s="97">
        <f>T212-P212</f>
        <v>31.384832000000003</v>
      </c>
      <c r="V212" s="51">
        <f>U212/T212</f>
        <v>0.36596119402985078</v>
      </c>
      <c r="W212" s="81">
        <v>85.76</v>
      </c>
      <c r="X212" s="920"/>
    </row>
    <row r="213" spans="1:24" x14ac:dyDescent="0.3">
      <c r="A213" s="163"/>
      <c r="B213" s="163" t="s">
        <v>88</v>
      </c>
      <c r="C213" s="163" t="s">
        <v>240</v>
      </c>
      <c r="D213" s="163" t="s">
        <v>241</v>
      </c>
      <c r="E213" s="164" t="s">
        <v>62</v>
      </c>
      <c r="F213" s="164" t="s">
        <v>779</v>
      </c>
      <c r="G213" s="165">
        <v>6.48</v>
      </c>
      <c r="H213" s="172">
        <v>4</v>
      </c>
      <c r="I213" s="167" t="s">
        <v>870</v>
      </c>
      <c r="J213" s="172">
        <v>8</v>
      </c>
      <c r="K213" s="166"/>
      <c r="L213" s="166"/>
      <c r="M213" s="168"/>
      <c r="N213" s="166"/>
      <c r="O213" s="169"/>
      <c r="P213" s="168"/>
      <c r="Q213" s="170"/>
      <c r="R213" s="171"/>
      <c r="S213" s="171"/>
      <c r="T213" s="192"/>
      <c r="U213" s="171"/>
      <c r="V213" s="187"/>
      <c r="W213" s="81"/>
      <c r="X213" s="920"/>
    </row>
    <row r="214" spans="1:24" ht="14.25" thickBot="1" x14ac:dyDescent="0.35">
      <c r="A214" s="205">
        <v>975</v>
      </c>
      <c r="B214" s="206" t="s">
        <v>88</v>
      </c>
      <c r="C214" s="207" t="s">
        <v>833</v>
      </c>
      <c r="D214" s="206" t="s">
        <v>241</v>
      </c>
      <c r="E214" s="208"/>
      <c r="F214" s="208" t="str">
        <f>F210</f>
        <v>CTN</v>
      </c>
      <c r="G214" s="209">
        <f>G213*8</f>
        <v>51.84</v>
      </c>
      <c r="H214" s="210">
        <v>32</v>
      </c>
      <c r="I214" s="370">
        <v>24</v>
      </c>
      <c r="J214" s="175">
        <v>2</v>
      </c>
      <c r="K214" s="175">
        <f>I214*$K$205</f>
        <v>1.32</v>
      </c>
      <c r="L214" s="175">
        <f>G214*L27</f>
        <v>1.5552000000000001</v>
      </c>
      <c r="M214" s="176">
        <f>SUM(J214:L214)</f>
        <v>4.8752000000000004</v>
      </c>
      <c r="N214" s="175">
        <f>G214+M214</f>
        <v>56.715200000000003</v>
      </c>
      <c r="O214" s="177">
        <f>N214*$O$205</f>
        <v>0.56715199999999999</v>
      </c>
      <c r="P214" s="178">
        <f>N214+O214</f>
        <v>57.282352000000003</v>
      </c>
      <c r="Q214" s="179">
        <v>0.35</v>
      </c>
      <c r="R214" s="180">
        <f>P214/(1-Q214)</f>
        <v>88.126695384615388</v>
      </c>
      <c r="S214" s="180">
        <f>W214-R214</f>
        <v>-0.12669538461538821</v>
      </c>
      <c r="T214" s="212">
        <f>R214+S214</f>
        <v>88</v>
      </c>
      <c r="U214" s="181">
        <f>T214-P214</f>
        <v>30.717647999999997</v>
      </c>
      <c r="V214" s="182">
        <f>U214/T214</f>
        <v>0.34906418181818177</v>
      </c>
      <c r="W214" s="81">
        <v>88</v>
      </c>
      <c r="X214" s="920">
        <v>86.08</v>
      </c>
    </row>
    <row r="215" spans="1:24" x14ac:dyDescent="0.3">
      <c r="A215" s="93">
        <f>A208</f>
        <v>955</v>
      </c>
      <c r="B215" s="44" t="s">
        <v>88</v>
      </c>
      <c r="C215" s="86" t="s">
        <v>168</v>
      </c>
      <c r="D215" s="44" t="s">
        <v>169</v>
      </c>
      <c r="E215" s="45" t="s">
        <v>49</v>
      </c>
      <c r="F215" s="45" t="s">
        <v>49</v>
      </c>
      <c r="G215" s="46">
        <v>8</v>
      </c>
      <c r="H215" s="162">
        <v>57</v>
      </c>
      <c r="I215" s="48">
        <v>0.25</v>
      </c>
      <c r="J215" s="47">
        <v>0.5</v>
      </c>
      <c r="K215" s="47">
        <f>I215*$K$27</f>
        <v>3.2500000000000001E-2</v>
      </c>
      <c r="L215" s="47">
        <f>G215*$L$27</f>
        <v>0.24</v>
      </c>
      <c r="M215" s="89">
        <f>SUM(J215:L215)</f>
        <v>0.77249999999999996</v>
      </c>
      <c r="N215" s="47">
        <f>G215+M215</f>
        <v>8.7725000000000009</v>
      </c>
      <c r="O215" s="72">
        <f>N215*$O$205</f>
        <v>8.7725000000000011E-2</v>
      </c>
      <c r="P215" s="94">
        <f>N215+O215</f>
        <v>8.8602250000000016</v>
      </c>
      <c r="Q215" s="50">
        <v>0.35</v>
      </c>
      <c r="R215" s="95">
        <f>P215/(1-Q215)</f>
        <v>13.631115384615386</v>
      </c>
      <c r="S215" s="95">
        <f>W215-R215</f>
        <v>4.8884615384613639E-2</v>
      </c>
      <c r="T215" s="188">
        <f>R215+S215</f>
        <v>13.68</v>
      </c>
      <c r="U215" s="97">
        <f>T215-P215</f>
        <v>4.8197749999999981</v>
      </c>
      <c r="V215" s="51">
        <f>U215/T215</f>
        <v>0.35232273391812852</v>
      </c>
      <c r="W215" s="81">
        <v>13.68</v>
      </c>
      <c r="X215" s="920">
        <v>8.6</v>
      </c>
    </row>
    <row r="216" spans="1:24" x14ac:dyDescent="0.3">
      <c r="A216" s="366">
        <v>930</v>
      </c>
      <c r="B216" s="163" t="s">
        <v>88</v>
      </c>
      <c r="C216" s="548" t="s">
        <v>202</v>
      </c>
      <c r="D216" s="163" t="s">
        <v>203</v>
      </c>
      <c r="E216" s="164" t="s">
        <v>62</v>
      </c>
      <c r="F216" s="239" t="s">
        <v>779</v>
      </c>
      <c r="G216" s="165">
        <f>G209</f>
        <v>7.06</v>
      </c>
      <c r="H216" s="166"/>
      <c r="I216" s="167" t="str">
        <f>I209</f>
        <v>SqFt/Ctn</v>
      </c>
      <c r="J216" s="166"/>
      <c r="K216" s="166"/>
      <c r="L216" s="166"/>
      <c r="M216" s="174"/>
      <c r="N216" s="166"/>
      <c r="O216" s="169"/>
      <c r="P216" s="183"/>
      <c r="Q216" s="170"/>
      <c r="R216" s="184"/>
      <c r="S216" s="184"/>
      <c r="T216" s="189"/>
      <c r="U216" s="186"/>
      <c r="V216" s="187"/>
      <c r="W216" s="81">
        <v>1.95</v>
      </c>
      <c r="X216" s="920">
        <v>1.5</v>
      </c>
    </row>
    <row r="217" spans="1:24" x14ac:dyDescent="0.3">
      <c r="A217" s="93"/>
      <c r="B217" s="44" t="s">
        <v>88</v>
      </c>
      <c r="C217" s="190" t="s">
        <v>837</v>
      </c>
      <c r="D217" s="44" t="str">
        <f>D216</f>
        <v>Ceramic Tile - 2-1/2 x 8 Soft White / Glossy</v>
      </c>
      <c r="E217" s="45"/>
      <c r="F217" s="45" t="s">
        <v>830</v>
      </c>
      <c r="G217" s="46">
        <f>7.06*5.6</f>
        <v>39.535999999999994</v>
      </c>
      <c r="H217" s="162">
        <v>40</v>
      </c>
      <c r="I217" s="48">
        <v>17.95</v>
      </c>
      <c r="J217" s="47">
        <f>J210</f>
        <v>2</v>
      </c>
      <c r="K217" s="47">
        <f>I217*$K$46</f>
        <v>0.98724999999999996</v>
      </c>
      <c r="L217" s="144">
        <f>G217*L27</f>
        <v>1.1860799999999998</v>
      </c>
      <c r="M217" s="89">
        <f>SUM(J217:L217)</f>
        <v>4.17333</v>
      </c>
      <c r="N217" s="47">
        <f>G217+M217</f>
        <v>43.709329999999994</v>
      </c>
      <c r="O217" s="72">
        <f>N217*$O$205</f>
        <v>0.43709329999999996</v>
      </c>
      <c r="P217" s="94">
        <f>N217+O217</f>
        <v>44.146423299999995</v>
      </c>
      <c r="Q217" s="50">
        <v>0.35</v>
      </c>
      <c r="R217" s="95">
        <f>P217/(1-Q217)</f>
        <v>67.917574307692291</v>
      </c>
      <c r="S217" s="95">
        <f>W217-R217</f>
        <v>1.682425692307703</v>
      </c>
      <c r="T217" s="188">
        <f>R217+S217</f>
        <v>69.599999999999994</v>
      </c>
      <c r="U217" s="97">
        <f>T217-P217</f>
        <v>25.453576699999999</v>
      </c>
      <c r="V217" s="51">
        <f>U217/T217</f>
        <v>0.36571230890804601</v>
      </c>
      <c r="W217" s="81">
        <f>W210</f>
        <v>69.599999999999994</v>
      </c>
      <c r="X217" s="920"/>
    </row>
    <row r="218" spans="1:24" x14ac:dyDescent="0.3">
      <c r="A218" s="163"/>
      <c r="B218" s="163" t="s">
        <v>88</v>
      </c>
      <c r="C218" s="163" t="s">
        <v>321</v>
      </c>
      <c r="D218" s="163" t="s">
        <v>322</v>
      </c>
      <c r="E218" s="164" t="s">
        <v>62</v>
      </c>
      <c r="F218" s="164" t="s">
        <v>779</v>
      </c>
      <c r="G218" s="165">
        <v>6.12</v>
      </c>
      <c r="H218" s="172">
        <f>H211</f>
        <v>8</v>
      </c>
      <c r="I218" s="167"/>
      <c r="J218" s="166"/>
      <c r="K218" s="166"/>
      <c r="L218" s="166"/>
      <c r="M218" s="174"/>
      <c r="N218" s="166"/>
      <c r="O218" s="169"/>
      <c r="P218" s="183"/>
      <c r="Q218" s="170"/>
      <c r="R218" s="184"/>
      <c r="S218" s="184"/>
      <c r="T218" s="189"/>
      <c r="U218" s="186"/>
      <c r="V218" s="187"/>
      <c r="W218" s="81"/>
      <c r="X218" s="920"/>
    </row>
    <row r="219" spans="1:24" x14ac:dyDescent="0.3">
      <c r="A219" s="93"/>
      <c r="B219" s="44" t="s">
        <v>88</v>
      </c>
      <c r="C219" s="190" t="s">
        <v>840</v>
      </c>
      <c r="D219" s="44" t="str">
        <f>D218</f>
        <v>Ceramic Tile - 3x6 Soft White / Glossy</v>
      </c>
      <c r="E219" s="45"/>
      <c r="F219" s="45" t="s">
        <v>830</v>
      </c>
      <c r="G219" s="46">
        <f>G218*8</f>
        <v>48.96</v>
      </c>
      <c r="H219" s="162">
        <v>64</v>
      </c>
      <c r="I219" s="48">
        <v>25.6</v>
      </c>
      <c r="J219" s="47">
        <f>J212</f>
        <v>2</v>
      </c>
      <c r="K219" s="47">
        <f>I219*$K$205</f>
        <v>1.4080000000000001</v>
      </c>
      <c r="L219" s="47">
        <f>G219*L27</f>
        <v>1.4687999999999999</v>
      </c>
      <c r="M219" s="89">
        <f>SUM(J219:L219)</f>
        <v>4.8768000000000002</v>
      </c>
      <c r="N219" s="47">
        <f>G219+M219</f>
        <v>53.836800000000004</v>
      </c>
      <c r="O219" s="72">
        <f>N219*$O$205</f>
        <v>0.53836800000000007</v>
      </c>
      <c r="P219" s="94">
        <f>N219+O219</f>
        <v>54.375168000000002</v>
      </c>
      <c r="Q219" s="50">
        <v>0.35</v>
      </c>
      <c r="R219" s="95">
        <f>P219/(1-Q219)</f>
        <v>83.654104615384611</v>
      </c>
      <c r="S219" s="95">
        <f>W219-R219</f>
        <v>2.1058953846153941</v>
      </c>
      <c r="T219" s="188">
        <f>R219+S219</f>
        <v>85.76</v>
      </c>
      <c r="U219" s="97">
        <f>T219-P219</f>
        <v>31.384832000000003</v>
      </c>
      <c r="V219" s="51">
        <f>U219/T219</f>
        <v>0.36596119402985078</v>
      </c>
      <c r="W219" s="81">
        <f>W212</f>
        <v>85.76</v>
      </c>
      <c r="X219" s="920"/>
    </row>
    <row r="220" spans="1:24" x14ac:dyDescent="0.3">
      <c r="A220" s="163"/>
      <c r="B220" s="163" t="s">
        <v>88</v>
      </c>
      <c r="C220" s="163" t="s">
        <v>234</v>
      </c>
      <c r="D220" s="163" t="s">
        <v>235</v>
      </c>
      <c r="E220" s="164" t="s">
        <v>62</v>
      </c>
      <c r="F220" s="164" t="s">
        <v>779</v>
      </c>
      <c r="G220" s="165">
        <v>6.48</v>
      </c>
      <c r="H220" s="166"/>
      <c r="I220" s="167"/>
      <c r="J220" s="166"/>
      <c r="K220" s="166"/>
      <c r="L220" s="166"/>
      <c r="M220" s="174"/>
      <c r="N220" s="166"/>
      <c r="O220" s="169"/>
      <c r="P220" s="183"/>
      <c r="Q220" s="170"/>
      <c r="R220" s="184"/>
      <c r="S220" s="184"/>
      <c r="T220" s="189"/>
      <c r="U220" s="186"/>
      <c r="V220" s="187"/>
      <c r="W220" s="81"/>
      <c r="X220" s="920"/>
    </row>
    <row r="221" spans="1:24" ht="14.25" thickBot="1" x14ac:dyDescent="0.35">
      <c r="A221" s="205">
        <v>975</v>
      </c>
      <c r="B221" s="206" t="s">
        <v>88</v>
      </c>
      <c r="C221" s="207" t="s">
        <v>838</v>
      </c>
      <c r="D221" s="206" t="str">
        <f>D220</f>
        <v>Ceramic Tile - 3x12 Soft White / Glossy</v>
      </c>
      <c r="E221" s="208"/>
      <c r="F221" s="208" t="str">
        <f>F214</f>
        <v>CTN</v>
      </c>
      <c r="G221" s="209">
        <f>G220*8</f>
        <v>51.84</v>
      </c>
      <c r="H221" s="210">
        <v>32</v>
      </c>
      <c r="I221" s="211">
        <v>24</v>
      </c>
      <c r="J221" s="175">
        <f>J214</f>
        <v>2</v>
      </c>
      <c r="K221" s="175">
        <f>I221*$K$205</f>
        <v>1.32</v>
      </c>
      <c r="L221" s="175">
        <f>G221*L27</f>
        <v>1.5552000000000001</v>
      </c>
      <c r="M221" s="176">
        <f>SUM(J221:L221)</f>
        <v>4.8752000000000004</v>
      </c>
      <c r="N221" s="175">
        <f>G221+M221</f>
        <v>56.715200000000003</v>
      </c>
      <c r="O221" s="177">
        <f>N221*$O$205</f>
        <v>0.56715199999999999</v>
      </c>
      <c r="P221" s="178">
        <f>N221+O221</f>
        <v>57.282352000000003</v>
      </c>
      <c r="Q221" s="179">
        <v>0.35</v>
      </c>
      <c r="R221" s="180">
        <f>P221/(1-Q221)</f>
        <v>88.126695384615388</v>
      </c>
      <c r="S221" s="180">
        <f>W221-R221</f>
        <v>-0.12669538461538821</v>
      </c>
      <c r="T221" s="212">
        <f>R221+S221</f>
        <v>88</v>
      </c>
      <c r="U221" s="181">
        <f>T221-P221</f>
        <v>30.717647999999997</v>
      </c>
      <c r="V221" s="182">
        <f>U221/T221</f>
        <v>0.34906418181818177</v>
      </c>
      <c r="W221" s="81">
        <f>W214</f>
        <v>88</v>
      </c>
      <c r="X221" s="920">
        <v>78.400000000000006</v>
      </c>
    </row>
    <row r="222" spans="1:24" x14ac:dyDescent="0.3">
      <c r="A222" s="93">
        <v>955</v>
      </c>
      <c r="B222" s="44" t="s">
        <v>88</v>
      </c>
      <c r="C222" s="86" t="s">
        <v>116</v>
      </c>
      <c r="D222" s="44" t="s">
        <v>117</v>
      </c>
      <c r="E222" s="45" t="s">
        <v>49</v>
      </c>
      <c r="F222" s="45" t="s">
        <v>49</v>
      </c>
      <c r="G222" s="46">
        <v>8</v>
      </c>
      <c r="H222" s="162">
        <v>57</v>
      </c>
      <c r="I222" s="48">
        <v>0.25</v>
      </c>
      <c r="J222" s="47">
        <f>J208</f>
        <v>0.5</v>
      </c>
      <c r="K222" s="47">
        <f>I222*$K$27</f>
        <v>3.2500000000000001E-2</v>
      </c>
      <c r="L222" s="47">
        <f>G222*$L$205</f>
        <v>0.24</v>
      </c>
      <c r="M222" s="89">
        <f>SUM(J222:L222)</f>
        <v>0.77249999999999996</v>
      </c>
      <c r="N222" s="47">
        <f>G222+M222</f>
        <v>8.7725000000000009</v>
      </c>
      <c r="O222" s="72">
        <f>N222*$O$205</f>
        <v>8.7725000000000011E-2</v>
      </c>
      <c r="P222" s="94">
        <f>N222+O222</f>
        <v>8.8602250000000016</v>
      </c>
      <c r="Q222" s="50">
        <f>Q215</f>
        <v>0.35</v>
      </c>
      <c r="R222" s="95">
        <f>P222/(1-Q222)</f>
        <v>13.631115384615386</v>
      </c>
      <c r="S222" s="95">
        <f>W222-R222</f>
        <v>4.8884615384613639E-2</v>
      </c>
      <c r="T222" s="188">
        <f>R222+S222</f>
        <v>13.68</v>
      </c>
      <c r="U222" s="97">
        <f>T222-P222</f>
        <v>4.8197749999999981</v>
      </c>
      <c r="V222" s="51">
        <f>U222/T222</f>
        <v>0.35232273391812852</v>
      </c>
      <c r="W222" s="81">
        <f>W208</f>
        <v>13.68</v>
      </c>
      <c r="X222" s="920"/>
    </row>
    <row r="223" spans="1:24" x14ac:dyDescent="0.3">
      <c r="A223" s="163"/>
      <c r="B223" s="163" t="s">
        <v>88</v>
      </c>
      <c r="C223" s="163" t="s">
        <v>186</v>
      </c>
      <c r="D223" s="163" t="s">
        <v>187</v>
      </c>
      <c r="E223" s="164" t="s">
        <v>62</v>
      </c>
      <c r="F223" s="164" t="s">
        <v>779</v>
      </c>
      <c r="G223" s="165">
        <v>7.06</v>
      </c>
      <c r="H223" s="166"/>
      <c r="I223" s="167"/>
      <c r="J223" s="166"/>
      <c r="K223" s="166"/>
      <c r="L223" s="166"/>
      <c r="M223" s="174"/>
      <c r="N223" s="166"/>
      <c r="O223" s="169"/>
      <c r="P223" s="183"/>
      <c r="Q223" s="170"/>
      <c r="R223" s="184"/>
      <c r="S223" s="184"/>
      <c r="T223" s="198"/>
      <c r="U223" s="186"/>
      <c r="V223" s="187"/>
      <c r="W223" s="81"/>
      <c r="X223" s="920"/>
    </row>
    <row r="224" spans="1:24" x14ac:dyDescent="0.3">
      <c r="A224" s="225">
        <v>979</v>
      </c>
      <c r="B224" s="44" t="s">
        <v>88</v>
      </c>
      <c r="C224" s="86" t="s">
        <v>186</v>
      </c>
      <c r="D224" s="44" t="str">
        <f>D223</f>
        <v>Ceramic Tile - 2-1/2 x 8 Cream / Glossy</v>
      </c>
      <c r="E224" s="45"/>
      <c r="F224" s="45" t="str">
        <f>F217</f>
        <v>CTN</v>
      </c>
      <c r="G224" s="46">
        <f>G223*5.6</f>
        <v>39.535999999999994</v>
      </c>
      <c r="H224" s="162">
        <v>40</v>
      </c>
      <c r="I224" s="48">
        <f>I210</f>
        <v>17.95</v>
      </c>
      <c r="J224" s="47">
        <f>J217</f>
        <v>2</v>
      </c>
      <c r="K224" s="47">
        <f>I224*$K$205</f>
        <v>0.98724999999999996</v>
      </c>
      <c r="L224" s="47">
        <f>G224*L27</f>
        <v>1.1860799999999998</v>
      </c>
      <c r="M224" s="89">
        <f>SUM(J224:L224)</f>
        <v>4.17333</v>
      </c>
      <c r="N224" s="47">
        <f>G224+M224</f>
        <v>43.709329999999994</v>
      </c>
      <c r="O224" s="72">
        <f>N224*$O$205</f>
        <v>0.43709329999999996</v>
      </c>
      <c r="P224" s="94">
        <f>N224+O224</f>
        <v>44.146423299999995</v>
      </c>
      <c r="Q224" s="50">
        <v>0.35</v>
      </c>
      <c r="R224" s="95">
        <f>P224/(1-Q224)</f>
        <v>67.917574307692291</v>
      </c>
      <c r="S224" s="95">
        <f>W224-R224</f>
        <v>1.682425692307703</v>
      </c>
      <c r="T224" s="199">
        <f>R224+S224</f>
        <v>69.599999999999994</v>
      </c>
      <c r="U224" s="97">
        <f>T224-P224</f>
        <v>25.453576699999999</v>
      </c>
      <c r="V224" s="51">
        <f>U224/T224</f>
        <v>0.36571230890804601</v>
      </c>
      <c r="W224" s="81">
        <f>W217</f>
        <v>69.599999999999994</v>
      </c>
      <c r="X224" s="920">
        <v>60</v>
      </c>
    </row>
    <row r="225" spans="1:25" x14ac:dyDescent="0.3">
      <c r="A225" s="163"/>
      <c r="B225" s="163" t="s">
        <v>88</v>
      </c>
      <c r="C225" s="163" t="s">
        <v>269</v>
      </c>
      <c r="D225" s="163" t="s">
        <v>270</v>
      </c>
      <c r="E225" s="164" t="s">
        <v>62</v>
      </c>
      <c r="F225" s="164" t="s">
        <v>779</v>
      </c>
      <c r="G225" s="165">
        <v>6.12</v>
      </c>
      <c r="H225" s="166"/>
      <c r="I225" s="167"/>
      <c r="J225" s="166"/>
      <c r="K225" s="166"/>
      <c r="L225" s="166"/>
      <c r="M225" s="174"/>
      <c r="N225" s="166"/>
      <c r="O225" s="169"/>
      <c r="P225" s="183"/>
      <c r="Q225" s="170"/>
      <c r="R225" s="184"/>
      <c r="S225" s="184"/>
      <c r="T225" s="198"/>
      <c r="U225" s="186"/>
      <c r="V225" s="187"/>
      <c r="W225" s="81"/>
      <c r="X225" s="920"/>
    </row>
    <row r="226" spans="1:25" x14ac:dyDescent="0.3">
      <c r="A226" s="93"/>
      <c r="B226" s="44" t="s">
        <v>88</v>
      </c>
      <c r="C226" s="190" t="s">
        <v>841</v>
      </c>
      <c r="D226" s="44" t="str">
        <f>D225</f>
        <v>Ceramic Tile - 3x6 Cream / Glossy</v>
      </c>
      <c r="E226" s="45"/>
      <c r="F226" s="45" t="s">
        <v>830</v>
      </c>
      <c r="G226" s="46">
        <f>G225*8</f>
        <v>48.96</v>
      </c>
      <c r="H226" s="162">
        <v>64</v>
      </c>
      <c r="I226" s="48">
        <v>25.6</v>
      </c>
      <c r="J226" s="47">
        <f>J212</f>
        <v>2</v>
      </c>
      <c r="K226" s="47">
        <f>I226*$K$205</f>
        <v>1.4080000000000001</v>
      </c>
      <c r="L226" s="47">
        <f>G226*L27</f>
        <v>1.4687999999999999</v>
      </c>
      <c r="M226" s="89">
        <f>SUM(J226:L226)</f>
        <v>4.8768000000000002</v>
      </c>
      <c r="N226" s="47">
        <f>G226+M226</f>
        <v>53.836800000000004</v>
      </c>
      <c r="O226" s="72">
        <f>N226*$O$205</f>
        <v>0.53836800000000007</v>
      </c>
      <c r="P226" s="94">
        <f>N226+O226</f>
        <v>54.375168000000002</v>
      </c>
      <c r="Q226" s="50">
        <v>0.35</v>
      </c>
      <c r="R226" s="95">
        <f>P226/(1-Q226)</f>
        <v>83.654104615384611</v>
      </c>
      <c r="S226" s="95">
        <f>W226-R226</f>
        <v>2.1058953846153941</v>
      </c>
      <c r="T226" s="199">
        <f>R226+S226</f>
        <v>85.76</v>
      </c>
      <c r="U226" s="97">
        <f>T226-P226</f>
        <v>31.384832000000003</v>
      </c>
      <c r="V226" s="51">
        <f>U226/T226</f>
        <v>0.36596119402985078</v>
      </c>
      <c r="W226" s="81">
        <f>W212</f>
        <v>85.76</v>
      </c>
      <c r="X226" s="920"/>
    </row>
    <row r="227" spans="1:25" s="5" customFormat="1" ht="51.75" thickBot="1" x14ac:dyDescent="0.35">
      <c r="A227" s="148" t="s">
        <v>818</v>
      </c>
      <c r="B227" s="148" t="s">
        <v>782</v>
      </c>
      <c r="C227" s="148" t="s">
        <v>783</v>
      </c>
      <c r="D227" s="148" t="s">
        <v>828</v>
      </c>
      <c r="E227" s="149" t="s">
        <v>781</v>
      </c>
      <c r="F227" s="149" t="s">
        <v>780</v>
      </c>
      <c r="G227" s="150" t="s">
        <v>823</v>
      </c>
      <c r="H227" s="151" t="s">
        <v>834</v>
      </c>
      <c r="I227" s="152" t="s">
        <v>907</v>
      </c>
      <c r="J227" s="149" t="s">
        <v>800</v>
      </c>
      <c r="K227" s="149" t="s">
        <v>801</v>
      </c>
      <c r="L227" s="149" t="str">
        <f>L28</f>
        <v>SURCH FEE</v>
      </c>
      <c r="M227" s="153" t="s">
        <v>810</v>
      </c>
      <c r="N227" s="149" t="s">
        <v>802</v>
      </c>
      <c r="O227" s="151" t="s">
        <v>803</v>
      </c>
      <c r="P227" s="154" t="s">
        <v>811</v>
      </c>
      <c r="Q227" s="155" t="s">
        <v>804</v>
      </c>
      <c r="R227" s="149" t="s">
        <v>805</v>
      </c>
      <c r="S227" s="149" t="s">
        <v>806</v>
      </c>
      <c r="T227" s="149" t="s">
        <v>835</v>
      </c>
      <c r="U227" s="149" t="s">
        <v>808</v>
      </c>
      <c r="V227" s="149" t="s">
        <v>809</v>
      </c>
      <c r="W227" s="80"/>
      <c r="X227" s="904" t="s">
        <v>820</v>
      </c>
      <c r="Y227" s="5" t="s">
        <v>821</v>
      </c>
    </row>
    <row r="228" spans="1:25" s="5" customFormat="1" ht="16.5" thickBot="1" x14ac:dyDescent="0.35">
      <c r="A228" s="942" t="s">
        <v>881</v>
      </c>
      <c r="B228" s="943"/>
      <c r="C228" s="943"/>
      <c r="D228" s="943"/>
      <c r="E228" s="944"/>
      <c r="F228" s="944"/>
      <c r="G228" s="944"/>
      <c r="H228" s="944"/>
      <c r="I228" s="158"/>
      <c r="J228" s="156"/>
      <c r="K228" s="156"/>
      <c r="L228" s="156"/>
      <c r="M228" s="159"/>
      <c r="N228" s="156"/>
      <c r="O228" s="158"/>
      <c r="P228" s="158"/>
      <c r="Q228" s="160"/>
      <c r="R228" s="156"/>
      <c r="S228" s="156"/>
      <c r="T228" s="156"/>
      <c r="U228" s="156"/>
      <c r="V228" s="161"/>
      <c r="W228" s="80"/>
      <c r="X228" s="923"/>
    </row>
    <row r="229" spans="1:25" x14ac:dyDescent="0.3">
      <c r="A229" s="163"/>
      <c r="B229" s="163" t="s">
        <v>88</v>
      </c>
      <c r="C229" s="163" t="s">
        <v>218</v>
      </c>
      <c r="D229" s="163" t="s">
        <v>219</v>
      </c>
      <c r="E229" s="164" t="s">
        <v>62</v>
      </c>
      <c r="F229" s="164" t="s">
        <v>779</v>
      </c>
      <c r="G229" s="165">
        <v>6.48</v>
      </c>
      <c r="H229" s="166"/>
      <c r="I229" s="167"/>
      <c r="J229" s="166"/>
      <c r="K229" s="166"/>
      <c r="L229" s="166"/>
      <c r="M229" s="174"/>
      <c r="N229" s="166"/>
      <c r="O229" s="169"/>
      <c r="P229" s="183"/>
      <c r="Q229" s="170"/>
      <c r="R229" s="184"/>
      <c r="S229" s="184"/>
      <c r="T229" s="198"/>
      <c r="U229" s="186"/>
      <c r="V229" s="187"/>
      <c r="W229" s="81"/>
      <c r="X229" s="920"/>
    </row>
    <row r="230" spans="1:25" ht="14.25" thickBot="1" x14ac:dyDescent="0.35">
      <c r="A230" s="205"/>
      <c r="B230" s="206" t="s">
        <v>88</v>
      </c>
      <c r="C230" s="219" t="s">
        <v>842</v>
      </c>
      <c r="D230" s="206" t="str">
        <f>D229</f>
        <v>Ceramic Tile - 3x12 Cream / Glossy</v>
      </c>
      <c r="E230" s="208"/>
      <c r="F230" s="208" t="str">
        <f>F221</f>
        <v>CTN</v>
      </c>
      <c r="G230" s="209">
        <f>G229*8</f>
        <v>51.84</v>
      </c>
      <c r="H230" s="210">
        <v>32</v>
      </c>
      <c r="I230" s="211">
        <v>24</v>
      </c>
      <c r="J230" s="175">
        <f>J214</f>
        <v>2</v>
      </c>
      <c r="K230" s="175">
        <f>I230*$K$46</f>
        <v>1.32</v>
      </c>
      <c r="L230" s="175">
        <f>L214</f>
        <v>1.5552000000000001</v>
      </c>
      <c r="M230" s="176">
        <f>SUM(J230:L230)</f>
        <v>4.8752000000000004</v>
      </c>
      <c r="N230" s="175">
        <f>G230+M230</f>
        <v>56.715200000000003</v>
      </c>
      <c r="O230" s="177">
        <f>N230*$O$205</f>
        <v>0.56715199999999999</v>
      </c>
      <c r="P230" s="178">
        <f>N230+O230</f>
        <v>57.282352000000003</v>
      </c>
      <c r="Q230" s="179">
        <v>0.35</v>
      </c>
      <c r="R230" s="180">
        <f>P230/(1-Q230)</f>
        <v>88.126695384615388</v>
      </c>
      <c r="S230" s="180">
        <f>W230-R230</f>
        <v>-0.12669538461538821</v>
      </c>
      <c r="T230" s="212">
        <f>R230+S230</f>
        <v>88</v>
      </c>
      <c r="U230" s="181">
        <f>T230-P230</f>
        <v>30.717647999999997</v>
      </c>
      <c r="V230" s="182">
        <f>U230/T230</f>
        <v>0.34906418181818177</v>
      </c>
      <c r="W230" s="81">
        <f>W214</f>
        <v>88</v>
      </c>
      <c r="X230" s="920"/>
    </row>
    <row r="231" spans="1:25" x14ac:dyDescent="0.3">
      <c r="A231" s="44"/>
      <c r="B231" s="44" t="s">
        <v>88</v>
      </c>
      <c r="C231" s="44" t="s">
        <v>172</v>
      </c>
      <c r="D231" s="44" t="s">
        <v>173</v>
      </c>
      <c r="E231" s="45" t="s">
        <v>49</v>
      </c>
      <c r="F231" s="45" t="s">
        <v>49</v>
      </c>
      <c r="G231" s="46">
        <v>8</v>
      </c>
      <c r="H231" s="162">
        <v>57</v>
      </c>
      <c r="I231" s="48">
        <v>0.25</v>
      </c>
      <c r="J231" s="47">
        <f>J208</f>
        <v>0.5</v>
      </c>
      <c r="K231" s="47">
        <f>I231*$K$27</f>
        <v>3.2500000000000001E-2</v>
      </c>
      <c r="L231" s="47">
        <f>G231*$L$205</f>
        <v>0.24</v>
      </c>
      <c r="M231" s="89">
        <f>SUM(J231:L231)</f>
        <v>0.77249999999999996</v>
      </c>
      <c r="N231" s="47">
        <f>G231+M231</f>
        <v>8.7725000000000009</v>
      </c>
      <c r="O231" s="72">
        <f>N231*$O$205</f>
        <v>8.7725000000000011E-2</v>
      </c>
      <c r="P231" s="94">
        <f>N231+O231</f>
        <v>8.8602250000000016</v>
      </c>
      <c r="Q231" s="50">
        <v>0.35</v>
      </c>
      <c r="R231" s="95">
        <f>P231/(1-Q231)</f>
        <v>13.631115384615386</v>
      </c>
      <c r="S231" s="95">
        <f>W231-R231</f>
        <v>4.8884615384613639E-2</v>
      </c>
      <c r="T231" s="188">
        <f>R231+S231</f>
        <v>13.68</v>
      </c>
      <c r="U231" s="97">
        <f>T231-P231</f>
        <v>4.8197749999999981</v>
      </c>
      <c r="V231" s="51">
        <f>U231/T231</f>
        <v>0.35232273391812852</v>
      </c>
      <c r="W231" s="81">
        <f>W208</f>
        <v>13.68</v>
      </c>
      <c r="X231" s="920"/>
    </row>
    <row r="232" spans="1:25" x14ac:dyDescent="0.3">
      <c r="A232" s="163"/>
      <c r="B232" s="163" t="s">
        <v>88</v>
      </c>
      <c r="C232" s="163" t="s">
        <v>206</v>
      </c>
      <c r="D232" s="163" t="s">
        <v>207</v>
      </c>
      <c r="E232" s="164" t="s">
        <v>62</v>
      </c>
      <c r="F232" s="164" t="s">
        <v>779</v>
      </c>
      <c r="G232" s="165">
        <v>7.06</v>
      </c>
      <c r="H232" s="166"/>
      <c r="I232" s="167"/>
      <c r="J232" s="166"/>
      <c r="K232" s="166"/>
      <c r="L232" s="166"/>
      <c r="M232" s="174"/>
      <c r="N232" s="166"/>
      <c r="O232" s="169"/>
      <c r="P232" s="183"/>
      <c r="Q232" s="170"/>
      <c r="R232" s="184"/>
      <c r="S232" s="184"/>
      <c r="T232" s="189"/>
      <c r="U232" s="186"/>
      <c r="V232" s="187"/>
      <c r="W232" s="81"/>
      <c r="X232" s="920"/>
    </row>
    <row r="233" spans="1:25" x14ac:dyDescent="0.3">
      <c r="A233" s="93"/>
      <c r="B233" s="44" t="s">
        <v>88</v>
      </c>
      <c r="C233" s="190" t="s">
        <v>843</v>
      </c>
      <c r="D233" s="44" t="str">
        <f>D232</f>
        <v>Ceramic Tile - 2-1/2 x 8 Taupe / Glossy</v>
      </c>
      <c r="E233" s="45"/>
      <c r="F233" s="45" t="s">
        <v>830</v>
      </c>
      <c r="G233" s="46">
        <f>G232*5.6</f>
        <v>39.535999999999994</v>
      </c>
      <c r="H233" s="162">
        <v>40</v>
      </c>
      <c r="I233" s="48">
        <v>17.95</v>
      </c>
      <c r="J233" s="47">
        <f>J224</f>
        <v>2</v>
      </c>
      <c r="K233" s="47">
        <f>I233*$K$46</f>
        <v>0.98724999999999996</v>
      </c>
      <c r="L233" s="47">
        <f>L217</f>
        <v>1.1860799999999998</v>
      </c>
      <c r="M233" s="89">
        <f>SUM(J233:L233)</f>
        <v>4.17333</v>
      </c>
      <c r="N233" s="47">
        <f>G233+M233</f>
        <v>43.709329999999994</v>
      </c>
      <c r="O233" s="72">
        <f>N233*$O$205</f>
        <v>0.43709329999999996</v>
      </c>
      <c r="P233" s="94">
        <f>N233+O233</f>
        <v>44.146423299999995</v>
      </c>
      <c r="Q233" s="50">
        <v>0.35</v>
      </c>
      <c r="R233" s="95">
        <f>P233/(1-Q233)</f>
        <v>67.917574307692291</v>
      </c>
      <c r="S233" s="95">
        <f>W233-R233</f>
        <v>1.682425692307703</v>
      </c>
      <c r="T233" s="188">
        <f>R233+S233</f>
        <v>69.599999999999994</v>
      </c>
      <c r="U233" s="97">
        <f>T233-P233</f>
        <v>25.453576699999999</v>
      </c>
      <c r="V233" s="51">
        <f>U233/T233</f>
        <v>0.36571230890804601</v>
      </c>
      <c r="W233" s="81">
        <f>W217</f>
        <v>69.599999999999994</v>
      </c>
      <c r="X233" s="920"/>
    </row>
    <row r="234" spans="1:25" x14ac:dyDescent="0.3">
      <c r="A234" s="163"/>
      <c r="B234" s="163" t="s">
        <v>88</v>
      </c>
      <c r="C234" s="163" t="s">
        <v>325</v>
      </c>
      <c r="D234" s="163" t="s">
        <v>326</v>
      </c>
      <c r="E234" s="164" t="s">
        <v>62</v>
      </c>
      <c r="F234" s="164" t="s">
        <v>779</v>
      </c>
      <c r="G234" s="165">
        <v>6.12</v>
      </c>
      <c r="H234" s="166"/>
      <c r="I234" s="167"/>
      <c r="J234" s="166"/>
      <c r="K234" s="166"/>
      <c r="L234" s="166"/>
      <c r="M234" s="174"/>
      <c r="N234" s="166"/>
      <c r="O234" s="169"/>
      <c r="P234" s="183"/>
      <c r="Q234" s="170"/>
      <c r="R234" s="184"/>
      <c r="S234" s="184"/>
      <c r="T234" s="189"/>
      <c r="U234" s="186"/>
      <c r="V234" s="187"/>
      <c r="W234" s="81"/>
      <c r="X234" s="920"/>
    </row>
    <row r="235" spans="1:25" x14ac:dyDescent="0.3">
      <c r="A235" s="93"/>
      <c r="B235" s="44" t="s">
        <v>88</v>
      </c>
      <c r="C235" s="190" t="s">
        <v>844</v>
      </c>
      <c r="D235" s="44" t="str">
        <f>D234</f>
        <v>Ceramic Tile - 3x6 Taupe / Glossy</v>
      </c>
      <c r="E235" s="45"/>
      <c r="F235" s="45" t="s">
        <v>830</v>
      </c>
      <c r="G235" s="46">
        <f>G234*8</f>
        <v>48.96</v>
      </c>
      <c r="H235" s="162">
        <v>64</v>
      </c>
      <c r="I235" s="48">
        <v>25.6</v>
      </c>
      <c r="J235" s="47">
        <f>J219</f>
        <v>2</v>
      </c>
      <c r="K235" s="47">
        <f>I235*$K$205</f>
        <v>1.4080000000000001</v>
      </c>
      <c r="L235" s="47">
        <f>L219</f>
        <v>1.4687999999999999</v>
      </c>
      <c r="M235" s="89">
        <f>SUM(J235:L235)</f>
        <v>4.8768000000000002</v>
      </c>
      <c r="N235" s="47">
        <f>G235+M235</f>
        <v>53.836800000000004</v>
      </c>
      <c r="O235" s="72">
        <f>N235*$O$205</f>
        <v>0.53836800000000007</v>
      </c>
      <c r="P235" s="94">
        <f>N235+O235</f>
        <v>54.375168000000002</v>
      </c>
      <c r="Q235" s="50">
        <v>0.35</v>
      </c>
      <c r="R235" s="95">
        <f>P235/(1-Q235)</f>
        <v>83.654104615384611</v>
      </c>
      <c r="S235" s="95">
        <f>W235-R235</f>
        <v>2.1058953846153941</v>
      </c>
      <c r="T235" s="199">
        <f>R235+S235</f>
        <v>85.76</v>
      </c>
      <c r="U235" s="97">
        <f>T235-P235</f>
        <v>31.384832000000003</v>
      </c>
      <c r="V235" s="51">
        <f>U235/T235</f>
        <v>0.36596119402985078</v>
      </c>
      <c r="W235" s="81">
        <f>W219</f>
        <v>85.76</v>
      </c>
      <c r="X235" s="920"/>
    </row>
    <row r="236" spans="1:25" x14ac:dyDescent="0.3">
      <c r="A236" s="163"/>
      <c r="B236" s="163" t="s">
        <v>88</v>
      </c>
      <c r="C236" s="163" t="s">
        <v>238</v>
      </c>
      <c r="D236" s="163" t="s">
        <v>239</v>
      </c>
      <c r="E236" s="164" t="s">
        <v>62</v>
      </c>
      <c r="F236" s="164" t="s">
        <v>779</v>
      </c>
      <c r="G236" s="165">
        <v>6.48</v>
      </c>
      <c r="H236" s="166"/>
      <c r="I236" s="167"/>
      <c r="J236" s="166"/>
      <c r="K236" s="166"/>
      <c r="L236" s="166"/>
      <c r="M236" s="174"/>
      <c r="N236" s="166"/>
      <c r="O236" s="169"/>
      <c r="P236" s="183"/>
      <c r="Q236" s="170"/>
      <c r="R236" s="184"/>
      <c r="S236" s="184"/>
      <c r="T236" s="189"/>
      <c r="U236" s="186"/>
      <c r="V236" s="187"/>
      <c r="W236" s="81"/>
      <c r="X236" s="920"/>
    </row>
    <row r="237" spans="1:25" x14ac:dyDescent="0.3">
      <c r="A237" s="93"/>
      <c r="B237" s="44" t="s">
        <v>88</v>
      </c>
      <c r="C237" s="190" t="s">
        <v>845</v>
      </c>
      <c r="D237" s="44" t="str">
        <f>D236</f>
        <v>Ceramic Tile - 3x12 Taupe / Glossy</v>
      </c>
      <c r="E237" s="45"/>
      <c r="F237" s="45" t="str">
        <f>F230</f>
        <v>CTN</v>
      </c>
      <c r="G237" s="46">
        <f>G236*8</f>
        <v>51.84</v>
      </c>
      <c r="H237" s="162">
        <v>32</v>
      </c>
      <c r="I237" s="48">
        <v>24</v>
      </c>
      <c r="J237" s="47">
        <f>J221</f>
        <v>2</v>
      </c>
      <c r="K237" s="47">
        <f>I237*$K$46</f>
        <v>1.32</v>
      </c>
      <c r="L237" s="47">
        <f>L221</f>
        <v>1.5552000000000001</v>
      </c>
      <c r="M237" s="89">
        <f>SUM(J237:L237)</f>
        <v>4.8752000000000004</v>
      </c>
      <c r="N237" s="47">
        <f>G237+M237</f>
        <v>56.715200000000003</v>
      </c>
      <c r="O237" s="72">
        <f>N237*$O$205</f>
        <v>0.56715199999999999</v>
      </c>
      <c r="P237" s="94">
        <f>N237+O237</f>
        <v>57.282352000000003</v>
      </c>
      <c r="Q237" s="50">
        <v>0.35</v>
      </c>
      <c r="R237" s="95">
        <f>P237/(1-Q237)</f>
        <v>88.126695384615388</v>
      </c>
      <c r="S237" s="95">
        <f>W237-R237</f>
        <v>-0.12669538461538821</v>
      </c>
      <c r="T237" s="188">
        <f>R237+S237</f>
        <v>88</v>
      </c>
      <c r="U237" s="97">
        <f>T237-P237</f>
        <v>30.717647999999997</v>
      </c>
      <c r="V237" s="51">
        <f>U237/T237</f>
        <v>0.34906418181818177</v>
      </c>
      <c r="W237" s="81">
        <f>W221</f>
        <v>88</v>
      </c>
      <c r="X237" s="920"/>
    </row>
    <row r="238" spans="1:25" x14ac:dyDescent="0.3">
      <c r="A238" s="133"/>
      <c r="C238" s="43" t="s">
        <v>819</v>
      </c>
      <c r="G238" s="24" t="s">
        <v>812</v>
      </c>
      <c r="K238" s="73">
        <v>5.5E-2</v>
      </c>
      <c r="L238" s="25">
        <v>0.03</v>
      </c>
      <c r="O238" s="73">
        <v>0.01</v>
      </c>
      <c r="T238" s="13"/>
      <c r="Y238" s="88">
        <v>44753</v>
      </c>
    </row>
    <row r="239" spans="1:25" s="5" customFormat="1" ht="51" x14ac:dyDescent="0.3">
      <c r="A239" s="148" t="s">
        <v>818</v>
      </c>
      <c r="B239" s="148" t="s">
        <v>782</v>
      </c>
      <c r="C239" s="26" t="s">
        <v>783</v>
      </c>
      <c r="D239" s="26" t="s">
        <v>828</v>
      </c>
      <c r="E239" s="27" t="s">
        <v>781</v>
      </c>
      <c r="F239" s="27" t="s">
        <v>780</v>
      </c>
      <c r="G239" s="28" t="s">
        <v>823</v>
      </c>
      <c r="H239" s="29" t="s">
        <v>834</v>
      </c>
      <c r="I239" s="152" t="s">
        <v>907</v>
      </c>
      <c r="J239" s="27" t="s">
        <v>800</v>
      </c>
      <c r="K239" s="27" t="s">
        <v>801</v>
      </c>
      <c r="L239" s="27" t="str">
        <f>L28</f>
        <v>SURCH FEE</v>
      </c>
      <c r="M239" s="61" t="s">
        <v>810</v>
      </c>
      <c r="N239" s="27" t="s">
        <v>802</v>
      </c>
      <c r="O239" s="29" t="s">
        <v>803</v>
      </c>
      <c r="P239" s="66" t="s">
        <v>811</v>
      </c>
      <c r="Q239" s="32" t="s">
        <v>804</v>
      </c>
      <c r="R239" s="27" t="s">
        <v>805</v>
      </c>
      <c r="S239" s="27" t="s">
        <v>806</v>
      </c>
      <c r="T239" s="27" t="s">
        <v>835</v>
      </c>
      <c r="U239" s="27" t="s">
        <v>808</v>
      </c>
      <c r="V239" s="27" t="s">
        <v>809</v>
      </c>
      <c r="W239" s="80"/>
      <c r="X239" s="904" t="s">
        <v>820</v>
      </c>
      <c r="Y239" s="5" t="s">
        <v>821</v>
      </c>
    </row>
    <row r="240" spans="1:25" x14ac:dyDescent="0.3">
      <c r="A240" s="6"/>
      <c r="B240" s="6" t="s">
        <v>88</v>
      </c>
      <c r="C240" s="6" t="s">
        <v>150</v>
      </c>
      <c r="D240" s="6" t="s">
        <v>151</v>
      </c>
      <c r="E240" s="7" t="s">
        <v>49</v>
      </c>
      <c r="F240" s="7" t="s">
        <v>49</v>
      </c>
      <c r="G240" s="23">
        <v>8</v>
      </c>
      <c r="H240" s="259">
        <v>57</v>
      </c>
      <c r="I240" s="10">
        <v>0.25</v>
      </c>
      <c r="J240" s="9">
        <f>J215</f>
        <v>0.5</v>
      </c>
      <c r="K240" s="47">
        <f>I240*$K$27</f>
        <v>3.2500000000000001E-2</v>
      </c>
      <c r="L240" s="47">
        <f>G240*$L$205</f>
        <v>0.24</v>
      </c>
      <c r="M240" s="89">
        <f>SUM(J240:L240)</f>
        <v>0.77249999999999996</v>
      </c>
      <c r="N240" s="47">
        <f>G240+M240</f>
        <v>8.7725000000000009</v>
      </c>
      <c r="O240" s="72">
        <f>N240*$O$205</f>
        <v>8.7725000000000011E-2</v>
      </c>
      <c r="P240" s="94">
        <f>N240+O240</f>
        <v>8.8602250000000016</v>
      </c>
      <c r="Q240" s="50">
        <v>0.35</v>
      </c>
      <c r="R240" s="95">
        <f>P240/(1-Q240)</f>
        <v>13.631115384615386</v>
      </c>
      <c r="S240" s="95">
        <f>W240-R240</f>
        <v>4.8884615384613639E-2</v>
      </c>
      <c r="T240" s="188">
        <f>R240+S240</f>
        <v>13.68</v>
      </c>
      <c r="U240" s="97">
        <f>T240-P240</f>
        <v>4.8197749999999981</v>
      </c>
      <c r="V240" s="51">
        <f>U240/T240</f>
        <v>0.35232273391812852</v>
      </c>
      <c r="W240" s="81">
        <f>W215</f>
        <v>13.68</v>
      </c>
      <c r="X240" s="920"/>
    </row>
    <row r="241" spans="1:24" x14ac:dyDescent="0.3">
      <c r="A241" s="163"/>
      <c r="B241" s="163" t="s">
        <v>88</v>
      </c>
      <c r="C241" s="163" t="s">
        <v>198</v>
      </c>
      <c r="D241" s="163" t="s">
        <v>199</v>
      </c>
      <c r="E241" s="164" t="s">
        <v>62</v>
      </c>
      <c r="F241" s="164" t="s">
        <v>779</v>
      </c>
      <c r="G241" s="165">
        <v>7.06</v>
      </c>
      <c r="H241" s="166"/>
      <c r="I241" s="167"/>
      <c r="J241" s="166"/>
      <c r="K241" s="166"/>
      <c r="L241" s="166"/>
      <c r="M241" s="174"/>
      <c r="N241" s="166"/>
      <c r="O241" s="169"/>
      <c r="P241" s="183"/>
      <c r="Q241" s="170"/>
      <c r="R241" s="184"/>
      <c r="S241" s="184"/>
      <c r="T241" s="185"/>
      <c r="U241" s="186"/>
      <c r="V241" s="187"/>
      <c r="W241" s="81"/>
      <c r="X241" s="920"/>
    </row>
    <row r="242" spans="1:24" x14ac:dyDescent="0.3">
      <c r="A242" s="93"/>
      <c r="B242" s="44" t="s">
        <v>88</v>
      </c>
      <c r="C242" s="190" t="s">
        <v>846</v>
      </c>
      <c r="D242" s="44" t="str">
        <f>D241</f>
        <v>Ceramic Tile - 2-1/2 x 8 Mocha / Glossy</v>
      </c>
      <c r="E242" s="45"/>
      <c r="F242" s="45" t="s">
        <v>830</v>
      </c>
      <c r="G242" s="46">
        <f>G241*5.6</f>
        <v>39.535999999999994</v>
      </c>
      <c r="H242" s="162">
        <v>40</v>
      </c>
      <c r="I242" s="48">
        <v>17.95</v>
      </c>
      <c r="J242" s="47">
        <f>J233</f>
        <v>2</v>
      </c>
      <c r="K242" s="47">
        <f>I242*$K$46</f>
        <v>0.98724999999999996</v>
      </c>
      <c r="L242" s="47">
        <f>L224</f>
        <v>1.1860799999999998</v>
      </c>
      <c r="M242" s="89">
        <f>SUM(J242:L242)</f>
        <v>4.17333</v>
      </c>
      <c r="N242" s="47">
        <f>G242+M242</f>
        <v>43.709329999999994</v>
      </c>
      <c r="O242" s="72">
        <f>N242*$O$205</f>
        <v>0.43709329999999996</v>
      </c>
      <c r="P242" s="94">
        <f>N242+O242</f>
        <v>44.146423299999995</v>
      </c>
      <c r="Q242" s="50">
        <v>0.35</v>
      </c>
      <c r="R242" s="95">
        <f>P242/(1-Q242)</f>
        <v>67.917574307692291</v>
      </c>
      <c r="S242" s="95">
        <f>W242-R242</f>
        <v>1.682425692307703</v>
      </c>
      <c r="T242" s="188">
        <f>R242+S242</f>
        <v>69.599999999999994</v>
      </c>
      <c r="U242" s="97">
        <f>T242-P242</f>
        <v>25.453576699999999</v>
      </c>
      <c r="V242" s="51">
        <f>U242/T242</f>
        <v>0.36571230890804601</v>
      </c>
      <c r="W242" s="81">
        <f>W224</f>
        <v>69.599999999999994</v>
      </c>
      <c r="X242" s="920"/>
    </row>
    <row r="243" spans="1:24" x14ac:dyDescent="0.3">
      <c r="A243" s="163"/>
      <c r="B243" s="163" t="s">
        <v>88</v>
      </c>
      <c r="C243" s="163" t="s">
        <v>303</v>
      </c>
      <c r="D243" s="163" t="s">
        <v>304</v>
      </c>
      <c r="E243" s="164" t="s">
        <v>62</v>
      </c>
      <c r="F243" s="164" t="s">
        <v>779</v>
      </c>
      <c r="G243" s="165">
        <v>6.12</v>
      </c>
      <c r="H243" s="166"/>
      <c r="I243" s="167"/>
      <c r="J243" s="166"/>
      <c r="K243" s="166"/>
      <c r="L243" s="166"/>
      <c r="M243" s="174"/>
      <c r="N243" s="166"/>
      <c r="O243" s="169"/>
      <c r="P243" s="183"/>
      <c r="Q243" s="170"/>
      <c r="R243" s="184"/>
      <c r="S243" s="184"/>
      <c r="T243" s="185"/>
      <c r="U243" s="186"/>
      <c r="V243" s="187"/>
      <c r="W243" s="81"/>
      <c r="X243" s="920"/>
    </row>
    <row r="244" spans="1:24" x14ac:dyDescent="0.3">
      <c r="A244" s="93"/>
      <c r="B244" s="44" t="s">
        <v>88</v>
      </c>
      <c r="C244" s="190" t="s">
        <v>848</v>
      </c>
      <c r="D244" s="44" t="str">
        <f>D243</f>
        <v>Ceramic Tile - 3x6 Mocha / Glossy</v>
      </c>
      <c r="E244" s="45"/>
      <c r="F244" s="45" t="s">
        <v>830</v>
      </c>
      <c r="G244" s="46">
        <f>G243*8</f>
        <v>48.96</v>
      </c>
      <c r="H244" s="162">
        <v>64</v>
      </c>
      <c r="I244" s="48">
        <v>25.6</v>
      </c>
      <c r="J244" s="47">
        <f>J226</f>
        <v>2</v>
      </c>
      <c r="K244" s="47">
        <f>I244*$K$205</f>
        <v>1.4080000000000001</v>
      </c>
      <c r="L244" s="47">
        <f>L226</f>
        <v>1.4687999999999999</v>
      </c>
      <c r="M244" s="89">
        <f>SUM(J244:L244)</f>
        <v>4.8768000000000002</v>
      </c>
      <c r="N244" s="47">
        <f>G244+M244</f>
        <v>53.836800000000004</v>
      </c>
      <c r="O244" s="72">
        <f>N244*$O$205</f>
        <v>0.53836800000000007</v>
      </c>
      <c r="P244" s="94">
        <f>N244+O244</f>
        <v>54.375168000000002</v>
      </c>
      <c r="Q244" s="50">
        <v>0.35</v>
      </c>
      <c r="R244" s="95">
        <f>P244/(1-Q244)</f>
        <v>83.654104615384611</v>
      </c>
      <c r="S244" s="95">
        <f>W244-R244</f>
        <v>2.1058953846153941</v>
      </c>
      <c r="T244" s="199">
        <f>R244+S244</f>
        <v>85.76</v>
      </c>
      <c r="U244" s="97">
        <f>T244-P244</f>
        <v>31.384832000000003</v>
      </c>
      <c r="V244" s="51">
        <f>U244/T244</f>
        <v>0.36596119402985078</v>
      </c>
      <c r="W244" s="81">
        <f>W226</f>
        <v>85.76</v>
      </c>
      <c r="X244" s="920"/>
    </row>
    <row r="245" spans="1:24" x14ac:dyDescent="0.3">
      <c r="A245" s="163"/>
      <c r="B245" s="163" t="s">
        <v>88</v>
      </c>
      <c r="C245" s="163" t="s">
        <v>230</v>
      </c>
      <c r="D245" s="163" t="s">
        <v>231</v>
      </c>
      <c r="E245" s="164" t="s">
        <v>62</v>
      </c>
      <c r="F245" s="164" t="s">
        <v>779</v>
      </c>
      <c r="G245" s="165">
        <v>6.48</v>
      </c>
      <c r="H245" s="166"/>
      <c r="I245" s="167"/>
      <c r="J245" s="166"/>
      <c r="K245" s="166"/>
      <c r="L245" s="166"/>
      <c r="M245" s="174"/>
      <c r="N245" s="166"/>
      <c r="O245" s="169"/>
      <c r="P245" s="183"/>
      <c r="Q245" s="170"/>
      <c r="R245" s="184"/>
      <c r="S245" s="184"/>
      <c r="T245" s="189"/>
      <c r="U245" s="186"/>
      <c r="V245" s="187"/>
      <c r="W245" s="81"/>
      <c r="X245" s="920"/>
    </row>
    <row r="246" spans="1:24" ht="14.25" thickBot="1" x14ac:dyDescent="0.35">
      <c r="A246" s="205"/>
      <c r="B246" s="206" t="s">
        <v>88</v>
      </c>
      <c r="C246" s="219" t="s">
        <v>847</v>
      </c>
      <c r="D246" s="206" t="str">
        <f>D245</f>
        <v>Ceramic Tile - 3x12 Mocha / Glossy</v>
      </c>
      <c r="E246" s="208"/>
      <c r="F246" s="208" t="str">
        <f>F237</f>
        <v>CTN</v>
      </c>
      <c r="G246" s="209">
        <f>G245*8</f>
        <v>51.84</v>
      </c>
      <c r="H246" s="210">
        <v>32</v>
      </c>
      <c r="I246" s="211">
        <v>24</v>
      </c>
      <c r="J246" s="175">
        <f>J230</f>
        <v>2</v>
      </c>
      <c r="K246" s="175">
        <f>I246*$K$46</f>
        <v>1.32</v>
      </c>
      <c r="L246" s="175">
        <f>L230</f>
        <v>1.5552000000000001</v>
      </c>
      <c r="M246" s="176">
        <f>SUM(J246:L246)</f>
        <v>4.8752000000000004</v>
      </c>
      <c r="N246" s="175">
        <f>G246+M246</f>
        <v>56.715200000000003</v>
      </c>
      <c r="O246" s="177">
        <f>N246*$O$205</f>
        <v>0.56715199999999999</v>
      </c>
      <c r="P246" s="178">
        <f>N246+O246</f>
        <v>57.282352000000003</v>
      </c>
      <c r="Q246" s="179">
        <v>0.35</v>
      </c>
      <c r="R246" s="180">
        <f>P246/(1-Q246)</f>
        <v>88.126695384615388</v>
      </c>
      <c r="S246" s="180">
        <f>W246-R246</f>
        <v>-0.12669538461538821</v>
      </c>
      <c r="T246" s="212">
        <f>R246+S246</f>
        <v>88</v>
      </c>
      <c r="U246" s="181">
        <f>T246-P246</f>
        <v>30.717647999999997</v>
      </c>
      <c r="V246" s="182">
        <f>U246/T246</f>
        <v>0.34906418181818177</v>
      </c>
      <c r="W246" s="81">
        <f>W230</f>
        <v>88</v>
      </c>
      <c r="X246" s="920"/>
    </row>
    <row r="247" spans="1:24" x14ac:dyDescent="0.3">
      <c r="A247" s="93">
        <f>A208</f>
        <v>955</v>
      </c>
      <c r="B247" s="44" t="s">
        <v>88</v>
      </c>
      <c r="C247" s="86" t="s">
        <v>110</v>
      </c>
      <c r="D247" s="44" t="s">
        <v>111</v>
      </c>
      <c r="E247" s="45" t="s">
        <v>49</v>
      </c>
      <c r="F247" s="45" t="s">
        <v>49</v>
      </c>
      <c r="G247" s="46">
        <v>8</v>
      </c>
      <c r="H247" s="162">
        <v>57</v>
      </c>
      <c r="I247" s="48">
        <v>0.25</v>
      </c>
      <c r="J247" s="47">
        <f>J222</f>
        <v>0.5</v>
      </c>
      <c r="K247" s="47">
        <f>I247*$K$27</f>
        <v>3.2500000000000001E-2</v>
      </c>
      <c r="L247" s="47">
        <f>G247*$L$205</f>
        <v>0.24</v>
      </c>
      <c r="M247" s="89">
        <f>SUM(J247:L247)</f>
        <v>0.77249999999999996</v>
      </c>
      <c r="N247" s="47">
        <f>G247+M247</f>
        <v>8.7725000000000009</v>
      </c>
      <c r="O247" s="72">
        <f>N247*$O$205</f>
        <v>8.7725000000000011E-2</v>
      </c>
      <c r="P247" s="94">
        <f>N247+O247</f>
        <v>8.8602250000000016</v>
      </c>
      <c r="Q247" s="50">
        <f>Q240</f>
        <v>0.35</v>
      </c>
      <c r="R247" s="95">
        <f>P247/(1-Q247)</f>
        <v>13.631115384615386</v>
      </c>
      <c r="S247" s="95">
        <f>W247-R247</f>
        <v>4.8884615384613639E-2</v>
      </c>
      <c r="T247" s="188">
        <f>R247+S247</f>
        <v>13.68</v>
      </c>
      <c r="U247" s="97">
        <f>T247-P247</f>
        <v>4.8197749999999981</v>
      </c>
      <c r="V247" s="51">
        <f>U247/T247</f>
        <v>0.35232273391812852</v>
      </c>
      <c r="W247" s="81">
        <f>W208</f>
        <v>13.68</v>
      </c>
      <c r="X247" s="920">
        <v>8.75</v>
      </c>
    </row>
    <row r="248" spans="1:24" x14ac:dyDescent="0.3">
      <c r="A248" s="163"/>
      <c r="B248" s="163" t="s">
        <v>88</v>
      </c>
      <c r="C248" s="163" t="s">
        <v>184</v>
      </c>
      <c r="D248" s="163" t="s">
        <v>185</v>
      </c>
      <c r="E248" s="164" t="s">
        <v>62</v>
      </c>
      <c r="F248" s="164" t="s">
        <v>779</v>
      </c>
      <c r="G248" s="165">
        <v>7.06</v>
      </c>
      <c r="H248" s="166"/>
      <c r="I248" s="167"/>
      <c r="J248" s="166"/>
      <c r="K248" s="166"/>
      <c r="L248" s="166"/>
      <c r="M248" s="174"/>
      <c r="N248" s="166"/>
      <c r="O248" s="169"/>
      <c r="P248" s="183"/>
      <c r="Q248" s="170"/>
      <c r="R248" s="184"/>
      <c r="S248" s="184"/>
      <c r="T248" s="189"/>
      <c r="U248" s="186"/>
      <c r="V248" s="187"/>
      <c r="W248" s="81"/>
      <c r="X248" s="920"/>
    </row>
    <row r="249" spans="1:24" x14ac:dyDescent="0.3">
      <c r="A249" s="225">
        <f>A210</f>
        <v>979</v>
      </c>
      <c r="B249" s="44" t="s">
        <v>88</v>
      </c>
      <c r="C249" s="86" t="str">
        <f>C248</f>
        <v>KCA2X8</v>
      </c>
      <c r="D249" s="44" t="str">
        <f>D248</f>
        <v>Ceramic Tile - 2-1/2 x 8 Camel / Glossy</v>
      </c>
      <c r="E249" s="45"/>
      <c r="F249" s="45" t="s">
        <v>830</v>
      </c>
      <c r="G249" s="46">
        <f>G248*5.6</f>
        <v>39.535999999999994</v>
      </c>
      <c r="H249" s="162">
        <v>40</v>
      </c>
      <c r="I249" s="48">
        <v>17.95</v>
      </c>
      <c r="J249" s="47">
        <f>J242</f>
        <v>2</v>
      </c>
      <c r="K249" s="47">
        <f>I249*$K$46</f>
        <v>0.98724999999999996</v>
      </c>
      <c r="L249" s="47">
        <f>L233</f>
        <v>1.1860799999999998</v>
      </c>
      <c r="M249" s="89">
        <f>SUM(J249:L249)</f>
        <v>4.17333</v>
      </c>
      <c r="N249" s="47">
        <f>G249+M249</f>
        <v>43.709329999999994</v>
      </c>
      <c r="O249" s="72">
        <f>N249*$O$205</f>
        <v>0.43709329999999996</v>
      </c>
      <c r="P249" s="94">
        <f>N249+O249</f>
        <v>44.146423299999995</v>
      </c>
      <c r="Q249" s="50">
        <v>0.35</v>
      </c>
      <c r="R249" s="95">
        <f>P249/(1-Q249)</f>
        <v>67.917574307692291</v>
      </c>
      <c r="S249" s="95">
        <f>W249-R249</f>
        <v>1.682425692307703</v>
      </c>
      <c r="T249" s="188">
        <f>R249+S249</f>
        <v>69.599999999999994</v>
      </c>
      <c r="U249" s="97">
        <f>T249-P249</f>
        <v>25.453576699999999</v>
      </c>
      <c r="V249" s="51">
        <f>U249/T249</f>
        <v>0.36571230890804601</v>
      </c>
      <c r="W249" s="81">
        <f>W233</f>
        <v>69.599999999999994</v>
      </c>
      <c r="X249" s="920">
        <v>60</v>
      </c>
    </row>
    <row r="250" spans="1:24" x14ac:dyDescent="0.3">
      <c r="A250" s="163"/>
      <c r="B250" s="163" t="s">
        <v>88</v>
      </c>
      <c r="C250" s="163" t="s">
        <v>263</v>
      </c>
      <c r="D250" s="163" t="s">
        <v>264</v>
      </c>
      <c r="E250" s="164" t="s">
        <v>62</v>
      </c>
      <c r="F250" s="164" t="s">
        <v>779</v>
      </c>
      <c r="G250" s="165">
        <v>6.12</v>
      </c>
      <c r="H250" s="166"/>
      <c r="I250" s="167"/>
      <c r="J250" s="166"/>
      <c r="K250" s="166"/>
      <c r="L250" s="166"/>
      <c r="M250" s="174"/>
      <c r="N250" s="166"/>
      <c r="O250" s="169"/>
      <c r="P250" s="183"/>
      <c r="Q250" s="170"/>
      <c r="R250" s="184"/>
      <c r="S250" s="184"/>
      <c r="T250" s="185"/>
      <c r="U250" s="186"/>
      <c r="V250" s="187"/>
      <c r="W250" s="81"/>
      <c r="X250" s="920"/>
    </row>
    <row r="251" spans="1:24" x14ac:dyDescent="0.3">
      <c r="A251" s="93"/>
      <c r="B251" s="44" t="s">
        <v>88</v>
      </c>
      <c r="C251" s="190" t="s">
        <v>849</v>
      </c>
      <c r="D251" s="44" t="str">
        <f>D250</f>
        <v>Ceramic Tile - 3x6 Camel / Glossy</v>
      </c>
      <c r="E251" s="45"/>
      <c r="F251" s="45" t="s">
        <v>830</v>
      </c>
      <c r="G251" s="46">
        <f>G250*8</f>
        <v>48.96</v>
      </c>
      <c r="H251" s="162">
        <v>64</v>
      </c>
      <c r="I251" s="48">
        <v>25.6</v>
      </c>
      <c r="J251" s="47">
        <f>J212</f>
        <v>2</v>
      </c>
      <c r="K251" s="47">
        <f>I251*$K$205</f>
        <v>1.4080000000000001</v>
      </c>
      <c r="L251" s="47">
        <f>L235</f>
        <v>1.4687999999999999</v>
      </c>
      <c r="M251" s="89">
        <f>SUM(J251:L251)</f>
        <v>4.8768000000000002</v>
      </c>
      <c r="N251" s="47">
        <f>G251+M251</f>
        <v>53.836800000000004</v>
      </c>
      <c r="O251" s="72">
        <f>N251*$O$205</f>
        <v>0.53836800000000007</v>
      </c>
      <c r="P251" s="94">
        <f>N251+O251</f>
        <v>54.375168000000002</v>
      </c>
      <c r="Q251" s="50">
        <v>0.35</v>
      </c>
      <c r="R251" s="95">
        <f>P251/(1-Q251)</f>
        <v>83.654104615384611</v>
      </c>
      <c r="S251" s="95">
        <f>W251-R251</f>
        <v>2.1058953846153941</v>
      </c>
      <c r="T251" s="199">
        <f>R251+S251</f>
        <v>85.76</v>
      </c>
      <c r="U251" s="97">
        <f>T251-P251</f>
        <v>31.384832000000003</v>
      </c>
      <c r="V251" s="51">
        <f>U251/T251</f>
        <v>0.36596119402985078</v>
      </c>
      <c r="W251" s="81">
        <f>W212</f>
        <v>85.76</v>
      </c>
      <c r="X251" s="920"/>
    </row>
    <row r="252" spans="1:24" x14ac:dyDescent="0.3">
      <c r="A252" s="369"/>
      <c r="B252" s="141" t="s">
        <v>88</v>
      </c>
      <c r="C252" s="141" t="s">
        <v>216</v>
      </c>
      <c r="D252" s="141" t="s">
        <v>217</v>
      </c>
      <c r="E252" s="142" t="s">
        <v>62</v>
      </c>
      <c r="F252" s="142" t="s">
        <v>779</v>
      </c>
      <c r="G252" s="214">
        <v>6.48</v>
      </c>
      <c r="H252" s="227"/>
      <c r="I252" s="145" t="s">
        <v>870</v>
      </c>
      <c r="J252" s="227">
        <v>8</v>
      </c>
      <c r="K252" s="144"/>
      <c r="L252" s="144"/>
      <c r="M252" s="194"/>
      <c r="N252" s="144"/>
      <c r="O252" s="146"/>
      <c r="P252" s="195"/>
      <c r="Q252" s="147"/>
      <c r="R252" s="196"/>
      <c r="S252" s="196"/>
      <c r="T252" s="226"/>
      <c r="U252" s="143"/>
      <c r="V252" s="197"/>
      <c r="W252" s="81"/>
      <c r="X252" s="920"/>
    </row>
    <row r="253" spans="1:24" ht="14.25" thickBot="1" x14ac:dyDescent="0.35">
      <c r="A253" s="205">
        <f>A214</f>
        <v>975</v>
      </c>
      <c r="B253" s="206" t="s">
        <v>88</v>
      </c>
      <c r="C253" s="207" t="s">
        <v>850</v>
      </c>
      <c r="D253" s="206" t="str">
        <f>D252</f>
        <v>Ceramic Tile - 3x12 Camel / Glossy</v>
      </c>
      <c r="E253" s="208"/>
      <c r="F253" s="208" t="str">
        <f>F244</f>
        <v>CTN</v>
      </c>
      <c r="G253" s="209">
        <f>G252*8</f>
        <v>51.84</v>
      </c>
      <c r="H253" s="210">
        <v>32</v>
      </c>
      <c r="I253" s="211">
        <v>24</v>
      </c>
      <c r="J253" s="175">
        <f>J214</f>
        <v>2</v>
      </c>
      <c r="K253" s="175">
        <f>I253*$K$238</f>
        <v>1.32</v>
      </c>
      <c r="L253" s="175">
        <f>G253*L27</f>
        <v>1.5552000000000001</v>
      </c>
      <c r="M253" s="176">
        <f>SUM(J253:L253)</f>
        <v>4.8752000000000004</v>
      </c>
      <c r="N253" s="175">
        <f>G253+M253</f>
        <v>56.715200000000003</v>
      </c>
      <c r="O253" s="177">
        <f>N253*$O$205</f>
        <v>0.56715199999999999</v>
      </c>
      <c r="P253" s="178">
        <f>N253+O253</f>
        <v>57.282352000000003</v>
      </c>
      <c r="Q253" s="179">
        <v>0.35</v>
      </c>
      <c r="R253" s="180">
        <f>P253/(1-Q253)</f>
        <v>88.126695384615388</v>
      </c>
      <c r="S253" s="180">
        <f>W253-R253</f>
        <v>-0.12669538461538821</v>
      </c>
      <c r="T253" s="212">
        <f>R253+S253</f>
        <v>88</v>
      </c>
      <c r="U253" s="181">
        <f>T253-P253</f>
        <v>30.717647999999997</v>
      </c>
      <c r="V253" s="182">
        <f>U253/T253</f>
        <v>0.34906418181818177</v>
      </c>
      <c r="W253" s="81">
        <f>W214</f>
        <v>88</v>
      </c>
      <c r="X253" s="920">
        <v>78.400000000000006</v>
      </c>
    </row>
    <row r="254" spans="1:24" x14ac:dyDescent="0.3">
      <c r="A254" s="93">
        <f>A208</f>
        <v>955</v>
      </c>
      <c r="B254" s="44" t="s">
        <v>88</v>
      </c>
      <c r="C254" s="86" t="s">
        <v>148</v>
      </c>
      <c r="D254" s="44" t="s">
        <v>149</v>
      </c>
      <c r="E254" s="45" t="s">
        <v>49</v>
      </c>
      <c r="F254" s="45" t="s">
        <v>49</v>
      </c>
      <c r="G254" s="46">
        <v>8</v>
      </c>
      <c r="H254" s="162">
        <v>57</v>
      </c>
      <c r="I254" s="48">
        <v>0.25</v>
      </c>
      <c r="J254" s="47">
        <f>J208</f>
        <v>0.5</v>
      </c>
      <c r="K254" s="47">
        <f>I254*$K$27</f>
        <v>3.2500000000000001E-2</v>
      </c>
      <c r="L254" s="47">
        <f>G254*$L$205</f>
        <v>0.24</v>
      </c>
      <c r="M254" s="89">
        <f>SUM(J254:L254)</f>
        <v>0.77249999999999996</v>
      </c>
      <c r="N254" s="47">
        <f>G254+M254</f>
        <v>8.7725000000000009</v>
      </c>
      <c r="O254" s="72">
        <f>N254*$O$205</f>
        <v>8.7725000000000011E-2</v>
      </c>
      <c r="P254" s="94">
        <f>N254+O254</f>
        <v>8.8602250000000016</v>
      </c>
      <c r="Q254" s="50">
        <f>Q253</f>
        <v>0.35</v>
      </c>
      <c r="R254" s="95">
        <f>P254/(1-Q254)</f>
        <v>13.631115384615386</v>
      </c>
      <c r="S254" s="95">
        <f>W254-R254</f>
        <v>4.8884615384613639E-2</v>
      </c>
      <c r="T254" s="188">
        <f>R254+S254</f>
        <v>13.68</v>
      </c>
      <c r="U254" s="97">
        <f>T254-P254</f>
        <v>4.8197749999999981</v>
      </c>
      <c r="V254" s="51">
        <f>U254/T254</f>
        <v>0.35232273391812852</v>
      </c>
      <c r="W254" s="81">
        <f>W208</f>
        <v>13.68</v>
      </c>
      <c r="X254" s="920">
        <v>8.75</v>
      </c>
    </row>
    <row r="255" spans="1:24" x14ac:dyDescent="0.3">
      <c r="A255" s="163"/>
      <c r="B255" s="163" t="s">
        <v>88</v>
      </c>
      <c r="C255" s="163" t="s">
        <v>196</v>
      </c>
      <c r="D255" s="163" t="s">
        <v>197</v>
      </c>
      <c r="E255" s="164" t="s">
        <v>62</v>
      </c>
      <c r="F255" s="164" t="s">
        <v>779</v>
      </c>
      <c r="G255" s="165">
        <v>7.06</v>
      </c>
      <c r="H255" s="166"/>
      <c r="I255" s="145" t="s">
        <v>870</v>
      </c>
      <c r="J255" s="260">
        <v>5.6</v>
      </c>
      <c r="K255" s="166"/>
      <c r="L255" s="166"/>
      <c r="M255" s="174"/>
      <c r="N255" s="166"/>
      <c r="O255" s="169"/>
      <c r="P255" s="183"/>
      <c r="Q255" s="170"/>
      <c r="R255" s="184"/>
      <c r="S255" s="184"/>
      <c r="T255" s="185"/>
      <c r="U255" s="186"/>
      <c r="V255" s="187"/>
      <c r="W255" s="81"/>
      <c r="X255" s="920"/>
    </row>
    <row r="256" spans="1:24" x14ac:dyDescent="0.3">
      <c r="A256" s="93"/>
      <c r="B256" s="44" t="s">
        <v>88</v>
      </c>
      <c r="C256" s="190" t="s">
        <v>852</v>
      </c>
      <c r="D256" s="44" t="str">
        <f>D255</f>
        <v>Ceramic Tile - 2-1/2 x 8 Mint / Glossy</v>
      </c>
      <c r="E256" s="45"/>
      <c r="F256" s="45" t="s">
        <v>830</v>
      </c>
      <c r="G256" s="46">
        <f>G255*5.6</f>
        <v>39.535999999999994</v>
      </c>
      <c r="H256" s="162">
        <v>40</v>
      </c>
      <c r="I256" s="48">
        <v>17.95</v>
      </c>
      <c r="J256" s="47">
        <f>J249</f>
        <v>2</v>
      </c>
      <c r="K256" s="47">
        <f>I256*$K$46</f>
        <v>0.98724999999999996</v>
      </c>
      <c r="L256" s="47">
        <f>G256*L27</f>
        <v>1.1860799999999998</v>
      </c>
      <c r="M256" s="89">
        <f>SUM(J256:L256)</f>
        <v>4.17333</v>
      </c>
      <c r="N256" s="47">
        <f>G256+M256</f>
        <v>43.709329999999994</v>
      </c>
      <c r="O256" s="72">
        <f>N256*$O$205</f>
        <v>0.43709329999999996</v>
      </c>
      <c r="P256" s="94">
        <f>N256+O256</f>
        <v>44.146423299999995</v>
      </c>
      <c r="Q256" s="50">
        <v>0.35</v>
      </c>
      <c r="R256" s="95">
        <f>P256/(1-Q256)</f>
        <v>67.917574307692291</v>
      </c>
      <c r="S256" s="95">
        <f>W256-R256</f>
        <v>1.682425692307703</v>
      </c>
      <c r="T256" s="188">
        <f>R256+S256</f>
        <v>69.599999999999994</v>
      </c>
      <c r="U256" s="97">
        <f>T256-P256</f>
        <v>25.453576699999999</v>
      </c>
      <c r="V256" s="51">
        <f>U256/T256</f>
        <v>0.36571230890804601</v>
      </c>
      <c r="W256" s="81">
        <f>W249</f>
        <v>69.599999999999994</v>
      </c>
      <c r="X256" s="920"/>
    </row>
    <row r="257" spans="1:25" x14ac:dyDescent="0.3">
      <c r="A257" s="163"/>
      <c r="B257" s="163" t="s">
        <v>88</v>
      </c>
      <c r="C257" s="163" t="s">
        <v>301</v>
      </c>
      <c r="D257" s="163" t="s">
        <v>302</v>
      </c>
      <c r="E257" s="164" t="s">
        <v>62</v>
      </c>
      <c r="F257" s="164" t="s">
        <v>779</v>
      </c>
      <c r="G257" s="165">
        <v>6.12</v>
      </c>
      <c r="H257" s="227">
        <v>8</v>
      </c>
      <c r="I257" s="145" t="s">
        <v>870</v>
      </c>
      <c r="J257" s="166"/>
      <c r="K257" s="166"/>
      <c r="L257" s="166"/>
      <c r="M257" s="174"/>
      <c r="N257" s="166"/>
      <c r="O257" s="169"/>
      <c r="P257" s="183"/>
      <c r="Q257" s="170"/>
      <c r="R257" s="184"/>
      <c r="S257" s="184"/>
      <c r="T257" s="185"/>
      <c r="U257" s="186"/>
      <c r="V257" s="187"/>
      <c r="W257" s="81"/>
      <c r="X257" s="920"/>
    </row>
    <row r="258" spans="1:25" x14ac:dyDescent="0.3">
      <c r="A258" s="93"/>
      <c r="B258" s="44" t="s">
        <v>88</v>
      </c>
      <c r="C258" s="190" t="s">
        <v>853</v>
      </c>
      <c r="D258" s="44" t="str">
        <f>D257</f>
        <v>Ceramic Tile - 3x6 Mint / Glossy</v>
      </c>
      <c r="E258" s="45"/>
      <c r="F258" s="45" t="s">
        <v>830</v>
      </c>
      <c r="G258" s="46">
        <f>G257*8</f>
        <v>48.96</v>
      </c>
      <c r="H258" s="162">
        <v>64</v>
      </c>
      <c r="I258" s="48">
        <v>25.6</v>
      </c>
      <c r="J258" s="47">
        <v>2</v>
      </c>
      <c r="K258" s="47">
        <f>I258*$K$205</f>
        <v>1.4080000000000001</v>
      </c>
      <c r="L258" s="47">
        <f>G258*L27</f>
        <v>1.4687999999999999</v>
      </c>
      <c r="M258" s="89">
        <f>SUM(J258:L258)</f>
        <v>4.8768000000000002</v>
      </c>
      <c r="N258" s="47">
        <f>G258+M258</f>
        <v>53.836800000000004</v>
      </c>
      <c r="O258" s="72">
        <f>N258*$O$205</f>
        <v>0.53836800000000007</v>
      </c>
      <c r="P258" s="94">
        <f>N258+O258</f>
        <v>54.375168000000002</v>
      </c>
      <c r="Q258" s="50">
        <v>0.35</v>
      </c>
      <c r="R258" s="95">
        <f>P258/(1-Q258)</f>
        <v>83.654104615384611</v>
      </c>
      <c r="S258" s="95">
        <f>W258-R258</f>
        <v>2.1058953846153941</v>
      </c>
      <c r="T258" s="199">
        <f>R258+S258</f>
        <v>85.76</v>
      </c>
      <c r="U258" s="97">
        <f>T258-P258</f>
        <v>31.384832000000003</v>
      </c>
      <c r="V258" s="51">
        <f>U258/T258</f>
        <v>0.36596119402985078</v>
      </c>
      <c r="W258" s="81">
        <f>W251</f>
        <v>85.76</v>
      </c>
      <c r="X258" s="920"/>
    </row>
    <row r="259" spans="1:25" x14ac:dyDescent="0.3">
      <c r="A259" s="163"/>
      <c r="B259" s="163" t="s">
        <v>88</v>
      </c>
      <c r="C259" s="163" t="s">
        <v>228</v>
      </c>
      <c r="D259" s="163" t="s">
        <v>229</v>
      </c>
      <c r="E259" s="164" t="s">
        <v>62</v>
      </c>
      <c r="F259" s="164" t="s">
        <v>779</v>
      </c>
      <c r="G259" s="165">
        <v>6.48</v>
      </c>
      <c r="H259" s="166"/>
      <c r="I259" s="145" t="s">
        <v>870</v>
      </c>
      <c r="J259" s="166"/>
      <c r="K259" s="166"/>
      <c r="L259" s="166"/>
      <c r="M259" s="174"/>
      <c r="N259" s="166"/>
      <c r="O259" s="169"/>
      <c r="P259" s="183"/>
      <c r="Q259" s="170"/>
      <c r="R259" s="184"/>
      <c r="S259" s="184"/>
      <c r="T259" s="185"/>
      <c r="U259" s="186"/>
      <c r="V259" s="187"/>
      <c r="W259" s="81"/>
      <c r="X259" s="920"/>
    </row>
    <row r="260" spans="1:25" ht="14.25" thickBot="1" x14ac:dyDescent="0.35">
      <c r="A260" s="205">
        <f>A214</f>
        <v>975</v>
      </c>
      <c r="B260" s="206" t="s">
        <v>88</v>
      </c>
      <c r="C260" s="207" t="s">
        <v>851</v>
      </c>
      <c r="D260" s="206" t="str">
        <f>D259</f>
        <v>Ceramic Tile - 3x12 Mint / Glossy</v>
      </c>
      <c r="E260" s="208"/>
      <c r="F260" s="208" t="str">
        <f>F253</f>
        <v>CTN</v>
      </c>
      <c r="G260" s="209">
        <f>G259*8</f>
        <v>51.84</v>
      </c>
      <c r="H260" s="210">
        <v>32</v>
      </c>
      <c r="I260" s="211">
        <v>24</v>
      </c>
      <c r="J260" s="175">
        <f>J253</f>
        <v>2</v>
      </c>
      <c r="K260" s="175">
        <f>I260*$K$46</f>
        <v>1.32</v>
      </c>
      <c r="L260" s="175">
        <f>L253</f>
        <v>1.5552000000000001</v>
      </c>
      <c r="M260" s="176">
        <f>SUM(J260:L260)</f>
        <v>4.8752000000000004</v>
      </c>
      <c r="N260" s="175">
        <f>G260+M260</f>
        <v>56.715200000000003</v>
      </c>
      <c r="O260" s="177">
        <f>N260*$O$205</f>
        <v>0.56715199999999999</v>
      </c>
      <c r="P260" s="178">
        <f>N260+O260</f>
        <v>57.282352000000003</v>
      </c>
      <c r="Q260" s="179">
        <v>0.35</v>
      </c>
      <c r="R260" s="180">
        <f>P260/(1-Q260)</f>
        <v>88.126695384615388</v>
      </c>
      <c r="S260" s="593">
        <f>S253</f>
        <v>-0.12669538461538821</v>
      </c>
      <c r="T260" s="212">
        <f>R260+S260</f>
        <v>88</v>
      </c>
      <c r="U260" s="181">
        <f>T260-P260</f>
        <v>30.717647999999997</v>
      </c>
      <c r="V260" s="182">
        <f>U260/T260</f>
        <v>0.34906418181818177</v>
      </c>
      <c r="W260" s="81">
        <f>W253</f>
        <v>88</v>
      </c>
      <c r="X260" s="920">
        <f>X253</f>
        <v>78.400000000000006</v>
      </c>
    </row>
    <row r="261" spans="1:25" s="5" customFormat="1" ht="51" x14ac:dyDescent="0.3">
      <c r="A261" s="539" t="s">
        <v>818</v>
      </c>
      <c r="B261" s="539" t="s">
        <v>782</v>
      </c>
      <c r="C261" s="26" t="s">
        <v>783</v>
      </c>
      <c r="D261" s="26" t="s">
        <v>828</v>
      </c>
      <c r="E261" s="27" t="s">
        <v>781</v>
      </c>
      <c r="F261" s="27" t="s">
        <v>780</v>
      </c>
      <c r="G261" s="28" t="s">
        <v>823</v>
      </c>
      <c r="H261" s="29" t="s">
        <v>834</v>
      </c>
      <c r="I261" s="540" t="s">
        <v>907</v>
      </c>
      <c r="J261" s="27" t="s">
        <v>800</v>
      </c>
      <c r="K261" s="27" t="s">
        <v>801</v>
      </c>
      <c r="L261" s="27" t="str">
        <f>L239</f>
        <v>SURCH FEE</v>
      </c>
      <c r="M261" s="61" t="s">
        <v>810</v>
      </c>
      <c r="N261" s="27" t="s">
        <v>802</v>
      </c>
      <c r="O261" s="29" t="s">
        <v>803</v>
      </c>
      <c r="P261" s="66" t="s">
        <v>811</v>
      </c>
      <c r="Q261" s="32" t="s">
        <v>804</v>
      </c>
      <c r="R261" s="27" t="s">
        <v>805</v>
      </c>
      <c r="S261" s="27" t="s">
        <v>806</v>
      </c>
      <c r="T261" s="27" t="s">
        <v>835</v>
      </c>
      <c r="U261" s="27" t="s">
        <v>808</v>
      </c>
      <c r="V261" s="27" t="s">
        <v>809</v>
      </c>
      <c r="W261" s="80"/>
      <c r="X261" s="904" t="s">
        <v>820</v>
      </c>
      <c r="Y261" s="5" t="s">
        <v>821</v>
      </c>
    </row>
    <row r="262" spans="1:25" x14ac:dyDescent="0.3">
      <c r="A262" s="93">
        <f>A254</f>
        <v>955</v>
      </c>
      <c r="B262" s="44" t="s">
        <v>88</v>
      </c>
      <c r="C262" s="86" t="s">
        <v>124</v>
      </c>
      <c r="D262" s="44" t="s">
        <v>125</v>
      </c>
      <c r="E262" s="45" t="s">
        <v>49</v>
      </c>
      <c r="F262" s="45" t="s">
        <v>49</v>
      </c>
      <c r="G262" s="46">
        <v>8</v>
      </c>
      <c r="H262" s="259">
        <v>57</v>
      </c>
      <c r="I262" s="48">
        <v>0.25</v>
      </c>
      <c r="J262" s="47">
        <f>J254</f>
        <v>0.5</v>
      </c>
      <c r="K262" s="47">
        <f>I262*$K$27</f>
        <v>3.2500000000000001E-2</v>
      </c>
      <c r="L262" s="47">
        <f>G262*$L$205</f>
        <v>0.24</v>
      </c>
      <c r="M262" s="89">
        <f>SUM(J262:L262)</f>
        <v>0.77249999999999996</v>
      </c>
      <c r="N262" s="47">
        <f>G262+M262</f>
        <v>8.7725000000000009</v>
      </c>
      <c r="O262" s="72">
        <f>N262*$O$205</f>
        <v>8.7725000000000011E-2</v>
      </c>
      <c r="P262" s="94">
        <f>N262+O262</f>
        <v>8.8602250000000016</v>
      </c>
      <c r="Q262" s="50">
        <f>Q254</f>
        <v>0.35</v>
      </c>
      <c r="R262" s="95">
        <f>P262/(1-Q262)</f>
        <v>13.631115384615386</v>
      </c>
      <c r="S262" s="95">
        <f>W262-R262</f>
        <v>4.8884615384613639E-2</v>
      </c>
      <c r="T262" s="188">
        <f>R262+S262</f>
        <v>13.68</v>
      </c>
      <c r="U262" s="97">
        <f>T262-P262</f>
        <v>4.8197749999999981</v>
      </c>
      <c r="V262" s="51">
        <f>U262/T262</f>
        <v>0.35232273391812852</v>
      </c>
      <c r="W262" s="81">
        <f>W254</f>
        <v>13.68</v>
      </c>
      <c r="X262" s="920">
        <v>8.75</v>
      </c>
    </row>
    <row r="263" spans="1:25" x14ac:dyDescent="0.3">
      <c r="A263" s="163"/>
      <c r="B263" s="163" t="s">
        <v>88</v>
      </c>
      <c r="C263" s="163" t="s">
        <v>190</v>
      </c>
      <c r="D263" s="163" t="s">
        <v>191</v>
      </c>
      <c r="E263" s="164" t="s">
        <v>62</v>
      </c>
      <c r="F263" s="164" t="s">
        <v>779</v>
      </c>
      <c r="G263" s="165">
        <v>7.06</v>
      </c>
      <c r="H263" s="166"/>
      <c r="I263" s="145" t="s">
        <v>870</v>
      </c>
      <c r="J263" s="166"/>
      <c r="K263" s="166"/>
      <c r="L263" s="166"/>
      <c r="M263" s="174"/>
      <c r="N263" s="166"/>
      <c r="O263" s="169"/>
      <c r="P263" s="183"/>
      <c r="Q263" s="170"/>
      <c r="R263" s="184"/>
      <c r="S263" s="184"/>
      <c r="T263" s="189"/>
      <c r="U263" s="186"/>
      <c r="V263" s="187"/>
      <c r="W263" s="81"/>
      <c r="X263" s="920"/>
    </row>
    <row r="264" spans="1:25" x14ac:dyDescent="0.3">
      <c r="A264" s="93"/>
      <c r="B264" s="44" t="s">
        <v>88</v>
      </c>
      <c r="C264" s="190" t="s">
        <v>856</v>
      </c>
      <c r="D264" s="44" t="str">
        <f>D263</f>
        <v>Ceramic Tile - 2-1/2 x 8 Green / Glossy</v>
      </c>
      <c r="E264" s="45"/>
      <c r="F264" s="45" t="s">
        <v>830</v>
      </c>
      <c r="G264" s="46">
        <f>G263*5.6</f>
        <v>39.535999999999994</v>
      </c>
      <c r="H264" s="162">
        <v>40</v>
      </c>
      <c r="I264" s="48">
        <v>17.95</v>
      </c>
      <c r="J264" s="47">
        <f>J256</f>
        <v>2</v>
      </c>
      <c r="K264" s="47">
        <f>I264*$K$46</f>
        <v>0.98724999999999996</v>
      </c>
      <c r="L264" s="47">
        <f>L256</f>
        <v>1.1860799999999998</v>
      </c>
      <c r="M264" s="89">
        <f>SUM(J264:L264)</f>
        <v>4.17333</v>
      </c>
      <c r="N264" s="47">
        <f>G264+M264</f>
        <v>43.709329999999994</v>
      </c>
      <c r="O264" s="72">
        <f>N264*$O$205</f>
        <v>0.43709329999999996</v>
      </c>
      <c r="P264" s="94">
        <f>N264+O264</f>
        <v>44.146423299999995</v>
      </c>
      <c r="Q264" s="50">
        <v>0.35</v>
      </c>
      <c r="R264" s="95">
        <f>P264/(1-Q264)</f>
        <v>67.917574307692291</v>
      </c>
      <c r="S264" s="95">
        <f>W264-R264</f>
        <v>1.682425692307703</v>
      </c>
      <c r="T264" s="188">
        <f>R264+S264</f>
        <v>69.599999999999994</v>
      </c>
      <c r="U264" s="97">
        <f>T264-P264</f>
        <v>25.453576699999999</v>
      </c>
      <c r="V264" s="51">
        <f>U264/T264</f>
        <v>0.36571230890804601</v>
      </c>
      <c r="W264" s="81">
        <f>W256</f>
        <v>69.599999999999994</v>
      </c>
      <c r="X264" s="920"/>
    </row>
    <row r="265" spans="1:25" x14ac:dyDescent="0.3">
      <c r="A265" s="163"/>
      <c r="B265" s="163" t="s">
        <v>88</v>
      </c>
      <c r="C265" s="163" t="s">
        <v>277</v>
      </c>
      <c r="D265" s="163" t="s">
        <v>278</v>
      </c>
      <c r="E265" s="164" t="s">
        <v>62</v>
      </c>
      <c r="F265" s="164" t="s">
        <v>779</v>
      </c>
      <c r="G265" s="165">
        <v>6.12</v>
      </c>
      <c r="H265" s="166"/>
      <c r="I265" s="145" t="s">
        <v>870</v>
      </c>
      <c r="J265" s="166"/>
      <c r="K265" s="166"/>
      <c r="L265" s="166"/>
      <c r="M265" s="174"/>
      <c r="N265" s="166"/>
      <c r="O265" s="169"/>
      <c r="P265" s="183"/>
      <c r="Q265" s="170"/>
      <c r="R265" s="184"/>
      <c r="S265" s="184"/>
      <c r="T265" s="189"/>
      <c r="U265" s="186"/>
      <c r="V265" s="187"/>
      <c r="W265" s="81"/>
      <c r="X265" s="920"/>
    </row>
    <row r="266" spans="1:25" x14ac:dyDescent="0.3">
      <c r="A266" s="93"/>
      <c r="B266" s="44" t="s">
        <v>88</v>
      </c>
      <c r="C266" s="190" t="s">
        <v>855</v>
      </c>
      <c r="D266" s="44" t="str">
        <f>D265</f>
        <v>Ceramic Tile - 3x6 Green / Glossy</v>
      </c>
      <c r="E266" s="45"/>
      <c r="F266" s="45" t="s">
        <v>830</v>
      </c>
      <c r="G266" s="46">
        <f>G265*8</f>
        <v>48.96</v>
      </c>
      <c r="H266" s="162">
        <v>64</v>
      </c>
      <c r="I266" s="48">
        <v>25.6</v>
      </c>
      <c r="J266" s="47">
        <f>J258</f>
        <v>2</v>
      </c>
      <c r="K266" s="47">
        <f>I266*$K$205</f>
        <v>1.4080000000000001</v>
      </c>
      <c r="L266" s="47">
        <f>L258</f>
        <v>1.4687999999999999</v>
      </c>
      <c r="M266" s="89">
        <f>SUM(J266:L266)</f>
        <v>4.8768000000000002</v>
      </c>
      <c r="N266" s="47">
        <f>G266+M266</f>
        <v>53.836800000000004</v>
      </c>
      <c r="O266" s="72">
        <f>N266*$O$205</f>
        <v>0.53836800000000007</v>
      </c>
      <c r="P266" s="94">
        <f>N266+O266</f>
        <v>54.375168000000002</v>
      </c>
      <c r="Q266" s="50">
        <v>0.35</v>
      </c>
      <c r="R266" s="95">
        <f>P266/(1-Q266)</f>
        <v>83.654104615384611</v>
      </c>
      <c r="S266" s="95">
        <f>W266-R266</f>
        <v>2.1058953846153941</v>
      </c>
      <c r="T266" s="199">
        <f>R266+S266</f>
        <v>85.76</v>
      </c>
      <c r="U266" s="97">
        <f>T266-P266</f>
        <v>31.384832000000003</v>
      </c>
      <c r="V266" s="51">
        <f>U266/T266</f>
        <v>0.36596119402985078</v>
      </c>
      <c r="W266" s="81">
        <f>W258</f>
        <v>85.76</v>
      </c>
      <c r="X266" s="920"/>
    </row>
    <row r="267" spans="1:25" x14ac:dyDescent="0.3">
      <c r="A267" s="163"/>
      <c r="B267" s="163" t="s">
        <v>88</v>
      </c>
      <c r="C267" s="163" t="s">
        <v>222</v>
      </c>
      <c r="D267" s="163" t="s">
        <v>223</v>
      </c>
      <c r="E267" s="164" t="s">
        <v>62</v>
      </c>
      <c r="F267" s="164" t="s">
        <v>779</v>
      </c>
      <c r="G267" s="165">
        <v>6.48</v>
      </c>
      <c r="H267" s="166"/>
      <c r="I267" s="145" t="s">
        <v>870</v>
      </c>
      <c r="J267" s="166"/>
      <c r="K267" s="166"/>
      <c r="L267" s="166"/>
      <c r="M267" s="174"/>
      <c r="N267" s="166"/>
      <c r="O267" s="169"/>
      <c r="P267" s="183"/>
      <c r="Q267" s="170"/>
      <c r="R267" s="184"/>
      <c r="S267" s="184"/>
      <c r="T267" s="189"/>
      <c r="U267" s="186"/>
      <c r="V267" s="187"/>
      <c r="W267" s="81"/>
      <c r="X267" s="920"/>
    </row>
    <row r="268" spans="1:25" ht="14.25" thickBot="1" x14ac:dyDescent="0.35">
      <c r="A268" s="205">
        <v>975</v>
      </c>
      <c r="B268" s="206" t="s">
        <v>88</v>
      </c>
      <c r="C268" s="207" t="s">
        <v>854</v>
      </c>
      <c r="D268" s="206" t="str">
        <f>D267</f>
        <v>Ceramic Tile - 3x12 Green / Glossy</v>
      </c>
      <c r="E268" s="208"/>
      <c r="F268" s="208" t="str">
        <f>F258</f>
        <v>CTN</v>
      </c>
      <c r="G268" s="209">
        <f>G267*8</f>
        <v>51.84</v>
      </c>
      <c r="H268" s="210">
        <v>32</v>
      </c>
      <c r="I268" s="211">
        <v>24</v>
      </c>
      <c r="J268" s="175">
        <f>J253</f>
        <v>2</v>
      </c>
      <c r="K268" s="175">
        <f>I268*$K$46</f>
        <v>1.32</v>
      </c>
      <c r="L268" s="175">
        <f>L260</f>
        <v>1.5552000000000001</v>
      </c>
      <c r="M268" s="176">
        <f>SUM(J268:L268)</f>
        <v>4.8752000000000004</v>
      </c>
      <c r="N268" s="175">
        <f>G268+M268</f>
        <v>56.715200000000003</v>
      </c>
      <c r="O268" s="177">
        <f>N268*$O$205</f>
        <v>0.56715199999999999</v>
      </c>
      <c r="P268" s="178">
        <f>N268+O268</f>
        <v>57.282352000000003</v>
      </c>
      <c r="Q268" s="179">
        <v>0.35</v>
      </c>
      <c r="R268" s="180">
        <f>P268/(1-Q268)</f>
        <v>88.126695384615388</v>
      </c>
      <c r="S268" s="593">
        <f>W268-R268</f>
        <v>-0.12669538461538821</v>
      </c>
      <c r="T268" s="212">
        <f>R268+S268</f>
        <v>88</v>
      </c>
      <c r="U268" s="181">
        <f>T268-P268</f>
        <v>30.717647999999997</v>
      </c>
      <c r="V268" s="182">
        <f>U268/T268</f>
        <v>0.34906418181818177</v>
      </c>
      <c r="W268" s="81">
        <f>W253</f>
        <v>88</v>
      </c>
      <c r="X268" s="920">
        <v>78.400000000000006</v>
      </c>
    </row>
    <row r="269" spans="1:25" x14ac:dyDescent="0.3">
      <c r="A269" s="141"/>
      <c r="B269" s="141" t="s">
        <v>88</v>
      </c>
      <c r="C269" s="141" t="s">
        <v>142</v>
      </c>
      <c r="D269" s="141" t="s">
        <v>143</v>
      </c>
      <c r="E269" s="142" t="s">
        <v>49</v>
      </c>
      <c r="F269" s="142" t="s">
        <v>49</v>
      </c>
      <c r="G269" s="214">
        <v>8</v>
      </c>
      <c r="H269" s="172">
        <v>57</v>
      </c>
      <c r="I269" s="145">
        <v>0.25</v>
      </c>
      <c r="J269" s="144">
        <f>J262</f>
        <v>0.5</v>
      </c>
      <c r="K269" s="144">
        <f>I269*$K$27</f>
        <v>3.2500000000000001E-2</v>
      </c>
      <c r="L269" s="144">
        <f>G269*$L$205</f>
        <v>0.24</v>
      </c>
      <c r="M269" s="89">
        <f>SUM(J269:L269)</f>
        <v>0.77249999999999996</v>
      </c>
      <c r="N269" s="47">
        <f>G269+M269</f>
        <v>8.7725000000000009</v>
      </c>
      <c r="O269" s="72">
        <f>N269*$O$205</f>
        <v>8.7725000000000011E-2</v>
      </c>
      <c r="P269" s="94">
        <f>N269+O269</f>
        <v>8.8602250000000016</v>
      </c>
      <c r="Q269" s="50">
        <v>0.35</v>
      </c>
      <c r="R269" s="95">
        <f>P269/(1-Q269)</f>
        <v>13.631115384615386</v>
      </c>
      <c r="S269" s="95">
        <f>W269-R269</f>
        <v>4.8884615384613639E-2</v>
      </c>
      <c r="T269" s="188">
        <f>R269+S269</f>
        <v>13.68</v>
      </c>
      <c r="U269" s="97">
        <f>T269-P269</f>
        <v>4.8197749999999981</v>
      </c>
      <c r="V269" s="51">
        <f>U269/T269</f>
        <v>0.35232273391812852</v>
      </c>
      <c r="W269" s="81">
        <v>13.68</v>
      </c>
      <c r="X269" s="920"/>
    </row>
    <row r="270" spans="1:25" x14ac:dyDescent="0.3">
      <c r="A270" s="695"/>
      <c r="B270" s="163" t="s">
        <v>88</v>
      </c>
      <c r="C270" s="697" t="s">
        <v>194</v>
      </c>
      <c r="D270" s="163" t="s">
        <v>195</v>
      </c>
      <c r="E270" s="164" t="s">
        <v>62</v>
      </c>
      <c r="F270" s="164" t="s">
        <v>779</v>
      </c>
      <c r="G270" s="165">
        <v>7.06</v>
      </c>
      <c r="H270" s="166"/>
      <c r="I270" s="166" t="s">
        <v>870</v>
      </c>
      <c r="J270" s="166"/>
      <c r="K270" s="166"/>
      <c r="L270" s="166"/>
      <c r="M270" s="174"/>
      <c r="N270" s="166"/>
      <c r="O270" s="169"/>
      <c r="P270" s="183"/>
      <c r="Q270" s="170"/>
      <c r="R270" s="184"/>
      <c r="S270" s="184"/>
      <c r="T270" s="185"/>
      <c r="U270" s="186"/>
      <c r="V270" s="187"/>
      <c r="W270" s="81"/>
      <c r="X270" s="920"/>
    </row>
    <row r="271" spans="1:25" x14ac:dyDescent="0.3">
      <c r="A271" s="696"/>
      <c r="B271" s="44"/>
      <c r="C271" s="664" t="s">
        <v>922</v>
      </c>
      <c r="D271" s="141" t="s">
        <v>195</v>
      </c>
      <c r="E271" s="45"/>
      <c r="F271" s="142" t="s">
        <v>830</v>
      </c>
      <c r="G271" s="214">
        <f>G270*5.6</f>
        <v>39.535999999999994</v>
      </c>
      <c r="H271" s="227">
        <v>40</v>
      </c>
      <c r="I271" s="47">
        <v>17.95</v>
      </c>
      <c r="J271" s="47">
        <f>J264</f>
        <v>2</v>
      </c>
      <c r="K271" s="144">
        <f>I271*$K$46</f>
        <v>0.98724999999999996</v>
      </c>
      <c r="L271" s="144">
        <f>L264</f>
        <v>1.1860799999999998</v>
      </c>
      <c r="M271" s="89">
        <f>SUM(J271:L271)</f>
        <v>4.17333</v>
      </c>
      <c r="N271" s="47">
        <f>G271+M271</f>
        <v>43.709329999999994</v>
      </c>
      <c r="O271" s="72">
        <f>N271*$O$205</f>
        <v>0.43709329999999996</v>
      </c>
      <c r="P271" s="94">
        <f>N271+O271</f>
        <v>44.146423299999995</v>
      </c>
      <c r="Q271" s="50">
        <v>0.35</v>
      </c>
      <c r="R271" s="95">
        <f>P271/(1-Q271)</f>
        <v>67.917574307692291</v>
      </c>
      <c r="S271" s="95">
        <f>W271-R271</f>
        <v>1.682425692307703</v>
      </c>
      <c r="T271" s="188">
        <f>R271+S271</f>
        <v>69.599999999999994</v>
      </c>
      <c r="U271" s="97">
        <f>T271-P271</f>
        <v>25.453576699999999</v>
      </c>
      <c r="V271" s="197">
        <f>U271/T271</f>
        <v>0.36571230890804601</v>
      </c>
      <c r="W271" s="81">
        <v>69.599999999999994</v>
      </c>
      <c r="X271" s="920"/>
    </row>
    <row r="272" spans="1:25" x14ac:dyDescent="0.3">
      <c r="A272" s="163"/>
      <c r="B272" s="163" t="s">
        <v>88</v>
      </c>
      <c r="C272" s="163" t="s">
        <v>295</v>
      </c>
      <c r="D272" s="163" t="s">
        <v>296</v>
      </c>
      <c r="E272" s="164" t="s">
        <v>62</v>
      </c>
      <c r="F272" s="164" t="s">
        <v>779</v>
      </c>
      <c r="G272" s="165">
        <v>6.12</v>
      </c>
      <c r="H272" s="166"/>
      <c r="I272" s="145" t="s">
        <v>870</v>
      </c>
      <c r="J272" s="166"/>
      <c r="K272" s="166"/>
      <c r="L272" s="166"/>
      <c r="M272" s="174"/>
      <c r="N272" s="166"/>
      <c r="O272" s="169"/>
      <c r="P272" s="183"/>
      <c r="Q272" s="170"/>
      <c r="R272" s="184"/>
      <c r="S272" s="184"/>
      <c r="T272" s="185"/>
      <c r="U272" s="186"/>
      <c r="V272" s="187"/>
      <c r="W272" s="81"/>
      <c r="X272" s="920"/>
    </row>
    <row r="273" spans="1:24" x14ac:dyDescent="0.3">
      <c r="A273" s="44"/>
      <c r="B273" s="44"/>
      <c r="C273" s="44" t="s">
        <v>923</v>
      </c>
      <c r="D273" s="44" t="s">
        <v>296</v>
      </c>
      <c r="E273" s="45"/>
      <c r="F273" s="45" t="s">
        <v>830</v>
      </c>
      <c r="G273" s="46">
        <f>G272*8</f>
        <v>48.96</v>
      </c>
      <c r="H273" s="47">
        <v>64</v>
      </c>
      <c r="I273" s="47">
        <v>25.6</v>
      </c>
      <c r="J273" s="47">
        <f>J266</f>
        <v>2</v>
      </c>
      <c r="K273" s="47">
        <f>I273*$K$205</f>
        <v>1.4080000000000001</v>
      </c>
      <c r="L273" s="47">
        <f>L266</f>
        <v>1.4687999999999999</v>
      </c>
      <c r="M273" s="89">
        <f>SUM(J273:L273)</f>
        <v>4.8768000000000002</v>
      </c>
      <c r="N273" s="47">
        <f>G273+M273</f>
        <v>53.836800000000004</v>
      </c>
      <c r="O273" s="72">
        <f>N273*$O$205</f>
        <v>0.53836800000000007</v>
      </c>
      <c r="P273" s="94">
        <f>N273+O273</f>
        <v>54.375168000000002</v>
      </c>
      <c r="Q273" s="50">
        <v>0.35</v>
      </c>
      <c r="R273" s="95">
        <f>P273/(1-Q273)</f>
        <v>83.654104615384611</v>
      </c>
      <c r="S273" s="95">
        <f>W273-R273</f>
        <v>2.1058953846153941</v>
      </c>
      <c r="T273" s="199">
        <f>R273+S273</f>
        <v>85.76</v>
      </c>
      <c r="U273" s="97">
        <f>T273-P273</f>
        <v>31.384832000000003</v>
      </c>
      <c r="V273" s="51">
        <f>U273/T273</f>
        <v>0.36596119402985078</v>
      </c>
      <c r="W273" s="81">
        <f>W266</f>
        <v>85.76</v>
      </c>
      <c r="X273" s="920"/>
    </row>
    <row r="274" spans="1:24" x14ac:dyDescent="0.3">
      <c r="A274" s="163"/>
      <c r="B274" s="124" t="s">
        <v>88</v>
      </c>
      <c r="C274" s="163" t="s">
        <v>226</v>
      </c>
      <c r="D274" s="163" t="s">
        <v>227</v>
      </c>
      <c r="E274" s="125" t="s">
        <v>62</v>
      </c>
      <c r="F274" s="164" t="s">
        <v>779</v>
      </c>
      <c r="G274" s="126">
        <v>6.48</v>
      </c>
      <c r="H274" s="166"/>
      <c r="I274" s="145" t="s">
        <v>870</v>
      </c>
      <c r="J274" s="166"/>
      <c r="K274" s="166"/>
      <c r="L274" s="166"/>
      <c r="M274" s="174"/>
      <c r="N274" s="166"/>
      <c r="O274" s="169"/>
      <c r="P274" s="183"/>
      <c r="Q274" s="170"/>
      <c r="R274" s="184"/>
      <c r="S274" s="184"/>
      <c r="T274" s="185"/>
      <c r="U274" s="186"/>
      <c r="V274" s="187"/>
      <c r="W274" s="81"/>
      <c r="X274" s="920"/>
    </row>
    <row r="275" spans="1:24" s="133" customFormat="1" ht="14.25" thickBot="1" x14ac:dyDescent="0.35">
      <c r="A275" s="295"/>
      <c r="B275" s="295"/>
      <c r="C275" s="295" t="s">
        <v>924</v>
      </c>
      <c r="D275" s="295" t="s">
        <v>227</v>
      </c>
      <c r="E275" s="671"/>
      <c r="F275" s="297" t="s">
        <v>830</v>
      </c>
      <c r="G275" s="570">
        <f>G274*8</f>
        <v>51.84</v>
      </c>
      <c r="H275" s="299">
        <v>32</v>
      </c>
      <c r="I275" s="299">
        <v>24</v>
      </c>
      <c r="J275" s="299">
        <f>J268</f>
        <v>2</v>
      </c>
      <c r="K275" s="299">
        <f>I275*$K$46</f>
        <v>1.32</v>
      </c>
      <c r="L275" s="299">
        <f>L268</f>
        <v>1.5552000000000001</v>
      </c>
      <c r="M275" s="342">
        <f>SUM(J275:L275)</f>
        <v>4.8752000000000004</v>
      </c>
      <c r="N275" s="299">
        <f>G275+M275</f>
        <v>56.715200000000003</v>
      </c>
      <c r="O275" s="378">
        <f>N275*$O$205</f>
        <v>0.56715199999999999</v>
      </c>
      <c r="P275" s="345">
        <f>N275+O275</f>
        <v>57.282352000000003</v>
      </c>
      <c r="Q275" s="344">
        <v>0.35</v>
      </c>
      <c r="R275" s="599">
        <f>P275/(1-Q275)</f>
        <v>88.126695384615388</v>
      </c>
      <c r="S275" s="599">
        <f>W275-R275</f>
        <v>-0.12669538461538821</v>
      </c>
      <c r="T275" s="600">
        <f>R275+S275</f>
        <v>88</v>
      </c>
      <c r="U275" s="601">
        <f>T275-P275</f>
        <v>30.717647999999997</v>
      </c>
      <c r="V275" s="503">
        <f>U275/T275</f>
        <v>0.34906418181818177</v>
      </c>
      <c r="W275" s="121">
        <f>W268</f>
        <v>88</v>
      </c>
      <c r="X275" s="924"/>
    </row>
    <row r="276" spans="1:24" s="133" customFormat="1" x14ac:dyDescent="0.3">
      <c r="A276" s="369"/>
      <c r="B276" s="231" t="s">
        <v>88</v>
      </c>
      <c r="C276" s="369" t="s">
        <v>170</v>
      </c>
      <c r="D276" s="369" t="s">
        <v>171</v>
      </c>
      <c r="E276" s="422" t="s">
        <v>49</v>
      </c>
      <c r="F276" s="422" t="s">
        <v>49</v>
      </c>
      <c r="G276" s="214">
        <v>8</v>
      </c>
      <c r="H276" s="594">
        <v>57</v>
      </c>
      <c r="I276" s="425">
        <v>0.25</v>
      </c>
      <c r="J276" s="424">
        <f>J269</f>
        <v>0.5</v>
      </c>
      <c r="K276" s="424">
        <f>I276*$K$27</f>
        <v>3.2500000000000001E-2</v>
      </c>
      <c r="L276" s="424">
        <f>G276*$L$205</f>
        <v>0.24</v>
      </c>
      <c r="M276" s="595">
        <f>SUM(J276:L276)</f>
        <v>0.77249999999999996</v>
      </c>
      <c r="N276" s="249">
        <f>G276+M276</f>
        <v>8.7725000000000009</v>
      </c>
      <c r="O276" s="250">
        <f>N276*$O$205</f>
        <v>8.7725000000000011E-2</v>
      </c>
      <c r="P276" s="254">
        <f>N276+O276</f>
        <v>8.8602250000000016</v>
      </c>
      <c r="Q276" s="459">
        <v>0.35</v>
      </c>
      <c r="R276" s="596">
        <f>P276/(1-Q276)</f>
        <v>13.631115384615386</v>
      </c>
      <c r="S276" s="596">
        <f>W276-R276</f>
        <v>4.8884615384613639E-2</v>
      </c>
      <c r="T276" s="597">
        <f>R276+S276</f>
        <v>13.68</v>
      </c>
      <c r="U276" s="213">
        <f>T276-P276</f>
        <v>4.8197749999999981</v>
      </c>
      <c r="V276" s="499">
        <f>U276/T276</f>
        <v>0.35232273391812852</v>
      </c>
      <c r="W276" s="121">
        <v>13.68</v>
      </c>
      <c r="X276" s="925"/>
    </row>
    <row r="277" spans="1:24" s="124" customFormat="1" x14ac:dyDescent="0.3">
      <c r="A277" s="163"/>
      <c r="B277" s="163" t="s">
        <v>88</v>
      </c>
      <c r="C277" s="163" t="s">
        <v>204</v>
      </c>
      <c r="D277" s="163" t="s">
        <v>205</v>
      </c>
      <c r="E277" s="164" t="s">
        <v>62</v>
      </c>
      <c r="F277" s="164" t="s">
        <v>779</v>
      </c>
      <c r="G277" s="165">
        <v>7.06</v>
      </c>
      <c r="H277" s="166"/>
      <c r="I277" s="166" t="s">
        <v>870</v>
      </c>
      <c r="J277" s="166"/>
      <c r="K277" s="166"/>
      <c r="L277" s="166"/>
      <c r="M277" s="174"/>
      <c r="N277" s="166"/>
      <c r="O277" s="169"/>
      <c r="P277" s="183"/>
      <c r="Q277" s="170"/>
      <c r="R277" s="184"/>
      <c r="S277" s="184"/>
      <c r="T277" s="185"/>
      <c r="U277" s="186"/>
      <c r="V277" s="187"/>
      <c r="W277" s="81"/>
      <c r="X277" s="128"/>
    </row>
    <row r="278" spans="1:24" s="124" customFormat="1" x14ac:dyDescent="0.3">
      <c r="A278" s="44"/>
      <c r="B278" s="44"/>
      <c r="C278" s="44" t="s">
        <v>925</v>
      </c>
      <c r="D278" s="44" t="s">
        <v>205</v>
      </c>
      <c r="E278" s="45"/>
      <c r="F278" s="45" t="s">
        <v>830</v>
      </c>
      <c r="G278" s="46">
        <f>G277*5.6</f>
        <v>39.535999999999994</v>
      </c>
      <c r="H278" s="47">
        <v>40</v>
      </c>
      <c r="I278" s="47">
        <v>17.95</v>
      </c>
      <c r="J278" s="47">
        <v>2</v>
      </c>
      <c r="K278" s="144">
        <f>I278*$K$46</f>
        <v>0.98724999999999996</v>
      </c>
      <c r="L278" s="144">
        <f>L271</f>
        <v>1.1860799999999998</v>
      </c>
      <c r="M278" s="89">
        <f>SUM(J278:L278)</f>
        <v>4.17333</v>
      </c>
      <c r="N278" s="47">
        <f>G278+M278</f>
        <v>43.709329999999994</v>
      </c>
      <c r="O278" s="72">
        <f>N278*$O$205</f>
        <v>0.43709329999999996</v>
      </c>
      <c r="P278" s="94">
        <f>N278+O278</f>
        <v>44.146423299999995</v>
      </c>
      <c r="Q278" s="50">
        <v>0.35</v>
      </c>
      <c r="R278" s="95">
        <f>P278/(1-Q278)</f>
        <v>67.917574307692291</v>
      </c>
      <c r="S278" s="95">
        <f>W278-R278</f>
        <v>1.682425692307703</v>
      </c>
      <c r="T278" s="188">
        <f>R278+S278</f>
        <v>69.599999999999994</v>
      </c>
      <c r="U278" s="97">
        <f>T278-P278</f>
        <v>25.453576699999999</v>
      </c>
      <c r="V278" s="197">
        <f>U278/T278</f>
        <v>0.36571230890804601</v>
      </c>
      <c r="W278" s="81">
        <v>69.599999999999994</v>
      </c>
      <c r="X278" s="128"/>
    </row>
    <row r="279" spans="1:24" s="124" customFormat="1" x14ac:dyDescent="0.3">
      <c r="A279" s="163"/>
      <c r="B279" s="163" t="s">
        <v>88</v>
      </c>
      <c r="C279" s="163" t="s">
        <v>323</v>
      </c>
      <c r="D279" s="163" t="s">
        <v>324</v>
      </c>
      <c r="E279" s="164" t="s">
        <v>62</v>
      </c>
      <c r="F279" s="164" t="s">
        <v>779</v>
      </c>
      <c r="G279" s="165">
        <v>6.12</v>
      </c>
      <c r="H279" s="166"/>
      <c r="I279" s="145" t="s">
        <v>870</v>
      </c>
      <c r="J279" s="166"/>
      <c r="K279" s="166"/>
      <c r="L279" s="166"/>
      <c r="M279" s="174"/>
      <c r="N279" s="166"/>
      <c r="O279" s="169"/>
      <c r="P279" s="183"/>
      <c r="Q279" s="170"/>
      <c r="R279" s="184"/>
      <c r="S279" s="184"/>
      <c r="T279" s="185"/>
      <c r="U279" s="186"/>
      <c r="V279" s="187"/>
      <c r="W279" s="81"/>
      <c r="X279" s="128"/>
    </row>
    <row r="280" spans="1:24" s="124" customFormat="1" x14ac:dyDescent="0.3">
      <c r="A280" s="44"/>
      <c r="B280" s="44"/>
      <c r="C280" s="44" t="s">
        <v>926</v>
      </c>
      <c r="D280" s="44" t="s">
        <v>324</v>
      </c>
      <c r="E280" s="45"/>
      <c r="F280" s="45" t="s">
        <v>830</v>
      </c>
      <c r="G280" s="46">
        <f>G279*8</f>
        <v>48.96</v>
      </c>
      <c r="H280" s="47">
        <v>64</v>
      </c>
      <c r="I280" s="47">
        <v>25.6</v>
      </c>
      <c r="J280" s="47">
        <v>2</v>
      </c>
      <c r="K280" s="47">
        <f>I280*$K$205</f>
        <v>1.4080000000000001</v>
      </c>
      <c r="L280" s="47">
        <f>L273</f>
        <v>1.4687999999999999</v>
      </c>
      <c r="M280" s="89">
        <f>SUM(J280:L280)</f>
        <v>4.8768000000000002</v>
      </c>
      <c r="N280" s="47">
        <f>G280+M280</f>
        <v>53.836800000000004</v>
      </c>
      <c r="O280" s="72">
        <f>N280*$O$205</f>
        <v>0.53836800000000007</v>
      </c>
      <c r="P280" s="94">
        <f>N280+O280</f>
        <v>54.375168000000002</v>
      </c>
      <c r="Q280" s="50">
        <v>0.35</v>
      </c>
      <c r="R280" s="95">
        <f>P280/(1-Q280)</f>
        <v>83.654104615384611</v>
      </c>
      <c r="S280" s="95">
        <f>W280-R280</f>
        <v>2.1058953846153941</v>
      </c>
      <c r="T280" s="199">
        <f>R280+S280</f>
        <v>85.76</v>
      </c>
      <c r="U280" s="97">
        <f>T280-P280</f>
        <v>31.384832000000003</v>
      </c>
      <c r="V280" s="51">
        <f>U280/T280</f>
        <v>0.36596119402985078</v>
      </c>
      <c r="W280" s="81">
        <f>W273</f>
        <v>85.76</v>
      </c>
      <c r="X280" s="128"/>
    </row>
    <row r="281" spans="1:24" x14ac:dyDescent="0.3">
      <c r="A281" s="141"/>
      <c r="B281" s="141" t="s">
        <v>88</v>
      </c>
      <c r="C281" s="141" t="s">
        <v>236</v>
      </c>
      <c r="D281" s="141" t="s">
        <v>237</v>
      </c>
      <c r="E281" s="142" t="s">
        <v>62</v>
      </c>
      <c r="F281" s="142" t="s">
        <v>779</v>
      </c>
      <c r="G281" s="214">
        <v>6.48</v>
      </c>
      <c r="H281" s="144"/>
      <c r="I281" s="145" t="s">
        <v>870</v>
      </c>
      <c r="J281" s="227">
        <v>8</v>
      </c>
      <c r="K281" s="144"/>
      <c r="L281" s="144"/>
      <c r="M281" s="194"/>
      <c r="N281" s="144"/>
      <c r="O281" s="146"/>
      <c r="P281" s="195"/>
      <c r="Q281" s="147"/>
      <c r="R281" s="196"/>
      <c r="S281" s="196"/>
      <c r="T281" s="226"/>
      <c r="U281" s="143"/>
      <c r="V281" s="197"/>
      <c r="W281" s="81"/>
      <c r="X281" s="926"/>
    </row>
    <row r="282" spans="1:24" s="133" customFormat="1" ht="14.25" thickBot="1" x14ac:dyDescent="0.35">
      <c r="A282" s="220">
        <v>975</v>
      </c>
      <c r="B282" s="295" t="s">
        <v>88</v>
      </c>
      <c r="C282" s="296" t="s">
        <v>871</v>
      </c>
      <c r="D282" s="295" t="str">
        <f>D281</f>
        <v>Ceramic Tile - 3x12 Stone / Glossy</v>
      </c>
      <c r="E282" s="297"/>
      <c r="F282" s="297" t="str">
        <f>F263</f>
        <v>SF</v>
      </c>
      <c r="G282" s="209">
        <f>G281*J281</f>
        <v>51.84</v>
      </c>
      <c r="H282" s="431">
        <v>32</v>
      </c>
      <c r="I282" s="672">
        <v>24</v>
      </c>
      <c r="J282" s="299">
        <f>J253</f>
        <v>2</v>
      </c>
      <c r="K282" s="299">
        <f>I282*$K$46</f>
        <v>1.32</v>
      </c>
      <c r="L282" s="299">
        <f>L268</f>
        <v>1.5552000000000001</v>
      </c>
      <c r="M282" s="342">
        <f>SUM(J282:L282)</f>
        <v>4.8752000000000004</v>
      </c>
      <c r="N282" s="299">
        <f>G282+M282</f>
        <v>56.715200000000003</v>
      </c>
      <c r="O282" s="378">
        <f>N282*$O$205</f>
        <v>0.56715199999999999</v>
      </c>
      <c r="P282" s="345">
        <f>N282+O282</f>
        <v>57.282352000000003</v>
      </c>
      <c r="Q282" s="344">
        <v>0.35</v>
      </c>
      <c r="R282" s="599">
        <f>P282/(1-Q282)</f>
        <v>88.126695384615388</v>
      </c>
      <c r="S282" s="599">
        <f>W282-R282</f>
        <v>-0.12669538461538821</v>
      </c>
      <c r="T282" s="600">
        <f>R282+S282</f>
        <v>88</v>
      </c>
      <c r="U282" s="601">
        <f>T282-P282</f>
        <v>30.717647999999997</v>
      </c>
      <c r="V282" s="503">
        <f>U282/T282</f>
        <v>0.34906418181818177</v>
      </c>
      <c r="W282" s="121">
        <f>W253</f>
        <v>88</v>
      </c>
      <c r="X282" s="924">
        <v>86.08</v>
      </c>
    </row>
    <row r="283" spans="1:24" x14ac:dyDescent="0.3">
      <c r="A283" s="6"/>
      <c r="B283" s="6" t="s">
        <v>88</v>
      </c>
      <c r="C283" s="6" t="s">
        <v>166</v>
      </c>
      <c r="D283" s="6" t="s">
        <v>167</v>
      </c>
      <c r="E283" s="7" t="s">
        <v>49</v>
      </c>
      <c r="F283" s="7" t="s">
        <v>49</v>
      </c>
      <c r="G283" s="21">
        <v>8</v>
      </c>
      <c r="H283" s="259">
        <v>57</v>
      </c>
      <c r="I283" s="10">
        <v>0.25</v>
      </c>
      <c r="J283" s="9">
        <f>J262</f>
        <v>0.5</v>
      </c>
      <c r="K283" s="47">
        <f>I283*$K$27</f>
        <v>3.2500000000000001E-2</v>
      </c>
      <c r="L283" s="47">
        <f>G283*$L$205</f>
        <v>0.24</v>
      </c>
      <c r="M283" s="89">
        <f>SUM(J283:L283)</f>
        <v>0.77249999999999996</v>
      </c>
      <c r="N283" s="47">
        <f>G283+M283</f>
        <v>8.7725000000000009</v>
      </c>
      <c r="O283" s="72">
        <f>N283*$O$205</f>
        <v>8.7725000000000011E-2</v>
      </c>
      <c r="P283" s="94">
        <f>N283+O283</f>
        <v>8.8602250000000016</v>
      </c>
      <c r="Q283" s="50">
        <f>Q269</f>
        <v>0.35</v>
      </c>
      <c r="R283" s="95">
        <f>P283/(1-Q283)</f>
        <v>13.631115384615386</v>
      </c>
      <c r="S283" s="95">
        <f>W283-R283</f>
        <v>4.8884615384613639E-2</v>
      </c>
      <c r="T283" s="188">
        <f>R283+S283</f>
        <v>13.68</v>
      </c>
      <c r="U283" s="97">
        <f>T283-P283</f>
        <v>4.8197749999999981</v>
      </c>
      <c r="V283" s="51">
        <f>U283/T283</f>
        <v>0.35232273391812852</v>
      </c>
      <c r="W283" s="81">
        <f>W262</f>
        <v>13.68</v>
      </c>
      <c r="X283" s="920"/>
    </row>
    <row r="284" spans="1:24" x14ac:dyDescent="0.3">
      <c r="A284" s="163"/>
      <c r="B284" s="163" t="s">
        <v>88</v>
      </c>
      <c r="C284" s="163" t="s">
        <v>200</v>
      </c>
      <c r="D284" s="163" t="s">
        <v>201</v>
      </c>
      <c r="E284" s="164" t="s">
        <v>62</v>
      </c>
      <c r="F284" s="164" t="s">
        <v>779</v>
      </c>
      <c r="G284" s="200">
        <v>7.06</v>
      </c>
      <c r="H284" s="258"/>
      <c r="I284" s="145" t="s">
        <v>870</v>
      </c>
      <c r="J284" s="260">
        <v>5.6</v>
      </c>
      <c r="K284" s="166"/>
      <c r="L284" s="166"/>
      <c r="M284" s="174"/>
      <c r="N284" s="166"/>
      <c r="O284" s="169"/>
      <c r="P284" s="183"/>
      <c r="Q284" s="170"/>
      <c r="R284" s="184"/>
      <c r="S284" s="184"/>
      <c r="T284" s="185"/>
      <c r="U284" s="186"/>
      <c r="V284" s="187"/>
      <c r="W284" s="81"/>
      <c r="X284" s="920"/>
    </row>
    <row r="285" spans="1:24" x14ac:dyDescent="0.3">
      <c r="A285" s="93"/>
      <c r="B285" s="44" t="s">
        <v>88</v>
      </c>
      <c r="C285" s="190" t="s">
        <v>927</v>
      </c>
      <c r="D285" s="44" t="str">
        <f>D284</f>
        <v>Ceramic Tile - 2-1/2 x 8 Sky Blue / Glossy</v>
      </c>
      <c r="E285" s="45"/>
      <c r="F285" s="45" t="s">
        <v>830</v>
      </c>
      <c r="G285" s="46">
        <f>G284*J284</f>
        <v>39.535999999999994</v>
      </c>
      <c r="H285" s="162">
        <v>40</v>
      </c>
      <c r="I285" s="48">
        <v>17.95</v>
      </c>
      <c r="J285" s="47">
        <f>J264</f>
        <v>2</v>
      </c>
      <c r="K285" s="47">
        <f>I285*$K$46</f>
        <v>0.98724999999999996</v>
      </c>
      <c r="L285" s="47">
        <f>L264</f>
        <v>1.1860799999999998</v>
      </c>
      <c r="M285" s="89">
        <f>SUM(J285:L285)</f>
        <v>4.17333</v>
      </c>
      <c r="N285" s="47">
        <f>G285+M285</f>
        <v>43.709329999999994</v>
      </c>
      <c r="O285" s="72">
        <f>N285*$O$205</f>
        <v>0.43709329999999996</v>
      </c>
      <c r="P285" s="94">
        <f>N285+O285</f>
        <v>44.146423299999995</v>
      </c>
      <c r="Q285" s="50">
        <v>0.35</v>
      </c>
      <c r="R285" s="95">
        <f>P285/(1-Q285)</f>
        <v>67.917574307692291</v>
      </c>
      <c r="S285" s="95">
        <f>W285-R285</f>
        <v>1.682425692307703</v>
      </c>
      <c r="T285" s="188">
        <f>R285+S285</f>
        <v>69.599999999999994</v>
      </c>
      <c r="U285" s="97">
        <f>T285-P285</f>
        <v>25.453576699999999</v>
      </c>
      <c r="V285" s="51">
        <f>U285/T285</f>
        <v>0.36571230890804601</v>
      </c>
      <c r="W285" s="81">
        <f>W264</f>
        <v>69.599999999999994</v>
      </c>
      <c r="X285" s="920"/>
    </row>
    <row r="286" spans="1:24" x14ac:dyDescent="0.3">
      <c r="A286" s="163"/>
      <c r="B286" s="163" t="s">
        <v>88</v>
      </c>
      <c r="C286" s="163" t="s">
        <v>319</v>
      </c>
      <c r="D286" s="163" t="s">
        <v>320</v>
      </c>
      <c r="E286" s="164" t="s">
        <v>62</v>
      </c>
      <c r="F286" s="164" t="s">
        <v>779</v>
      </c>
      <c r="G286" s="200">
        <v>6.12</v>
      </c>
      <c r="H286" s="172"/>
      <c r="I286" s="145" t="s">
        <v>870</v>
      </c>
      <c r="J286" s="227">
        <v>8</v>
      </c>
      <c r="K286" s="166"/>
      <c r="L286" s="166"/>
      <c r="M286" s="174"/>
      <c r="N286" s="166"/>
      <c r="O286" s="169"/>
      <c r="P286" s="183"/>
      <c r="Q286" s="170"/>
      <c r="R286" s="184"/>
      <c r="S286" s="184"/>
      <c r="T286" s="185"/>
      <c r="U286" s="186"/>
      <c r="V286" s="187"/>
      <c r="W286" s="81"/>
      <c r="X286" s="920"/>
    </row>
    <row r="287" spans="1:24" x14ac:dyDescent="0.3">
      <c r="A287" s="93"/>
      <c r="B287" s="44" t="s">
        <v>88</v>
      </c>
      <c r="C287" s="190" t="s">
        <v>928</v>
      </c>
      <c r="D287" s="44" t="str">
        <f>D286</f>
        <v>Ceramic Tile - 3x6 Sky Blue / Glossy</v>
      </c>
      <c r="E287" s="45"/>
      <c r="F287" s="45" t="s">
        <v>830</v>
      </c>
      <c r="G287" s="46">
        <f>G286*J286</f>
        <v>48.96</v>
      </c>
      <c r="H287" s="162">
        <v>64</v>
      </c>
      <c r="I287" s="48">
        <v>25.6</v>
      </c>
      <c r="J287" s="47">
        <f>J266</f>
        <v>2</v>
      </c>
      <c r="K287" s="47">
        <f>I287*$K$205</f>
        <v>1.4080000000000001</v>
      </c>
      <c r="L287" s="47">
        <f>L266</f>
        <v>1.4687999999999999</v>
      </c>
      <c r="M287" s="89">
        <f>SUM(J287:L287)</f>
        <v>4.8768000000000002</v>
      </c>
      <c r="N287" s="47">
        <f>G287+M287</f>
        <v>53.836800000000004</v>
      </c>
      <c r="O287" s="72">
        <f>N287*$O$205</f>
        <v>0.53836800000000007</v>
      </c>
      <c r="P287" s="94">
        <f>N287+O287</f>
        <v>54.375168000000002</v>
      </c>
      <c r="Q287" s="50">
        <v>0.35</v>
      </c>
      <c r="R287" s="95">
        <f>P287/(1-Q287)</f>
        <v>83.654104615384611</v>
      </c>
      <c r="S287" s="95">
        <f>W287-R287</f>
        <v>2.1058953846153941</v>
      </c>
      <c r="T287" s="199">
        <f>R287+S287</f>
        <v>85.76</v>
      </c>
      <c r="U287" s="97">
        <f>T287-P287</f>
        <v>31.384832000000003</v>
      </c>
      <c r="V287" s="51">
        <f>U287/T287</f>
        <v>0.36596119402985078</v>
      </c>
      <c r="W287" s="81">
        <f>W266</f>
        <v>85.76</v>
      </c>
      <c r="X287" s="920"/>
    </row>
    <row r="288" spans="1:24" x14ac:dyDescent="0.3">
      <c r="A288" s="163"/>
      <c r="B288" s="163" t="s">
        <v>88</v>
      </c>
      <c r="C288" s="163" t="s">
        <v>232</v>
      </c>
      <c r="D288" s="163" t="s">
        <v>233</v>
      </c>
      <c r="E288" s="164" t="s">
        <v>62</v>
      </c>
      <c r="F288" s="164" t="s">
        <v>779</v>
      </c>
      <c r="G288" s="200">
        <v>6.48</v>
      </c>
      <c r="H288" s="172"/>
      <c r="I288" s="145" t="s">
        <v>870</v>
      </c>
      <c r="J288" s="227">
        <v>8</v>
      </c>
      <c r="K288" s="166"/>
      <c r="L288" s="166"/>
      <c r="M288" s="174"/>
      <c r="N288" s="166"/>
      <c r="O288" s="169"/>
      <c r="P288" s="183"/>
      <c r="Q288" s="170"/>
      <c r="R288" s="184"/>
      <c r="S288" s="184"/>
      <c r="T288" s="185"/>
      <c r="U288" s="186"/>
      <c r="V288" s="187"/>
      <c r="W288" s="81"/>
      <c r="X288" s="920"/>
    </row>
    <row r="289" spans="1:25" ht="14.25" thickBot="1" x14ac:dyDescent="0.35">
      <c r="A289" s="205"/>
      <c r="B289" s="206" t="s">
        <v>88</v>
      </c>
      <c r="C289" s="219" t="s">
        <v>988</v>
      </c>
      <c r="D289" s="206" t="str">
        <f>D288</f>
        <v>Ceramic Tile - 3x12 Sky Blue / Glossy</v>
      </c>
      <c r="E289" s="208"/>
      <c r="F289" s="208" t="str">
        <f>F270</f>
        <v>SF</v>
      </c>
      <c r="G289" s="209">
        <f>G288*J288</f>
        <v>51.84</v>
      </c>
      <c r="H289" s="210">
        <v>32</v>
      </c>
      <c r="I289" s="370">
        <v>24</v>
      </c>
      <c r="J289" s="175">
        <f>J260</f>
        <v>2</v>
      </c>
      <c r="K289" s="175">
        <f>I289*$K$46</f>
        <v>1.32</v>
      </c>
      <c r="L289" s="175">
        <f>L282</f>
        <v>1.5552000000000001</v>
      </c>
      <c r="M289" s="176">
        <f>SUM(J289:L289)</f>
        <v>4.8752000000000004</v>
      </c>
      <c r="N289" s="175">
        <f>G289+M289</f>
        <v>56.715200000000003</v>
      </c>
      <c r="O289" s="177">
        <f>N289*$O$205</f>
        <v>0.56715199999999999</v>
      </c>
      <c r="P289" s="178">
        <f>N289+O289</f>
        <v>57.282352000000003</v>
      </c>
      <c r="Q289" s="179">
        <v>0.35</v>
      </c>
      <c r="R289" s="180">
        <f>P289/(1-Q289)</f>
        <v>88.126695384615388</v>
      </c>
      <c r="S289" s="180">
        <f>W289-R289</f>
        <v>-0.12669538461538821</v>
      </c>
      <c r="T289" s="212">
        <f>R289+S289</f>
        <v>88</v>
      </c>
      <c r="U289" s="181">
        <f>T289-P289</f>
        <v>30.717647999999997</v>
      </c>
      <c r="V289" s="182">
        <f>U289/T289</f>
        <v>0.34906418181818177</v>
      </c>
      <c r="W289" s="81">
        <f>W260</f>
        <v>88</v>
      </c>
      <c r="X289" s="920">
        <v>86.08</v>
      </c>
    </row>
    <row r="290" spans="1:25" x14ac:dyDescent="0.3">
      <c r="A290" s="44"/>
      <c r="B290" s="44" t="s">
        <v>88</v>
      </c>
      <c r="C290" s="44" t="s">
        <v>134</v>
      </c>
      <c r="D290" s="44" t="s">
        <v>135</v>
      </c>
      <c r="E290" s="45" t="s">
        <v>49</v>
      </c>
      <c r="F290" s="45" t="s">
        <v>49</v>
      </c>
      <c r="G290" s="213">
        <v>8</v>
      </c>
      <c r="H290" s="162">
        <v>57</v>
      </c>
      <c r="I290" s="48">
        <v>0.25</v>
      </c>
      <c r="J290" s="47">
        <f>J283</f>
        <v>0.5</v>
      </c>
      <c r="K290" s="47">
        <f>I290*$K$27</f>
        <v>3.2500000000000001E-2</v>
      </c>
      <c r="L290" s="47">
        <f>G290*$L$205</f>
        <v>0.24</v>
      </c>
      <c r="M290" s="89">
        <f>SUM(J290:L290)</f>
        <v>0.77249999999999996</v>
      </c>
      <c r="N290" s="47">
        <f>G290+M290</f>
        <v>8.7725000000000009</v>
      </c>
      <c r="O290" s="72">
        <f>N290*$O$205</f>
        <v>8.7725000000000011E-2</v>
      </c>
      <c r="P290" s="94">
        <f>N290+O290</f>
        <v>8.8602250000000016</v>
      </c>
      <c r="Q290" s="50">
        <f>Q283</f>
        <v>0.35</v>
      </c>
      <c r="R290" s="95">
        <f>P290/(1-Q290)</f>
        <v>13.631115384615386</v>
      </c>
      <c r="S290" s="95">
        <f>W290-R290</f>
        <v>4.8884615384613639E-2</v>
      </c>
      <c r="T290" s="96">
        <f>R290+S290</f>
        <v>13.68</v>
      </c>
      <c r="U290" s="97">
        <f>T290-P290</f>
        <v>4.8197749999999981</v>
      </c>
      <c r="V290" s="51">
        <f>U290/T290</f>
        <v>0.35232273391812852</v>
      </c>
      <c r="W290" s="81">
        <f>W283</f>
        <v>13.68</v>
      </c>
      <c r="X290" s="920"/>
    </row>
    <row r="291" spans="1:25" x14ac:dyDescent="0.3">
      <c r="A291" s="163"/>
      <c r="B291" s="163" t="s">
        <v>88</v>
      </c>
      <c r="C291" s="163" t="s">
        <v>192</v>
      </c>
      <c r="D291" s="163" t="s">
        <v>193</v>
      </c>
      <c r="E291" s="164" t="s">
        <v>62</v>
      </c>
      <c r="F291" s="164" t="s">
        <v>779</v>
      </c>
      <c r="G291" s="200">
        <v>7.06</v>
      </c>
      <c r="H291" s="166"/>
      <c r="I291" s="145" t="s">
        <v>870</v>
      </c>
      <c r="J291" s="260">
        <v>5.6</v>
      </c>
      <c r="K291" s="166"/>
      <c r="L291" s="166"/>
      <c r="M291" s="174"/>
      <c r="N291" s="166"/>
      <c r="O291" s="169"/>
      <c r="P291" s="183"/>
      <c r="Q291" s="170"/>
      <c r="R291" s="184"/>
      <c r="S291" s="184"/>
      <c r="T291" s="185"/>
      <c r="U291" s="186"/>
      <c r="V291" s="187"/>
      <c r="W291" s="81"/>
      <c r="X291" s="920"/>
    </row>
    <row r="292" spans="1:25" x14ac:dyDescent="0.3">
      <c r="A292" s="93"/>
      <c r="B292" s="44" t="s">
        <v>88</v>
      </c>
      <c r="C292" s="190" t="s">
        <v>929</v>
      </c>
      <c r="D292" s="44" t="str">
        <f>D291</f>
        <v>Ceramic Tile - 2-1/2 x 8 Indigo / Glossy</v>
      </c>
      <c r="E292" s="45"/>
      <c r="F292" s="45" t="s">
        <v>830</v>
      </c>
      <c r="G292" s="46">
        <f>G291*J291</f>
        <v>39.535999999999994</v>
      </c>
      <c r="H292" s="162">
        <v>40</v>
      </c>
      <c r="I292" s="48">
        <v>17.95</v>
      </c>
      <c r="J292" s="47">
        <f>J285</f>
        <v>2</v>
      </c>
      <c r="K292" s="47">
        <f>I292*$K$46</f>
        <v>0.98724999999999996</v>
      </c>
      <c r="L292" s="47">
        <f>L285</f>
        <v>1.1860799999999998</v>
      </c>
      <c r="M292" s="89">
        <f>SUM(J292:L292)</f>
        <v>4.17333</v>
      </c>
      <c r="N292" s="47">
        <f>G292+M292</f>
        <v>43.709329999999994</v>
      </c>
      <c r="O292" s="72">
        <f>N292*$O$205</f>
        <v>0.43709329999999996</v>
      </c>
      <c r="P292" s="94">
        <f>N292+O292</f>
        <v>44.146423299999995</v>
      </c>
      <c r="Q292" s="50">
        <v>0.35</v>
      </c>
      <c r="R292" s="95">
        <f>P292/(1-Q292)</f>
        <v>67.917574307692291</v>
      </c>
      <c r="S292" s="95">
        <f>W292-R292</f>
        <v>1.682425692307703</v>
      </c>
      <c r="T292" s="188">
        <f>R292+S292</f>
        <v>69.599999999999994</v>
      </c>
      <c r="U292" s="97">
        <f>T292-P292</f>
        <v>25.453576699999999</v>
      </c>
      <c r="V292" s="51">
        <f>U292/T292</f>
        <v>0.36571230890804601</v>
      </c>
      <c r="W292" s="81">
        <f>W285</f>
        <v>69.599999999999994</v>
      </c>
      <c r="X292" s="920"/>
    </row>
    <row r="293" spans="1:25" x14ac:dyDescent="0.3">
      <c r="A293" s="163"/>
      <c r="B293" s="163" t="s">
        <v>88</v>
      </c>
      <c r="C293" s="163" t="s">
        <v>287</v>
      </c>
      <c r="D293" s="163" t="s">
        <v>288</v>
      </c>
      <c r="E293" s="164" t="s">
        <v>62</v>
      </c>
      <c r="F293" s="164" t="s">
        <v>779</v>
      </c>
      <c r="G293" s="200">
        <v>6.12</v>
      </c>
      <c r="H293" s="166"/>
      <c r="I293" s="145" t="s">
        <v>870</v>
      </c>
      <c r="J293" s="227">
        <v>8</v>
      </c>
      <c r="K293" s="166"/>
      <c r="L293" s="166"/>
      <c r="M293" s="174"/>
      <c r="N293" s="166"/>
      <c r="O293" s="169"/>
      <c r="P293" s="183"/>
      <c r="Q293" s="170"/>
      <c r="R293" s="184"/>
      <c r="S293" s="184"/>
      <c r="T293" s="185"/>
      <c r="U293" s="186"/>
      <c r="V293" s="187"/>
      <c r="W293" s="81"/>
      <c r="X293" s="920"/>
    </row>
    <row r="294" spans="1:25" x14ac:dyDescent="0.3">
      <c r="A294" s="93"/>
      <c r="B294" s="44" t="s">
        <v>88</v>
      </c>
      <c r="C294" s="190" t="s">
        <v>930</v>
      </c>
      <c r="D294" s="44" t="str">
        <f>D293</f>
        <v>Ceramic Tile - 3x6 Indigo / Glossy</v>
      </c>
      <c r="E294" s="45"/>
      <c r="F294" s="45" t="s">
        <v>830</v>
      </c>
      <c r="G294" s="46">
        <f>G293*J293</f>
        <v>48.96</v>
      </c>
      <c r="H294" s="162">
        <v>64</v>
      </c>
      <c r="I294" s="48">
        <v>25.6</v>
      </c>
      <c r="J294" s="47">
        <f>J287</f>
        <v>2</v>
      </c>
      <c r="K294" s="47">
        <f>I294*$K$205</f>
        <v>1.4080000000000001</v>
      </c>
      <c r="L294" s="47">
        <f>L287</f>
        <v>1.4687999999999999</v>
      </c>
      <c r="M294" s="89">
        <f>SUM(J294:L294)</f>
        <v>4.8768000000000002</v>
      </c>
      <c r="N294" s="47">
        <f>G294+M294</f>
        <v>53.836800000000004</v>
      </c>
      <c r="O294" s="72">
        <f>N294*$O$205</f>
        <v>0.53836800000000007</v>
      </c>
      <c r="P294" s="94">
        <f>N294+O294</f>
        <v>54.375168000000002</v>
      </c>
      <c r="Q294" s="50">
        <v>0.35</v>
      </c>
      <c r="R294" s="95">
        <f>P294/(1-Q294)</f>
        <v>83.654104615384611</v>
      </c>
      <c r="S294" s="95">
        <f>W294-R294</f>
        <v>2.1058953846153941</v>
      </c>
      <c r="T294" s="199">
        <f>R294+S294</f>
        <v>85.76</v>
      </c>
      <c r="U294" s="97">
        <f>T294-P294</f>
        <v>31.384832000000003</v>
      </c>
      <c r="V294" s="51">
        <f>U294/T294</f>
        <v>0.36596119402985078</v>
      </c>
      <c r="W294" s="81">
        <f>W287</f>
        <v>85.76</v>
      </c>
      <c r="X294" s="920"/>
    </row>
    <row r="295" spans="1:25" x14ac:dyDescent="0.3">
      <c r="A295" s="163"/>
      <c r="B295" s="163" t="s">
        <v>88</v>
      </c>
      <c r="C295" s="163" t="s">
        <v>224</v>
      </c>
      <c r="D295" s="163" t="s">
        <v>225</v>
      </c>
      <c r="E295" s="164" t="s">
        <v>62</v>
      </c>
      <c r="F295" s="164" t="s">
        <v>779</v>
      </c>
      <c r="G295" s="200">
        <v>6.48</v>
      </c>
      <c r="H295" s="166"/>
      <c r="I295" s="145" t="s">
        <v>870</v>
      </c>
      <c r="J295" s="227">
        <v>8</v>
      </c>
      <c r="K295" s="166"/>
      <c r="L295" s="166"/>
      <c r="M295" s="174"/>
      <c r="N295" s="166"/>
      <c r="O295" s="169"/>
      <c r="P295" s="183"/>
      <c r="Q295" s="170"/>
      <c r="R295" s="184"/>
      <c r="S295" s="184"/>
      <c r="T295" s="185"/>
      <c r="U295" s="186"/>
      <c r="V295" s="187"/>
      <c r="W295" s="81"/>
      <c r="X295" s="920"/>
    </row>
    <row r="296" spans="1:25" ht="14.25" thickBot="1" x14ac:dyDescent="0.35">
      <c r="A296" s="205"/>
      <c r="B296" s="206" t="s">
        <v>88</v>
      </c>
      <c r="C296" s="219" t="s">
        <v>931</v>
      </c>
      <c r="D296" s="206" t="str">
        <f>D295</f>
        <v>Ceramic Tile - 3x12 Indigo / Glossy</v>
      </c>
      <c r="E296" s="208"/>
      <c r="F296" s="208" t="str">
        <f>F288</f>
        <v>SF</v>
      </c>
      <c r="G296" s="209">
        <f>G295*J295</f>
        <v>51.84</v>
      </c>
      <c r="H296" s="210">
        <v>32</v>
      </c>
      <c r="I296" s="370">
        <v>24</v>
      </c>
      <c r="J296" s="175">
        <v>2</v>
      </c>
      <c r="K296" s="175">
        <f>I296*$K$46</f>
        <v>1.32</v>
      </c>
      <c r="L296" s="175">
        <f>G296*L27</f>
        <v>1.5552000000000001</v>
      </c>
      <c r="M296" s="176">
        <f>SUM(J296:L296)</f>
        <v>4.8752000000000004</v>
      </c>
      <c r="N296" s="175">
        <f>G296+M296</f>
        <v>56.715200000000003</v>
      </c>
      <c r="O296" s="177">
        <f>N296*$O$205</f>
        <v>0.56715199999999999</v>
      </c>
      <c r="P296" s="178">
        <f>N296+O296</f>
        <v>57.282352000000003</v>
      </c>
      <c r="Q296" s="179">
        <v>0.35</v>
      </c>
      <c r="R296" s="180">
        <f>P296/(1-Q296)</f>
        <v>88.126695384615388</v>
      </c>
      <c r="S296" s="180">
        <f>W296-R296</f>
        <v>-0.12669538461538821</v>
      </c>
      <c r="T296" s="212">
        <f>R296+S296</f>
        <v>88</v>
      </c>
      <c r="U296" s="181">
        <f>T296-P296</f>
        <v>30.717647999999997</v>
      </c>
      <c r="V296" s="182">
        <f>U296/T296</f>
        <v>0.34906418181818177</v>
      </c>
      <c r="W296" s="81">
        <v>88</v>
      </c>
      <c r="X296" s="920">
        <v>78.400000000000006</v>
      </c>
    </row>
    <row r="297" spans="1:25" x14ac:dyDescent="0.3">
      <c r="A297" s="44"/>
      <c r="B297" s="44" t="s">
        <v>88</v>
      </c>
      <c r="C297" s="44" t="s">
        <v>98</v>
      </c>
      <c r="D297" s="44" t="s">
        <v>99</v>
      </c>
      <c r="E297" s="45" t="s">
        <v>49</v>
      </c>
      <c r="F297" s="45" t="s">
        <v>49</v>
      </c>
      <c r="G297" s="213">
        <v>8</v>
      </c>
      <c r="H297" s="259">
        <v>57</v>
      </c>
      <c r="I297" s="48">
        <v>0.25</v>
      </c>
      <c r="J297" s="47">
        <f>J290</f>
        <v>0.5</v>
      </c>
      <c r="K297" s="47">
        <f>I297*$K$27</f>
        <v>3.2500000000000001E-2</v>
      </c>
      <c r="L297" s="47">
        <f>G297*$L$205</f>
        <v>0.24</v>
      </c>
      <c r="M297" s="89">
        <f>SUM(J297:L297)</f>
        <v>0.77249999999999996</v>
      </c>
      <c r="N297" s="47">
        <f>G297+M297</f>
        <v>8.7725000000000009</v>
      </c>
      <c r="O297" s="72">
        <f>N297*$O$205</f>
        <v>8.7725000000000011E-2</v>
      </c>
      <c r="P297" s="94">
        <f>N297+O297</f>
        <v>8.8602250000000016</v>
      </c>
      <c r="Q297" s="50">
        <v>0.35</v>
      </c>
      <c r="R297" s="95">
        <f>P297/(1-Q297)</f>
        <v>13.631115384615386</v>
      </c>
      <c r="S297" s="95">
        <f>W297-R297</f>
        <v>4.8884615384613639E-2</v>
      </c>
      <c r="T297" s="96">
        <f>R297+S297</f>
        <v>13.68</v>
      </c>
      <c r="U297" s="97">
        <f>T297-P297</f>
        <v>4.8197749999999981</v>
      </c>
      <c r="V297" s="51">
        <f>U297/T297</f>
        <v>0.35232273391812852</v>
      </c>
      <c r="W297" s="81">
        <f>W290</f>
        <v>13.68</v>
      </c>
      <c r="X297" s="920"/>
    </row>
    <row r="298" spans="1:25" x14ac:dyDescent="0.3">
      <c r="A298" s="163"/>
      <c r="B298" s="163" t="s">
        <v>88</v>
      </c>
      <c r="C298" s="163" t="s">
        <v>180</v>
      </c>
      <c r="D298" s="163" t="s">
        <v>181</v>
      </c>
      <c r="E298" s="164" t="s">
        <v>62</v>
      </c>
      <c r="F298" s="164" t="s">
        <v>779</v>
      </c>
      <c r="G298" s="200">
        <v>7.06</v>
      </c>
      <c r="H298" s="166"/>
      <c r="I298" s="145" t="s">
        <v>870</v>
      </c>
      <c r="J298" s="260">
        <v>5.6</v>
      </c>
      <c r="K298" s="166"/>
      <c r="L298" s="166"/>
      <c r="M298" s="174"/>
      <c r="N298" s="166"/>
      <c r="O298" s="169"/>
      <c r="P298" s="183"/>
      <c r="Q298" s="170"/>
      <c r="R298" s="184"/>
      <c r="S298" s="184"/>
      <c r="T298" s="185"/>
      <c r="U298" s="186"/>
      <c r="V298" s="187"/>
      <c r="W298" s="81"/>
      <c r="X298" s="920"/>
    </row>
    <row r="299" spans="1:25" x14ac:dyDescent="0.3">
      <c r="A299" s="93"/>
      <c r="B299" s="44" t="s">
        <v>88</v>
      </c>
      <c r="C299" s="190" t="s">
        <v>932</v>
      </c>
      <c r="D299" s="44" t="str">
        <f>D298</f>
        <v>Ceramic Tile - 2-1/2 x 8 Blue Bell / Glossy</v>
      </c>
      <c r="E299" s="45"/>
      <c r="F299" s="45" t="s">
        <v>830</v>
      </c>
      <c r="G299" s="46">
        <f>G298*5.6</f>
        <v>39.535999999999994</v>
      </c>
      <c r="H299" s="162">
        <v>40</v>
      </c>
      <c r="I299" s="48">
        <v>17.95</v>
      </c>
      <c r="J299" s="47">
        <f>J285</f>
        <v>2</v>
      </c>
      <c r="K299" s="47">
        <f>I299*$K$46</f>
        <v>0.98724999999999996</v>
      </c>
      <c r="L299" s="47">
        <f>L285</f>
        <v>1.1860799999999998</v>
      </c>
      <c r="M299" s="89">
        <f>SUM(J299:L299)</f>
        <v>4.17333</v>
      </c>
      <c r="N299" s="47">
        <f>G299+M299</f>
        <v>43.709329999999994</v>
      </c>
      <c r="O299" s="72">
        <f>N299*$O$205</f>
        <v>0.43709329999999996</v>
      </c>
      <c r="P299" s="94">
        <f>N299+O299</f>
        <v>44.146423299999995</v>
      </c>
      <c r="Q299" s="50">
        <v>0.35</v>
      </c>
      <c r="R299" s="95">
        <f>P299/(1-Q299)</f>
        <v>67.917574307692291</v>
      </c>
      <c r="S299" s="95">
        <f>W299-R299</f>
        <v>1.682425692307703</v>
      </c>
      <c r="T299" s="188">
        <f>R299+S299</f>
        <v>69.599999999999994</v>
      </c>
      <c r="U299" s="97">
        <f>T299-P299</f>
        <v>25.453576699999999</v>
      </c>
      <c r="V299" s="51">
        <f>U299/T299</f>
        <v>0.36571230890804601</v>
      </c>
      <c r="W299" s="81">
        <f>W285</f>
        <v>69.599999999999994</v>
      </c>
      <c r="X299" s="920"/>
    </row>
    <row r="300" spans="1:25" ht="14.25" thickBot="1" x14ac:dyDescent="0.35">
      <c r="A300" s="536"/>
      <c r="B300" s="536"/>
      <c r="C300" s="536"/>
      <c r="D300" s="368" t="s">
        <v>905</v>
      </c>
      <c r="E300" s="371"/>
      <c r="F300" s="371"/>
      <c r="G300" s="381"/>
      <c r="H300" s="372"/>
      <c r="I300" s="340"/>
      <c r="J300" s="340"/>
      <c r="K300" s="340"/>
      <c r="L300" s="340"/>
      <c r="M300" s="391"/>
      <c r="N300" s="340"/>
      <c r="O300" s="373"/>
      <c r="P300" s="391"/>
      <c r="Q300" s="374"/>
      <c r="R300" s="375"/>
      <c r="S300" s="375"/>
      <c r="T300" s="376"/>
      <c r="U300" s="392"/>
      <c r="V300" s="377"/>
      <c r="W300" s="81"/>
      <c r="X300" s="169"/>
    </row>
    <row r="301" spans="1:25" s="5" customFormat="1" ht="16.5" thickBot="1" x14ac:dyDescent="0.35">
      <c r="A301" s="942" t="s">
        <v>881</v>
      </c>
      <c r="B301" s="943"/>
      <c r="C301" s="943"/>
      <c r="D301" s="943"/>
      <c r="E301" s="944"/>
      <c r="F301" s="944"/>
      <c r="G301" s="944"/>
      <c r="H301" s="944"/>
      <c r="I301" s="158"/>
      <c r="J301" s="156"/>
      <c r="K301" s="156"/>
      <c r="L301" s="156"/>
      <c r="M301" s="159"/>
      <c r="N301" s="156"/>
      <c r="O301" s="158"/>
      <c r="P301" s="158"/>
      <c r="Q301" s="160"/>
      <c r="R301" s="156"/>
      <c r="S301" s="156"/>
      <c r="T301" s="156"/>
      <c r="U301" s="156"/>
      <c r="V301" s="161"/>
      <c r="W301" s="80"/>
      <c r="X301" s="923"/>
    </row>
    <row r="302" spans="1:25" s="5" customFormat="1" ht="51" x14ac:dyDescent="0.3">
      <c r="A302" s="26" t="s">
        <v>818</v>
      </c>
      <c r="B302" s="148" t="s">
        <v>782</v>
      </c>
      <c r="C302" s="26" t="s">
        <v>783</v>
      </c>
      <c r="D302" s="26" t="s">
        <v>828</v>
      </c>
      <c r="E302" s="27" t="s">
        <v>781</v>
      </c>
      <c r="F302" s="27" t="s">
        <v>780</v>
      </c>
      <c r="G302" s="28" t="s">
        <v>823</v>
      </c>
      <c r="H302" s="29" t="s">
        <v>834</v>
      </c>
      <c r="I302" s="30" t="s">
        <v>832</v>
      </c>
      <c r="J302" s="27" t="s">
        <v>800</v>
      </c>
      <c r="K302" s="27" t="s">
        <v>801</v>
      </c>
      <c r="L302" s="27" t="str">
        <f>L28</f>
        <v>SURCH FEE</v>
      </c>
      <c r="M302" s="61" t="s">
        <v>810</v>
      </c>
      <c r="N302" s="27" t="s">
        <v>802</v>
      </c>
      <c r="O302" s="29" t="s">
        <v>803</v>
      </c>
      <c r="P302" s="66" t="s">
        <v>811</v>
      </c>
      <c r="Q302" s="32" t="s">
        <v>804</v>
      </c>
      <c r="R302" s="27" t="s">
        <v>805</v>
      </c>
      <c r="S302" s="27" t="s">
        <v>806</v>
      </c>
      <c r="T302" s="27" t="s">
        <v>835</v>
      </c>
      <c r="U302" s="27" t="s">
        <v>808</v>
      </c>
      <c r="V302" s="27" t="s">
        <v>809</v>
      </c>
      <c r="W302" s="80"/>
      <c r="X302" s="904" t="s">
        <v>820</v>
      </c>
      <c r="Y302" s="5" t="s">
        <v>821</v>
      </c>
    </row>
    <row r="303" spans="1:25" x14ac:dyDescent="0.3">
      <c r="A303" s="163"/>
      <c r="B303" s="163" t="s">
        <v>88</v>
      </c>
      <c r="C303" s="163" t="s">
        <v>251</v>
      </c>
      <c r="D303" s="163" t="s">
        <v>252</v>
      </c>
      <c r="E303" s="164" t="s">
        <v>62</v>
      </c>
      <c r="F303" s="164" t="s">
        <v>779</v>
      </c>
      <c r="G303" s="200">
        <v>6.12</v>
      </c>
      <c r="H303" s="172"/>
      <c r="I303" s="145" t="s">
        <v>870</v>
      </c>
      <c r="J303" s="227">
        <v>8</v>
      </c>
      <c r="K303" s="166"/>
      <c r="L303" s="166"/>
      <c r="M303" s="174"/>
      <c r="N303" s="166"/>
      <c r="O303" s="169"/>
      <c r="P303" s="183"/>
      <c r="Q303" s="170"/>
      <c r="R303" s="184"/>
      <c r="S303" s="184"/>
      <c r="T303" s="185"/>
      <c r="U303" s="186"/>
      <c r="V303" s="187"/>
      <c r="W303" s="81"/>
      <c r="X303" s="920"/>
    </row>
    <row r="304" spans="1:25" x14ac:dyDescent="0.3">
      <c r="A304" s="93"/>
      <c r="B304" s="44" t="s">
        <v>88</v>
      </c>
      <c r="C304" s="190" t="s">
        <v>863</v>
      </c>
      <c r="D304" s="44" t="str">
        <f>D303</f>
        <v>Ceramic Tile - 3x6 Blue Bell / Glossy</v>
      </c>
      <c r="E304" s="45"/>
      <c r="F304" s="45" t="s">
        <v>830</v>
      </c>
      <c r="G304" s="46">
        <f>G303*8</f>
        <v>48.96</v>
      </c>
      <c r="H304" s="162">
        <v>64</v>
      </c>
      <c r="I304" s="48">
        <v>25.6</v>
      </c>
      <c r="J304" s="47">
        <f>J266</f>
        <v>2</v>
      </c>
      <c r="K304" s="47">
        <f>I304*$K$205</f>
        <v>1.4080000000000001</v>
      </c>
      <c r="L304" s="47">
        <f>L287</f>
        <v>1.4687999999999999</v>
      </c>
      <c r="M304" s="89">
        <f>SUM(J304:L304)</f>
        <v>4.8768000000000002</v>
      </c>
      <c r="N304" s="47">
        <f>G304+M304</f>
        <v>53.836800000000004</v>
      </c>
      <c r="O304" s="72">
        <f>N304*$O$205</f>
        <v>0.53836800000000007</v>
      </c>
      <c r="P304" s="94">
        <f>N304+O304</f>
        <v>54.375168000000002</v>
      </c>
      <c r="Q304" s="50">
        <v>0.35</v>
      </c>
      <c r="R304" s="95">
        <f>P304/(1-Q304)</f>
        <v>83.654104615384611</v>
      </c>
      <c r="S304" s="95">
        <f>W304-R304</f>
        <v>2.1058953846153941</v>
      </c>
      <c r="T304" s="199">
        <f>R304+S304</f>
        <v>85.76</v>
      </c>
      <c r="U304" s="97">
        <f>T304-P304</f>
        <v>31.384832000000003</v>
      </c>
      <c r="V304" s="51">
        <f>U304/T304</f>
        <v>0.36596119402985078</v>
      </c>
      <c r="W304" s="81">
        <f>W266</f>
        <v>85.76</v>
      </c>
      <c r="X304" s="920"/>
    </row>
    <row r="305" spans="1:24" x14ac:dyDescent="0.3">
      <c r="A305" s="163"/>
      <c r="B305" s="163" t="s">
        <v>88</v>
      </c>
      <c r="C305" s="163" t="s">
        <v>212</v>
      </c>
      <c r="D305" s="163" t="s">
        <v>213</v>
      </c>
      <c r="E305" s="164" t="s">
        <v>62</v>
      </c>
      <c r="F305" s="164" t="s">
        <v>779</v>
      </c>
      <c r="G305" s="200">
        <v>6.48</v>
      </c>
      <c r="H305" s="227"/>
      <c r="I305" s="145" t="s">
        <v>870</v>
      </c>
      <c r="J305" s="227">
        <v>8</v>
      </c>
      <c r="K305" s="166"/>
      <c r="L305" s="166"/>
      <c r="M305" s="174"/>
      <c r="N305" s="166"/>
      <c r="O305" s="169"/>
      <c r="P305" s="183"/>
      <c r="Q305" s="170"/>
      <c r="R305" s="184"/>
      <c r="S305" s="184"/>
      <c r="T305" s="185"/>
      <c r="U305" s="186"/>
      <c r="V305" s="187"/>
      <c r="W305" s="81"/>
      <c r="X305" s="920"/>
    </row>
    <row r="306" spans="1:24" ht="14.25" thickBot="1" x14ac:dyDescent="0.35">
      <c r="A306" s="205"/>
      <c r="B306" s="206" t="s">
        <v>88</v>
      </c>
      <c r="C306" s="219" t="str">
        <f>C305</f>
        <v>KBB312</v>
      </c>
      <c r="D306" s="206" t="str">
        <f>D305</f>
        <v>Ceramic Tile - 3x12 Blue Bell / Glossy</v>
      </c>
      <c r="E306" s="208"/>
      <c r="F306" s="208" t="str">
        <f>F282</f>
        <v>SF</v>
      </c>
      <c r="G306" s="209">
        <f>G305*8</f>
        <v>51.84</v>
      </c>
      <c r="H306" s="210">
        <v>32</v>
      </c>
      <c r="I306" s="211">
        <v>24</v>
      </c>
      <c r="J306" s="175">
        <f>J268</f>
        <v>2</v>
      </c>
      <c r="K306" s="175">
        <f>I306*$K$46</f>
        <v>1.32</v>
      </c>
      <c r="L306" s="175">
        <f>G306*L27</f>
        <v>1.5552000000000001</v>
      </c>
      <c r="M306" s="176">
        <f>SUM(J306:L306)</f>
        <v>4.8752000000000004</v>
      </c>
      <c r="N306" s="175">
        <f>G306+M306</f>
        <v>56.715200000000003</v>
      </c>
      <c r="O306" s="177">
        <f>N306*$O$205</f>
        <v>0.56715199999999999</v>
      </c>
      <c r="P306" s="178">
        <f>N306+O306</f>
        <v>57.282352000000003</v>
      </c>
      <c r="Q306" s="179">
        <v>0.35</v>
      </c>
      <c r="R306" s="180">
        <f>P306/(1-Q306)</f>
        <v>88.126695384615388</v>
      </c>
      <c r="S306" s="180"/>
      <c r="T306" s="212">
        <f>R306+S306</f>
        <v>88.126695384615388</v>
      </c>
      <c r="U306" s="181">
        <f>T306-P306</f>
        <v>30.844343384615385</v>
      </c>
      <c r="V306" s="182">
        <f>U306/T306</f>
        <v>0.35</v>
      </c>
      <c r="W306" s="81">
        <f>W268</f>
        <v>88</v>
      </c>
      <c r="X306" s="920">
        <v>78.400000000000006</v>
      </c>
    </row>
    <row r="307" spans="1:24" x14ac:dyDescent="0.3">
      <c r="A307" s="369"/>
      <c r="B307" s="44" t="s">
        <v>88</v>
      </c>
      <c r="C307" s="141" t="s">
        <v>96</v>
      </c>
      <c r="D307" s="44" t="s">
        <v>97</v>
      </c>
      <c r="E307" s="142" t="s">
        <v>49</v>
      </c>
      <c r="F307" s="142" t="s">
        <v>49</v>
      </c>
      <c r="G307" s="573">
        <v>8</v>
      </c>
      <c r="H307" s="172">
        <v>57</v>
      </c>
      <c r="I307" s="145">
        <v>0.25</v>
      </c>
      <c r="J307" s="144">
        <f>J290</f>
        <v>0.5</v>
      </c>
      <c r="K307" s="144">
        <f>K297</f>
        <v>3.2500000000000001E-2</v>
      </c>
      <c r="L307" s="144">
        <f>G307*$L$205</f>
        <v>0.24</v>
      </c>
      <c r="M307" s="194">
        <f>SUM(J307:L307)</f>
        <v>0.77249999999999996</v>
      </c>
      <c r="N307" s="144">
        <f>G307+M307</f>
        <v>8.7725000000000009</v>
      </c>
      <c r="O307" s="146">
        <f>N307*$O$205</f>
        <v>8.7725000000000011E-2</v>
      </c>
      <c r="P307" s="195">
        <f>N307+O307</f>
        <v>8.8602250000000016</v>
      </c>
      <c r="Q307" s="147">
        <v>0.35</v>
      </c>
      <c r="R307" s="196">
        <f>P307/(1-Q307)</f>
        <v>13.631115384615386</v>
      </c>
      <c r="S307" s="196">
        <f>W307-R307</f>
        <v>4.8884615384613639E-2</v>
      </c>
      <c r="T307" s="226">
        <f>R307+S307</f>
        <v>13.68</v>
      </c>
      <c r="U307" s="143">
        <f>T307-P307</f>
        <v>4.8197749999999981</v>
      </c>
      <c r="V307" s="197">
        <f>U307/T307</f>
        <v>0.35232273391812852</v>
      </c>
      <c r="W307" s="81">
        <f>W297</f>
        <v>13.68</v>
      </c>
      <c r="X307" s="921"/>
    </row>
    <row r="308" spans="1:24" s="124" customFormat="1" x14ac:dyDescent="0.3">
      <c r="A308" s="163"/>
      <c r="B308" s="163" t="s">
        <v>88</v>
      </c>
      <c r="C308" s="163" t="s">
        <v>178</v>
      </c>
      <c r="D308" s="163" t="s">
        <v>179</v>
      </c>
      <c r="E308" s="164" t="s">
        <v>62</v>
      </c>
      <c r="F308" s="164" t="s">
        <v>779</v>
      </c>
      <c r="G308" s="200">
        <v>7.06</v>
      </c>
      <c r="H308" s="166"/>
      <c r="I308" s="166" t="s">
        <v>870</v>
      </c>
      <c r="J308" s="166"/>
      <c r="K308" s="166"/>
      <c r="L308" s="166"/>
      <c r="M308" s="174"/>
      <c r="N308" s="166"/>
      <c r="O308" s="169"/>
      <c r="P308" s="183"/>
      <c r="Q308" s="170"/>
      <c r="R308" s="184"/>
      <c r="S308" s="184"/>
      <c r="T308" s="185"/>
      <c r="U308" s="186"/>
      <c r="V308" s="187"/>
      <c r="W308" s="81"/>
      <c r="X308" s="128"/>
    </row>
    <row r="309" spans="1:24" s="124" customFormat="1" x14ac:dyDescent="0.3">
      <c r="A309" s="44"/>
      <c r="B309" s="44"/>
      <c r="C309" s="44" t="s">
        <v>933</v>
      </c>
      <c r="D309" s="44" t="s">
        <v>179</v>
      </c>
      <c r="E309" s="45"/>
      <c r="F309" s="45" t="s">
        <v>830</v>
      </c>
      <c r="G309" s="46">
        <f>G308*5.6</f>
        <v>39.535999999999994</v>
      </c>
      <c r="H309" s="47">
        <v>40</v>
      </c>
      <c r="I309" s="47">
        <v>17.95</v>
      </c>
      <c r="J309" s="47">
        <v>2</v>
      </c>
      <c r="K309" s="47">
        <f>I309*$K$46</f>
        <v>0.98724999999999996</v>
      </c>
      <c r="L309" s="47">
        <f>L299</f>
        <v>1.1860799999999998</v>
      </c>
      <c r="M309" s="89">
        <f>SUM(J309:L309)</f>
        <v>4.17333</v>
      </c>
      <c r="N309" s="47">
        <f>G309+M309</f>
        <v>43.709329999999994</v>
      </c>
      <c r="O309" s="72">
        <f>N309*$O$205</f>
        <v>0.43709329999999996</v>
      </c>
      <c r="P309" s="94">
        <f>N309+O309</f>
        <v>44.146423299999995</v>
      </c>
      <c r="Q309" s="50">
        <v>0.35</v>
      </c>
      <c r="R309" s="95">
        <f>P309/(1-Q309)</f>
        <v>67.917574307692291</v>
      </c>
      <c r="S309" s="95">
        <f>W309-R309</f>
        <v>1.682425692307703</v>
      </c>
      <c r="T309" s="188">
        <f>R309+S309</f>
        <v>69.599999999999994</v>
      </c>
      <c r="U309" s="97">
        <f>T309-P309</f>
        <v>25.453576699999999</v>
      </c>
      <c r="V309" s="51">
        <f>U309/T309</f>
        <v>0.36571230890804601</v>
      </c>
      <c r="W309" s="81">
        <v>69.599999999999994</v>
      </c>
      <c r="X309" s="128"/>
    </row>
    <row r="310" spans="1:24" s="124" customFormat="1" x14ac:dyDescent="0.3">
      <c r="A310" s="163"/>
      <c r="B310" s="163" t="s">
        <v>88</v>
      </c>
      <c r="C310" s="163" t="s">
        <v>249</v>
      </c>
      <c r="D310" s="163" t="s">
        <v>250</v>
      </c>
      <c r="E310" s="164" t="s">
        <v>62</v>
      </c>
      <c r="F310" s="164" t="s">
        <v>779</v>
      </c>
      <c r="G310" s="574">
        <v>6.12</v>
      </c>
      <c r="H310" s="166"/>
      <c r="I310" s="166" t="s">
        <v>870</v>
      </c>
      <c r="J310" s="166"/>
      <c r="K310" s="166"/>
      <c r="L310" s="166"/>
      <c r="M310" s="174"/>
      <c r="N310" s="166"/>
      <c r="O310" s="169"/>
      <c r="P310" s="183"/>
      <c r="Q310" s="170"/>
      <c r="R310" s="184"/>
      <c r="S310" s="184"/>
      <c r="T310" s="185"/>
      <c r="U310" s="186"/>
      <c r="V310" s="187"/>
      <c r="W310" s="81"/>
      <c r="X310" s="128"/>
    </row>
    <row r="311" spans="1:24" s="689" customFormat="1" x14ac:dyDescent="0.3">
      <c r="A311" s="674"/>
      <c r="B311" s="674"/>
      <c r="C311" s="674" t="s">
        <v>934</v>
      </c>
      <c r="D311" s="674" t="s">
        <v>250</v>
      </c>
      <c r="E311" s="676"/>
      <c r="F311" s="676" t="s">
        <v>830</v>
      </c>
      <c r="G311" s="690">
        <f>G310*8</f>
        <v>48.96</v>
      </c>
      <c r="H311" s="680">
        <v>64</v>
      </c>
      <c r="I311" s="680">
        <v>25.6</v>
      </c>
      <c r="J311" s="680">
        <v>2</v>
      </c>
      <c r="K311" s="680">
        <f>I311*$K$46</f>
        <v>1.4080000000000001</v>
      </c>
      <c r="L311" s="680">
        <f>L304</f>
        <v>1.4687999999999999</v>
      </c>
      <c r="M311" s="681">
        <f>SUM(J311:L311)</f>
        <v>4.8768000000000002</v>
      </c>
      <c r="N311" s="680">
        <f>G311+M311</f>
        <v>53.836800000000004</v>
      </c>
      <c r="O311" s="682">
        <f>N311*$O$205</f>
        <v>0.53836800000000007</v>
      </c>
      <c r="P311" s="683">
        <f>N311+O311</f>
        <v>54.375168000000002</v>
      </c>
      <c r="Q311" s="684">
        <v>0.35</v>
      </c>
      <c r="R311" s="685">
        <f>P311/(1-Q311)</f>
        <v>83.654104615384611</v>
      </c>
      <c r="S311" s="685">
        <f>W311-R311</f>
        <v>2.1058953846153941</v>
      </c>
      <c r="T311" s="686">
        <f>R311+S311</f>
        <v>85.76</v>
      </c>
      <c r="U311" s="687">
        <f>T311-P311</f>
        <v>31.384832000000003</v>
      </c>
      <c r="V311" s="688">
        <f>U311/T311</f>
        <v>0.36596119402985078</v>
      </c>
      <c r="W311" s="669">
        <v>85.76</v>
      </c>
      <c r="X311" s="927"/>
    </row>
    <row r="312" spans="1:24" s="124" customFormat="1" x14ac:dyDescent="0.3">
      <c r="A312" s="163"/>
      <c r="B312" s="124" t="s">
        <v>88</v>
      </c>
      <c r="C312" s="163" t="s">
        <v>210</v>
      </c>
      <c r="D312" s="163" t="s">
        <v>211</v>
      </c>
      <c r="E312" s="125" t="s">
        <v>62</v>
      </c>
      <c r="F312" s="164" t="s">
        <v>779</v>
      </c>
      <c r="G312" s="200">
        <v>6.48</v>
      </c>
      <c r="H312" s="166"/>
      <c r="I312" s="166" t="s">
        <v>870</v>
      </c>
      <c r="J312" s="166"/>
      <c r="K312" s="166"/>
      <c r="L312" s="166"/>
      <c r="M312" s="174"/>
      <c r="N312" s="166"/>
      <c r="O312" s="169"/>
      <c r="P312" s="183"/>
      <c r="Q312" s="170"/>
      <c r="R312" s="184"/>
      <c r="S312" s="184"/>
      <c r="T312" s="185"/>
      <c r="U312" s="186"/>
      <c r="V312" s="187"/>
      <c r="W312" s="81"/>
      <c r="X312" s="128"/>
    </row>
    <row r="313" spans="1:24" s="124" customFormat="1" ht="14.25" thickBot="1" x14ac:dyDescent="0.35">
      <c r="A313" s="206"/>
      <c r="B313" s="571"/>
      <c r="C313" s="206" t="s">
        <v>935</v>
      </c>
      <c r="D313" s="206" t="s">
        <v>211</v>
      </c>
      <c r="E313" s="572"/>
      <c r="F313" s="208" t="s">
        <v>830</v>
      </c>
      <c r="G313" s="209">
        <f>G312*8</f>
        <v>51.84</v>
      </c>
      <c r="H313" s="175">
        <v>32</v>
      </c>
      <c r="I313" s="175">
        <v>24</v>
      </c>
      <c r="J313" s="175">
        <v>2</v>
      </c>
      <c r="K313" s="175">
        <f>I313*$K$46</f>
        <v>1.32</v>
      </c>
      <c r="L313" s="175">
        <f>L306</f>
        <v>1.5552000000000001</v>
      </c>
      <c r="M313" s="176">
        <f>SUM(J313:L313)</f>
        <v>4.8752000000000004</v>
      </c>
      <c r="N313" s="175">
        <f>G313+M313</f>
        <v>56.715200000000003</v>
      </c>
      <c r="O313" s="177">
        <f>N313*$O$205</f>
        <v>0.56715199999999999</v>
      </c>
      <c r="P313" s="178">
        <f>N313+O313</f>
        <v>57.282352000000003</v>
      </c>
      <c r="Q313" s="179">
        <v>0.35</v>
      </c>
      <c r="R313" s="180">
        <f>P313/(1-Q313)</f>
        <v>88.126695384615388</v>
      </c>
      <c r="S313" s="180"/>
      <c r="T313" s="212">
        <f>R313+S313</f>
        <v>88.126695384615388</v>
      </c>
      <c r="U313" s="181">
        <f>T313-P313</f>
        <v>30.844343384615385</v>
      </c>
      <c r="V313" s="182">
        <f>U313/T313</f>
        <v>0.35</v>
      </c>
      <c r="W313" s="81">
        <v>88</v>
      </c>
      <c r="X313" s="128"/>
    </row>
    <row r="314" spans="1:24" x14ac:dyDescent="0.3">
      <c r="A314" s="44"/>
      <c r="B314" s="44" t="s">
        <v>88</v>
      </c>
      <c r="C314" s="44" t="s">
        <v>108</v>
      </c>
      <c r="D314" s="44" t="s">
        <v>109</v>
      </c>
      <c r="E314" s="45" t="s">
        <v>49</v>
      </c>
      <c r="F314" s="45" t="s">
        <v>49</v>
      </c>
      <c r="G314" s="46">
        <v>8</v>
      </c>
      <c r="H314" s="162">
        <v>57</v>
      </c>
      <c r="I314" s="48">
        <v>0.25</v>
      </c>
      <c r="J314" s="47">
        <f>J307</f>
        <v>0.5</v>
      </c>
      <c r="K314" s="47">
        <f>K307</f>
        <v>3.2500000000000001E-2</v>
      </c>
      <c r="L314" s="47">
        <f>G314*$L$205</f>
        <v>0.24</v>
      </c>
      <c r="M314" s="89">
        <f>SUM(J314:L314)</f>
        <v>0.77249999999999996</v>
      </c>
      <c r="N314" s="47">
        <f>G314+M314</f>
        <v>8.7725000000000009</v>
      </c>
      <c r="O314" s="72">
        <f>N314*$O$205</f>
        <v>8.7725000000000011E-2</v>
      </c>
      <c r="P314" s="94">
        <f>N314+O314</f>
        <v>8.8602250000000016</v>
      </c>
      <c r="Q314" s="50">
        <f>Q307</f>
        <v>0.35</v>
      </c>
      <c r="R314" s="95">
        <f>P314/(1-Q314)</f>
        <v>13.631115384615386</v>
      </c>
      <c r="S314" s="95">
        <f>W314-R314</f>
        <v>4.8884615384613639E-2</v>
      </c>
      <c r="T314" s="188">
        <f>R314+S314</f>
        <v>13.68</v>
      </c>
      <c r="U314" s="97">
        <f>T314-P314</f>
        <v>4.8197749999999981</v>
      </c>
      <c r="V314" s="51">
        <f>U314/T314</f>
        <v>0.35232273391812852</v>
      </c>
      <c r="W314" s="81">
        <f>W262</f>
        <v>13.68</v>
      </c>
      <c r="X314" s="926"/>
    </row>
    <row r="315" spans="1:24" x14ac:dyDescent="0.3">
      <c r="A315" s="163"/>
      <c r="B315" s="163" t="s">
        <v>88</v>
      </c>
      <c r="C315" s="163" t="s">
        <v>182</v>
      </c>
      <c r="D315" s="163" t="s">
        <v>183</v>
      </c>
      <c r="E315" s="164" t="s">
        <v>62</v>
      </c>
      <c r="F315" s="164" t="s">
        <v>779</v>
      </c>
      <c r="G315" s="200">
        <v>7.06</v>
      </c>
      <c r="H315" s="166"/>
      <c r="I315" s="145" t="s">
        <v>870</v>
      </c>
      <c r="J315" s="260">
        <v>5.6</v>
      </c>
      <c r="K315" s="166"/>
      <c r="L315" s="166"/>
      <c r="M315" s="174"/>
      <c r="N315" s="166"/>
      <c r="O315" s="169"/>
      <c r="P315" s="183"/>
      <c r="Q315" s="170"/>
      <c r="R315" s="184"/>
      <c r="S315" s="184"/>
      <c r="T315" s="185"/>
      <c r="U315" s="186"/>
      <c r="V315" s="187"/>
      <c r="W315" s="81"/>
      <c r="X315" s="920"/>
    </row>
    <row r="316" spans="1:24" x14ac:dyDescent="0.3">
      <c r="A316" s="93"/>
      <c r="B316" s="44" t="s">
        <v>88</v>
      </c>
      <c r="C316" s="190" t="s">
        <v>864</v>
      </c>
      <c r="D316" s="44" t="str">
        <f>D315</f>
        <v>Ceramic Tile - 2-1/2 x 8 Bottle Green / Glossy</v>
      </c>
      <c r="E316" s="45"/>
      <c r="F316" s="45" t="s">
        <v>830</v>
      </c>
      <c r="G316" s="46">
        <f>G315*J315</f>
        <v>39.535999999999994</v>
      </c>
      <c r="H316" s="162">
        <v>40</v>
      </c>
      <c r="I316" s="48">
        <v>17.95</v>
      </c>
      <c r="J316" s="47">
        <f>J299</f>
        <v>2</v>
      </c>
      <c r="K316" s="47">
        <f>I316*$K$46</f>
        <v>0.98724999999999996</v>
      </c>
      <c r="L316" s="47">
        <f>G316*L27</f>
        <v>1.1860799999999998</v>
      </c>
      <c r="M316" s="89">
        <f>SUM(J316:L316)</f>
        <v>4.17333</v>
      </c>
      <c r="N316" s="47">
        <f>G316+M316</f>
        <v>43.709329999999994</v>
      </c>
      <c r="O316" s="72">
        <f>N316*$O$205</f>
        <v>0.43709329999999996</v>
      </c>
      <c r="P316" s="94">
        <f>N316+O316</f>
        <v>44.146423299999995</v>
      </c>
      <c r="Q316" s="50">
        <v>0.35</v>
      </c>
      <c r="R316" s="95">
        <f>P316/(1-Q316)</f>
        <v>67.917574307692291</v>
      </c>
      <c r="S316" s="95">
        <f>W316-R316</f>
        <v>1.682425692307703</v>
      </c>
      <c r="T316" s="188">
        <f>R316+S316</f>
        <v>69.599999999999994</v>
      </c>
      <c r="U316" s="97">
        <f>T316-P316</f>
        <v>25.453576699999999</v>
      </c>
      <c r="V316" s="51">
        <f>U316/T316</f>
        <v>0.36571230890804601</v>
      </c>
      <c r="W316" s="81">
        <v>69.599999999999994</v>
      </c>
      <c r="X316" s="920"/>
    </row>
    <row r="317" spans="1:24" x14ac:dyDescent="0.3">
      <c r="A317" s="163"/>
      <c r="B317" s="163" t="s">
        <v>88</v>
      </c>
      <c r="C317" s="163" t="s">
        <v>261</v>
      </c>
      <c r="D317" s="163" t="s">
        <v>262</v>
      </c>
      <c r="E317" s="164" t="s">
        <v>62</v>
      </c>
      <c r="F317" s="164" t="s">
        <v>779</v>
      </c>
      <c r="G317" s="200">
        <v>7.66</v>
      </c>
      <c r="H317" s="172"/>
      <c r="I317" s="145" t="s">
        <v>870</v>
      </c>
      <c r="J317" s="227">
        <v>8</v>
      </c>
      <c r="K317" s="166"/>
      <c r="L317" s="166"/>
      <c r="M317" s="174"/>
      <c r="N317" s="166"/>
      <c r="O317" s="169"/>
      <c r="P317" s="183"/>
      <c r="Q317" s="170"/>
      <c r="R317" s="184"/>
      <c r="S317" s="184"/>
      <c r="T317" s="185"/>
      <c r="U317" s="186"/>
      <c r="V317" s="187"/>
      <c r="W317" s="81"/>
      <c r="X317" s="920"/>
    </row>
    <row r="318" spans="1:24" s="670" customFormat="1" x14ac:dyDescent="0.3">
      <c r="A318" s="673"/>
      <c r="B318" s="674" t="s">
        <v>88</v>
      </c>
      <c r="C318" s="675" t="s">
        <v>261</v>
      </c>
      <c r="D318" s="674" t="str">
        <f>D317</f>
        <v>Ceramic Tile - 3x6 Bottle Green / Glossy</v>
      </c>
      <c r="E318" s="676"/>
      <c r="F318" s="676" t="s">
        <v>830</v>
      </c>
      <c r="G318" s="677">
        <f>G317*J317</f>
        <v>61.28</v>
      </c>
      <c r="H318" s="678">
        <v>64</v>
      </c>
      <c r="I318" s="679">
        <v>25.6</v>
      </c>
      <c r="J318" s="680">
        <v>2</v>
      </c>
      <c r="K318" s="680">
        <f>I318*$K$46</f>
        <v>1.4080000000000001</v>
      </c>
      <c r="L318" s="680">
        <f>L311</f>
        <v>1.4687999999999999</v>
      </c>
      <c r="M318" s="681">
        <f>SUM(J318:L318)</f>
        <v>4.8768000000000002</v>
      </c>
      <c r="N318" s="680">
        <f>G318+M318</f>
        <v>66.156800000000004</v>
      </c>
      <c r="O318" s="682">
        <f>N318*$O$205</f>
        <v>0.66156800000000004</v>
      </c>
      <c r="P318" s="683">
        <f>N318+O318</f>
        <v>66.818368000000007</v>
      </c>
      <c r="Q318" s="684">
        <v>0.35</v>
      </c>
      <c r="R318" s="685">
        <f>P318/(1-Q318)</f>
        <v>102.79748923076924</v>
      </c>
      <c r="S318" s="685">
        <f>W318-R318</f>
        <v>-17.037489230769239</v>
      </c>
      <c r="T318" s="686">
        <f>R318+S318</f>
        <v>85.76</v>
      </c>
      <c r="U318" s="687">
        <f>T318-P318</f>
        <v>18.941631999999998</v>
      </c>
      <c r="V318" s="688">
        <f>U318/T318</f>
        <v>0.22086791044776116</v>
      </c>
      <c r="W318" s="669">
        <v>85.76</v>
      </c>
      <c r="X318" s="928"/>
    </row>
    <row r="319" spans="1:24" x14ac:dyDescent="0.3">
      <c r="A319" s="141"/>
      <c r="B319" s="141" t="s">
        <v>88</v>
      </c>
      <c r="C319" s="141" t="s">
        <v>214</v>
      </c>
      <c r="D319" s="141" t="s">
        <v>215</v>
      </c>
      <c r="E319" s="142" t="s">
        <v>62</v>
      </c>
      <c r="F319" s="142" t="s">
        <v>779</v>
      </c>
      <c r="G319" s="573">
        <v>7.66</v>
      </c>
      <c r="H319" s="227"/>
      <c r="I319" s="145" t="s">
        <v>870</v>
      </c>
      <c r="J319" s="227">
        <v>8</v>
      </c>
      <c r="K319" s="144"/>
      <c r="L319" s="144"/>
      <c r="M319" s="194"/>
      <c r="N319" s="144"/>
      <c r="O319" s="146"/>
      <c r="P319" s="195"/>
      <c r="Q319" s="147"/>
      <c r="R319" s="196"/>
      <c r="S319" s="196"/>
      <c r="T319" s="226"/>
      <c r="U319" s="143"/>
      <c r="V319" s="197"/>
      <c r="W319" s="81"/>
      <c r="X319" s="920"/>
    </row>
    <row r="320" spans="1:24" s="133" customFormat="1" ht="14.25" thickBot="1" x14ac:dyDescent="0.35">
      <c r="A320" s="220"/>
      <c r="B320" s="295" t="s">
        <v>88</v>
      </c>
      <c r="C320" s="598" t="s">
        <v>960</v>
      </c>
      <c r="D320" s="295" t="str">
        <f>D319</f>
        <v>Ceramic Tile - 3x12 Bottle Green / Glossy</v>
      </c>
      <c r="E320" s="297"/>
      <c r="F320" s="297" t="s">
        <v>830</v>
      </c>
      <c r="G320" s="209">
        <f>G319*J319</f>
        <v>61.28</v>
      </c>
      <c r="H320" s="431">
        <v>32</v>
      </c>
      <c r="I320" s="432">
        <v>24</v>
      </c>
      <c r="J320" s="299">
        <v>2</v>
      </c>
      <c r="K320" s="299">
        <v>1.41</v>
      </c>
      <c r="L320" s="299">
        <f>G320*L27</f>
        <v>1.8384</v>
      </c>
      <c r="M320" s="342">
        <f>SUM(J320:L320)</f>
        <v>5.2484000000000002</v>
      </c>
      <c r="N320" s="299">
        <f>G320+M320</f>
        <v>66.528400000000005</v>
      </c>
      <c r="O320" s="378">
        <f>N320*$O$205</f>
        <v>0.6652840000000001</v>
      </c>
      <c r="P320" s="345">
        <f>N320+O320</f>
        <v>67.193684000000005</v>
      </c>
      <c r="Q320" s="344">
        <v>0.35</v>
      </c>
      <c r="R320" s="599">
        <f>P320/(1-Q320)</f>
        <v>103.37489846153846</v>
      </c>
      <c r="S320" s="599">
        <f>W320-R320</f>
        <v>0.30510153846154253</v>
      </c>
      <c r="T320" s="600">
        <f>R320+S320</f>
        <v>103.68</v>
      </c>
      <c r="U320" s="601">
        <f>T320-P320</f>
        <v>36.486316000000002</v>
      </c>
      <c r="V320" s="503">
        <f>U320/T320</f>
        <v>0.35191277006172839</v>
      </c>
      <c r="W320" s="121">
        <v>103.68</v>
      </c>
      <c r="X320" s="924"/>
    </row>
    <row r="321" spans="1:24" x14ac:dyDescent="0.3">
      <c r="A321" s="93">
        <v>955</v>
      </c>
      <c r="B321" s="44" t="s">
        <v>88</v>
      </c>
      <c r="C321" s="86" t="s">
        <v>120</v>
      </c>
      <c r="D321" s="44" t="s">
        <v>121</v>
      </c>
      <c r="E321" s="45" t="s">
        <v>49</v>
      </c>
      <c r="F321" s="45" t="s">
        <v>49</v>
      </c>
      <c r="G321" s="46">
        <v>8</v>
      </c>
      <c r="H321" s="162">
        <v>57</v>
      </c>
      <c r="I321" s="48">
        <f>I307</f>
        <v>0.25</v>
      </c>
      <c r="J321" s="47">
        <v>0.5</v>
      </c>
      <c r="K321" s="47">
        <f>K314</f>
        <v>3.2500000000000001E-2</v>
      </c>
      <c r="L321" s="47">
        <f>G321*$L$205</f>
        <v>0.24</v>
      </c>
      <c r="M321" s="89">
        <f>SUM(J321:L321)</f>
        <v>0.77249999999999996</v>
      </c>
      <c r="N321" s="47">
        <f>G321+M321</f>
        <v>8.7725000000000009</v>
      </c>
      <c r="O321" s="72">
        <f>N321*$O$205</f>
        <v>8.7725000000000011E-2</v>
      </c>
      <c r="P321" s="94">
        <f>N321+O321</f>
        <v>8.8602250000000016</v>
      </c>
      <c r="Q321" s="50">
        <v>0.35</v>
      </c>
      <c r="R321" s="95">
        <f>P321/(1-Q321)</f>
        <v>13.631115384615386</v>
      </c>
      <c r="S321" s="95">
        <f>W321-R321</f>
        <v>4.8884615384613639E-2</v>
      </c>
      <c r="T321" s="188">
        <f>R321+S321</f>
        <v>13.68</v>
      </c>
      <c r="U321" s="97">
        <f>T321-P321</f>
        <v>4.8197749999999981</v>
      </c>
      <c r="V321" s="51">
        <f>U321/T321</f>
        <v>0.35232273391812852</v>
      </c>
      <c r="W321" s="81">
        <f>W254</f>
        <v>13.68</v>
      </c>
      <c r="X321" s="920">
        <v>8.75</v>
      </c>
    </row>
    <row r="322" spans="1:24" x14ac:dyDescent="0.3">
      <c r="A322" s="163"/>
      <c r="B322" s="163" t="s">
        <v>88</v>
      </c>
      <c r="C322" s="163" t="s">
        <v>188</v>
      </c>
      <c r="D322" s="163" t="s">
        <v>189</v>
      </c>
      <c r="E322" s="164" t="s">
        <v>62</v>
      </c>
      <c r="F322" s="164" t="s">
        <v>779</v>
      </c>
      <c r="G322" s="165">
        <v>7.0620000000000003</v>
      </c>
      <c r="H322" s="166"/>
      <c r="I322" s="145" t="s">
        <v>870</v>
      </c>
      <c r="J322" s="166"/>
      <c r="K322" s="166"/>
      <c r="L322" s="166"/>
      <c r="M322" s="174"/>
      <c r="N322" s="166"/>
      <c r="O322" s="169"/>
      <c r="P322" s="183"/>
      <c r="Q322" s="170"/>
      <c r="R322" s="184"/>
      <c r="S322" s="184"/>
      <c r="T322" s="185"/>
      <c r="U322" s="186"/>
      <c r="V322" s="187"/>
      <c r="W322" s="81"/>
      <c r="X322" s="920"/>
    </row>
    <row r="323" spans="1:24" x14ac:dyDescent="0.3">
      <c r="A323" s="93"/>
      <c r="B323" s="44" t="s">
        <v>88</v>
      </c>
      <c r="C323" s="190" t="s">
        <v>859</v>
      </c>
      <c r="D323" s="44" t="str">
        <f>D322</f>
        <v>Ceramic Tile - 2-1/2 x 8 Emerald / Glossy</v>
      </c>
      <c r="E323" s="45"/>
      <c r="F323" s="45" t="s">
        <v>830</v>
      </c>
      <c r="G323" s="46">
        <f>7.06*5.6</f>
        <v>39.535999999999994</v>
      </c>
      <c r="H323" s="162">
        <v>40</v>
      </c>
      <c r="I323" s="48">
        <v>17.95</v>
      </c>
      <c r="J323" s="47">
        <f>J316</f>
        <v>2</v>
      </c>
      <c r="K323" s="47">
        <f>I323*$K$46</f>
        <v>0.98724999999999996</v>
      </c>
      <c r="L323" s="47">
        <f>L316</f>
        <v>1.1860799999999998</v>
      </c>
      <c r="M323" s="89">
        <f>SUM(J323:L323)</f>
        <v>4.17333</v>
      </c>
      <c r="N323" s="47">
        <f>G323+M323</f>
        <v>43.709329999999994</v>
      </c>
      <c r="O323" s="72">
        <f>N323*$O$205</f>
        <v>0.43709329999999996</v>
      </c>
      <c r="P323" s="94">
        <f>N323+O323</f>
        <v>44.146423299999995</v>
      </c>
      <c r="Q323" s="50">
        <v>0.35</v>
      </c>
      <c r="R323" s="95">
        <f>P323/(1-Q323)</f>
        <v>67.917574307692291</v>
      </c>
      <c r="S323" s="95">
        <f>W323-R323</f>
        <v>1.682425692307703</v>
      </c>
      <c r="T323" s="188">
        <f>R323+S323</f>
        <v>69.599999999999994</v>
      </c>
      <c r="U323" s="97">
        <f>T323-P323</f>
        <v>25.453576699999999</v>
      </c>
      <c r="V323" s="51">
        <f>U323/T323</f>
        <v>0.36571230890804601</v>
      </c>
      <c r="W323" s="81">
        <f>W249</f>
        <v>69.599999999999994</v>
      </c>
      <c r="X323" s="920">
        <v>60</v>
      </c>
    </row>
    <row r="324" spans="1:24" x14ac:dyDescent="0.3">
      <c r="A324" s="163"/>
      <c r="B324" s="163" t="s">
        <v>88</v>
      </c>
      <c r="C324" s="163" t="s">
        <v>220</v>
      </c>
      <c r="D324" s="163" t="s">
        <v>221</v>
      </c>
      <c r="E324" s="164" t="s">
        <v>62</v>
      </c>
      <c r="F324" s="164" t="s">
        <v>779</v>
      </c>
      <c r="G324" s="165">
        <v>7.66</v>
      </c>
      <c r="H324" s="166"/>
      <c r="I324" s="145" t="s">
        <v>870</v>
      </c>
      <c r="J324" s="166"/>
      <c r="K324" s="166"/>
      <c r="L324" s="166"/>
      <c r="M324" s="174"/>
      <c r="N324" s="166"/>
      <c r="O324" s="169"/>
      <c r="P324" s="183"/>
      <c r="Q324" s="170"/>
      <c r="R324" s="184"/>
      <c r="S324" s="184"/>
      <c r="T324" s="185"/>
      <c r="U324" s="186"/>
      <c r="V324" s="187"/>
      <c r="W324" s="81"/>
      <c r="X324" s="920"/>
    </row>
    <row r="325" spans="1:24" x14ac:dyDescent="0.3">
      <c r="A325" s="225">
        <v>978</v>
      </c>
      <c r="B325" s="44" t="s">
        <v>88</v>
      </c>
      <c r="C325" s="86" t="s">
        <v>858</v>
      </c>
      <c r="D325" s="44" t="str">
        <f>D324</f>
        <v>Ceramic Tile - 3x12 Emerald / Glossy</v>
      </c>
      <c r="E325" s="45"/>
      <c r="F325" s="45" t="s">
        <v>830</v>
      </c>
      <c r="G325" s="46">
        <f>G324*8</f>
        <v>61.28</v>
      </c>
      <c r="H325" s="162">
        <v>32</v>
      </c>
      <c r="I325" s="48">
        <v>24</v>
      </c>
      <c r="J325" s="47">
        <v>2</v>
      </c>
      <c r="K325" s="47">
        <v>1.32</v>
      </c>
      <c r="L325" s="47">
        <f>L320</f>
        <v>1.8384</v>
      </c>
      <c r="M325" s="89">
        <f>SUM(J325:L325)</f>
        <v>5.1584000000000003</v>
      </c>
      <c r="N325" s="47">
        <f>G325+M325</f>
        <v>66.438400000000001</v>
      </c>
      <c r="O325" s="72">
        <f>N325*$O$205</f>
        <v>0.66438399999999997</v>
      </c>
      <c r="P325" s="94">
        <f>N325+O325</f>
        <v>67.102784</v>
      </c>
      <c r="Q325" s="50">
        <v>0.35</v>
      </c>
      <c r="R325" s="95">
        <f>P325/(1-Q325)</f>
        <v>103.2350523076923</v>
      </c>
      <c r="S325" s="95">
        <f>W325-R325</f>
        <v>0.44494769230770714</v>
      </c>
      <c r="T325" s="188">
        <f>R325+S325</f>
        <v>103.68</v>
      </c>
      <c r="U325" s="97">
        <f>T325-P325</f>
        <v>36.577216000000007</v>
      </c>
      <c r="V325" s="51">
        <f>U325/T325</f>
        <v>0.35278950617283955</v>
      </c>
      <c r="W325" s="81">
        <f>W320</f>
        <v>103.68</v>
      </c>
      <c r="X325" s="920">
        <v>100.8</v>
      </c>
    </row>
    <row r="326" spans="1:24" x14ac:dyDescent="0.3">
      <c r="A326" s="602">
        <v>930</v>
      </c>
      <c r="B326" s="141" t="s">
        <v>88</v>
      </c>
      <c r="C326" s="216" t="s">
        <v>273</v>
      </c>
      <c r="D326" s="141" t="s">
        <v>274</v>
      </c>
      <c r="E326" s="142" t="s">
        <v>62</v>
      </c>
      <c r="F326" s="422" t="s">
        <v>779</v>
      </c>
      <c r="G326" s="217">
        <v>7.66</v>
      </c>
      <c r="H326" s="144"/>
      <c r="I326" s="145" t="s">
        <v>870</v>
      </c>
      <c r="J326" s="144"/>
      <c r="K326" s="144"/>
      <c r="L326" s="144"/>
      <c r="M326" s="194"/>
      <c r="N326" s="144"/>
      <c r="O326" s="146"/>
      <c r="P326" s="195"/>
      <c r="Q326" s="147"/>
      <c r="R326" s="184"/>
      <c r="S326" s="184"/>
      <c r="T326" s="189"/>
      <c r="U326" s="186"/>
      <c r="V326" s="187"/>
      <c r="W326" s="81"/>
      <c r="X326" s="920"/>
    </row>
    <row r="327" spans="1:24" s="133" customFormat="1" ht="14.25" thickBot="1" x14ac:dyDescent="0.35">
      <c r="A327" s="220">
        <v>978</v>
      </c>
      <c r="B327" s="295" t="s">
        <v>88</v>
      </c>
      <c r="C327" s="296" t="s">
        <v>857</v>
      </c>
      <c r="D327" s="295" t="str">
        <f>D326</f>
        <v>Ceramic Tile - 3x6 Emerald / Glossy</v>
      </c>
      <c r="E327" s="297"/>
      <c r="F327" s="297" t="s">
        <v>830</v>
      </c>
      <c r="G327" s="209">
        <f>7.66*8</f>
        <v>61.28</v>
      </c>
      <c r="H327" s="431">
        <v>64</v>
      </c>
      <c r="I327" s="432">
        <v>25.6</v>
      </c>
      <c r="J327" s="299">
        <v>2</v>
      </c>
      <c r="K327" s="175">
        <f>I327*$K$46</f>
        <v>1.4080000000000001</v>
      </c>
      <c r="L327" s="299">
        <f>G327*L27</f>
        <v>1.8384</v>
      </c>
      <c r="M327" s="342">
        <f>M325</f>
        <v>5.1584000000000003</v>
      </c>
      <c r="N327" s="299">
        <f>G327+M327</f>
        <v>66.438400000000001</v>
      </c>
      <c r="O327" s="378">
        <f>N327*$O$205</f>
        <v>0.66438399999999997</v>
      </c>
      <c r="P327" s="345">
        <f>N327+O327</f>
        <v>67.102784</v>
      </c>
      <c r="Q327" s="344">
        <v>0.35</v>
      </c>
      <c r="R327" s="599">
        <f>P327/(1-Q327)</f>
        <v>103.2350523076923</v>
      </c>
      <c r="S327" s="599">
        <f>W327-R327</f>
        <v>-17.475052307692295</v>
      </c>
      <c r="T327" s="600">
        <f>R327+S327</f>
        <v>85.76</v>
      </c>
      <c r="U327" s="601">
        <f>T327-P327</f>
        <v>18.657216000000005</v>
      </c>
      <c r="V327" s="503">
        <f>U327/T327</f>
        <v>0.21755149253731348</v>
      </c>
      <c r="W327" s="121">
        <f>W318</f>
        <v>85.76</v>
      </c>
      <c r="X327" s="924">
        <v>99.84</v>
      </c>
    </row>
    <row r="328" spans="1:24" x14ac:dyDescent="0.3">
      <c r="A328" s="44"/>
      <c r="B328" s="44" t="s">
        <v>88</v>
      </c>
      <c r="C328" s="44" t="s">
        <v>89</v>
      </c>
      <c r="D328" s="44" t="s">
        <v>90</v>
      </c>
      <c r="E328" s="45" t="s">
        <v>49</v>
      </c>
      <c r="F328" s="45" t="s">
        <v>49</v>
      </c>
      <c r="G328" s="46">
        <v>8</v>
      </c>
      <c r="H328" s="259">
        <v>57</v>
      </c>
      <c r="I328" s="48">
        <v>0.25</v>
      </c>
      <c r="J328" s="47">
        <f>J321</f>
        <v>0.5</v>
      </c>
      <c r="K328" s="47">
        <f>I328*K27</f>
        <v>3.2500000000000001E-2</v>
      </c>
      <c r="L328" s="47">
        <f>G328*$L$205</f>
        <v>0.24</v>
      </c>
      <c r="M328" s="89">
        <f>SUM(J328:L328)</f>
        <v>0.77249999999999996</v>
      </c>
      <c r="N328" s="47">
        <f>G328+M328</f>
        <v>8.7725000000000009</v>
      </c>
      <c r="O328" s="72">
        <f>N328*$O$205</f>
        <v>8.7725000000000011E-2</v>
      </c>
      <c r="P328" s="94">
        <f>N328+O328</f>
        <v>8.8602250000000016</v>
      </c>
      <c r="Q328" s="50">
        <f>Q326</f>
        <v>0</v>
      </c>
      <c r="R328" s="95">
        <f>P328/(1-Q328)</f>
        <v>8.8602250000000016</v>
      </c>
      <c r="S328" s="95">
        <f>S321</f>
        <v>4.8884615384613639E-2</v>
      </c>
      <c r="T328" s="188">
        <f>R328+S328</f>
        <v>8.9091096153846152</v>
      </c>
      <c r="U328" s="97">
        <f>T328-P328</f>
        <v>4.8884615384613639E-2</v>
      </c>
      <c r="V328" s="51">
        <f>U328/T328</f>
        <v>5.4870371445646694E-3</v>
      </c>
      <c r="W328" s="81">
        <f>W321</f>
        <v>13.68</v>
      </c>
      <c r="X328" s="920"/>
    </row>
    <row r="329" spans="1:24" x14ac:dyDescent="0.3">
      <c r="A329" s="163"/>
      <c r="B329" s="163" t="s">
        <v>88</v>
      </c>
      <c r="C329" s="163" t="s">
        <v>242</v>
      </c>
      <c r="D329" s="163" t="s">
        <v>243</v>
      </c>
      <c r="E329" s="164" t="s">
        <v>62</v>
      </c>
      <c r="F329" s="164" t="s">
        <v>779</v>
      </c>
      <c r="G329" s="165">
        <v>6.12</v>
      </c>
      <c r="H329" s="166"/>
      <c r="I329" s="145" t="s">
        <v>870</v>
      </c>
      <c r="J329" s="227">
        <v>8</v>
      </c>
      <c r="K329" s="166"/>
      <c r="L329" s="166"/>
      <c r="M329" s="174"/>
      <c r="N329" s="166"/>
      <c r="O329" s="169"/>
      <c r="P329" s="183"/>
      <c r="Q329" s="170"/>
      <c r="R329" s="184"/>
      <c r="S329" s="184"/>
      <c r="T329" s="185"/>
      <c r="U329" s="186"/>
      <c r="V329" s="187"/>
      <c r="W329" s="81"/>
      <c r="X329" s="920"/>
    </row>
    <row r="330" spans="1:24" ht="14.25" thickBot="1" x14ac:dyDescent="0.35">
      <c r="A330" s="220"/>
      <c r="B330" s="206" t="s">
        <v>88</v>
      </c>
      <c r="C330" s="219" t="s">
        <v>862</v>
      </c>
      <c r="D330" s="206" t="str">
        <f>D329</f>
        <v>Ceramic Tile - 3x6 Aqua / Glossy</v>
      </c>
      <c r="E330" s="208"/>
      <c r="F330" s="208" t="s">
        <v>830</v>
      </c>
      <c r="G330" s="209">
        <f>G329*8</f>
        <v>48.96</v>
      </c>
      <c r="H330" s="210">
        <v>64</v>
      </c>
      <c r="I330" s="211">
        <v>25.6</v>
      </c>
      <c r="J330" s="175">
        <f>J304</f>
        <v>2</v>
      </c>
      <c r="K330" s="175">
        <f>I330*K46</f>
        <v>1.4080000000000001</v>
      </c>
      <c r="L330" s="175">
        <f>G330*L27</f>
        <v>1.4687999999999999</v>
      </c>
      <c r="M330" s="176">
        <f>SUM(J330:L330)</f>
        <v>4.8768000000000002</v>
      </c>
      <c r="N330" s="175">
        <f>G330+M330</f>
        <v>53.836800000000004</v>
      </c>
      <c r="O330" s="177">
        <f>N330*$O$205</f>
        <v>0.53836800000000007</v>
      </c>
      <c r="P330" s="178">
        <f>N330+O330</f>
        <v>54.375168000000002</v>
      </c>
      <c r="Q330" s="179">
        <v>0.35</v>
      </c>
      <c r="R330" s="180">
        <f>P330/(1-Q330)</f>
        <v>83.654104615384611</v>
      </c>
      <c r="S330" s="180">
        <f>W330-R330</f>
        <v>2.1058953846153941</v>
      </c>
      <c r="T330" s="212">
        <f>R330+S330</f>
        <v>85.76</v>
      </c>
      <c r="U330" s="181">
        <f>T330-P330</f>
        <v>31.384832000000003</v>
      </c>
      <c r="V330" s="182">
        <f>U330/T330</f>
        <v>0.36596119402985078</v>
      </c>
      <c r="W330" s="81">
        <f>W304</f>
        <v>85.76</v>
      </c>
      <c r="X330" s="920"/>
    </row>
    <row r="331" spans="1:24" ht="14.25" customHeight="1" x14ac:dyDescent="0.3">
      <c r="A331" s="44"/>
      <c r="B331" s="44" t="s">
        <v>88</v>
      </c>
      <c r="C331" s="44" t="s">
        <v>102</v>
      </c>
      <c r="D331" s="44" t="s">
        <v>103</v>
      </c>
      <c r="E331" s="45" t="s">
        <v>49</v>
      </c>
      <c r="F331" s="45" t="s">
        <v>49</v>
      </c>
      <c r="G331" s="46">
        <v>8</v>
      </c>
      <c r="H331" s="162">
        <v>57</v>
      </c>
      <c r="I331" s="48">
        <v>0.25</v>
      </c>
      <c r="J331" s="47">
        <f>J328</f>
        <v>0.5</v>
      </c>
      <c r="K331" s="47">
        <f>I331*K27</f>
        <v>3.2500000000000001E-2</v>
      </c>
      <c r="L331" s="47">
        <f>G331*$L$205</f>
        <v>0.24</v>
      </c>
      <c r="M331" s="89">
        <f>SUM(J331:L331)</f>
        <v>0.77249999999999996</v>
      </c>
      <c r="N331" s="47">
        <f>G331+M331</f>
        <v>8.7725000000000009</v>
      </c>
      <c r="O331" s="72">
        <f>N331*$O$205</f>
        <v>8.7725000000000011E-2</v>
      </c>
      <c r="P331" s="94">
        <f>N331+O331</f>
        <v>8.8602250000000016</v>
      </c>
      <c r="Q331" s="50">
        <v>0.35</v>
      </c>
      <c r="R331" s="95">
        <f>P331/(1-Q331)</f>
        <v>13.631115384615386</v>
      </c>
      <c r="S331" s="95">
        <f>W331-R331</f>
        <v>4.8884615384613639E-2</v>
      </c>
      <c r="T331" s="96">
        <f>R331+S331</f>
        <v>13.68</v>
      </c>
      <c r="U331" s="97">
        <f>T331-P331</f>
        <v>4.8197749999999981</v>
      </c>
      <c r="V331" s="51">
        <f>U331/T331</f>
        <v>0.35232273391812852</v>
      </c>
      <c r="W331" s="81">
        <f>W328</f>
        <v>13.68</v>
      </c>
      <c r="X331" s="920"/>
    </row>
    <row r="332" spans="1:24" x14ac:dyDescent="0.3">
      <c r="A332" s="163"/>
      <c r="B332" s="163" t="s">
        <v>88</v>
      </c>
      <c r="C332" s="163" t="s">
        <v>255</v>
      </c>
      <c r="D332" s="163" t="s">
        <v>256</v>
      </c>
      <c r="E332" s="164" t="s">
        <v>62</v>
      </c>
      <c r="F332" s="164" t="s">
        <v>779</v>
      </c>
      <c r="G332" s="165">
        <v>6.12</v>
      </c>
      <c r="H332" s="166"/>
      <c r="I332" s="145" t="s">
        <v>870</v>
      </c>
      <c r="J332" s="227">
        <v>8</v>
      </c>
      <c r="K332" s="166"/>
      <c r="L332" s="166"/>
      <c r="M332" s="174"/>
      <c r="N332" s="166"/>
      <c r="O332" s="169"/>
      <c r="P332" s="183"/>
      <c r="Q332" s="170"/>
      <c r="R332" s="184"/>
      <c r="S332" s="184"/>
      <c r="T332" s="185"/>
      <c r="U332" s="186"/>
      <c r="V332" s="187"/>
      <c r="W332" s="81"/>
      <c r="X332" s="920"/>
    </row>
    <row r="333" spans="1:24" ht="14.25" thickBot="1" x14ac:dyDescent="0.35">
      <c r="A333" s="220"/>
      <c r="B333" s="206" t="s">
        <v>88</v>
      </c>
      <c r="C333" s="219" t="str">
        <f>C332</f>
        <v>KBT3X6</v>
      </c>
      <c r="D333" s="206" t="str">
        <f>D332</f>
        <v>Ceramic Tile - 3x6 Blue Turquoise / Glossy</v>
      </c>
      <c r="E333" s="208"/>
      <c r="F333" s="208" t="s">
        <v>830</v>
      </c>
      <c r="G333" s="209">
        <f>G332*8</f>
        <v>48.96</v>
      </c>
      <c r="H333" s="210">
        <v>64</v>
      </c>
      <c r="I333" s="211">
        <v>25.6</v>
      </c>
      <c r="J333" s="175">
        <v>2</v>
      </c>
      <c r="K333" s="175">
        <f>I333*K46</f>
        <v>1.4080000000000001</v>
      </c>
      <c r="L333" s="175">
        <f>G333*L27</f>
        <v>1.4687999999999999</v>
      </c>
      <c r="M333" s="176">
        <f>SUM(J333:L333)</f>
        <v>4.8768000000000002</v>
      </c>
      <c r="N333" s="175">
        <f>G333+M333</f>
        <v>53.836800000000004</v>
      </c>
      <c r="O333" s="177">
        <f>N333*$O$205</f>
        <v>0.53836800000000007</v>
      </c>
      <c r="P333" s="178">
        <f>N333+O333</f>
        <v>54.375168000000002</v>
      </c>
      <c r="Q333" s="179">
        <v>0.35</v>
      </c>
      <c r="R333" s="180">
        <f>P333/(1-Q333)</f>
        <v>83.654104615384611</v>
      </c>
      <c r="S333" s="180">
        <f>W333-R333</f>
        <v>2.1058953846153941</v>
      </c>
      <c r="T333" s="212">
        <f>R333+S333</f>
        <v>85.76</v>
      </c>
      <c r="U333" s="181">
        <f>T333-P333</f>
        <v>31.384832000000003</v>
      </c>
      <c r="V333" s="182">
        <f>U333/T333</f>
        <v>0.36596119402985078</v>
      </c>
      <c r="W333" s="81">
        <f>W330</f>
        <v>85.76</v>
      </c>
      <c r="X333" s="920"/>
    </row>
    <row r="334" spans="1:24" x14ac:dyDescent="0.3">
      <c r="A334" s="141"/>
      <c r="B334" s="44" t="s">
        <v>88</v>
      </c>
      <c r="C334" s="141" t="s">
        <v>100</v>
      </c>
      <c r="D334" s="141" t="s">
        <v>101</v>
      </c>
      <c r="E334" s="142" t="s">
        <v>49</v>
      </c>
      <c r="F334" s="142" t="s">
        <v>49</v>
      </c>
      <c r="G334" s="214">
        <v>8</v>
      </c>
      <c r="H334" s="227">
        <v>57</v>
      </c>
      <c r="I334" s="145">
        <v>0.25</v>
      </c>
      <c r="J334" s="144">
        <f>J331</f>
        <v>0.5</v>
      </c>
      <c r="K334" s="47">
        <f>I334*K27</f>
        <v>3.2500000000000001E-2</v>
      </c>
      <c r="L334" s="47">
        <f>G334*$L$205</f>
        <v>0.24</v>
      </c>
      <c r="M334" s="89">
        <f>SUM(J334:L334)</f>
        <v>0.77249999999999996</v>
      </c>
      <c r="N334" s="47">
        <f>G334+M334</f>
        <v>8.7725000000000009</v>
      </c>
      <c r="O334" s="72">
        <f>N334*$O$205</f>
        <v>8.7725000000000011E-2</v>
      </c>
      <c r="P334" s="94">
        <f>N334+O334</f>
        <v>8.8602250000000016</v>
      </c>
      <c r="Q334" s="147">
        <v>0.35</v>
      </c>
      <c r="R334" s="95">
        <f>P334/(1-Q334)</f>
        <v>13.631115384615386</v>
      </c>
      <c r="S334" s="95">
        <f>W334-R334</f>
        <v>4.8884615384613639E-2</v>
      </c>
      <c r="T334" s="96">
        <f>R334+S334</f>
        <v>13.68</v>
      </c>
      <c r="U334" s="97">
        <f>T334-P334</f>
        <v>4.8197749999999981</v>
      </c>
      <c r="V334" s="51">
        <f>U334/T334</f>
        <v>0.35232273391812852</v>
      </c>
      <c r="W334" s="81">
        <f>W321</f>
        <v>13.68</v>
      </c>
      <c r="X334" s="921"/>
    </row>
    <row r="335" spans="1:24" s="124" customFormat="1" ht="12.75" customHeight="1" x14ac:dyDescent="0.3">
      <c r="A335" s="163"/>
      <c r="B335" s="124" t="s">
        <v>88</v>
      </c>
      <c r="C335" s="163" t="s">
        <v>253</v>
      </c>
      <c r="D335" s="163" t="s">
        <v>254</v>
      </c>
      <c r="E335" s="164" t="s">
        <v>62</v>
      </c>
      <c r="F335" s="164" t="s">
        <v>779</v>
      </c>
      <c r="G335" s="165">
        <v>6.12</v>
      </c>
      <c r="H335" s="172"/>
      <c r="I335" s="166" t="s">
        <v>870</v>
      </c>
      <c r="J335" s="166"/>
      <c r="K335" s="166"/>
      <c r="L335" s="166"/>
      <c r="M335" s="174"/>
      <c r="N335" s="166"/>
      <c r="O335" s="169"/>
      <c r="P335" s="183"/>
      <c r="Q335" s="170"/>
      <c r="R335" s="184"/>
      <c r="S335" s="184"/>
      <c r="T335" s="185"/>
      <c r="U335" s="186"/>
      <c r="V335" s="187"/>
      <c r="W335" s="81"/>
      <c r="X335" s="128"/>
    </row>
    <row r="336" spans="1:24" s="124" customFormat="1" ht="14.25" thickBot="1" x14ac:dyDescent="0.35">
      <c r="A336" s="206"/>
      <c r="B336" s="571"/>
      <c r="C336" s="206" t="s">
        <v>936</v>
      </c>
      <c r="D336" s="206" t="s">
        <v>254</v>
      </c>
      <c r="E336" s="572"/>
      <c r="F336" s="208" t="s">
        <v>830</v>
      </c>
      <c r="G336" s="209">
        <f>G335*8</f>
        <v>48.96</v>
      </c>
      <c r="H336" s="210">
        <v>64</v>
      </c>
      <c r="I336" s="175">
        <v>25.6</v>
      </c>
      <c r="J336" s="175">
        <v>2</v>
      </c>
      <c r="K336" s="175">
        <f>I336*K46</f>
        <v>1.4080000000000001</v>
      </c>
      <c r="L336" s="175">
        <f>G336*L27</f>
        <v>1.4687999999999999</v>
      </c>
      <c r="M336" s="176">
        <f>SUM(J336:L336)</f>
        <v>4.8768000000000002</v>
      </c>
      <c r="N336" s="175">
        <f>G336+M336</f>
        <v>53.836800000000004</v>
      </c>
      <c r="O336" s="177">
        <f>N336*$O$205</f>
        <v>0.53836800000000007</v>
      </c>
      <c r="P336" s="178">
        <f>N336+O336</f>
        <v>54.375168000000002</v>
      </c>
      <c r="Q336" s="179">
        <v>0.35</v>
      </c>
      <c r="R336" s="180">
        <f>P336/(1-Q336)</f>
        <v>83.654104615384611</v>
      </c>
      <c r="S336" s="180">
        <f>W336-R336</f>
        <v>2.1058953846153941</v>
      </c>
      <c r="T336" s="212">
        <f>R336+S336</f>
        <v>85.76</v>
      </c>
      <c r="U336" s="181">
        <f>T336-P336</f>
        <v>31.384832000000003</v>
      </c>
      <c r="V336" s="182">
        <f>U336/T336</f>
        <v>0.36596119402985078</v>
      </c>
      <c r="W336" s="81">
        <v>85.76</v>
      </c>
      <c r="X336" s="128"/>
    </row>
    <row r="337" spans="1:25" s="5" customFormat="1" ht="16.5" thickBot="1" x14ac:dyDescent="0.35">
      <c r="A337" s="945" t="s">
        <v>882</v>
      </c>
      <c r="B337" s="946"/>
      <c r="C337" s="946"/>
      <c r="D337" s="946"/>
      <c r="E337" s="947"/>
      <c r="F337" s="947"/>
      <c r="G337" s="947"/>
      <c r="H337" s="947"/>
      <c r="I337" s="947"/>
      <c r="J337" s="947"/>
      <c r="K337" s="582"/>
      <c r="L337" s="582"/>
      <c r="M337" s="583"/>
      <c r="N337" s="582"/>
      <c r="O337" s="584"/>
      <c r="P337" s="584"/>
      <c r="Q337" s="585"/>
      <c r="R337" s="582"/>
      <c r="S337" s="582"/>
      <c r="T337" s="582"/>
      <c r="U337" s="582"/>
      <c r="V337" s="586"/>
      <c r="W337" s="80"/>
      <c r="X337" s="929"/>
    </row>
    <row r="338" spans="1:25" s="5" customFormat="1" ht="51" x14ac:dyDescent="0.3">
      <c r="A338" s="26" t="s">
        <v>818</v>
      </c>
      <c r="B338" s="148" t="s">
        <v>782</v>
      </c>
      <c r="C338" s="26" t="s">
        <v>783</v>
      </c>
      <c r="D338" s="26" t="s">
        <v>828</v>
      </c>
      <c r="E338" s="27" t="s">
        <v>781</v>
      </c>
      <c r="F338" s="27" t="s">
        <v>780</v>
      </c>
      <c r="G338" s="28" t="s">
        <v>823</v>
      </c>
      <c r="H338" s="29" t="s">
        <v>834</v>
      </c>
      <c r="I338" s="30" t="s">
        <v>832</v>
      </c>
      <c r="J338" s="27" t="s">
        <v>800</v>
      </c>
      <c r="K338" s="27" t="s">
        <v>801</v>
      </c>
      <c r="L338" s="27" t="str">
        <f>L28</f>
        <v>SURCH FEE</v>
      </c>
      <c r="M338" s="61" t="s">
        <v>810</v>
      </c>
      <c r="N338" s="27" t="s">
        <v>802</v>
      </c>
      <c r="O338" s="29" t="s">
        <v>803</v>
      </c>
      <c r="P338" s="66" t="s">
        <v>811</v>
      </c>
      <c r="Q338" s="32" t="s">
        <v>804</v>
      </c>
      <c r="R338" s="27" t="s">
        <v>805</v>
      </c>
      <c r="S338" s="27" t="s">
        <v>806</v>
      </c>
      <c r="T338" s="27" t="s">
        <v>835</v>
      </c>
      <c r="U338" s="27" t="s">
        <v>808</v>
      </c>
      <c r="V338" s="27" t="s">
        <v>809</v>
      </c>
      <c r="W338" s="80"/>
      <c r="X338" s="904" t="s">
        <v>820</v>
      </c>
      <c r="Y338" s="5" t="s">
        <v>821</v>
      </c>
    </row>
    <row r="339" spans="1:25" x14ac:dyDescent="0.3">
      <c r="A339" s="93">
        <v>955</v>
      </c>
      <c r="B339" s="6" t="s">
        <v>88</v>
      </c>
      <c r="C339" s="86" t="s">
        <v>118</v>
      </c>
      <c r="D339" s="44" t="s">
        <v>119</v>
      </c>
      <c r="E339" s="45" t="s">
        <v>49</v>
      </c>
      <c r="F339" s="45" t="s">
        <v>49</v>
      </c>
      <c r="G339" s="46">
        <v>8</v>
      </c>
      <c r="H339" s="162">
        <v>57</v>
      </c>
      <c r="I339" s="48">
        <f>I328</f>
        <v>0.25</v>
      </c>
      <c r="J339" s="47">
        <f>J321</f>
        <v>0.5</v>
      </c>
      <c r="K339" s="47">
        <f>I339*K27</f>
        <v>3.2500000000000001E-2</v>
      </c>
      <c r="L339" s="47">
        <f>G339*$L$205</f>
        <v>0.24</v>
      </c>
      <c r="M339" s="89">
        <f>SUM(J339:L339)</f>
        <v>0.77249999999999996</v>
      </c>
      <c r="N339" s="47">
        <f>G339+M339</f>
        <v>8.7725000000000009</v>
      </c>
      <c r="O339" s="72">
        <f>N339*$O$205</f>
        <v>8.7725000000000011E-2</v>
      </c>
      <c r="P339" s="94">
        <f>N339+O339</f>
        <v>8.8602250000000016</v>
      </c>
      <c r="Q339" s="50">
        <v>0.35</v>
      </c>
      <c r="R339" s="95">
        <f>P339/(1-Q339)</f>
        <v>13.631115384615386</v>
      </c>
      <c r="S339" s="95">
        <f>W339-R339</f>
        <v>4.8884615384613639E-2</v>
      </c>
      <c r="T339" s="188">
        <f>R339+S339</f>
        <v>13.68</v>
      </c>
      <c r="U339" s="97">
        <f>T339-P339</f>
        <v>4.8197749999999981</v>
      </c>
      <c r="V339" s="51">
        <f>U339/T339</f>
        <v>0.35232273391812852</v>
      </c>
      <c r="W339" s="81">
        <f>W321</f>
        <v>13.68</v>
      </c>
      <c r="X339" s="920">
        <v>8.75</v>
      </c>
    </row>
    <row r="340" spans="1:25" x14ac:dyDescent="0.3">
      <c r="A340" s="163"/>
      <c r="B340" s="163" t="s">
        <v>88</v>
      </c>
      <c r="C340" s="163" t="s">
        <v>271</v>
      </c>
      <c r="D340" s="163" t="s">
        <v>272</v>
      </c>
      <c r="E340" s="164" t="s">
        <v>62</v>
      </c>
      <c r="F340" s="164" t="s">
        <v>779</v>
      </c>
      <c r="G340" s="165">
        <v>6.12</v>
      </c>
      <c r="H340" s="166"/>
      <c r="I340" s="145" t="s">
        <v>870</v>
      </c>
      <c r="J340" s="166"/>
      <c r="K340" s="166"/>
      <c r="L340" s="166"/>
      <c r="M340" s="174"/>
      <c r="N340" s="166"/>
      <c r="O340" s="169"/>
      <c r="P340" s="183"/>
      <c r="Q340" s="170"/>
      <c r="R340" s="184"/>
      <c r="S340" s="184"/>
      <c r="T340" s="185"/>
      <c r="U340" s="186"/>
      <c r="V340" s="187"/>
      <c r="W340" s="81"/>
      <c r="X340" s="920"/>
    </row>
    <row r="341" spans="1:25" ht="14.25" thickBot="1" x14ac:dyDescent="0.35">
      <c r="A341" s="220">
        <v>974</v>
      </c>
      <c r="B341" s="206" t="s">
        <v>88</v>
      </c>
      <c r="C341" s="207" t="s">
        <v>860</v>
      </c>
      <c r="D341" s="206" t="str">
        <f>D340</f>
        <v>Ceramic Tile - 3x6 Dark Grey / Glossy</v>
      </c>
      <c r="E341" s="208"/>
      <c r="F341" s="208" t="s">
        <v>830</v>
      </c>
      <c r="G341" s="209">
        <f>G340*8</f>
        <v>48.96</v>
      </c>
      <c r="H341" s="210">
        <v>64</v>
      </c>
      <c r="I341" s="211">
        <v>25.6</v>
      </c>
      <c r="J341" s="175">
        <f>J333</f>
        <v>2</v>
      </c>
      <c r="K341" s="175">
        <f>K333</f>
        <v>1.4080000000000001</v>
      </c>
      <c r="L341" s="175">
        <f>L333</f>
        <v>1.4687999999999999</v>
      </c>
      <c r="M341" s="176">
        <f>SUM(J341:L341)</f>
        <v>4.8768000000000002</v>
      </c>
      <c r="N341" s="175">
        <f>G341+M341</f>
        <v>53.836800000000004</v>
      </c>
      <c r="O341" s="177">
        <f>N341*$O$205</f>
        <v>0.53836800000000007</v>
      </c>
      <c r="P341" s="178">
        <f>N341+O341</f>
        <v>54.375168000000002</v>
      </c>
      <c r="Q341" s="179">
        <v>0.35</v>
      </c>
      <c r="R341" s="180">
        <f>P341/(1-Q341)</f>
        <v>83.654104615384611</v>
      </c>
      <c r="S341" s="180">
        <f>W341-R341</f>
        <v>2.1058953846153941</v>
      </c>
      <c r="T341" s="212">
        <f>R341+S341</f>
        <v>85.76</v>
      </c>
      <c r="U341" s="181">
        <f>T341-P341</f>
        <v>31.384832000000003</v>
      </c>
      <c r="V341" s="182">
        <f>U341/T341</f>
        <v>0.36596119402985078</v>
      </c>
      <c r="W341" s="81">
        <f>W333</f>
        <v>85.76</v>
      </c>
      <c r="X341" s="920">
        <v>80.64</v>
      </c>
    </row>
    <row r="342" spans="1:25" x14ac:dyDescent="0.3">
      <c r="A342" s="6"/>
      <c r="B342" s="6" t="s">
        <v>88</v>
      </c>
      <c r="C342" s="6" t="s">
        <v>94</v>
      </c>
      <c r="D342" s="6" t="s">
        <v>95</v>
      </c>
      <c r="E342" s="7" t="s">
        <v>49</v>
      </c>
      <c r="F342" s="7" t="s">
        <v>49</v>
      </c>
      <c r="G342" s="23">
        <v>8</v>
      </c>
      <c r="H342" s="259">
        <v>57</v>
      </c>
      <c r="I342" s="10">
        <v>0.25</v>
      </c>
      <c r="J342" s="9">
        <f>J339</f>
        <v>0.5</v>
      </c>
      <c r="K342" s="9">
        <f>K331</f>
        <v>3.2500000000000001E-2</v>
      </c>
      <c r="L342" s="47">
        <f>G342*$L$205</f>
        <v>0.24</v>
      </c>
      <c r="M342" s="89">
        <f>SUM(J342:L342)</f>
        <v>0.77249999999999996</v>
      </c>
      <c r="N342" s="47">
        <f>G342+M342</f>
        <v>8.7725000000000009</v>
      </c>
      <c r="O342" s="72">
        <f>N342*$O$205</f>
        <v>8.7725000000000011E-2</v>
      </c>
      <c r="P342" s="94">
        <f>N342+O342</f>
        <v>8.8602250000000016</v>
      </c>
      <c r="Q342" s="50">
        <v>0.35</v>
      </c>
      <c r="R342" s="95">
        <f>P342/(1-Q342)</f>
        <v>13.631115384615386</v>
      </c>
      <c r="S342" s="95">
        <f>W342-R342</f>
        <v>4.8884615384613639E-2</v>
      </c>
      <c r="T342" s="188">
        <f>R342+S342</f>
        <v>13.68</v>
      </c>
      <c r="U342" s="97">
        <f>T342-P342</f>
        <v>4.8197749999999981</v>
      </c>
      <c r="V342" s="51">
        <f>U342/T342</f>
        <v>0.35232273391812852</v>
      </c>
      <c r="W342" s="81">
        <f>W331</f>
        <v>13.68</v>
      </c>
      <c r="X342" s="920"/>
    </row>
    <row r="343" spans="1:25" x14ac:dyDescent="0.3">
      <c r="A343" s="163"/>
      <c r="B343" s="163" t="s">
        <v>88</v>
      </c>
      <c r="C343" s="163" t="s">
        <v>247</v>
      </c>
      <c r="D343" s="163" t="s">
        <v>248</v>
      </c>
      <c r="E343" s="164" t="s">
        <v>62</v>
      </c>
      <c r="F343" s="164" t="s">
        <v>779</v>
      </c>
      <c r="G343" s="165">
        <v>6.12</v>
      </c>
      <c r="H343" s="166"/>
      <c r="I343" s="145" t="s">
        <v>870</v>
      </c>
      <c r="J343" s="166"/>
      <c r="K343" s="166"/>
      <c r="L343" s="166"/>
      <c r="M343" s="174"/>
      <c r="N343" s="166"/>
      <c r="O343" s="169"/>
      <c r="P343" s="183"/>
      <c r="Q343" s="170"/>
      <c r="R343" s="184"/>
      <c r="S343" s="184"/>
      <c r="T343" s="185"/>
      <c r="U343" s="186"/>
      <c r="V343" s="187"/>
      <c r="W343" s="81"/>
      <c r="X343" s="920"/>
    </row>
    <row r="344" spans="1:25" ht="14.25" thickBot="1" x14ac:dyDescent="0.35">
      <c r="A344" s="220">
        <v>974</v>
      </c>
      <c r="B344" s="206" t="s">
        <v>88</v>
      </c>
      <c r="C344" s="207" t="s">
        <v>861</v>
      </c>
      <c r="D344" s="206" t="str">
        <f>D343</f>
        <v>Ceramic Tile - 3x6 Black / Glossy</v>
      </c>
      <c r="E344" s="208"/>
      <c r="F344" s="208" t="s">
        <v>830</v>
      </c>
      <c r="G344" s="209">
        <f>G343*8</f>
        <v>48.96</v>
      </c>
      <c r="H344" s="210">
        <v>64</v>
      </c>
      <c r="I344" s="211">
        <v>25.6</v>
      </c>
      <c r="J344" s="175">
        <f>J330</f>
        <v>2</v>
      </c>
      <c r="K344" s="175">
        <f>K341</f>
        <v>1.4080000000000001</v>
      </c>
      <c r="L344" s="175">
        <f>L330</f>
        <v>1.4687999999999999</v>
      </c>
      <c r="M344" s="176">
        <f>SUM(J344:L344)</f>
        <v>4.8768000000000002</v>
      </c>
      <c r="N344" s="175">
        <f>G344+M344</f>
        <v>53.836800000000004</v>
      </c>
      <c r="O344" s="177">
        <f>N344*$O$205</f>
        <v>0.53836800000000007</v>
      </c>
      <c r="P344" s="178">
        <f>N344+O344</f>
        <v>54.375168000000002</v>
      </c>
      <c r="Q344" s="179">
        <v>0.35</v>
      </c>
      <c r="R344" s="180">
        <f>P344/(1-Q344)</f>
        <v>83.654104615384611</v>
      </c>
      <c r="S344" s="180">
        <f>W344-R344</f>
        <v>2.1058953846153941</v>
      </c>
      <c r="T344" s="215">
        <f>R344+S344</f>
        <v>85.76</v>
      </c>
      <c r="U344" s="181">
        <f>T344-P344</f>
        <v>31.384832000000003</v>
      </c>
      <c r="V344" s="182">
        <f>U344/T344</f>
        <v>0.36596119402985078</v>
      </c>
      <c r="W344" s="81">
        <f>W341</f>
        <v>85.76</v>
      </c>
      <c r="X344" s="920">
        <v>80.64</v>
      </c>
    </row>
    <row r="345" spans="1:25" x14ac:dyDescent="0.3">
      <c r="A345" s="163"/>
      <c r="B345" s="163" t="s">
        <v>88</v>
      </c>
      <c r="C345" s="163" t="s">
        <v>138</v>
      </c>
      <c r="D345" s="163" t="s">
        <v>139</v>
      </c>
      <c r="E345" s="164" t="s">
        <v>49</v>
      </c>
      <c r="F345" s="164" t="s">
        <v>49</v>
      </c>
      <c r="G345" s="165">
        <v>8</v>
      </c>
      <c r="H345" s="172">
        <v>57</v>
      </c>
      <c r="I345" s="167">
        <v>0.25</v>
      </c>
      <c r="J345" s="166">
        <v>0.5</v>
      </c>
      <c r="K345" s="166">
        <v>0.03</v>
      </c>
      <c r="L345" s="144">
        <v>0.24</v>
      </c>
      <c r="M345" s="194">
        <v>0.77</v>
      </c>
      <c r="N345" s="144">
        <v>8.77</v>
      </c>
      <c r="O345" s="146">
        <v>0.09</v>
      </c>
      <c r="P345" s="94">
        <f>N345+O345</f>
        <v>8.86</v>
      </c>
      <c r="Q345" s="50">
        <v>0.35</v>
      </c>
      <c r="R345" s="95">
        <f>P345/(1-Q345)</f>
        <v>13.63076923076923</v>
      </c>
      <c r="S345" s="95">
        <v>0.05</v>
      </c>
      <c r="T345" s="226">
        <v>13.68</v>
      </c>
      <c r="U345" s="143">
        <v>4.82</v>
      </c>
      <c r="V345" s="197">
        <v>0.3523</v>
      </c>
      <c r="W345" s="81"/>
      <c r="X345" s="921"/>
    </row>
    <row r="346" spans="1:25" s="124" customFormat="1" x14ac:dyDescent="0.3">
      <c r="A346" s="163"/>
      <c r="B346" s="163" t="s">
        <v>88</v>
      </c>
      <c r="C346" s="163" t="s">
        <v>291</v>
      </c>
      <c r="D346" s="163" t="s">
        <v>292</v>
      </c>
      <c r="E346" s="164" t="s">
        <v>62</v>
      </c>
      <c r="F346" s="164" t="s">
        <v>779</v>
      </c>
      <c r="G346" s="165">
        <v>6.12</v>
      </c>
      <c r="H346" s="166"/>
      <c r="I346" s="166" t="s">
        <v>870</v>
      </c>
      <c r="J346" s="166"/>
      <c r="K346" s="166"/>
      <c r="L346" s="166"/>
      <c r="M346" s="174"/>
      <c r="N346" s="166"/>
      <c r="O346" s="169"/>
      <c r="P346" s="183"/>
      <c r="Q346" s="170"/>
      <c r="R346" s="184"/>
      <c r="S346" s="184"/>
      <c r="T346" s="185"/>
      <c r="U346" s="186"/>
      <c r="V346" s="187"/>
      <c r="W346" s="81"/>
      <c r="X346" s="128"/>
    </row>
    <row r="347" spans="1:25" s="124" customFormat="1" ht="14.25" thickBot="1" x14ac:dyDescent="0.35">
      <c r="A347" s="206"/>
      <c r="B347" s="571"/>
      <c r="C347" s="206" t="s">
        <v>938</v>
      </c>
      <c r="D347" s="206" t="s">
        <v>292</v>
      </c>
      <c r="E347" s="572"/>
      <c r="F347" s="208" t="s">
        <v>830</v>
      </c>
      <c r="G347" s="209">
        <f>G346*8</f>
        <v>48.96</v>
      </c>
      <c r="H347" s="175">
        <v>64</v>
      </c>
      <c r="I347" s="175">
        <v>25.6</v>
      </c>
      <c r="J347" s="175">
        <v>2</v>
      </c>
      <c r="K347" s="175">
        <f>K344</f>
        <v>1.4080000000000001</v>
      </c>
      <c r="L347" s="175">
        <f>L344</f>
        <v>1.4687999999999999</v>
      </c>
      <c r="M347" s="176">
        <f t="shared" ref="M347" si="92">SUM(J347:L347)</f>
        <v>4.8768000000000002</v>
      </c>
      <c r="N347" s="409">
        <f>N344</f>
        <v>53.836800000000004</v>
      </c>
      <c r="O347" s="409">
        <f>O344</f>
        <v>0.53836800000000007</v>
      </c>
      <c r="P347" s="409">
        <f>P344</f>
        <v>54.375168000000002</v>
      </c>
      <c r="Q347" s="179">
        <v>0.35</v>
      </c>
      <c r="R347" s="180">
        <f>R344</f>
        <v>83.654104615384611</v>
      </c>
      <c r="S347" s="180">
        <f>S344</f>
        <v>2.1058953846153941</v>
      </c>
      <c r="T347" s="301">
        <f>T344</f>
        <v>85.76</v>
      </c>
      <c r="U347" s="181">
        <f>U344</f>
        <v>31.384832000000003</v>
      </c>
      <c r="V347" s="182">
        <f>V344</f>
        <v>0.36596119402985078</v>
      </c>
      <c r="W347" s="81">
        <v>85.76</v>
      </c>
      <c r="X347" s="128"/>
    </row>
    <row r="348" spans="1:25" x14ac:dyDescent="0.3">
      <c r="A348" s="44"/>
      <c r="B348" s="44" t="s">
        <v>88</v>
      </c>
      <c r="C348" s="44" t="s">
        <v>160</v>
      </c>
      <c r="D348" s="44" t="s">
        <v>161</v>
      </c>
      <c r="E348" s="45" t="s">
        <v>49</v>
      </c>
      <c r="F348" s="45" t="s">
        <v>49</v>
      </c>
      <c r="G348" s="46">
        <v>8</v>
      </c>
      <c r="H348" s="162">
        <v>57</v>
      </c>
      <c r="I348" s="48">
        <v>0.25</v>
      </c>
      <c r="J348" s="47">
        <f>J342</f>
        <v>0.5</v>
      </c>
      <c r="K348" s="47">
        <f>K339</f>
        <v>3.2500000000000001E-2</v>
      </c>
      <c r="L348" s="47">
        <f>G348*$L$205</f>
        <v>0.24</v>
      </c>
      <c r="M348" s="89">
        <f>SUM(J348:L348)</f>
        <v>0.77249999999999996</v>
      </c>
      <c r="N348" s="47">
        <f>G348+M348</f>
        <v>8.7725000000000009</v>
      </c>
      <c r="O348" s="72">
        <f>N348*$O$205</f>
        <v>8.7725000000000011E-2</v>
      </c>
      <c r="P348" s="94">
        <f>N348+O348</f>
        <v>8.8602250000000016</v>
      </c>
      <c r="Q348" s="50">
        <v>0.35</v>
      </c>
      <c r="R348" s="95">
        <f>P348/(1-Q348)</f>
        <v>13.631115384615386</v>
      </c>
      <c r="S348" s="95">
        <f>W348-R348</f>
        <v>4.8884615384613639E-2</v>
      </c>
      <c r="T348" s="188">
        <f>R348+S348</f>
        <v>13.68</v>
      </c>
      <c r="U348" s="97">
        <f>T348-P348</f>
        <v>4.8197749999999981</v>
      </c>
      <c r="V348" s="51">
        <f>U348/T348</f>
        <v>0.35232273391812852</v>
      </c>
      <c r="W348" s="81">
        <f>W339</f>
        <v>13.68</v>
      </c>
      <c r="X348" s="926"/>
    </row>
    <row r="349" spans="1:25" x14ac:dyDescent="0.3">
      <c r="A349" s="163"/>
      <c r="B349" s="163" t="s">
        <v>88</v>
      </c>
      <c r="C349" s="163" t="s">
        <v>313</v>
      </c>
      <c r="D349" s="163" t="s">
        <v>314</v>
      </c>
      <c r="E349" s="164" t="s">
        <v>62</v>
      </c>
      <c r="F349" s="164" t="s">
        <v>779</v>
      </c>
      <c r="G349" s="165">
        <v>6.12</v>
      </c>
      <c r="H349" s="172"/>
      <c r="I349" s="145" t="s">
        <v>870</v>
      </c>
      <c r="J349" s="166"/>
      <c r="K349" s="166"/>
      <c r="L349" s="166"/>
      <c r="M349" s="174"/>
      <c r="N349" s="166"/>
      <c r="O349" s="169"/>
      <c r="P349" s="183"/>
      <c r="Q349" s="170"/>
      <c r="R349" s="184"/>
      <c r="S349" s="184"/>
      <c r="T349" s="185"/>
      <c r="U349" s="186"/>
      <c r="V349" s="187"/>
      <c r="W349" s="81"/>
      <c r="X349" s="920"/>
    </row>
    <row r="350" spans="1:25" ht="14.25" thickBot="1" x14ac:dyDescent="0.35">
      <c r="A350" s="220"/>
      <c r="B350" s="206" t="s">
        <v>88</v>
      </c>
      <c r="C350" s="219" t="s">
        <v>906</v>
      </c>
      <c r="D350" s="206" t="str">
        <f>D349</f>
        <v>Ceramic Tile - 3x6 Purple / Glossy</v>
      </c>
      <c r="E350" s="208"/>
      <c r="F350" s="208" t="s">
        <v>830</v>
      </c>
      <c r="G350" s="209">
        <f>G349*8</f>
        <v>48.96</v>
      </c>
      <c r="H350" s="210">
        <v>64</v>
      </c>
      <c r="I350" s="211">
        <v>25.6</v>
      </c>
      <c r="J350" s="175">
        <f>J344</f>
        <v>2</v>
      </c>
      <c r="K350" s="175">
        <f>K344</f>
        <v>1.4080000000000001</v>
      </c>
      <c r="L350" s="175">
        <f>G350*L27</f>
        <v>1.4687999999999999</v>
      </c>
      <c r="M350" s="176">
        <f>SUM(J350:L350)</f>
        <v>4.8768000000000002</v>
      </c>
      <c r="N350" s="175">
        <f>G350+M350</f>
        <v>53.836800000000004</v>
      </c>
      <c r="O350" s="177">
        <f>N350*$O$205</f>
        <v>0.53836800000000007</v>
      </c>
      <c r="P350" s="178">
        <f>N350+O350</f>
        <v>54.375168000000002</v>
      </c>
      <c r="Q350" s="179">
        <v>0.35</v>
      </c>
      <c r="R350" s="180">
        <f>P350/(1-Q350)</f>
        <v>83.654104615384611</v>
      </c>
      <c r="S350" s="180">
        <f>W350-R350</f>
        <v>2.1058953846153941</v>
      </c>
      <c r="T350" s="215">
        <f>R350+S350</f>
        <v>85.76</v>
      </c>
      <c r="U350" s="181">
        <f>T350-P350</f>
        <v>31.384832000000003</v>
      </c>
      <c r="V350" s="182">
        <f>U350/T350</f>
        <v>0.36596119402985078</v>
      </c>
      <c r="W350" s="81">
        <f>W344</f>
        <v>85.76</v>
      </c>
      <c r="X350" s="920"/>
    </row>
    <row r="351" spans="1:25" x14ac:dyDescent="0.3">
      <c r="A351" s="141"/>
      <c r="B351" s="141" t="s">
        <v>88</v>
      </c>
      <c r="C351" s="141" t="s">
        <v>136</v>
      </c>
      <c r="D351" s="141" t="s">
        <v>137</v>
      </c>
      <c r="E351" s="142" t="s">
        <v>49</v>
      </c>
      <c r="F351" s="142" t="s">
        <v>49</v>
      </c>
      <c r="G351" s="214">
        <v>8</v>
      </c>
      <c r="H351" s="162">
        <v>57</v>
      </c>
      <c r="I351" s="48">
        <v>0.25</v>
      </c>
      <c r="J351" s="47">
        <f>J345</f>
        <v>0.5</v>
      </c>
      <c r="K351" s="47">
        <f>K342</f>
        <v>3.2500000000000001E-2</v>
      </c>
      <c r="L351" s="47">
        <f>G351*$L$205</f>
        <v>0.24</v>
      </c>
      <c r="M351" s="89">
        <f>SUM(J351:L351)</f>
        <v>0.77249999999999996</v>
      </c>
      <c r="N351" s="47">
        <f>G351+M351</f>
        <v>8.7725000000000009</v>
      </c>
      <c r="O351" s="72">
        <f>N351*$O$205</f>
        <v>8.7725000000000011E-2</v>
      </c>
      <c r="P351" s="94">
        <f>N351+O351</f>
        <v>8.8602250000000016</v>
      </c>
      <c r="Q351" s="50">
        <v>0.35</v>
      </c>
      <c r="R351" s="95">
        <f>P351/(1-Q351)</f>
        <v>13.631115384615386</v>
      </c>
      <c r="S351" s="95">
        <f>W351-R351</f>
        <v>4.8884615384613639E-2</v>
      </c>
      <c r="T351" s="188">
        <f>R351+S351</f>
        <v>13.68</v>
      </c>
      <c r="U351" s="97">
        <f>T351-P351</f>
        <v>4.8197749999999981</v>
      </c>
      <c r="V351" s="51">
        <f>U351/T351</f>
        <v>0.35232273391812852</v>
      </c>
      <c r="W351" s="81">
        <v>13.68</v>
      </c>
      <c r="X351" s="921"/>
    </row>
    <row r="352" spans="1:25" s="124" customFormat="1" x14ac:dyDescent="0.3">
      <c r="A352" s="163"/>
      <c r="B352" s="163" t="s">
        <v>88</v>
      </c>
      <c r="C352" s="163" t="s">
        <v>289</v>
      </c>
      <c r="D352" s="163" t="s">
        <v>290</v>
      </c>
      <c r="E352" s="164" t="s">
        <v>62</v>
      </c>
      <c r="F352" s="164" t="s">
        <v>779</v>
      </c>
      <c r="G352" s="165">
        <v>6.12</v>
      </c>
      <c r="H352" s="166"/>
      <c r="I352" s="166" t="s">
        <v>870</v>
      </c>
      <c r="J352" s="166"/>
      <c r="K352" s="166"/>
      <c r="L352" s="166"/>
      <c r="M352" s="174"/>
      <c r="N352" s="166"/>
      <c r="O352" s="169"/>
      <c r="P352" s="183"/>
      <c r="Q352" s="170"/>
      <c r="R352" s="184"/>
      <c r="S352" s="184"/>
      <c r="T352" s="185"/>
      <c r="U352" s="186"/>
      <c r="V352" s="187"/>
      <c r="W352" s="81"/>
      <c r="X352" s="128"/>
    </row>
    <row r="353" spans="1:24" s="124" customFormat="1" ht="14.25" thickBot="1" x14ac:dyDescent="0.35">
      <c r="A353" s="206"/>
      <c r="B353" s="571"/>
      <c r="C353" s="206" t="s">
        <v>937</v>
      </c>
      <c r="D353" s="206" t="s">
        <v>290</v>
      </c>
      <c r="E353" s="572"/>
      <c r="F353" s="208" t="s">
        <v>830</v>
      </c>
      <c r="G353" s="209">
        <f>G352*8</f>
        <v>48.96</v>
      </c>
      <c r="H353" s="175">
        <v>64</v>
      </c>
      <c r="I353" s="175">
        <v>25.6</v>
      </c>
      <c r="J353" s="175">
        <v>2</v>
      </c>
      <c r="K353" s="175">
        <f t="shared" ref="K353:P353" si="93">K350</f>
        <v>1.4080000000000001</v>
      </c>
      <c r="L353" s="175">
        <f t="shared" si="93"/>
        <v>1.4687999999999999</v>
      </c>
      <c r="M353" s="176">
        <f t="shared" si="93"/>
        <v>4.8768000000000002</v>
      </c>
      <c r="N353" s="175">
        <f t="shared" si="93"/>
        <v>53.836800000000004</v>
      </c>
      <c r="O353" s="177">
        <f t="shared" si="93"/>
        <v>0.53836800000000007</v>
      </c>
      <c r="P353" s="178">
        <f t="shared" si="93"/>
        <v>54.375168000000002</v>
      </c>
      <c r="Q353" s="179">
        <v>0.35</v>
      </c>
      <c r="R353" s="180">
        <f>R350</f>
        <v>83.654104615384611</v>
      </c>
      <c r="S353" s="180">
        <f>S350</f>
        <v>2.1058953846153941</v>
      </c>
      <c r="T353" s="215">
        <f>R353+S353</f>
        <v>85.76</v>
      </c>
      <c r="U353" s="181">
        <f>T353-P353</f>
        <v>31.384832000000003</v>
      </c>
      <c r="V353" s="182">
        <f>U353/T353</f>
        <v>0.36596119402985078</v>
      </c>
      <c r="W353" s="81">
        <v>85.76</v>
      </c>
      <c r="X353" s="128"/>
    </row>
    <row r="354" spans="1:24" x14ac:dyDescent="0.3">
      <c r="A354" s="44"/>
      <c r="B354" s="44" t="s">
        <v>88</v>
      </c>
      <c r="C354" s="44" t="s">
        <v>112</v>
      </c>
      <c r="D354" s="44" t="s">
        <v>113</v>
      </c>
      <c r="E354" s="45" t="s">
        <v>49</v>
      </c>
      <c r="F354" s="45" t="s">
        <v>49</v>
      </c>
      <c r="G354" s="46">
        <v>8</v>
      </c>
      <c r="H354" s="162">
        <v>57</v>
      </c>
      <c r="I354" s="48">
        <v>0.25</v>
      </c>
      <c r="J354" s="47">
        <f>J348</f>
        <v>0.5</v>
      </c>
      <c r="K354" s="47">
        <f>K345</f>
        <v>0.03</v>
      </c>
      <c r="L354" s="47">
        <f>G354*$L$205</f>
        <v>0.24</v>
      </c>
      <c r="M354" s="89">
        <f>SUM(J354:L354)</f>
        <v>0.77</v>
      </c>
      <c r="N354" s="47">
        <f>G354+M354</f>
        <v>8.77</v>
      </c>
      <c r="O354" s="72">
        <f>N354*$O$205</f>
        <v>8.77E-2</v>
      </c>
      <c r="P354" s="94">
        <f>N354+O354</f>
        <v>8.8576999999999995</v>
      </c>
      <c r="Q354" s="50">
        <v>0.35</v>
      </c>
      <c r="R354" s="95">
        <f>P354/(1-Q354)</f>
        <v>13.627230769230769</v>
      </c>
      <c r="S354" s="95">
        <f>W354-R354</f>
        <v>5.2769230769230902E-2</v>
      </c>
      <c r="T354" s="188">
        <f>R354+S354</f>
        <v>13.68</v>
      </c>
      <c r="U354" s="97">
        <f>T354-P354</f>
        <v>4.8223000000000003</v>
      </c>
      <c r="V354" s="51">
        <f>U354/T354</f>
        <v>0.35250730994152052</v>
      </c>
      <c r="W354" s="81">
        <v>13.68</v>
      </c>
      <c r="X354" s="930"/>
    </row>
    <row r="355" spans="1:24" s="124" customFormat="1" x14ac:dyDescent="0.3">
      <c r="A355" s="163"/>
      <c r="B355" s="124" t="s">
        <v>88</v>
      </c>
      <c r="C355" s="163" t="s">
        <v>265</v>
      </c>
      <c r="D355" s="163" t="s">
        <v>266</v>
      </c>
      <c r="E355" s="125" t="s">
        <v>62</v>
      </c>
      <c r="F355" s="164" t="s">
        <v>779</v>
      </c>
      <c r="G355" s="126">
        <v>6.12</v>
      </c>
      <c r="H355" s="166"/>
      <c r="I355" s="166" t="s">
        <v>870</v>
      </c>
      <c r="J355" s="166"/>
      <c r="K355" s="166"/>
      <c r="L355" s="166"/>
      <c r="M355" s="174"/>
      <c r="N355" s="166"/>
      <c r="O355" s="169"/>
      <c r="P355" s="183"/>
      <c r="Q355" s="170"/>
      <c r="R355" s="184"/>
      <c r="S355" s="184"/>
      <c r="T355" s="185"/>
      <c r="U355" s="186"/>
      <c r="V355" s="187"/>
      <c r="W355" s="81"/>
      <c r="X355" s="128"/>
    </row>
    <row r="356" spans="1:24" s="124" customFormat="1" ht="14.25" thickBot="1" x14ac:dyDescent="0.35">
      <c r="A356" s="206"/>
      <c r="B356" s="571"/>
      <c r="C356" s="206" t="s">
        <v>939</v>
      </c>
      <c r="D356" s="206" t="s">
        <v>266</v>
      </c>
      <c r="E356" s="572"/>
      <c r="F356" s="208" t="s">
        <v>830</v>
      </c>
      <c r="G356" s="575">
        <f>G355*8</f>
        <v>48.96</v>
      </c>
      <c r="H356" s="175">
        <v>64</v>
      </c>
      <c r="I356" s="175">
        <v>25.6</v>
      </c>
      <c r="J356" s="175">
        <v>2</v>
      </c>
      <c r="K356" s="175">
        <v>1.41</v>
      </c>
      <c r="L356" s="175">
        <v>1.47</v>
      </c>
      <c r="M356" s="176">
        <f>M353</f>
        <v>4.8768000000000002</v>
      </c>
      <c r="N356" s="175">
        <v>53.84</v>
      </c>
      <c r="O356" s="177">
        <v>0.54</v>
      </c>
      <c r="P356" s="178">
        <f>54.38</f>
        <v>54.38</v>
      </c>
      <c r="Q356" s="179">
        <v>0.35</v>
      </c>
      <c r="R356" s="180">
        <f>R353</f>
        <v>83.654104615384611</v>
      </c>
      <c r="S356" s="180">
        <v>2.11</v>
      </c>
      <c r="T356" s="215">
        <f>R356+S356</f>
        <v>85.76410461538461</v>
      </c>
      <c r="U356" s="181">
        <f>T356-P356</f>
        <v>31.384104615384608</v>
      </c>
      <c r="V356" s="182">
        <f>U356/T356</f>
        <v>0.36593519813596748</v>
      </c>
      <c r="W356" s="81">
        <v>85.76</v>
      </c>
      <c r="X356" s="128"/>
    </row>
    <row r="357" spans="1:24" s="124" customFormat="1" x14ac:dyDescent="0.3">
      <c r="A357" s="44"/>
      <c r="B357" s="542" t="s">
        <v>88</v>
      </c>
      <c r="C357" s="44" t="s">
        <v>130</v>
      </c>
      <c r="D357" s="44" t="s">
        <v>131</v>
      </c>
      <c r="E357" s="371" t="s">
        <v>49</v>
      </c>
      <c r="F357" s="45" t="s">
        <v>49</v>
      </c>
      <c r="G357" s="46">
        <v>8</v>
      </c>
      <c r="H357" s="162">
        <v>57</v>
      </c>
      <c r="I357" s="48">
        <v>0.25</v>
      </c>
      <c r="J357" s="47">
        <f>J351</f>
        <v>0.5</v>
      </c>
      <c r="K357" s="47">
        <f>K348</f>
        <v>3.2500000000000001E-2</v>
      </c>
      <c r="L357" s="47">
        <f>G357*$L$205</f>
        <v>0.24</v>
      </c>
      <c r="M357" s="89">
        <f>SUM(J357:L357)</f>
        <v>0.77249999999999996</v>
      </c>
      <c r="N357" s="47">
        <f>G357+M357</f>
        <v>8.7725000000000009</v>
      </c>
      <c r="O357" s="72">
        <f>N357*$O$205</f>
        <v>8.7725000000000011E-2</v>
      </c>
      <c r="P357" s="94">
        <f>N357+O357</f>
        <v>8.8602250000000016</v>
      </c>
      <c r="Q357" s="50">
        <v>0.35</v>
      </c>
      <c r="R357" s="95">
        <f>P357/(1-Q357)</f>
        <v>13.631115384615386</v>
      </c>
      <c r="S357" s="95">
        <f>W357-R357</f>
        <v>4.8884615384613639E-2</v>
      </c>
      <c r="T357" s="188">
        <f>R357+S357</f>
        <v>13.68</v>
      </c>
      <c r="U357" s="97">
        <f>T357-P357</f>
        <v>4.8197749999999981</v>
      </c>
      <c r="V357" s="51">
        <f>U357/T357</f>
        <v>0.35232273391812852</v>
      </c>
      <c r="W357" s="81">
        <v>13.68</v>
      </c>
      <c r="X357" s="128"/>
    </row>
    <row r="358" spans="1:24" s="124" customFormat="1" x14ac:dyDescent="0.3">
      <c r="A358" s="163"/>
      <c r="B358" s="124" t="s">
        <v>88</v>
      </c>
      <c r="C358" s="163" t="s">
        <v>283</v>
      </c>
      <c r="D358" s="163" t="s">
        <v>284</v>
      </c>
      <c r="E358" s="125" t="s">
        <v>62</v>
      </c>
      <c r="F358" s="164" t="s">
        <v>779</v>
      </c>
      <c r="G358" s="165">
        <v>6.12</v>
      </c>
      <c r="H358" s="166"/>
      <c r="I358" s="166" t="s">
        <v>870</v>
      </c>
      <c r="J358" s="166"/>
      <c r="K358" s="166"/>
      <c r="L358" s="166"/>
      <c r="M358" s="174"/>
      <c r="N358" s="166"/>
      <c r="O358" s="169"/>
      <c r="P358" s="183"/>
      <c r="Q358" s="170"/>
      <c r="R358" s="184"/>
      <c r="S358" s="184"/>
      <c r="T358" s="185"/>
      <c r="U358" s="186"/>
      <c r="V358" s="187"/>
      <c r="W358" s="81"/>
      <c r="X358" s="128"/>
    </row>
    <row r="359" spans="1:24" s="124" customFormat="1" ht="14.25" thickBot="1" x14ac:dyDescent="0.35">
      <c r="A359" s="206"/>
      <c r="B359" s="571"/>
      <c r="C359" s="206" t="s">
        <v>940</v>
      </c>
      <c r="D359" s="206" t="s">
        <v>284</v>
      </c>
      <c r="E359" s="572"/>
      <c r="F359" s="208" t="s">
        <v>830</v>
      </c>
      <c r="G359" s="209">
        <f>G358*8</f>
        <v>48.96</v>
      </c>
      <c r="H359" s="175">
        <v>64</v>
      </c>
      <c r="I359" s="175">
        <v>25.6</v>
      </c>
      <c r="J359" s="175">
        <v>2</v>
      </c>
      <c r="K359" s="175">
        <v>1.41</v>
      </c>
      <c r="L359" s="175">
        <v>1.47</v>
      </c>
      <c r="M359" s="176">
        <f>M356</f>
        <v>4.8768000000000002</v>
      </c>
      <c r="N359" s="175">
        <v>53.84</v>
      </c>
      <c r="O359" s="177">
        <v>0.54</v>
      </c>
      <c r="P359" s="178">
        <f>54.38</f>
        <v>54.38</v>
      </c>
      <c r="Q359" s="179">
        <v>0.35</v>
      </c>
      <c r="R359" s="180">
        <f>R356</f>
        <v>83.654104615384611</v>
      </c>
      <c r="S359" s="180">
        <v>2.11</v>
      </c>
      <c r="T359" s="215">
        <f>R359+S359</f>
        <v>85.76410461538461</v>
      </c>
      <c r="U359" s="181">
        <f>T359-P359</f>
        <v>31.384104615384608</v>
      </c>
      <c r="V359" s="182">
        <f>U359/T359</f>
        <v>0.36593519813596748</v>
      </c>
      <c r="W359" s="81">
        <v>85.76</v>
      </c>
      <c r="X359" s="128"/>
    </row>
    <row r="360" spans="1:24" s="124" customFormat="1" x14ac:dyDescent="0.3">
      <c r="A360" s="44"/>
      <c r="B360" s="44" t="s">
        <v>88</v>
      </c>
      <c r="C360" s="44" t="s">
        <v>140</v>
      </c>
      <c r="D360" s="44" t="s">
        <v>141</v>
      </c>
      <c r="E360" s="45" t="s">
        <v>49</v>
      </c>
      <c r="F360" s="45" t="s">
        <v>49</v>
      </c>
      <c r="G360" s="46">
        <v>8</v>
      </c>
      <c r="H360" s="162">
        <v>57</v>
      </c>
      <c r="I360" s="47">
        <v>0.25</v>
      </c>
      <c r="J360" s="47">
        <f>J354</f>
        <v>0.5</v>
      </c>
      <c r="K360" s="47">
        <f>K351</f>
        <v>3.2500000000000001E-2</v>
      </c>
      <c r="L360" s="47">
        <f>G360*$L$205</f>
        <v>0.24</v>
      </c>
      <c r="M360" s="89">
        <f>SUM(J360:L360)</f>
        <v>0.77249999999999996</v>
      </c>
      <c r="N360" s="47">
        <f>G360+M360</f>
        <v>8.7725000000000009</v>
      </c>
      <c r="O360" s="72">
        <f>N360*$O$205</f>
        <v>8.7725000000000011E-2</v>
      </c>
      <c r="P360" s="94">
        <f>N360+O360</f>
        <v>8.8602250000000016</v>
      </c>
      <c r="Q360" s="50">
        <v>0.35</v>
      </c>
      <c r="R360" s="95">
        <f>P360/(1-Q360)</f>
        <v>13.631115384615386</v>
      </c>
      <c r="S360" s="95">
        <f>W360-R360</f>
        <v>4.8884615384613639E-2</v>
      </c>
      <c r="T360" s="188">
        <f>R360+S360</f>
        <v>13.68</v>
      </c>
      <c r="U360" s="97">
        <f>T360-P360</f>
        <v>4.8197749999999981</v>
      </c>
      <c r="V360" s="51">
        <f>U360/T360</f>
        <v>0.35232273391812852</v>
      </c>
      <c r="W360" s="81">
        <v>13.68</v>
      </c>
      <c r="X360" s="128"/>
    </row>
    <row r="361" spans="1:24" s="124" customFormat="1" x14ac:dyDescent="0.3">
      <c r="A361" s="163"/>
      <c r="B361" s="124" t="s">
        <v>88</v>
      </c>
      <c r="C361" s="163" t="s">
        <v>293</v>
      </c>
      <c r="D361" s="163" t="s">
        <v>294</v>
      </c>
      <c r="E361" s="125" t="s">
        <v>62</v>
      </c>
      <c r="F361" s="164" t="s">
        <v>779</v>
      </c>
      <c r="G361" s="165">
        <v>6.12</v>
      </c>
      <c r="H361" s="81"/>
      <c r="I361" s="166" t="s">
        <v>870</v>
      </c>
      <c r="J361" s="166"/>
      <c r="K361" s="166"/>
      <c r="L361" s="166"/>
      <c r="M361" s="174"/>
      <c r="N361" s="166"/>
      <c r="O361" s="169"/>
      <c r="P361" s="183"/>
      <c r="Q361" s="170"/>
      <c r="R361" s="184"/>
      <c r="S361" s="184"/>
      <c r="T361" s="185"/>
      <c r="U361" s="186"/>
      <c r="V361" s="187"/>
      <c r="W361" s="81"/>
      <c r="X361" s="128"/>
    </row>
    <row r="362" spans="1:24" s="124" customFormat="1" ht="14.25" thickBot="1" x14ac:dyDescent="0.35">
      <c r="A362" s="206"/>
      <c r="B362" s="571"/>
      <c r="C362" s="206" t="s">
        <v>941</v>
      </c>
      <c r="D362" s="206" t="s">
        <v>294</v>
      </c>
      <c r="E362" s="572"/>
      <c r="F362" s="208" t="s">
        <v>830</v>
      </c>
      <c r="G362" s="209">
        <f>G361*8</f>
        <v>48.96</v>
      </c>
      <c r="H362" s="587">
        <v>64</v>
      </c>
      <c r="I362" s="175">
        <v>25.6</v>
      </c>
      <c r="J362" s="175">
        <v>2</v>
      </c>
      <c r="K362" s="175">
        <v>1.41</v>
      </c>
      <c r="L362" s="175">
        <v>1.47</v>
      </c>
      <c r="M362" s="176">
        <f>M359</f>
        <v>4.8768000000000002</v>
      </c>
      <c r="N362" s="175">
        <v>53.84</v>
      </c>
      <c r="O362" s="177">
        <v>0.54</v>
      </c>
      <c r="P362" s="178">
        <f>54.38</f>
        <v>54.38</v>
      </c>
      <c r="Q362" s="179">
        <v>0.35</v>
      </c>
      <c r="R362" s="180">
        <f>R359</f>
        <v>83.654104615384611</v>
      </c>
      <c r="S362" s="180">
        <v>2.11</v>
      </c>
      <c r="T362" s="215">
        <f>R362+S362</f>
        <v>85.76410461538461</v>
      </c>
      <c r="U362" s="181">
        <f>T362-P362</f>
        <v>31.384104615384608</v>
      </c>
      <c r="V362" s="182">
        <f>U362/T362</f>
        <v>0.36593519813596748</v>
      </c>
      <c r="W362" s="81">
        <v>85.76</v>
      </c>
      <c r="X362" s="128"/>
    </row>
    <row r="363" spans="1:24" s="124" customFormat="1" x14ac:dyDescent="0.3">
      <c r="A363" s="44"/>
      <c r="B363" s="44" t="s">
        <v>88</v>
      </c>
      <c r="C363" s="44" t="s">
        <v>158</v>
      </c>
      <c r="D363" s="44" t="s">
        <v>159</v>
      </c>
      <c r="E363" s="45" t="s">
        <v>49</v>
      </c>
      <c r="F363" s="45" t="s">
        <v>49</v>
      </c>
      <c r="G363" s="46">
        <v>8</v>
      </c>
      <c r="H363" s="162">
        <v>57</v>
      </c>
      <c r="I363" s="48">
        <v>0.25</v>
      </c>
      <c r="J363" s="47">
        <f>J357</f>
        <v>0.5</v>
      </c>
      <c r="K363" s="47">
        <f>K354</f>
        <v>0.03</v>
      </c>
      <c r="L363" s="47">
        <f>G363*$L$205</f>
        <v>0.24</v>
      </c>
      <c r="M363" s="89">
        <f>SUM(J363:L363)</f>
        <v>0.77</v>
      </c>
      <c r="N363" s="47">
        <f>G363+M363</f>
        <v>8.77</v>
      </c>
      <c r="O363" s="72">
        <f>N363*$O$205</f>
        <v>8.77E-2</v>
      </c>
      <c r="P363" s="94">
        <f>N363+O363</f>
        <v>8.8576999999999995</v>
      </c>
      <c r="Q363" s="50">
        <v>0.35</v>
      </c>
      <c r="R363" s="95">
        <f>P363/(1-Q363)</f>
        <v>13.627230769230769</v>
      </c>
      <c r="S363" s="95">
        <f>W363-R363</f>
        <v>5.2769230769230902E-2</v>
      </c>
      <c r="T363" s="188">
        <f>R363+S363</f>
        <v>13.68</v>
      </c>
      <c r="U363" s="97">
        <f>T363-P363</f>
        <v>4.8223000000000003</v>
      </c>
      <c r="V363" s="51">
        <f>U363/T363</f>
        <v>0.35250730994152052</v>
      </c>
      <c r="W363" s="81">
        <f>W339</f>
        <v>13.68</v>
      </c>
      <c r="X363" s="128"/>
    </row>
    <row r="364" spans="1:24" s="124" customFormat="1" x14ac:dyDescent="0.3">
      <c r="A364" s="163"/>
      <c r="B364" s="124" t="s">
        <v>88</v>
      </c>
      <c r="C364" s="163" t="s">
        <v>311</v>
      </c>
      <c r="D364" s="163" t="s">
        <v>312</v>
      </c>
      <c r="E364" s="125" t="s">
        <v>62</v>
      </c>
      <c r="F364" s="164" t="s">
        <v>779</v>
      </c>
      <c r="G364" s="165">
        <v>6.12</v>
      </c>
      <c r="H364" s="81"/>
      <c r="I364" s="166" t="s">
        <v>870</v>
      </c>
      <c r="J364" s="166"/>
      <c r="K364" s="166"/>
      <c r="L364" s="166"/>
      <c r="M364" s="174"/>
      <c r="N364" s="166"/>
      <c r="O364" s="169"/>
      <c r="P364" s="183"/>
      <c r="Q364" s="170"/>
      <c r="R364" s="184"/>
      <c r="S364" s="184"/>
      <c r="T364" s="185"/>
      <c r="U364" s="186"/>
      <c r="V364" s="187"/>
      <c r="W364" s="81"/>
      <c r="X364" s="128"/>
    </row>
    <row r="365" spans="1:24" s="124" customFormat="1" ht="14.25" thickBot="1" x14ac:dyDescent="0.35">
      <c r="A365" s="206"/>
      <c r="B365" s="571"/>
      <c r="C365" s="206" t="s">
        <v>942</v>
      </c>
      <c r="D365" s="206" t="s">
        <v>312</v>
      </c>
      <c r="E365" s="572"/>
      <c r="F365" s="588" t="s">
        <v>830</v>
      </c>
      <c r="G365" s="209">
        <f>G364*8</f>
        <v>48.96</v>
      </c>
      <c r="H365" s="587">
        <v>64</v>
      </c>
      <c r="I365" s="175">
        <v>25.6</v>
      </c>
      <c r="J365" s="175">
        <v>2</v>
      </c>
      <c r="K365" s="175">
        <v>1.41</v>
      </c>
      <c r="L365" s="175">
        <v>1.47</v>
      </c>
      <c r="M365" s="176">
        <f>M362</f>
        <v>4.8768000000000002</v>
      </c>
      <c r="N365" s="175">
        <v>53.84</v>
      </c>
      <c r="O365" s="177">
        <v>0.54</v>
      </c>
      <c r="P365" s="178">
        <f>54.38</f>
        <v>54.38</v>
      </c>
      <c r="Q365" s="179">
        <v>0.35</v>
      </c>
      <c r="R365" s="180">
        <f>R362</f>
        <v>83.654104615384611</v>
      </c>
      <c r="S365" s="180">
        <v>2.11</v>
      </c>
      <c r="T365" s="215">
        <f>R365+S365</f>
        <v>85.76410461538461</v>
      </c>
      <c r="U365" s="181">
        <f>T365-P365</f>
        <v>31.384104615384608</v>
      </c>
      <c r="V365" s="182">
        <f>U365/T365</f>
        <v>0.36593519813596748</v>
      </c>
      <c r="W365" s="81"/>
      <c r="X365" s="128"/>
    </row>
    <row r="366" spans="1:24" s="124" customFormat="1" x14ac:dyDescent="0.3">
      <c r="A366" s="44"/>
      <c r="B366" s="44" t="s">
        <v>88</v>
      </c>
      <c r="C366" s="190" t="s">
        <v>126</v>
      </c>
      <c r="D366" s="44" t="s">
        <v>127</v>
      </c>
      <c r="E366" s="45" t="s">
        <v>49</v>
      </c>
      <c r="F366" s="45" t="s">
        <v>49</v>
      </c>
      <c r="G366" s="46">
        <v>8</v>
      </c>
      <c r="H366" s="162">
        <v>57</v>
      </c>
      <c r="I366" s="47">
        <f>I339</f>
        <v>0.25</v>
      </c>
      <c r="J366" s="47">
        <f>J339</f>
        <v>0.5</v>
      </c>
      <c r="K366" s="47">
        <f>K339</f>
        <v>3.2500000000000001E-2</v>
      </c>
      <c r="L366" s="47">
        <f>G366*$L$205</f>
        <v>0.24</v>
      </c>
      <c r="M366" s="89">
        <f>SUM(J366:L366)</f>
        <v>0.77249999999999996</v>
      </c>
      <c r="N366" s="47">
        <f>G366+M366</f>
        <v>8.7725000000000009</v>
      </c>
      <c r="O366" s="72">
        <f>N366*$O$205</f>
        <v>8.7725000000000011E-2</v>
      </c>
      <c r="P366" s="94">
        <f>N366+O366</f>
        <v>8.8602250000000016</v>
      </c>
      <c r="Q366" s="50">
        <v>0.35</v>
      </c>
      <c r="R366" s="95">
        <f>P366/(1-Q366)</f>
        <v>13.631115384615386</v>
      </c>
      <c r="S366" s="95">
        <f>W366-R366</f>
        <v>4.8884615384613639E-2</v>
      </c>
      <c r="T366" s="188">
        <f>R366+S366</f>
        <v>13.68</v>
      </c>
      <c r="U366" s="97">
        <f>T366-P366</f>
        <v>4.8197749999999981</v>
      </c>
      <c r="V366" s="51">
        <f>U366/T366</f>
        <v>0.35232273391812852</v>
      </c>
      <c r="W366" s="81">
        <f>W331</f>
        <v>13.68</v>
      </c>
      <c r="X366" s="128">
        <v>8.75</v>
      </c>
    </row>
    <row r="367" spans="1:24" s="124" customFormat="1" x14ac:dyDescent="0.3">
      <c r="A367" s="163"/>
      <c r="B367" s="124" t="s">
        <v>88</v>
      </c>
      <c r="C367" s="163" t="s">
        <v>279</v>
      </c>
      <c r="D367" s="163" t="s">
        <v>280</v>
      </c>
      <c r="E367" s="125" t="s">
        <v>62</v>
      </c>
      <c r="F367" s="164" t="s">
        <v>779</v>
      </c>
      <c r="G367" s="165">
        <v>6.12</v>
      </c>
      <c r="H367" s="201"/>
      <c r="I367" s="144" t="s">
        <v>870</v>
      </c>
      <c r="J367" s="166"/>
      <c r="K367" s="166"/>
      <c r="L367" s="166"/>
      <c r="M367" s="174"/>
      <c r="N367" s="166"/>
      <c r="O367" s="169"/>
      <c r="P367" s="183"/>
      <c r="Q367" s="170"/>
      <c r="R367" s="184"/>
      <c r="S367" s="184"/>
      <c r="T367" s="185"/>
      <c r="U367" s="186"/>
      <c r="V367" s="187"/>
      <c r="W367" s="81"/>
      <c r="X367" s="128"/>
    </row>
    <row r="368" spans="1:24" s="124" customFormat="1" ht="14.25" thickBot="1" x14ac:dyDescent="0.35">
      <c r="A368" s="141"/>
      <c r="C368" s="141" t="s">
        <v>943</v>
      </c>
      <c r="D368" s="206" t="s">
        <v>280</v>
      </c>
      <c r="E368" s="572"/>
      <c r="F368" s="208" t="s">
        <v>830</v>
      </c>
      <c r="G368" s="209">
        <f>G367*8</f>
        <v>48.96</v>
      </c>
      <c r="H368" s="587">
        <v>64</v>
      </c>
      <c r="I368" s="175">
        <v>25.6</v>
      </c>
      <c r="J368" s="175">
        <v>2</v>
      </c>
      <c r="K368" s="175">
        <v>1.41</v>
      </c>
      <c r="L368" s="175">
        <v>1.47</v>
      </c>
      <c r="M368" s="176">
        <f>M365</f>
        <v>4.8768000000000002</v>
      </c>
      <c r="N368" s="175">
        <v>53.84</v>
      </c>
      <c r="O368" s="177">
        <v>0.54</v>
      </c>
      <c r="P368" s="178">
        <f>54.38</f>
        <v>54.38</v>
      </c>
      <c r="Q368" s="179">
        <v>0.35</v>
      </c>
      <c r="R368" s="180">
        <f>R365</f>
        <v>83.654104615384611</v>
      </c>
      <c r="S368" s="180">
        <v>2.11</v>
      </c>
      <c r="T368" s="215">
        <f>R368+S368</f>
        <v>85.76410461538461</v>
      </c>
      <c r="U368" s="181">
        <f>T368-P368</f>
        <v>31.384104615384608</v>
      </c>
      <c r="V368" s="182">
        <f>U368/T368</f>
        <v>0.36593519813596748</v>
      </c>
      <c r="W368" s="81">
        <v>85.76</v>
      </c>
      <c r="X368" s="128"/>
    </row>
    <row r="369" spans="1:25" s="124" customFormat="1" x14ac:dyDescent="0.3">
      <c r="A369" s="6"/>
      <c r="B369" s="6" t="s">
        <v>88</v>
      </c>
      <c r="C369" s="6" t="s">
        <v>128</v>
      </c>
      <c r="D369" s="44" t="s">
        <v>129</v>
      </c>
      <c r="E369" s="45" t="s">
        <v>49</v>
      </c>
      <c r="F369" s="45" t="s">
        <v>49</v>
      </c>
      <c r="G369" s="46">
        <v>8</v>
      </c>
      <c r="H369" s="162">
        <v>57</v>
      </c>
      <c r="I369" s="47">
        <v>0.25</v>
      </c>
      <c r="J369" s="47">
        <v>0.5</v>
      </c>
      <c r="K369" s="9">
        <f>I369*K27</f>
        <v>3.2500000000000001E-2</v>
      </c>
      <c r="L369" s="9">
        <f>G369*L27</f>
        <v>0.24</v>
      </c>
      <c r="M369" s="63">
        <f>SUM(J369:L369)</f>
        <v>0.77249999999999996</v>
      </c>
      <c r="N369" s="9">
        <f>G369+M369</f>
        <v>8.7725000000000009</v>
      </c>
      <c r="O369" s="70">
        <f>N369*$O$27</f>
        <v>8.7725000000000011E-2</v>
      </c>
      <c r="P369" s="67">
        <f>N369+O369</f>
        <v>8.8602250000000016</v>
      </c>
      <c r="Q369" s="50">
        <v>0.35</v>
      </c>
      <c r="R369" s="75">
        <f>P369/(1-Q369)</f>
        <v>13.631115384615386</v>
      </c>
      <c r="S369" s="75">
        <f>W369-R369</f>
        <v>4.8884615384613639E-2</v>
      </c>
      <c r="T369" s="228">
        <f>R369+S369</f>
        <v>13.68</v>
      </c>
      <c r="U369" s="22">
        <f>T369-P369</f>
        <v>4.8197749999999981</v>
      </c>
      <c r="V369" s="19">
        <f>U369/T369</f>
        <v>0.35232273391812852</v>
      </c>
      <c r="W369" s="81">
        <v>13.68</v>
      </c>
      <c r="X369" s="128"/>
    </row>
    <row r="370" spans="1:25" s="124" customFormat="1" x14ac:dyDescent="0.3">
      <c r="A370" s="163"/>
      <c r="B370" s="124" t="s">
        <v>88</v>
      </c>
      <c r="C370" s="163" t="s">
        <v>281</v>
      </c>
      <c r="D370" s="163" t="s">
        <v>282</v>
      </c>
      <c r="E370" s="125" t="s">
        <v>62</v>
      </c>
      <c r="F370" s="164" t="s">
        <v>779</v>
      </c>
      <c r="G370" s="165">
        <v>6.12</v>
      </c>
      <c r="H370" s="81"/>
      <c r="I370" s="144" t="s">
        <v>870</v>
      </c>
      <c r="J370" s="81"/>
      <c r="K370" s="166"/>
      <c r="L370" s="81"/>
      <c r="M370" s="174"/>
      <c r="N370" s="81"/>
      <c r="O370" s="169"/>
      <c r="P370" s="202"/>
      <c r="Q370" s="170"/>
      <c r="R370" s="203"/>
      <c r="S370" s="184"/>
      <c r="T370" s="538"/>
      <c r="U370" s="186"/>
      <c r="V370" s="187"/>
      <c r="W370" s="81"/>
      <c r="X370" s="128"/>
    </row>
    <row r="371" spans="1:25" s="124" customFormat="1" ht="14.25" thickBot="1" x14ac:dyDescent="0.35">
      <c r="A371" s="206"/>
      <c r="B371" s="571"/>
      <c r="C371" s="206" t="s">
        <v>944</v>
      </c>
      <c r="D371" s="206" t="s">
        <v>282</v>
      </c>
      <c r="E371" s="572"/>
      <c r="F371" s="588" t="s">
        <v>830</v>
      </c>
      <c r="G371" s="209">
        <f>G370*8</f>
        <v>48.96</v>
      </c>
      <c r="H371" s="587">
        <v>64</v>
      </c>
      <c r="I371" s="175">
        <v>25.6</v>
      </c>
      <c r="J371" s="341">
        <v>2</v>
      </c>
      <c r="K371" s="175">
        <v>1.41</v>
      </c>
      <c r="L371" s="175">
        <v>1.47</v>
      </c>
      <c r="M371" s="176">
        <f>M368</f>
        <v>4.8768000000000002</v>
      </c>
      <c r="N371" s="175">
        <v>53.84</v>
      </c>
      <c r="O371" s="177">
        <v>0.54</v>
      </c>
      <c r="P371" s="178">
        <f>54.38</f>
        <v>54.38</v>
      </c>
      <c r="Q371" s="179">
        <v>0.35</v>
      </c>
      <c r="R371" s="180">
        <f>R368</f>
        <v>83.654104615384611</v>
      </c>
      <c r="S371" s="180">
        <v>2.11</v>
      </c>
      <c r="T371" s="215">
        <f>R371+S371</f>
        <v>85.76410461538461</v>
      </c>
      <c r="U371" s="181">
        <f>T371-P371</f>
        <v>31.384104615384608</v>
      </c>
      <c r="V371" s="182">
        <f>U371/T371</f>
        <v>0.36593519813596748</v>
      </c>
      <c r="W371" s="81">
        <v>85.76</v>
      </c>
      <c r="X371" s="128"/>
    </row>
    <row r="372" spans="1:25" s="124" customFormat="1" x14ac:dyDescent="0.3">
      <c r="A372" s="44"/>
      <c r="B372" s="44" t="s">
        <v>88</v>
      </c>
      <c r="C372" s="44" t="s">
        <v>164</v>
      </c>
      <c r="D372" s="44" t="s">
        <v>165</v>
      </c>
      <c r="E372" s="45" t="s">
        <v>49</v>
      </c>
      <c r="F372" s="45" t="s">
        <v>49</v>
      </c>
      <c r="G372" s="46">
        <v>8</v>
      </c>
      <c r="H372" s="47">
        <v>57</v>
      </c>
      <c r="I372" s="47">
        <v>0.25</v>
      </c>
      <c r="J372" s="47">
        <v>0.5</v>
      </c>
      <c r="K372" s="47">
        <v>1.41</v>
      </c>
      <c r="L372" s="47">
        <v>1.47</v>
      </c>
      <c r="M372" s="89">
        <f>M369</f>
        <v>0.77249999999999996</v>
      </c>
      <c r="N372" s="9">
        <f>G372+M372</f>
        <v>8.7725000000000009</v>
      </c>
      <c r="O372" s="70">
        <f>N372*$O$27</f>
        <v>8.7725000000000011E-2</v>
      </c>
      <c r="P372" s="67">
        <f>N372+O372</f>
        <v>8.8602250000000016</v>
      </c>
      <c r="Q372" s="50">
        <v>0.35</v>
      </c>
      <c r="R372" s="95">
        <f>R366</f>
        <v>13.631115384615386</v>
      </c>
      <c r="S372" s="95">
        <f>W372-R372</f>
        <v>4.8884615384613639E-2</v>
      </c>
      <c r="T372" s="188">
        <f>R372+S372</f>
        <v>13.68</v>
      </c>
      <c r="U372" s="97">
        <f>U369</f>
        <v>4.8197749999999981</v>
      </c>
      <c r="V372" s="51">
        <f>U372/T372</f>
        <v>0.35232273391812852</v>
      </c>
      <c r="W372" s="81">
        <v>13.68</v>
      </c>
      <c r="X372" s="128"/>
    </row>
    <row r="373" spans="1:25" s="124" customFormat="1" x14ac:dyDescent="0.3">
      <c r="A373" s="163"/>
      <c r="B373" s="124" t="s">
        <v>88</v>
      </c>
      <c r="C373" s="124" t="s">
        <v>317</v>
      </c>
      <c r="D373" s="163" t="s">
        <v>318</v>
      </c>
      <c r="E373" s="125" t="s">
        <v>62</v>
      </c>
      <c r="F373" s="164" t="s">
        <v>779</v>
      </c>
      <c r="G373" s="165">
        <v>6.12</v>
      </c>
      <c r="H373" s="81"/>
      <c r="I373" s="144" t="s">
        <v>870</v>
      </c>
      <c r="J373" s="81"/>
      <c r="K373" s="166"/>
      <c r="L373" s="81"/>
      <c r="M373" s="174"/>
      <c r="N373" s="81"/>
      <c r="O373" s="169"/>
      <c r="P373" s="202"/>
      <c r="Q373" s="170"/>
      <c r="R373" s="203"/>
      <c r="S373" s="184"/>
      <c r="T373" s="538"/>
      <c r="U373" s="186"/>
      <c r="V373" s="187"/>
      <c r="W373" s="81"/>
      <c r="X373" s="128"/>
    </row>
    <row r="374" spans="1:25" s="124" customFormat="1" ht="14.25" thickBot="1" x14ac:dyDescent="0.35">
      <c r="A374" s="206"/>
      <c r="B374" s="571"/>
      <c r="C374" s="571" t="s">
        <v>945</v>
      </c>
      <c r="D374" s="206" t="s">
        <v>318</v>
      </c>
      <c r="E374" s="572"/>
      <c r="F374" s="588" t="s">
        <v>830</v>
      </c>
      <c r="G374" s="209">
        <f>G373*8</f>
        <v>48.96</v>
      </c>
      <c r="H374" s="587">
        <v>64</v>
      </c>
      <c r="I374" s="175">
        <v>25.6</v>
      </c>
      <c r="J374" s="341">
        <v>2</v>
      </c>
      <c r="K374" s="175">
        <v>1.41</v>
      </c>
      <c r="L374" s="175">
        <v>1.47</v>
      </c>
      <c r="M374" s="176">
        <f>M371</f>
        <v>4.8768000000000002</v>
      </c>
      <c r="N374" s="175">
        <v>53.84</v>
      </c>
      <c r="O374" s="177">
        <v>0.54</v>
      </c>
      <c r="P374" s="178">
        <f>54.38</f>
        <v>54.38</v>
      </c>
      <c r="Q374" s="179">
        <v>0.35</v>
      </c>
      <c r="R374" s="180">
        <f>R371</f>
        <v>83.654104615384611</v>
      </c>
      <c r="S374" s="180">
        <v>2.11</v>
      </c>
      <c r="T374" s="215">
        <f>R374+S374</f>
        <v>85.76410461538461</v>
      </c>
      <c r="U374" s="181">
        <f>T374-P374</f>
        <v>31.384104615384608</v>
      </c>
      <c r="V374" s="182">
        <f>U374/T374</f>
        <v>0.36593519813596748</v>
      </c>
      <c r="W374" s="81">
        <v>85.76</v>
      </c>
      <c r="X374" s="128"/>
    </row>
    <row r="375" spans="1:25" s="124" customFormat="1" x14ac:dyDescent="0.3">
      <c r="A375" s="44"/>
      <c r="B375" s="44" t="s">
        <v>88</v>
      </c>
      <c r="C375" s="44" t="s">
        <v>152</v>
      </c>
      <c r="D375" s="44" t="s">
        <v>153</v>
      </c>
      <c r="E375" s="45" t="s">
        <v>49</v>
      </c>
      <c r="F375" s="45" t="s">
        <v>49</v>
      </c>
      <c r="G375" s="46">
        <v>8</v>
      </c>
      <c r="H375" s="47">
        <v>57</v>
      </c>
      <c r="I375" s="47">
        <v>0.25</v>
      </c>
      <c r="J375" s="47">
        <v>0.5</v>
      </c>
      <c r="K375" s="47">
        <v>1.41</v>
      </c>
      <c r="L375" s="47">
        <v>1.47</v>
      </c>
      <c r="M375" s="89">
        <f>M372</f>
        <v>0.77249999999999996</v>
      </c>
      <c r="N375" s="9">
        <f>G375+M375</f>
        <v>8.7725000000000009</v>
      </c>
      <c r="O375" s="70">
        <f>N375*$O$27</f>
        <v>8.7725000000000011E-2</v>
      </c>
      <c r="P375" s="67">
        <f>N375+O375</f>
        <v>8.8602250000000016</v>
      </c>
      <c r="Q375" s="50">
        <v>0.35</v>
      </c>
      <c r="R375" s="95">
        <f>R369</f>
        <v>13.631115384615386</v>
      </c>
      <c r="S375" s="95">
        <f>W375-R375</f>
        <v>4.8884615384613639E-2</v>
      </c>
      <c r="T375" s="188">
        <f>R375+S375</f>
        <v>13.68</v>
      </c>
      <c r="U375" s="97">
        <f>U372</f>
        <v>4.8197749999999981</v>
      </c>
      <c r="V375" s="51">
        <f>U375/T375</f>
        <v>0.35232273391812852</v>
      </c>
      <c r="W375" s="81">
        <v>13.68</v>
      </c>
      <c r="X375" s="128"/>
    </row>
    <row r="376" spans="1:25" s="124" customFormat="1" x14ac:dyDescent="0.3">
      <c r="A376" s="163"/>
      <c r="B376" s="124" t="s">
        <v>88</v>
      </c>
      <c r="C376" s="163" t="s">
        <v>305</v>
      </c>
      <c r="D376" s="163" t="s">
        <v>306</v>
      </c>
      <c r="E376" s="125" t="s">
        <v>62</v>
      </c>
      <c r="F376" s="164" t="s">
        <v>779</v>
      </c>
      <c r="G376" s="165">
        <v>6.12</v>
      </c>
      <c r="H376" s="81"/>
      <c r="I376" s="144" t="s">
        <v>870</v>
      </c>
      <c r="J376" s="81"/>
      <c r="K376" s="166"/>
      <c r="L376" s="81"/>
      <c r="M376" s="174"/>
      <c r="N376" s="81"/>
      <c r="O376" s="169"/>
      <c r="P376" s="202"/>
      <c r="Q376" s="170"/>
      <c r="R376" s="203"/>
      <c r="S376" s="184"/>
      <c r="T376" s="538"/>
      <c r="U376" s="186"/>
      <c r="V376" s="187"/>
      <c r="W376" s="81"/>
      <c r="X376" s="128"/>
    </row>
    <row r="377" spans="1:25" s="124" customFormat="1" ht="14.25" thickBot="1" x14ac:dyDescent="0.35">
      <c r="A377" s="206"/>
      <c r="B377" s="571"/>
      <c r="C377" s="206" t="s">
        <v>946</v>
      </c>
      <c r="D377" s="206"/>
      <c r="E377" s="572"/>
      <c r="F377" s="588" t="s">
        <v>830</v>
      </c>
      <c r="G377" s="209">
        <f>G376*8</f>
        <v>48.96</v>
      </c>
      <c r="H377" s="587">
        <v>64</v>
      </c>
      <c r="I377" s="175">
        <v>25.6</v>
      </c>
      <c r="J377" s="341">
        <v>2</v>
      </c>
      <c r="K377" s="175">
        <v>1.41</v>
      </c>
      <c r="L377" s="175">
        <v>1.47</v>
      </c>
      <c r="M377" s="176">
        <f>M374</f>
        <v>4.8768000000000002</v>
      </c>
      <c r="N377" s="175">
        <v>53.84</v>
      </c>
      <c r="O377" s="177">
        <v>0.54</v>
      </c>
      <c r="P377" s="178">
        <f>54.38</f>
        <v>54.38</v>
      </c>
      <c r="Q377" s="179">
        <v>0.35</v>
      </c>
      <c r="R377" s="180">
        <f>R374</f>
        <v>83.654104615384611</v>
      </c>
      <c r="S377" s="180">
        <v>2.11</v>
      </c>
      <c r="T377" s="215">
        <f>R377+S377</f>
        <v>85.76410461538461</v>
      </c>
      <c r="U377" s="181">
        <f>T377-P377</f>
        <v>31.384104615384608</v>
      </c>
      <c r="V377" s="182">
        <f>U377/T377</f>
        <v>0.36593519813596748</v>
      </c>
      <c r="W377" s="81">
        <v>85.76</v>
      </c>
      <c r="X377" s="128"/>
    </row>
    <row r="378" spans="1:25" x14ac:dyDescent="0.3">
      <c r="A378" s="44"/>
      <c r="B378" s="44" t="s">
        <v>88</v>
      </c>
      <c r="C378" s="44" t="s">
        <v>132</v>
      </c>
      <c r="D378" s="44" t="s">
        <v>133</v>
      </c>
      <c r="E378" s="45" t="s">
        <v>49</v>
      </c>
      <c r="F378" s="45" t="s">
        <v>49</v>
      </c>
      <c r="G378" s="46">
        <v>8</v>
      </c>
      <c r="H378" s="162">
        <v>57</v>
      </c>
      <c r="I378" s="48">
        <v>0.25</v>
      </c>
      <c r="J378" s="47">
        <v>0.5</v>
      </c>
      <c r="K378" s="47">
        <f>I378*K27</f>
        <v>3.2500000000000001E-2</v>
      </c>
      <c r="L378" s="47">
        <f>G378*$L$27</f>
        <v>0.24</v>
      </c>
      <c r="M378" s="89">
        <f>SUM(J378:L378)</f>
        <v>0.77249999999999996</v>
      </c>
      <c r="N378" s="47">
        <f>G378+M378</f>
        <v>8.7725000000000009</v>
      </c>
      <c r="O378" s="72">
        <f>N378*$O$205</f>
        <v>8.7725000000000011E-2</v>
      </c>
      <c r="P378" s="94">
        <f>N378+O378</f>
        <v>8.8602250000000016</v>
      </c>
      <c r="Q378" s="50">
        <v>0.35</v>
      </c>
      <c r="R378" s="95">
        <f>P378/(1-Q378)</f>
        <v>13.631115384615386</v>
      </c>
      <c r="S378" s="95">
        <f>W378-R378</f>
        <v>4.8884615384613639E-2</v>
      </c>
      <c r="T378" s="96">
        <f>R378+S378</f>
        <v>13.68</v>
      </c>
      <c r="U378" s="97">
        <f>T378-P378</f>
        <v>4.8197749999999981</v>
      </c>
      <c r="V378" s="51">
        <f>U378/T378</f>
        <v>0.35232273391812852</v>
      </c>
      <c r="W378" s="81">
        <f>W363</f>
        <v>13.68</v>
      </c>
      <c r="X378" s="926"/>
    </row>
    <row r="379" spans="1:25" x14ac:dyDescent="0.3">
      <c r="A379" s="163"/>
      <c r="B379" s="163" t="s">
        <v>88</v>
      </c>
      <c r="C379" s="163" t="s">
        <v>285</v>
      </c>
      <c r="D379" s="163" t="s">
        <v>286</v>
      </c>
      <c r="E379" s="164" t="s">
        <v>62</v>
      </c>
      <c r="F379" s="164" t="s">
        <v>779</v>
      </c>
      <c r="G379" s="165">
        <v>6.12</v>
      </c>
      <c r="H379" s="172"/>
      <c r="I379" s="145" t="s">
        <v>870</v>
      </c>
      <c r="J379" s="227">
        <v>8</v>
      </c>
      <c r="K379" s="166"/>
      <c r="L379" s="166"/>
      <c r="M379" s="174"/>
      <c r="N379" s="166"/>
      <c r="O379" s="169"/>
      <c r="P379" s="183"/>
      <c r="Q379" s="170"/>
      <c r="R379" s="184"/>
      <c r="S379" s="184"/>
      <c r="T379" s="185"/>
      <c r="U379" s="186"/>
      <c r="V379" s="187"/>
      <c r="W379" s="81"/>
      <c r="X379" s="920"/>
    </row>
    <row r="380" spans="1:25" ht="14.25" thickBot="1" x14ac:dyDescent="0.35">
      <c r="A380" s="220"/>
      <c r="B380" s="206" t="s">
        <v>88</v>
      </c>
      <c r="C380" s="219" t="s">
        <v>947</v>
      </c>
      <c r="D380" s="206" t="str">
        <f>D379</f>
        <v>Ceramic Tile - 3x6 Happy Green / Glossy</v>
      </c>
      <c r="E380" s="208"/>
      <c r="F380" s="208" t="s">
        <v>830</v>
      </c>
      <c r="G380" s="209">
        <f>G379*8</f>
        <v>48.96</v>
      </c>
      <c r="H380" s="210">
        <v>64</v>
      </c>
      <c r="I380" s="211">
        <v>25.6</v>
      </c>
      <c r="J380" s="175">
        <v>2</v>
      </c>
      <c r="K380" s="175">
        <f>I380*K384</f>
        <v>1.4080000000000001</v>
      </c>
      <c r="L380" s="175">
        <f>G380*L384</f>
        <v>1.4687999999999999</v>
      </c>
      <c r="M380" s="176">
        <f>SUM(J380:L380)</f>
        <v>4.8768000000000002</v>
      </c>
      <c r="N380" s="175">
        <f>G380+M380</f>
        <v>53.836800000000004</v>
      </c>
      <c r="O380" s="177">
        <f>N380*$O$205</f>
        <v>0.53836800000000007</v>
      </c>
      <c r="P380" s="178">
        <f>N380+O380</f>
        <v>54.375168000000002</v>
      </c>
      <c r="Q380" s="179">
        <v>0.35</v>
      </c>
      <c r="R380" s="180">
        <f>P380/(1-Q380)</f>
        <v>83.654104615384611</v>
      </c>
      <c r="S380" s="180">
        <f>W380-R380</f>
        <v>2.1058953846153941</v>
      </c>
      <c r="T380" s="215">
        <f>R380+S380</f>
        <v>85.76</v>
      </c>
      <c r="U380" s="181">
        <f>T380-P380</f>
        <v>31.384832000000003</v>
      </c>
      <c r="V380" s="182">
        <f>U380/T380</f>
        <v>0.36596119402985078</v>
      </c>
      <c r="W380" s="81">
        <f>W344</f>
        <v>85.76</v>
      </c>
      <c r="X380" s="920"/>
    </row>
    <row r="381" spans="1:25" x14ac:dyDescent="0.3">
      <c r="A381" s="141"/>
      <c r="B381" s="141" t="s">
        <v>88</v>
      </c>
      <c r="C381" s="141" t="s">
        <v>162</v>
      </c>
      <c r="D381" s="141" t="s">
        <v>163</v>
      </c>
      <c r="E381" s="142" t="s">
        <v>49</v>
      </c>
      <c r="F381" s="142" t="s">
        <v>49</v>
      </c>
      <c r="G381" s="214">
        <v>8</v>
      </c>
      <c r="H381" s="162">
        <v>57</v>
      </c>
      <c r="I381" s="48">
        <v>0.25</v>
      </c>
      <c r="J381" s="47">
        <v>0.5</v>
      </c>
      <c r="K381" s="47">
        <f>I381*$K$27</f>
        <v>3.2500000000000001E-2</v>
      </c>
      <c r="L381" s="47">
        <f>G381*$L$27</f>
        <v>0.24</v>
      </c>
      <c r="M381" s="89">
        <f>SUM(J381:L381)</f>
        <v>0.77249999999999996</v>
      </c>
      <c r="N381" s="47">
        <f>G381+M381</f>
        <v>8.7725000000000009</v>
      </c>
      <c r="O381" s="72">
        <f>N381*$O$205</f>
        <v>8.7725000000000011E-2</v>
      </c>
      <c r="P381" s="94">
        <f>N381+O381</f>
        <v>8.8602250000000016</v>
      </c>
      <c r="Q381" s="50">
        <v>0.35</v>
      </c>
      <c r="R381" s="95">
        <f>P381/(1-Q381)</f>
        <v>13.631115384615386</v>
      </c>
      <c r="S381" s="95">
        <f>S378</f>
        <v>4.8884615384613639E-2</v>
      </c>
      <c r="T381" s="96">
        <f>R381+S381</f>
        <v>13.68</v>
      </c>
      <c r="U381" s="97">
        <f>T381-P381</f>
        <v>4.8197749999999981</v>
      </c>
      <c r="V381" s="51">
        <f>U381/T381</f>
        <v>0.35232273391812852</v>
      </c>
      <c r="W381" s="81">
        <v>13.68</v>
      </c>
      <c r="X381" s="921"/>
    </row>
    <row r="382" spans="1:25" s="124" customFormat="1" x14ac:dyDescent="0.3">
      <c r="A382" s="163"/>
      <c r="B382" s="163" t="s">
        <v>88</v>
      </c>
      <c r="C382" s="163" t="s">
        <v>315</v>
      </c>
      <c r="D382" s="163" t="s">
        <v>316</v>
      </c>
      <c r="E382" s="164" t="s">
        <v>62</v>
      </c>
      <c r="F382" s="164" t="s">
        <v>779</v>
      </c>
      <c r="G382" s="165">
        <v>6.12</v>
      </c>
      <c r="H382" s="166"/>
      <c r="I382" s="145" t="s">
        <v>870</v>
      </c>
      <c r="J382" s="166"/>
      <c r="K382" s="81"/>
      <c r="L382" s="166"/>
      <c r="M382" s="127"/>
      <c r="N382" s="166"/>
      <c r="O382" s="128"/>
      <c r="P382" s="183"/>
      <c r="Q382" s="130"/>
      <c r="R382" s="184"/>
      <c r="S382" s="203"/>
      <c r="T382" s="185"/>
      <c r="U382" s="186"/>
      <c r="V382" s="187"/>
      <c r="W382" s="81"/>
      <c r="X382" s="128"/>
    </row>
    <row r="383" spans="1:25" s="124" customFormat="1" x14ac:dyDescent="0.3">
      <c r="A383" s="44"/>
      <c r="B383" s="44"/>
      <c r="C383" s="44" t="s">
        <v>948</v>
      </c>
      <c r="D383" s="44" t="s">
        <v>316</v>
      </c>
      <c r="E383" s="45"/>
      <c r="F383" s="45" t="s">
        <v>830</v>
      </c>
      <c r="G383" s="46">
        <v>48.96</v>
      </c>
      <c r="H383" s="162">
        <v>64</v>
      </c>
      <c r="I383" s="48">
        <v>25.6</v>
      </c>
      <c r="J383" s="47">
        <v>2</v>
      </c>
      <c r="K383" s="340">
        <v>1.41</v>
      </c>
      <c r="L383" s="47">
        <v>1.47</v>
      </c>
      <c r="M383" s="589">
        <f>SUM(J383:L383)</f>
        <v>4.88</v>
      </c>
      <c r="N383" s="47">
        <f>G383+M383</f>
        <v>53.84</v>
      </c>
      <c r="O383" s="373">
        <f>N383*$O$205</f>
        <v>0.5384000000000001</v>
      </c>
      <c r="P383" s="94">
        <f>N383+O383</f>
        <v>54.378400000000006</v>
      </c>
      <c r="Q383" s="374">
        <v>0.35</v>
      </c>
      <c r="R383" s="95">
        <f>P383/(1-Q383)</f>
        <v>83.659076923076924</v>
      </c>
      <c r="S383" s="375">
        <f>W383-R383</f>
        <v>2.1009230769230811</v>
      </c>
      <c r="T383" s="199">
        <f>R383+S383</f>
        <v>85.76</v>
      </c>
      <c r="U383" s="97">
        <f>U380</f>
        <v>31.384832000000003</v>
      </c>
      <c r="V383" s="51">
        <f>V380</f>
        <v>0.36596119402985078</v>
      </c>
      <c r="W383" s="81">
        <v>85.76</v>
      </c>
      <c r="X383" s="128"/>
    </row>
    <row r="384" spans="1:25" x14ac:dyDescent="0.3">
      <c r="A384" s="133"/>
      <c r="C384" s="43" t="s">
        <v>819</v>
      </c>
      <c r="G384" s="24" t="s">
        <v>812</v>
      </c>
      <c r="K384" s="73">
        <v>5.5E-2</v>
      </c>
      <c r="L384" s="25">
        <v>0.03</v>
      </c>
      <c r="O384" s="73">
        <v>0.01</v>
      </c>
      <c r="T384" s="13"/>
      <c r="Y384" s="88">
        <v>44810</v>
      </c>
    </row>
    <row r="385" spans="1:25" s="5" customFormat="1" ht="51" x14ac:dyDescent="0.3">
      <c r="A385" s="148" t="s">
        <v>818</v>
      </c>
      <c r="B385" s="26" t="s">
        <v>782</v>
      </c>
      <c r="C385" s="148" t="s">
        <v>783</v>
      </c>
      <c r="D385" s="148" t="s">
        <v>828</v>
      </c>
      <c r="E385" s="149" t="s">
        <v>781</v>
      </c>
      <c r="F385" s="149" t="s">
        <v>780</v>
      </c>
      <c r="G385" s="150" t="s">
        <v>823</v>
      </c>
      <c r="H385" s="151" t="s">
        <v>834</v>
      </c>
      <c r="I385" s="152" t="s">
        <v>832</v>
      </c>
      <c r="J385" s="149" t="s">
        <v>800</v>
      </c>
      <c r="K385" s="149" t="s">
        <v>801</v>
      </c>
      <c r="L385" s="149" t="str">
        <f>L28</f>
        <v>SURCH FEE</v>
      </c>
      <c r="M385" s="153" t="s">
        <v>810</v>
      </c>
      <c r="N385" s="149" t="s">
        <v>802</v>
      </c>
      <c r="O385" s="151" t="s">
        <v>803</v>
      </c>
      <c r="P385" s="154" t="s">
        <v>811</v>
      </c>
      <c r="Q385" s="155" t="s">
        <v>804</v>
      </c>
      <c r="R385" s="149" t="s">
        <v>805</v>
      </c>
      <c r="S385" s="149" t="s">
        <v>806</v>
      </c>
      <c r="T385" s="149" t="s">
        <v>835</v>
      </c>
      <c r="U385" s="149" t="s">
        <v>808</v>
      </c>
      <c r="V385" s="149" t="s">
        <v>809</v>
      </c>
      <c r="W385" s="80"/>
      <c r="X385" s="931" t="s">
        <v>820</v>
      </c>
      <c r="Y385" s="5" t="s">
        <v>821</v>
      </c>
    </row>
    <row r="386" spans="1:25" s="124" customFormat="1" x14ac:dyDescent="0.3">
      <c r="A386" s="6"/>
      <c r="B386" s="124" t="s">
        <v>88</v>
      </c>
      <c r="C386" s="6" t="s">
        <v>156</v>
      </c>
      <c r="D386" s="6" t="s">
        <v>157</v>
      </c>
      <c r="E386" s="7" t="s">
        <v>49</v>
      </c>
      <c r="F386" s="7" t="s">
        <v>49</v>
      </c>
      <c r="G386" s="23">
        <v>8</v>
      </c>
      <c r="H386" s="259">
        <v>57</v>
      </c>
      <c r="I386" s="9">
        <v>0.25</v>
      </c>
      <c r="J386" s="9">
        <v>0.5</v>
      </c>
      <c r="K386" s="47">
        <f>I386*$K$27</f>
        <v>3.2500000000000001E-2</v>
      </c>
      <c r="L386" s="9">
        <f>G386*$L$27</f>
        <v>0.24</v>
      </c>
      <c r="M386" s="63">
        <f>SUM(J386:L386)</f>
        <v>0.77249999999999996</v>
      </c>
      <c r="N386" s="9">
        <f>G386+M386</f>
        <v>8.7725000000000009</v>
      </c>
      <c r="O386" s="70">
        <f>N386*$O$205</f>
        <v>8.7725000000000011E-2</v>
      </c>
      <c r="P386" s="67">
        <f>N386+O386</f>
        <v>8.8602250000000016</v>
      </c>
      <c r="Q386" s="33">
        <v>0.35</v>
      </c>
      <c r="R386" s="75">
        <f>P386/(1-Q386)</f>
        <v>13.631115384615386</v>
      </c>
      <c r="S386" s="75">
        <f>S381</f>
        <v>4.8884615384613639E-2</v>
      </c>
      <c r="T386" s="20">
        <f>T381</f>
        <v>13.68</v>
      </c>
      <c r="U386" s="22">
        <f>T386-P386</f>
        <v>4.8197749999999981</v>
      </c>
      <c r="V386" s="19">
        <f>U386/T386</f>
        <v>0.35232273391812852</v>
      </c>
      <c r="W386" s="81"/>
      <c r="X386" s="128"/>
    </row>
    <row r="387" spans="1:25" s="124" customFormat="1" x14ac:dyDescent="0.3">
      <c r="A387" s="163"/>
      <c r="B387" s="163" t="s">
        <v>88</v>
      </c>
      <c r="C387" s="163" t="s">
        <v>309</v>
      </c>
      <c r="D387" s="163" t="s">
        <v>310</v>
      </c>
      <c r="E387" s="164" t="s">
        <v>62</v>
      </c>
      <c r="F387" s="125" t="s">
        <v>779</v>
      </c>
      <c r="G387" s="165">
        <v>6.1159999999999997</v>
      </c>
      <c r="H387" s="81"/>
      <c r="I387" s="166" t="s">
        <v>870</v>
      </c>
      <c r="J387" s="81"/>
      <c r="K387" s="166"/>
      <c r="L387" s="81"/>
      <c r="M387" s="174"/>
      <c r="N387" s="81"/>
      <c r="O387" s="169"/>
      <c r="P387" s="202"/>
      <c r="Q387" s="170"/>
      <c r="R387" s="203"/>
      <c r="S387" s="184"/>
      <c r="T387" s="538"/>
      <c r="U387" s="186"/>
      <c r="V387" s="187"/>
      <c r="W387" s="81"/>
      <c r="X387" s="128"/>
    </row>
    <row r="388" spans="1:25" s="124" customFormat="1" ht="14.25" thickBot="1" x14ac:dyDescent="0.35">
      <c r="A388" s="206"/>
      <c r="B388" s="571"/>
      <c r="C388" s="206" t="s">
        <v>949</v>
      </c>
      <c r="D388" s="206" t="s">
        <v>310</v>
      </c>
      <c r="E388" s="208"/>
      <c r="F388" s="572" t="s">
        <v>830</v>
      </c>
      <c r="G388" s="209">
        <f>G387*8</f>
        <v>48.927999999999997</v>
      </c>
      <c r="H388" s="210">
        <v>64</v>
      </c>
      <c r="I388" s="175">
        <v>25.6</v>
      </c>
      <c r="J388" s="341">
        <v>2</v>
      </c>
      <c r="K388" s="175">
        <v>1.41</v>
      </c>
      <c r="L388" s="341">
        <v>1.47</v>
      </c>
      <c r="M388" s="176">
        <f>SUM(J388:L388)</f>
        <v>4.88</v>
      </c>
      <c r="N388" s="341">
        <f>G388+M388</f>
        <v>53.808</v>
      </c>
      <c r="O388" s="177">
        <f>N388*$O$205</f>
        <v>0.53808</v>
      </c>
      <c r="P388" s="578">
        <f>N388+O388</f>
        <v>54.346080000000001</v>
      </c>
      <c r="Q388" s="179">
        <v>0.35</v>
      </c>
      <c r="R388" s="580">
        <f>P388/(1-Q388)</f>
        <v>83.609353846153837</v>
      </c>
      <c r="S388" s="180">
        <f>W388-R388</f>
        <v>2.1506461538461679</v>
      </c>
      <c r="T388" s="590">
        <f>R388+S388</f>
        <v>85.76</v>
      </c>
      <c r="U388" s="181">
        <f>T388-P388</f>
        <v>31.413920000000005</v>
      </c>
      <c r="V388" s="182">
        <f>U388/T388</f>
        <v>0.36630037313432839</v>
      </c>
      <c r="W388" s="81">
        <f>W353</f>
        <v>85.76</v>
      </c>
      <c r="X388" s="128"/>
    </row>
    <row r="389" spans="1:25" s="124" customFormat="1" x14ac:dyDescent="0.3">
      <c r="A389" s="44"/>
      <c r="B389" s="44" t="s">
        <v>88</v>
      </c>
      <c r="C389" s="44" t="s">
        <v>176</v>
      </c>
      <c r="D389" s="44" t="s">
        <v>177</v>
      </c>
      <c r="E389" s="45" t="s">
        <v>49</v>
      </c>
      <c r="F389" s="45" t="s">
        <v>49</v>
      </c>
      <c r="G389" s="46">
        <v>8</v>
      </c>
      <c r="H389" s="259">
        <v>57</v>
      </c>
      <c r="I389" s="9">
        <v>0.25</v>
      </c>
      <c r="J389" s="9">
        <v>0.5</v>
      </c>
      <c r="K389" s="9">
        <f>K386</f>
        <v>3.2500000000000001E-2</v>
      </c>
      <c r="L389" s="9">
        <f>G389*$L$27</f>
        <v>0.24</v>
      </c>
      <c r="M389" s="63">
        <f>SUM(J389:L389)</f>
        <v>0.77249999999999996</v>
      </c>
      <c r="N389" s="9">
        <f>G389+M389</f>
        <v>8.7725000000000009</v>
      </c>
      <c r="O389" s="70">
        <f>N389*$O$205</f>
        <v>8.7725000000000011E-2</v>
      </c>
      <c r="P389" s="67">
        <f>N389+O389</f>
        <v>8.8602250000000016</v>
      </c>
      <c r="Q389" s="33">
        <v>0.35</v>
      </c>
      <c r="R389" s="75">
        <f>P389/(1-Q389)</f>
        <v>13.631115384615386</v>
      </c>
      <c r="S389" s="75">
        <f>S386</f>
        <v>4.8884615384613639E-2</v>
      </c>
      <c r="T389" s="20">
        <f>R389+S389</f>
        <v>13.68</v>
      </c>
      <c r="U389" s="22">
        <f>T389-P389</f>
        <v>4.8197749999999981</v>
      </c>
      <c r="V389" s="19">
        <f>U389/T389</f>
        <v>0.35232273391812852</v>
      </c>
      <c r="W389" s="81"/>
      <c r="X389" s="128"/>
    </row>
    <row r="390" spans="1:25" s="124" customFormat="1" x14ac:dyDescent="0.3">
      <c r="A390" s="163"/>
      <c r="B390" s="124" t="s">
        <v>88</v>
      </c>
      <c r="C390" s="163" t="s">
        <v>329</v>
      </c>
      <c r="D390" s="163" t="s">
        <v>330</v>
      </c>
      <c r="E390" s="125" t="s">
        <v>62</v>
      </c>
      <c r="F390" s="7" t="s">
        <v>779</v>
      </c>
      <c r="G390" s="165">
        <v>6.1159999999999997</v>
      </c>
      <c r="H390" s="81"/>
      <c r="I390" s="166" t="s">
        <v>870</v>
      </c>
      <c r="J390" s="81"/>
      <c r="K390" s="166"/>
      <c r="L390" s="81"/>
      <c r="M390" s="174"/>
      <c r="N390" s="81"/>
      <c r="O390" s="169"/>
      <c r="P390" s="202"/>
      <c r="Q390" s="170"/>
      <c r="R390" s="203"/>
      <c r="S390" s="184"/>
      <c r="T390" s="538"/>
      <c r="U390" s="186"/>
      <c r="V390" s="132"/>
      <c r="W390" s="81"/>
      <c r="X390" s="128"/>
    </row>
    <row r="391" spans="1:25" s="124" customFormat="1" ht="14.25" thickBot="1" x14ac:dyDescent="0.35">
      <c r="A391" s="206"/>
      <c r="B391" s="571"/>
      <c r="C391" s="206" t="s">
        <v>950</v>
      </c>
      <c r="D391" s="206" t="s">
        <v>330</v>
      </c>
      <c r="E391" s="572"/>
      <c r="F391" s="53" t="s">
        <v>830</v>
      </c>
      <c r="G391" s="209">
        <f>G390*8</f>
        <v>48.927999999999997</v>
      </c>
      <c r="H391" s="591">
        <v>64</v>
      </c>
      <c r="I391" s="175">
        <v>25.6</v>
      </c>
      <c r="J391" s="341">
        <v>2</v>
      </c>
      <c r="K391" s="175">
        <v>1.41</v>
      </c>
      <c r="L391" s="341">
        <v>1.47</v>
      </c>
      <c r="M391" s="176">
        <f>SUM(J391:L391)</f>
        <v>4.88</v>
      </c>
      <c r="N391" s="341">
        <f>G391+M391</f>
        <v>53.808</v>
      </c>
      <c r="O391" s="177">
        <f>N391*$O$205</f>
        <v>0.53808</v>
      </c>
      <c r="P391" s="578">
        <f>N391+O391</f>
        <v>54.346080000000001</v>
      </c>
      <c r="Q391" s="179">
        <v>0.35</v>
      </c>
      <c r="R391" s="580">
        <f>P391/(1-Q391)</f>
        <v>83.609353846153837</v>
      </c>
      <c r="S391" s="180">
        <f>W391-R391</f>
        <v>2.1506461538461679</v>
      </c>
      <c r="T391" s="590">
        <f>R391+S391</f>
        <v>85.76</v>
      </c>
      <c r="U391" s="181">
        <f>T391-P391</f>
        <v>31.413920000000005</v>
      </c>
      <c r="V391" s="592">
        <f>U391/T391</f>
        <v>0.36630037313432839</v>
      </c>
      <c r="W391" s="81">
        <f>W356</f>
        <v>85.76</v>
      </c>
      <c r="X391" s="128"/>
    </row>
    <row r="392" spans="1:25" x14ac:dyDescent="0.3">
      <c r="A392" s="44"/>
      <c r="B392" s="44" t="s">
        <v>88</v>
      </c>
      <c r="C392" s="44" t="s">
        <v>154</v>
      </c>
      <c r="D392" s="44" t="s">
        <v>155</v>
      </c>
      <c r="E392" s="45" t="s">
        <v>49</v>
      </c>
      <c r="F392" s="45" t="s">
        <v>49</v>
      </c>
      <c r="G392" s="46">
        <v>8</v>
      </c>
      <c r="H392" s="259">
        <v>57</v>
      </c>
      <c r="I392" s="9">
        <v>0.25</v>
      </c>
      <c r="J392" s="9">
        <v>0.5</v>
      </c>
      <c r="K392" s="47">
        <f>I392*$K$27</f>
        <v>3.2500000000000001E-2</v>
      </c>
      <c r="L392" s="9">
        <f>G392*$L$27</f>
        <v>0.24</v>
      </c>
      <c r="M392" s="63">
        <f>SUM(J392:L392)</f>
        <v>0.77249999999999996</v>
      </c>
      <c r="N392" s="9">
        <f>G392+M392</f>
        <v>8.7725000000000009</v>
      </c>
      <c r="O392" s="70">
        <f>N392*$O$205</f>
        <v>8.7725000000000011E-2</v>
      </c>
      <c r="P392" s="67">
        <f>N392+O392</f>
        <v>8.8602250000000016</v>
      </c>
      <c r="Q392" s="33">
        <v>0.35</v>
      </c>
      <c r="R392" s="75">
        <f>P392/(1-Q392)</f>
        <v>13.631115384615386</v>
      </c>
      <c r="S392" s="75">
        <f>S389</f>
        <v>4.8884615384613639E-2</v>
      </c>
      <c r="T392" s="20">
        <f>T389</f>
        <v>13.68</v>
      </c>
      <c r="U392" s="22">
        <f>T392-P392</f>
        <v>4.8197749999999981</v>
      </c>
      <c r="V392" s="19">
        <f>U392/T392</f>
        <v>0.35232273391812852</v>
      </c>
      <c r="W392" s="81">
        <v>13.68</v>
      </c>
      <c r="X392" s="926"/>
    </row>
    <row r="393" spans="1:25" x14ac:dyDescent="0.3">
      <c r="A393" s="163"/>
      <c r="B393" s="163" t="s">
        <v>88</v>
      </c>
      <c r="C393" s="163" t="s">
        <v>307</v>
      </c>
      <c r="D393" s="163" t="s">
        <v>308</v>
      </c>
      <c r="E393" s="164" t="s">
        <v>62</v>
      </c>
      <c r="F393" s="164" t="s">
        <v>779</v>
      </c>
      <c r="G393" s="165">
        <v>7.66</v>
      </c>
      <c r="H393" s="172"/>
      <c r="I393" s="145" t="s">
        <v>870</v>
      </c>
      <c r="J393" s="227">
        <v>8</v>
      </c>
      <c r="K393" s="166"/>
      <c r="L393" s="166"/>
      <c r="M393" s="174"/>
      <c r="N393" s="166"/>
      <c r="O393" s="169"/>
      <c r="P393" s="183"/>
      <c r="Q393" s="170"/>
      <c r="R393" s="184"/>
      <c r="S393" s="184"/>
      <c r="T393" s="185"/>
      <c r="U393" s="186"/>
      <c r="V393" s="187"/>
      <c r="W393" s="81"/>
      <c r="X393" s="920"/>
    </row>
    <row r="394" spans="1:25" ht="14.25" thickBot="1" x14ac:dyDescent="0.35">
      <c r="A394" s="220"/>
      <c r="B394" s="206" t="s">
        <v>88</v>
      </c>
      <c r="C394" s="219" t="s">
        <v>951</v>
      </c>
      <c r="D394" s="206" t="str">
        <f>D393</f>
        <v>Ceramic Tile - 3x6 Orange / Glossy</v>
      </c>
      <c r="E394" s="208"/>
      <c r="F394" s="208" t="s">
        <v>830</v>
      </c>
      <c r="G394" s="209">
        <f>G393*8</f>
        <v>61.28</v>
      </c>
      <c r="H394" s="210">
        <v>64</v>
      </c>
      <c r="I394" s="211">
        <v>25.6</v>
      </c>
      <c r="J394" s="175">
        <v>2</v>
      </c>
      <c r="K394" s="175">
        <v>1.41</v>
      </c>
      <c r="L394" s="175">
        <v>1.84</v>
      </c>
      <c r="M394" s="64">
        <f>SUM(J394:L394)</f>
        <v>5.25</v>
      </c>
      <c r="N394" s="175">
        <f>G394+M394</f>
        <v>66.53</v>
      </c>
      <c r="O394" s="177">
        <f>N394*$O$205</f>
        <v>0.6653</v>
      </c>
      <c r="P394" s="178">
        <f>N394+O394</f>
        <v>67.195300000000003</v>
      </c>
      <c r="Q394" s="179">
        <v>0.35</v>
      </c>
      <c r="R394" s="180">
        <f>P394/(1-Q394)</f>
        <v>103.37738461538461</v>
      </c>
      <c r="S394" s="180">
        <f>W394-R394</f>
        <v>-17.617384615384609</v>
      </c>
      <c r="T394" s="215">
        <f>R394+S394</f>
        <v>85.76</v>
      </c>
      <c r="U394" s="181">
        <f>T394-P394</f>
        <v>18.564700000000002</v>
      </c>
      <c r="V394" s="182">
        <f>U394/T394</f>
        <v>0.21647271455223882</v>
      </c>
      <c r="W394" s="81">
        <f>W327</f>
        <v>85.76</v>
      </c>
      <c r="X394" s="920"/>
    </row>
    <row r="395" spans="1:25" x14ac:dyDescent="0.3">
      <c r="A395" s="44"/>
      <c r="B395" s="44" t="s">
        <v>88</v>
      </c>
      <c r="C395" s="44" t="s">
        <v>106</v>
      </c>
      <c r="D395" s="141" t="s">
        <v>107</v>
      </c>
      <c r="E395" s="45" t="s">
        <v>49</v>
      </c>
      <c r="F395" s="45" t="s">
        <v>49</v>
      </c>
      <c r="G395" s="46">
        <v>8</v>
      </c>
      <c r="H395" s="162">
        <v>57</v>
      </c>
      <c r="I395" s="47">
        <v>0.25</v>
      </c>
      <c r="J395" s="47">
        <v>0.5</v>
      </c>
      <c r="K395" s="47">
        <f>I395*$K$27</f>
        <v>3.2500000000000001E-2</v>
      </c>
      <c r="L395" s="47">
        <f>G395*$L$27</f>
        <v>0.24</v>
      </c>
      <c r="M395" s="89">
        <f>SUM(J395:L395)</f>
        <v>0.77249999999999996</v>
      </c>
      <c r="N395" s="47">
        <f>G395+M395</f>
        <v>8.7725000000000009</v>
      </c>
      <c r="O395" s="72">
        <f>N395*$O$205</f>
        <v>8.7725000000000011E-2</v>
      </c>
      <c r="P395" s="94">
        <f>N395+O395</f>
        <v>8.8602250000000016</v>
      </c>
      <c r="Q395" s="50">
        <v>0.35</v>
      </c>
      <c r="R395" s="95">
        <f>P395/(1-Q395)</f>
        <v>13.631115384615386</v>
      </c>
      <c r="S395" s="95">
        <f>S392</f>
        <v>4.8884615384613639E-2</v>
      </c>
      <c r="T395" s="96">
        <f>T392</f>
        <v>13.68</v>
      </c>
      <c r="U395" s="97">
        <f>T395-P395</f>
        <v>4.8197749999999981</v>
      </c>
      <c r="V395" s="51">
        <f>U395/T395</f>
        <v>0.35232273391812852</v>
      </c>
      <c r="W395" s="81">
        <v>13.68</v>
      </c>
      <c r="X395" s="921"/>
    </row>
    <row r="396" spans="1:25" s="124" customFormat="1" x14ac:dyDescent="0.3">
      <c r="A396" s="163"/>
      <c r="B396" s="124" t="s">
        <v>88</v>
      </c>
      <c r="C396" s="163" t="s">
        <v>259</v>
      </c>
      <c r="D396" s="163" t="s">
        <v>260</v>
      </c>
      <c r="E396" s="125" t="s">
        <v>62</v>
      </c>
      <c r="F396" s="7" t="s">
        <v>779</v>
      </c>
      <c r="G396" s="165">
        <v>7.66</v>
      </c>
      <c r="H396" s="81"/>
      <c r="I396" s="145" t="s">
        <v>870</v>
      </c>
      <c r="J396" s="166"/>
      <c r="K396" s="81"/>
      <c r="L396" s="166"/>
      <c r="M396" s="127"/>
      <c r="N396" s="166"/>
      <c r="O396" s="128"/>
      <c r="P396" s="183"/>
      <c r="Q396" s="130"/>
      <c r="R396" s="184"/>
      <c r="S396" s="203"/>
      <c r="T396" s="185"/>
      <c r="U396" s="191"/>
      <c r="V396" s="187"/>
      <c r="W396" s="81"/>
      <c r="X396" s="128"/>
    </row>
    <row r="397" spans="1:25" s="124" customFormat="1" ht="14.25" thickBot="1" x14ac:dyDescent="0.35">
      <c r="A397" s="206"/>
      <c r="B397" s="571"/>
      <c r="C397" s="206" t="s">
        <v>952</v>
      </c>
      <c r="D397" s="206" t="s">
        <v>260</v>
      </c>
      <c r="E397" s="572"/>
      <c r="F397" s="588" t="s">
        <v>830</v>
      </c>
      <c r="G397" s="209">
        <f>G396*8</f>
        <v>61.28</v>
      </c>
      <c r="H397" s="591">
        <v>64</v>
      </c>
      <c r="I397" s="211">
        <v>25.6</v>
      </c>
      <c r="J397" s="175">
        <v>2</v>
      </c>
      <c r="K397" s="341">
        <v>1.41</v>
      </c>
      <c r="L397" s="175">
        <v>1.84</v>
      </c>
      <c r="M397" s="64">
        <f>SUM(J397:L397)</f>
        <v>5.25</v>
      </c>
      <c r="N397" s="175">
        <f>G397+M397</f>
        <v>66.53</v>
      </c>
      <c r="O397" s="577">
        <f>N397*$O$205</f>
        <v>0.6653</v>
      </c>
      <c r="P397" s="178">
        <f>N397+O397</f>
        <v>67.195300000000003</v>
      </c>
      <c r="Q397" s="579">
        <v>0.35</v>
      </c>
      <c r="R397" s="180">
        <f>P397/(1-Q397)</f>
        <v>103.37738461538461</v>
      </c>
      <c r="S397" s="580">
        <f>W397-R397</f>
        <v>0.30261538461539317</v>
      </c>
      <c r="T397" s="215">
        <f>R397+S397</f>
        <v>103.68</v>
      </c>
      <c r="U397" s="581">
        <f>T397-P397</f>
        <v>36.484700000000004</v>
      </c>
      <c r="V397" s="182">
        <f>U397/T397</f>
        <v>0.35189718364197531</v>
      </c>
      <c r="W397" s="81">
        <v>103.68</v>
      </c>
      <c r="X397" s="128"/>
    </row>
    <row r="398" spans="1:25" x14ac:dyDescent="0.3">
      <c r="A398" s="44"/>
      <c r="B398" s="44" t="s">
        <v>88</v>
      </c>
      <c r="C398" s="44" t="s">
        <v>104</v>
      </c>
      <c r="D398" s="44" t="s">
        <v>105</v>
      </c>
      <c r="E398" s="45" t="s">
        <v>49</v>
      </c>
      <c r="F398" s="45" t="s">
        <v>49</v>
      </c>
      <c r="G398" s="46">
        <v>8</v>
      </c>
      <c r="H398" s="162">
        <v>57</v>
      </c>
      <c r="I398" s="47">
        <v>0.25</v>
      </c>
      <c r="J398" s="47">
        <v>0.5</v>
      </c>
      <c r="K398" s="47">
        <f>I398*$K$27</f>
        <v>3.2500000000000001E-2</v>
      </c>
      <c r="L398" s="47">
        <f>G398*$L$27</f>
        <v>0.24</v>
      </c>
      <c r="M398" s="89">
        <f>SUM(J398:L398)</f>
        <v>0.77249999999999996</v>
      </c>
      <c r="N398" s="47">
        <f>G398+M398</f>
        <v>8.7725000000000009</v>
      </c>
      <c r="O398" s="72">
        <f>N398*$O$205</f>
        <v>8.7725000000000011E-2</v>
      </c>
      <c r="P398" s="94">
        <f>N398+O398</f>
        <v>8.8602250000000016</v>
      </c>
      <c r="Q398" s="50">
        <v>0.35</v>
      </c>
      <c r="R398" s="95">
        <f>P398/(1-Q398)</f>
        <v>13.631115384615386</v>
      </c>
      <c r="S398" s="95">
        <f>W398-R398</f>
        <v>4.8884615384613639E-2</v>
      </c>
      <c r="T398" s="96">
        <f>T395</f>
        <v>13.68</v>
      </c>
      <c r="U398" s="97">
        <f>T398-P398</f>
        <v>4.8197749999999981</v>
      </c>
      <c r="V398" s="51">
        <f>U398/T398</f>
        <v>0.35232273391812852</v>
      </c>
      <c r="W398" s="81">
        <v>13.68</v>
      </c>
      <c r="X398" s="930"/>
    </row>
    <row r="399" spans="1:25" s="124" customFormat="1" x14ac:dyDescent="0.3">
      <c r="A399" s="163"/>
      <c r="B399" s="124" t="s">
        <v>88</v>
      </c>
      <c r="C399" s="163" t="s">
        <v>257</v>
      </c>
      <c r="D399" s="163" t="s">
        <v>258</v>
      </c>
      <c r="E399" s="125" t="s">
        <v>62</v>
      </c>
      <c r="F399" s="7" t="s">
        <v>779</v>
      </c>
      <c r="G399" s="165">
        <v>7.66</v>
      </c>
      <c r="H399" s="81"/>
      <c r="I399" s="166" t="s">
        <v>870</v>
      </c>
      <c r="J399" s="81"/>
      <c r="K399" s="166"/>
      <c r="L399" s="81"/>
      <c r="M399" s="174"/>
      <c r="N399" s="81"/>
      <c r="O399" s="169"/>
      <c r="P399" s="202"/>
      <c r="Q399" s="170"/>
      <c r="R399" s="203"/>
      <c r="S399" s="184"/>
      <c r="T399" s="538"/>
      <c r="U399" s="186"/>
      <c r="V399" s="187"/>
      <c r="W399" s="81"/>
      <c r="X399" s="128"/>
    </row>
    <row r="400" spans="1:25" s="124" customFormat="1" ht="14.25" thickBot="1" x14ac:dyDescent="0.35">
      <c r="A400" s="206"/>
      <c r="B400" s="571"/>
      <c r="C400" s="206" t="s">
        <v>953</v>
      </c>
      <c r="D400" s="206" t="s">
        <v>258</v>
      </c>
      <c r="E400" s="572"/>
      <c r="F400" s="588" t="s">
        <v>830</v>
      </c>
      <c r="G400" s="209">
        <f>G399*8</f>
        <v>61.28</v>
      </c>
      <c r="H400" s="591">
        <v>64</v>
      </c>
      <c r="I400" s="175">
        <v>25.6</v>
      </c>
      <c r="J400" s="341">
        <v>2</v>
      </c>
      <c r="K400" s="175">
        <v>1.41</v>
      </c>
      <c r="L400" s="341">
        <v>1.84</v>
      </c>
      <c r="M400" s="64">
        <f>SUM(J400:L400)</f>
        <v>5.25</v>
      </c>
      <c r="N400" s="341">
        <f>G400+M400</f>
        <v>66.53</v>
      </c>
      <c r="O400" s="177">
        <f>N400*$O$205</f>
        <v>0.6653</v>
      </c>
      <c r="P400" s="578">
        <f>N400+O400</f>
        <v>67.195300000000003</v>
      </c>
      <c r="Q400" s="179">
        <v>0.35</v>
      </c>
      <c r="R400" s="180">
        <f>P400/(1-Q400)</f>
        <v>103.37738461538461</v>
      </c>
      <c r="S400" s="180">
        <f>W400-R400</f>
        <v>0.30261538461539317</v>
      </c>
      <c r="T400" s="590">
        <f>R400+S400</f>
        <v>103.68</v>
      </c>
      <c r="U400" s="181">
        <f>T400-P400</f>
        <v>36.484700000000004</v>
      </c>
      <c r="V400" s="592">
        <f>U400/T400</f>
        <v>0.35189718364197531</v>
      </c>
      <c r="W400" s="81">
        <v>103.68</v>
      </c>
      <c r="X400" s="128"/>
    </row>
    <row r="401" spans="1:24" x14ac:dyDescent="0.3">
      <c r="A401" s="44"/>
      <c r="B401" s="44" t="s">
        <v>88</v>
      </c>
      <c r="C401" s="44" t="s">
        <v>122</v>
      </c>
      <c r="D401" s="44" t="s">
        <v>123</v>
      </c>
      <c r="E401" s="45" t="s">
        <v>49</v>
      </c>
      <c r="F401" s="45" t="s">
        <v>49</v>
      </c>
      <c r="G401" s="46">
        <v>8</v>
      </c>
      <c r="H401" s="162">
        <v>57</v>
      </c>
      <c r="I401" s="47">
        <v>0.25</v>
      </c>
      <c r="J401" s="47">
        <v>0.5</v>
      </c>
      <c r="K401" s="47">
        <f>I401*$K$27</f>
        <v>3.2500000000000001E-2</v>
      </c>
      <c r="L401" s="47">
        <f>G401*$L$27</f>
        <v>0.24</v>
      </c>
      <c r="M401" s="89">
        <f>SUM(J401:L401)</f>
        <v>0.77249999999999996</v>
      </c>
      <c r="N401" s="47">
        <f>G401+M401</f>
        <v>8.7725000000000009</v>
      </c>
      <c r="O401" s="72">
        <f>N401*$O$205</f>
        <v>8.7725000000000011E-2</v>
      </c>
      <c r="P401" s="94">
        <f>N401+O401</f>
        <v>8.8602250000000016</v>
      </c>
      <c r="Q401" s="50">
        <v>0.35</v>
      </c>
      <c r="R401" s="95">
        <f>P401/(1-Q401)</f>
        <v>13.631115384615386</v>
      </c>
      <c r="S401" s="95">
        <f>W401-R401</f>
        <v>4.8884615384613639E-2</v>
      </c>
      <c r="T401" s="96">
        <f>T395</f>
        <v>13.68</v>
      </c>
      <c r="U401" s="97">
        <f>T401-P401</f>
        <v>4.8197749999999981</v>
      </c>
      <c r="V401" s="51">
        <f>U401/T401</f>
        <v>0.35232273391812852</v>
      </c>
      <c r="W401" s="81">
        <v>13.68</v>
      </c>
      <c r="X401" s="930"/>
    </row>
    <row r="402" spans="1:24" s="124" customFormat="1" x14ac:dyDescent="0.3">
      <c r="A402" s="163"/>
      <c r="B402" s="124" t="s">
        <v>88</v>
      </c>
      <c r="C402" s="163" t="s">
        <v>275</v>
      </c>
      <c r="D402" s="163" t="s">
        <v>276</v>
      </c>
      <c r="E402" s="125" t="s">
        <v>62</v>
      </c>
      <c r="F402" s="7" t="s">
        <v>779</v>
      </c>
      <c r="G402" s="165">
        <v>7.66</v>
      </c>
      <c r="H402" s="81"/>
      <c r="I402" s="166" t="s">
        <v>870</v>
      </c>
      <c r="J402" s="81"/>
      <c r="K402" s="166"/>
      <c r="L402" s="81"/>
      <c r="M402" s="174"/>
      <c r="N402" s="81"/>
      <c r="O402" s="169"/>
      <c r="P402" s="202"/>
      <c r="Q402" s="170"/>
      <c r="R402" s="203"/>
      <c r="S402" s="184"/>
      <c r="T402" s="538"/>
      <c r="U402" s="186"/>
      <c r="V402" s="187"/>
      <c r="W402" s="81"/>
      <c r="X402" s="128"/>
    </row>
    <row r="403" spans="1:24" s="124" customFormat="1" ht="14.25" thickBot="1" x14ac:dyDescent="0.35">
      <c r="A403" s="206"/>
      <c r="B403" s="571"/>
      <c r="C403" s="206" t="s">
        <v>954</v>
      </c>
      <c r="D403" s="206" t="s">
        <v>276</v>
      </c>
      <c r="E403" s="572"/>
      <c r="F403" s="588" t="s">
        <v>830</v>
      </c>
      <c r="G403" s="209">
        <f>G402*8</f>
        <v>61.28</v>
      </c>
      <c r="H403" s="591">
        <v>64</v>
      </c>
      <c r="I403" s="175">
        <v>25.6</v>
      </c>
      <c r="J403" s="341">
        <v>2</v>
      </c>
      <c r="K403" s="175">
        <v>1.41</v>
      </c>
      <c r="L403" s="341">
        <v>1.84</v>
      </c>
      <c r="M403" s="64">
        <f>SUM(J403:L403)</f>
        <v>5.25</v>
      </c>
      <c r="N403" s="341">
        <f>G403+M403</f>
        <v>66.53</v>
      </c>
      <c r="O403" s="177">
        <f>N403*$O$205</f>
        <v>0.6653</v>
      </c>
      <c r="P403" s="578">
        <f>N403+O403</f>
        <v>67.195300000000003</v>
      </c>
      <c r="Q403" s="179">
        <v>0.35</v>
      </c>
      <c r="R403" s="580">
        <f>P403/(1-Q403)</f>
        <v>103.37738461538461</v>
      </c>
      <c r="S403" s="180">
        <f>W403-R403</f>
        <v>0.30261538461539317</v>
      </c>
      <c r="T403" s="590">
        <f>R403+S403</f>
        <v>103.68</v>
      </c>
      <c r="U403" s="181">
        <f>T403-P403</f>
        <v>36.484700000000004</v>
      </c>
      <c r="V403" s="592">
        <f>U403/T403</f>
        <v>0.35189718364197531</v>
      </c>
      <c r="W403" s="81">
        <v>103.68</v>
      </c>
      <c r="X403" s="128"/>
    </row>
    <row r="404" spans="1:24" x14ac:dyDescent="0.3">
      <c r="A404" s="44"/>
      <c r="B404" s="44" t="s">
        <v>88</v>
      </c>
      <c r="C404" s="44" t="s">
        <v>92</v>
      </c>
      <c r="D404" s="44" t="s">
        <v>93</v>
      </c>
      <c r="E404" s="45" t="s">
        <v>49</v>
      </c>
      <c r="F404" s="45" t="s">
        <v>49</v>
      </c>
      <c r="G404" s="46">
        <v>8</v>
      </c>
      <c r="H404" s="162">
        <v>57</v>
      </c>
      <c r="I404" s="47">
        <v>0.25</v>
      </c>
      <c r="J404" s="47">
        <v>0.5</v>
      </c>
      <c r="K404" s="47">
        <f>I404*$K$27</f>
        <v>3.2500000000000001E-2</v>
      </c>
      <c r="L404" s="47">
        <f>G404*$L$27</f>
        <v>0.24</v>
      </c>
      <c r="M404" s="89">
        <f>SUM(J404:L404)</f>
        <v>0.77249999999999996</v>
      </c>
      <c r="N404" s="47">
        <f>G404+M404</f>
        <v>8.7725000000000009</v>
      </c>
      <c r="O404" s="72">
        <f>N404*$O$205</f>
        <v>8.7725000000000011E-2</v>
      </c>
      <c r="P404" s="94">
        <f>N404+O404</f>
        <v>8.8602250000000016</v>
      </c>
      <c r="Q404" s="50">
        <v>0.35</v>
      </c>
      <c r="R404" s="95">
        <f>P404/(1-Q404)</f>
        <v>13.631115384615386</v>
      </c>
      <c r="S404" s="95">
        <f>W404-R404</f>
        <v>4.8884615384613639E-2</v>
      </c>
      <c r="T404" s="96">
        <f>R404+S404</f>
        <v>13.68</v>
      </c>
      <c r="U404" s="97">
        <f>T404-P404</f>
        <v>4.8197749999999981</v>
      </c>
      <c r="V404" s="51">
        <f>U404/T404</f>
        <v>0.35232273391812852</v>
      </c>
      <c r="W404" s="81">
        <f>W363</f>
        <v>13.68</v>
      </c>
      <c r="X404" s="926"/>
    </row>
    <row r="405" spans="1:24" s="133" customFormat="1" x14ac:dyDescent="0.3">
      <c r="A405" s="369"/>
      <c r="B405" s="369" t="s">
        <v>88</v>
      </c>
      <c r="C405" s="369" t="s">
        <v>245</v>
      </c>
      <c r="D405" s="369" t="s">
        <v>246</v>
      </c>
      <c r="E405" s="422" t="s">
        <v>62</v>
      </c>
      <c r="F405" s="422" t="s">
        <v>779</v>
      </c>
      <c r="G405" s="214">
        <v>8.83</v>
      </c>
      <c r="H405" s="594"/>
      <c r="I405" s="425" t="s">
        <v>870</v>
      </c>
      <c r="J405" s="594">
        <v>8</v>
      </c>
      <c r="K405" s="424"/>
      <c r="L405" s="424"/>
      <c r="M405" s="603"/>
      <c r="N405" s="424"/>
      <c r="O405" s="427"/>
      <c r="P405" s="429"/>
      <c r="Q405" s="459"/>
      <c r="R405" s="604"/>
      <c r="S405" s="604"/>
      <c r="T405" s="605"/>
      <c r="U405" s="573"/>
      <c r="V405" s="504"/>
      <c r="W405" s="121"/>
      <c r="X405" s="924"/>
    </row>
    <row r="406" spans="1:24" ht="14.25" thickBot="1" x14ac:dyDescent="0.35">
      <c r="A406" s="220"/>
      <c r="B406" s="206" t="s">
        <v>88</v>
      </c>
      <c r="C406" s="219" t="s">
        <v>955</v>
      </c>
      <c r="D406" s="206" t="str">
        <f>D405</f>
        <v>Ceramic Tile - 3x6 Aquamarina / Glossy</v>
      </c>
      <c r="E406" s="208"/>
      <c r="F406" s="208" t="s">
        <v>830</v>
      </c>
      <c r="G406" s="209">
        <f>G405*8</f>
        <v>70.64</v>
      </c>
      <c r="H406" s="210">
        <v>64</v>
      </c>
      <c r="I406" s="211">
        <v>25.6</v>
      </c>
      <c r="J406" s="175">
        <v>3</v>
      </c>
      <c r="K406" s="175">
        <f>I406*K384</f>
        <v>1.4080000000000001</v>
      </c>
      <c r="L406" s="175">
        <f>G406*L27</f>
        <v>2.1191999999999998</v>
      </c>
      <c r="M406" s="176">
        <f>SUM(J406:L406)</f>
        <v>6.5272000000000006</v>
      </c>
      <c r="N406" s="175">
        <f>G406+M406</f>
        <v>77.167200000000008</v>
      </c>
      <c r="O406" s="177">
        <f>N406*$O$205</f>
        <v>0.77167200000000014</v>
      </c>
      <c r="P406" s="178">
        <f>N406+O406</f>
        <v>77.938872000000003</v>
      </c>
      <c r="Q406" s="179">
        <v>0.35</v>
      </c>
      <c r="R406" s="180">
        <f>P406/(1-Q406)</f>
        <v>119.90595692307693</v>
      </c>
      <c r="S406" s="180">
        <f>W406-R406</f>
        <v>1.4043076923073272E-2</v>
      </c>
      <c r="T406" s="212">
        <f>R406+S406</f>
        <v>119.92</v>
      </c>
      <c r="U406" s="181">
        <f>T406-P406</f>
        <v>41.981127999999998</v>
      </c>
      <c r="V406" s="182">
        <f>U406/T406</f>
        <v>0.35007611741160771</v>
      </c>
      <c r="W406" s="81">
        <v>119.92</v>
      </c>
      <c r="X406" s="920"/>
    </row>
    <row r="407" spans="1:24" x14ac:dyDescent="0.3">
      <c r="A407" s="141"/>
      <c r="B407" s="44" t="s">
        <v>88</v>
      </c>
      <c r="C407" s="141" t="s">
        <v>114</v>
      </c>
      <c r="D407" s="141" t="s">
        <v>115</v>
      </c>
      <c r="E407" s="142" t="s">
        <v>49</v>
      </c>
      <c r="F407" s="142" t="s">
        <v>49</v>
      </c>
      <c r="G407" s="214">
        <v>8</v>
      </c>
      <c r="H407" s="162">
        <v>57</v>
      </c>
      <c r="I407" s="47">
        <v>0.25</v>
      </c>
      <c r="J407" s="47">
        <v>0.5</v>
      </c>
      <c r="K407" s="47">
        <f>I407*$K$27</f>
        <v>3.2500000000000001E-2</v>
      </c>
      <c r="L407" s="47">
        <f>G407*$L$27</f>
        <v>0.24</v>
      </c>
      <c r="M407" s="89">
        <f>SUM(J407:L407)</f>
        <v>0.77249999999999996</v>
      </c>
      <c r="N407" s="47">
        <f>G407+M407</f>
        <v>8.7725000000000009</v>
      </c>
      <c r="O407" s="72">
        <f>N407*$O$205</f>
        <v>8.7725000000000011E-2</v>
      </c>
      <c r="P407" s="94">
        <f>N407+O407</f>
        <v>8.8602250000000016</v>
      </c>
      <c r="Q407" s="50">
        <v>0.35</v>
      </c>
      <c r="R407" s="95">
        <f>P407/(1-Q407)</f>
        <v>13.631115384615386</v>
      </c>
      <c r="S407" s="95">
        <f>W407-R407</f>
        <v>4.8884615384613639E-2</v>
      </c>
      <c r="T407" s="96">
        <f>R407+S407</f>
        <v>13.68</v>
      </c>
      <c r="U407" s="97">
        <f>T407-P407</f>
        <v>4.8197749999999981</v>
      </c>
      <c r="V407" s="51">
        <f>U407/T407</f>
        <v>0.35232273391812852</v>
      </c>
      <c r="W407" s="81">
        <f>W404</f>
        <v>13.68</v>
      </c>
      <c r="X407" s="921"/>
    </row>
    <row r="408" spans="1:24" s="124" customFormat="1" x14ac:dyDescent="0.3">
      <c r="A408" s="163"/>
      <c r="B408" s="124" t="s">
        <v>88</v>
      </c>
      <c r="C408" s="163" t="s">
        <v>959</v>
      </c>
      <c r="D408" s="163" t="s">
        <v>268</v>
      </c>
      <c r="E408" s="164" t="s">
        <v>62</v>
      </c>
      <c r="F408" s="164" t="s">
        <v>779</v>
      </c>
      <c r="G408" s="165">
        <v>8.83</v>
      </c>
      <c r="H408" s="201"/>
      <c r="I408" s="145" t="s">
        <v>870</v>
      </c>
      <c r="J408" s="172"/>
      <c r="K408" s="81"/>
      <c r="L408" s="166"/>
      <c r="M408" s="127"/>
      <c r="N408" s="166"/>
      <c r="O408" s="128"/>
      <c r="P408" s="183"/>
      <c r="Q408" s="130"/>
      <c r="R408" s="184"/>
      <c r="S408" s="203"/>
      <c r="T408" s="189"/>
      <c r="U408" s="191"/>
      <c r="V408" s="187"/>
      <c r="W408" s="81"/>
      <c r="X408" s="128"/>
    </row>
    <row r="409" spans="1:24" s="124" customFormat="1" ht="14.25" thickBot="1" x14ac:dyDescent="0.35">
      <c r="A409" s="206"/>
      <c r="B409" s="571"/>
      <c r="C409" s="206" t="s">
        <v>956</v>
      </c>
      <c r="D409" s="206" t="s">
        <v>268</v>
      </c>
      <c r="E409" s="572"/>
      <c r="F409" s="208" t="s">
        <v>830</v>
      </c>
      <c r="G409" s="209">
        <f>G408*8</f>
        <v>70.64</v>
      </c>
      <c r="H409" s="210">
        <v>64</v>
      </c>
      <c r="I409" s="211">
        <v>25.6</v>
      </c>
      <c r="J409" s="175">
        <v>3</v>
      </c>
      <c r="K409" s="341">
        <v>1.41</v>
      </c>
      <c r="L409" s="175">
        <f>G409*L27</f>
        <v>2.1191999999999998</v>
      </c>
      <c r="M409" s="576">
        <f>SUM(J409:L409)</f>
        <v>6.5291999999999994</v>
      </c>
      <c r="N409" s="175">
        <f>G409+M409</f>
        <v>77.169200000000004</v>
      </c>
      <c r="O409" s="577">
        <f>N409*$O$205</f>
        <v>0.77169200000000004</v>
      </c>
      <c r="P409" s="178">
        <f>N409+O409</f>
        <v>77.940892000000005</v>
      </c>
      <c r="Q409" s="579">
        <v>0.35</v>
      </c>
      <c r="R409" s="180">
        <f>P409/(1-Q409)</f>
        <v>119.90906461538462</v>
      </c>
      <c r="S409" s="580">
        <f>W409-R409</f>
        <v>1.0935384615379462E-2</v>
      </c>
      <c r="T409" s="212">
        <f>R409+S409</f>
        <v>119.92</v>
      </c>
      <c r="U409" s="581">
        <f>T409-P409</f>
        <v>41.979107999999997</v>
      </c>
      <c r="V409" s="182">
        <f>U409/T409</f>
        <v>0.35005927284856569</v>
      </c>
      <c r="W409" s="81">
        <v>119.92</v>
      </c>
      <c r="X409" s="128"/>
    </row>
    <row r="410" spans="1:24" x14ac:dyDescent="0.3">
      <c r="A410" s="44"/>
      <c r="B410" s="44" t="s">
        <v>88</v>
      </c>
      <c r="C410" s="44" t="s">
        <v>144</v>
      </c>
      <c r="D410" s="44" t="s">
        <v>145</v>
      </c>
      <c r="E410" s="45" t="s">
        <v>49</v>
      </c>
      <c r="F410" s="45" t="s">
        <v>49</v>
      </c>
      <c r="G410" s="46">
        <v>8</v>
      </c>
      <c r="H410" s="162">
        <v>57</v>
      </c>
      <c r="I410" s="48">
        <v>0.25</v>
      </c>
      <c r="J410" s="47">
        <v>0.5</v>
      </c>
      <c r="K410" s="47">
        <f>I410*K27</f>
        <v>3.2500000000000001E-2</v>
      </c>
      <c r="L410" s="47">
        <f>G410*L27</f>
        <v>0.24</v>
      </c>
      <c r="M410" s="89">
        <f>SUM(J410:L410)</f>
        <v>0.77249999999999996</v>
      </c>
      <c r="N410" s="47">
        <f>G410+M410</f>
        <v>8.7725000000000009</v>
      </c>
      <c r="O410" s="72">
        <f>N410*$O$27</f>
        <v>8.7725000000000011E-2</v>
      </c>
      <c r="P410" s="94">
        <f>N410+O410</f>
        <v>8.8602250000000016</v>
      </c>
      <c r="Q410" s="50">
        <v>0.35</v>
      </c>
      <c r="R410" s="95">
        <f>P410/(1-Q410)</f>
        <v>13.631115384615386</v>
      </c>
      <c r="S410" s="95">
        <f>W410-R410</f>
        <v>4.8884615384613639E-2</v>
      </c>
      <c r="T410" s="188">
        <f>R410+S410</f>
        <v>13.68</v>
      </c>
      <c r="U410" s="97">
        <f>T410-P410</f>
        <v>4.8197749999999981</v>
      </c>
      <c r="V410" s="51">
        <f>U410/T410</f>
        <v>0.35232273391812852</v>
      </c>
      <c r="W410" s="81">
        <v>13.68</v>
      </c>
      <c r="X410" s="926"/>
    </row>
    <row r="411" spans="1:24" x14ac:dyDescent="0.3">
      <c r="A411" s="163"/>
      <c r="B411" s="163" t="s">
        <v>88</v>
      </c>
      <c r="C411" s="163" t="s">
        <v>299</v>
      </c>
      <c r="D411" s="163" t="s">
        <v>300</v>
      </c>
      <c r="E411" s="164" t="s">
        <v>62</v>
      </c>
      <c r="F411" s="164" t="s">
        <v>779</v>
      </c>
      <c r="G411" s="165">
        <v>11.19</v>
      </c>
      <c r="H411" s="227"/>
      <c r="I411" s="145" t="s">
        <v>870</v>
      </c>
      <c r="J411" s="227">
        <v>8</v>
      </c>
      <c r="K411" s="166"/>
      <c r="L411" s="166"/>
      <c r="M411" s="174"/>
      <c r="N411" s="166"/>
      <c r="O411" s="169"/>
      <c r="P411" s="183"/>
      <c r="Q411" s="170"/>
      <c r="R411" s="184"/>
      <c r="S411" s="184"/>
      <c r="T411" s="189"/>
      <c r="U411" s="186"/>
      <c r="V411" s="187"/>
      <c r="W411" s="81"/>
      <c r="X411" s="920"/>
    </row>
    <row r="412" spans="1:24" ht="14.25" thickBot="1" x14ac:dyDescent="0.35">
      <c r="A412" s="220"/>
      <c r="B412" s="206" t="s">
        <v>88</v>
      </c>
      <c r="C412" s="219" t="s">
        <v>957</v>
      </c>
      <c r="D412" s="206" t="str">
        <f>D411</f>
        <v>Ceramic Tile - 3x6 Metallic Gold / Glossy</v>
      </c>
      <c r="E412" s="208"/>
      <c r="F412" s="208" t="s">
        <v>830</v>
      </c>
      <c r="G412" s="209">
        <f>G411*8</f>
        <v>89.52</v>
      </c>
      <c r="H412" s="210">
        <v>64</v>
      </c>
      <c r="I412" s="211">
        <v>25.6</v>
      </c>
      <c r="J412" s="175">
        <v>3</v>
      </c>
      <c r="K412" s="54">
        <f>I412*$K$27</f>
        <v>3.3280000000000003</v>
      </c>
      <c r="L412" s="175">
        <f>G412*L27</f>
        <v>2.6856</v>
      </c>
      <c r="M412" s="176">
        <f>SUM(J412:L412)</f>
        <v>9.0136000000000003</v>
      </c>
      <c r="N412" s="175">
        <f>G412+M412</f>
        <v>98.533599999999993</v>
      </c>
      <c r="O412" s="177">
        <f>N412*$O$205</f>
        <v>0.98533599999999999</v>
      </c>
      <c r="P412" s="178">
        <f>N412+O412</f>
        <v>99.518935999999997</v>
      </c>
      <c r="Q412" s="179">
        <v>0.35</v>
      </c>
      <c r="R412" s="180">
        <f>P412/(1-Q412)</f>
        <v>153.10605538461539</v>
      </c>
      <c r="S412" s="580">
        <f>W412-R412</f>
        <v>-2.9460553846153914</v>
      </c>
      <c r="T412" s="212">
        <f>R412+S412</f>
        <v>150.16</v>
      </c>
      <c r="U412" s="181">
        <f>T412-P412</f>
        <v>50.641064</v>
      </c>
      <c r="V412" s="182">
        <f>U412/T412</f>
        <v>0.3372473628129995</v>
      </c>
      <c r="W412" s="81">
        <v>150.16</v>
      </c>
      <c r="X412" s="920"/>
    </row>
    <row r="413" spans="1:24" x14ac:dyDescent="0.3">
      <c r="A413" s="141"/>
      <c r="B413" s="44" t="s">
        <v>88</v>
      </c>
      <c r="C413" s="141" t="s">
        <v>146</v>
      </c>
      <c r="D413" s="141" t="s">
        <v>147</v>
      </c>
      <c r="E413" s="142" t="s">
        <v>49</v>
      </c>
      <c r="F413" s="45" t="s">
        <v>49</v>
      </c>
      <c r="G413" s="46">
        <v>8</v>
      </c>
      <c r="H413" s="47">
        <v>57</v>
      </c>
      <c r="I413" s="47">
        <v>0.25</v>
      </c>
      <c r="J413" s="47">
        <v>0.5</v>
      </c>
      <c r="K413" s="47">
        <f>I413*$K$27</f>
        <v>3.2500000000000001E-2</v>
      </c>
      <c r="L413" s="47">
        <f>G413*$L$27</f>
        <v>0.24</v>
      </c>
      <c r="M413" s="89">
        <f>SUM(J413:L413)</f>
        <v>0.77249999999999996</v>
      </c>
      <c r="N413" s="47">
        <f>G413+M413</f>
        <v>8.7725000000000009</v>
      </c>
      <c r="O413" s="72">
        <f>N413*$O$27</f>
        <v>8.7725000000000011E-2</v>
      </c>
      <c r="P413" s="94">
        <f>N413+O413</f>
        <v>8.8602250000000016</v>
      </c>
      <c r="Q413" s="50">
        <v>0.35</v>
      </c>
      <c r="R413" s="95">
        <f>P413/(1-Q413)</f>
        <v>13.631115384615386</v>
      </c>
      <c r="S413" s="95">
        <f>W413-R413</f>
        <v>4.8884615384613639E-2</v>
      </c>
      <c r="T413" s="188">
        <f>R413+S413</f>
        <v>13.68</v>
      </c>
      <c r="U413" s="97">
        <f>T413-P413</f>
        <v>4.8197749999999981</v>
      </c>
      <c r="V413" s="51">
        <f>U413/T413</f>
        <v>0.35232273391812852</v>
      </c>
      <c r="W413" s="81">
        <f>W407</f>
        <v>13.68</v>
      </c>
      <c r="X413" s="921"/>
    </row>
    <row r="414" spans="1:24" s="124" customFormat="1" x14ac:dyDescent="0.3">
      <c r="A414" s="163"/>
      <c r="B414" s="124" t="s">
        <v>88</v>
      </c>
      <c r="C414" s="163" t="s">
        <v>297</v>
      </c>
      <c r="D414" s="163" t="s">
        <v>298</v>
      </c>
      <c r="E414" s="164" t="s">
        <v>62</v>
      </c>
      <c r="F414" s="164" t="s">
        <v>779</v>
      </c>
      <c r="G414" s="126">
        <v>11.19</v>
      </c>
      <c r="H414" s="172">
        <v>8</v>
      </c>
      <c r="I414" s="145" t="s">
        <v>870</v>
      </c>
      <c r="J414" s="166"/>
      <c r="K414" s="81"/>
      <c r="L414" s="166"/>
      <c r="M414" s="127"/>
      <c r="N414" s="166"/>
      <c r="O414" s="128"/>
      <c r="P414" s="183"/>
      <c r="Q414" s="130"/>
      <c r="R414" s="184"/>
      <c r="S414" s="203"/>
      <c r="T414" s="185"/>
      <c r="U414" s="191"/>
      <c r="V414" s="187"/>
      <c r="W414" s="81"/>
      <c r="X414" s="128"/>
    </row>
    <row r="415" spans="1:24" s="124" customFormat="1" ht="14.25" thickBot="1" x14ac:dyDescent="0.35">
      <c r="A415" s="206"/>
      <c r="B415" s="571"/>
      <c r="C415" s="206" t="s">
        <v>958</v>
      </c>
      <c r="D415" s="206" t="s">
        <v>298</v>
      </c>
      <c r="E415" s="572"/>
      <c r="F415" s="208" t="s">
        <v>830</v>
      </c>
      <c r="G415" s="575">
        <f>G414*8</f>
        <v>89.52</v>
      </c>
      <c r="H415" s="210">
        <v>64</v>
      </c>
      <c r="I415" s="211">
        <v>25.6</v>
      </c>
      <c r="J415" s="175">
        <v>3</v>
      </c>
      <c r="K415" s="54">
        <f>I415*$K$27</f>
        <v>3.3280000000000003</v>
      </c>
      <c r="L415" s="175">
        <f>G415*L27</f>
        <v>2.6856</v>
      </c>
      <c r="M415" s="576">
        <f>SUM(J415:L415)</f>
        <v>9.0136000000000003</v>
      </c>
      <c r="N415" s="175">
        <f>G415+M415</f>
        <v>98.533599999999993</v>
      </c>
      <c r="O415" s="577">
        <f>N415*$O$205</f>
        <v>0.98533599999999999</v>
      </c>
      <c r="P415" s="178">
        <f>N415+O415</f>
        <v>99.518935999999997</v>
      </c>
      <c r="Q415" s="579">
        <v>0.35</v>
      </c>
      <c r="R415" s="180">
        <f>P415/(1-Q415)</f>
        <v>153.10605538461539</v>
      </c>
      <c r="S415" s="580">
        <f>W415-R415</f>
        <v>-2.9460553846153914</v>
      </c>
      <c r="T415" s="212">
        <f>R415+S415</f>
        <v>150.16</v>
      </c>
      <c r="U415" s="581">
        <f>T415-P415</f>
        <v>50.641064</v>
      </c>
      <c r="V415" s="182">
        <f>U415/T415</f>
        <v>0.3372473628129995</v>
      </c>
      <c r="W415" s="81">
        <v>150.16</v>
      </c>
      <c r="X415" s="128"/>
    </row>
    <row r="416" spans="1:24" s="124" customFormat="1" x14ac:dyDescent="0.3">
      <c r="E416" s="125"/>
      <c r="F416" s="125"/>
      <c r="G416" s="126"/>
      <c r="H416" s="201"/>
      <c r="I416" s="81"/>
      <c r="J416" s="81"/>
      <c r="K416" s="81"/>
      <c r="L416" s="81"/>
      <c r="M416" s="127"/>
      <c r="N416" s="81"/>
      <c r="O416" s="128"/>
      <c r="P416" s="202"/>
      <c r="Q416" s="130"/>
      <c r="R416" s="203"/>
      <c r="S416" s="203"/>
      <c r="T416" s="267"/>
      <c r="U416" s="191"/>
      <c r="V416" s="132"/>
      <c r="W416" s="81"/>
      <c r="X416" s="128"/>
    </row>
    <row r="417" spans="1:25" s="5" customFormat="1" ht="51" x14ac:dyDescent="0.3">
      <c r="A417" s="26" t="s">
        <v>818</v>
      </c>
      <c r="B417" s="26" t="s">
        <v>782</v>
      </c>
      <c r="C417" s="26" t="s">
        <v>783</v>
      </c>
      <c r="D417" s="26" t="s">
        <v>784</v>
      </c>
      <c r="E417" s="27" t="s">
        <v>781</v>
      </c>
      <c r="F417" s="27" t="s">
        <v>780</v>
      </c>
      <c r="G417" s="28" t="s">
        <v>823</v>
      </c>
      <c r="H417" s="29" t="s">
        <v>815</v>
      </c>
      <c r="I417" s="30" t="s">
        <v>825</v>
      </c>
      <c r="J417" s="27" t="s">
        <v>800</v>
      </c>
      <c r="K417" s="27" t="s">
        <v>801</v>
      </c>
      <c r="L417" s="27" t="s">
        <v>831</v>
      </c>
      <c r="M417" s="61" t="s">
        <v>810</v>
      </c>
      <c r="N417" s="27" t="s">
        <v>802</v>
      </c>
      <c r="O417" s="29" t="s">
        <v>803</v>
      </c>
      <c r="P417" s="66" t="s">
        <v>811</v>
      </c>
      <c r="Q417" s="32" t="s">
        <v>804</v>
      </c>
      <c r="R417" s="27" t="s">
        <v>805</v>
      </c>
      <c r="S417" s="27" t="s">
        <v>806</v>
      </c>
      <c r="T417" s="27" t="s">
        <v>807</v>
      </c>
      <c r="U417" s="27" t="s">
        <v>808</v>
      </c>
      <c r="V417" s="27" t="s">
        <v>809</v>
      </c>
      <c r="W417" s="80"/>
      <c r="X417" s="904" t="s">
        <v>820</v>
      </c>
      <c r="Y417" s="5" t="s">
        <v>821</v>
      </c>
    </row>
    <row r="418" spans="1:25" x14ac:dyDescent="0.3">
      <c r="A418" s="93">
        <v>895</v>
      </c>
      <c r="B418" s="44" t="s">
        <v>693</v>
      </c>
      <c r="C418" s="86" t="s">
        <v>572</v>
      </c>
      <c r="D418" s="44" t="s">
        <v>573</v>
      </c>
      <c r="E418" s="45" t="s">
        <v>3</v>
      </c>
      <c r="F418" s="45" t="s">
        <v>3</v>
      </c>
      <c r="G418" s="46">
        <v>6.4</v>
      </c>
      <c r="H418" s="162">
        <v>14</v>
      </c>
      <c r="I418" s="48">
        <v>2.2999999999999998</v>
      </c>
      <c r="J418" s="47">
        <v>0.6</v>
      </c>
      <c r="K418" s="47">
        <f>I418*$K$27</f>
        <v>0.29899999999999999</v>
      </c>
      <c r="L418" s="47">
        <f>G418*$L$27</f>
        <v>0.192</v>
      </c>
      <c r="M418" s="89">
        <f>SUM(J418:L418)</f>
        <v>1.091</v>
      </c>
      <c r="N418" s="47">
        <f>G418+M418</f>
        <v>7.4910000000000005</v>
      </c>
      <c r="O418" s="72">
        <f>N418*$O$27</f>
        <v>7.4910000000000004E-2</v>
      </c>
      <c r="P418" s="62">
        <f>SUM(N418:O418)</f>
        <v>7.5659100000000006</v>
      </c>
      <c r="Q418" s="50">
        <v>0.33</v>
      </c>
      <c r="R418" s="95">
        <f>P418/(1-Q418)</f>
        <v>11.292402985074629</v>
      </c>
      <c r="S418" s="72"/>
      <c r="T418" s="379">
        <f>R418+S418</f>
        <v>11.292402985074629</v>
      </c>
      <c r="U418" s="97">
        <f>T418-P418</f>
        <v>3.7264929850746285</v>
      </c>
      <c r="V418" s="51">
        <f>U418/T418</f>
        <v>0.33000000000000007</v>
      </c>
      <c r="W418" s="81">
        <v>21.56</v>
      </c>
      <c r="X418" s="926">
        <v>16</v>
      </c>
    </row>
    <row r="419" spans="1:25" x14ac:dyDescent="0.3">
      <c r="A419" s="6"/>
      <c r="B419" s="6" t="s">
        <v>693</v>
      </c>
      <c r="C419" s="78" t="s">
        <v>574</v>
      </c>
      <c r="D419" s="6" t="s">
        <v>575</v>
      </c>
      <c r="E419" s="7" t="s">
        <v>3</v>
      </c>
      <c r="F419" s="7" t="s">
        <v>3</v>
      </c>
      <c r="G419" s="23">
        <v>6.4</v>
      </c>
      <c r="H419" s="9"/>
      <c r="I419" s="10"/>
      <c r="J419" s="9"/>
      <c r="K419" s="47"/>
      <c r="L419" s="9"/>
      <c r="M419" s="59"/>
      <c r="N419" s="9"/>
      <c r="O419" s="70"/>
      <c r="P419" s="59"/>
      <c r="Q419" s="33"/>
      <c r="R419" s="70"/>
      <c r="S419" s="70"/>
      <c r="T419" s="67"/>
      <c r="U419" s="8"/>
      <c r="V419" s="19"/>
      <c r="W419" s="81"/>
      <c r="X419" s="920"/>
    </row>
    <row r="420" spans="1:25" ht="14.25" thickBot="1" x14ac:dyDescent="0.35">
      <c r="A420" s="52"/>
      <c r="B420" s="52" t="s">
        <v>693</v>
      </c>
      <c r="C420" s="52" t="s">
        <v>576</v>
      </c>
      <c r="D420" s="52" t="s">
        <v>577</v>
      </c>
      <c r="E420" s="53" t="s">
        <v>3</v>
      </c>
      <c r="F420" s="53" t="s">
        <v>3</v>
      </c>
      <c r="G420" s="92">
        <v>6.4</v>
      </c>
      <c r="H420" s="54"/>
      <c r="I420" s="55"/>
      <c r="J420" s="54"/>
      <c r="K420" s="54"/>
      <c r="L420" s="54"/>
      <c r="M420" s="68"/>
      <c r="N420" s="54"/>
      <c r="O420" s="71"/>
      <c r="P420" s="68"/>
      <c r="Q420" s="57"/>
      <c r="R420" s="71"/>
      <c r="S420" s="71"/>
      <c r="T420" s="74"/>
      <c r="U420" s="56"/>
      <c r="V420" s="58"/>
      <c r="W420" s="81"/>
      <c r="X420" s="921"/>
    </row>
    <row r="421" spans="1:25" s="124" customFormat="1" x14ac:dyDescent="0.3">
      <c r="E421" s="125"/>
      <c r="F421" s="125"/>
      <c r="G421" s="126"/>
      <c r="H421" s="81"/>
      <c r="I421" s="81"/>
      <c r="J421" s="81"/>
      <c r="K421" s="81"/>
      <c r="L421" s="81"/>
      <c r="M421" s="129"/>
      <c r="N421" s="81"/>
      <c r="O421" s="128"/>
      <c r="P421" s="129"/>
      <c r="Q421" s="130"/>
      <c r="R421" s="128"/>
      <c r="S421" s="128"/>
      <c r="T421" s="202"/>
      <c r="U421" s="131"/>
      <c r="V421" s="132"/>
      <c r="W421" s="81"/>
      <c r="X421" s="128"/>
    </row>
    <row r="422" spans="1:25" s="5" customFormat="1" ht="51" x14ac:dyDescent="0.3">
      <c r="A422" s="26" t="s">
        <v>818</v>
      </c>
      <c r="B422" s="26" t="s">
        <v>782</v>
      </c>
      <c r="C422" s="26" t="s">
        <v>783</v>
      </c>
      <c r="D422" s="26" t="s">
        <v>784</v>
      </c>
      <c r="E422" s="27" t="s">
        <v>781</v>
      </c>
      <c r="F422" s="27" t="s">
        <v>780</v>
      </c>
      <c r="G422" s="28" t="s">
        <v>823</v>
      </c>
      <c r="H422" s="29" t="s">
        <v>815</v>
      </c>
      <c r="I422" s="29" t="s">
        <v>825</v>
      </c>
      <c r="J422" s="27" t="s">
        <v>800</v>
      </c>
      <c r="K422" s="27" t="s">
        <v>801</v>
      </c>
      <c r="L422" s="27" t="s">
        <v>831</v>
      </c>
      <c r="M422" s="61" t="s">
        <v>810</v>
      </c>
      <c r="N422" s="27" t="s">
        <v>802</v>
      </c>
      <c r="O422" s="29" t="s">
        <v>803</v>
      </c>
      <c r="P422" s="66" t="s">
        <v>811</v>
      </c>
      <c r="Q422" s="32" t="s">
        <v>804</v>
      </c>
      <c r="R422" s="27" t="s">
        <v>805</v>
      </c>
      <c r="S422" s="27" t="s">
        <v>806</v>
      </c>
      <c r="T422" s="27" t="s">
        <v>807</v>
      </c>
      <c r="U422" s="27" t="s">
        <v>808</v>
      </c>
      <c r="V422" s="27" t="s">
        <v>809</v>
      </c>
      <c r="W422" s="80"/>
      <c r="X422" s="922" t="s">
        <v>820</v>
      </c>
      <c r="Y422" s="5" t="s">
        <v>821</v>
      </c>
    </row>
    <row r="423" spans="1:25" x14ac:dyDescent="0.3">
      <c r="A423" s="93">
        <v>1029</v>
      </c>
      <c r="B423" s="44" t="s">
        <v>338</v>
      </c>
      <c r="C423" s="86" t="s">
        <v>343</v>
      </c>
      <c r="D423" s="44" t="s">
        <v>344</v>
      </c>
      <c r="E423" s="45" t="s">
        <v>3</v>
      </c>
      <c r="F423" s="45" t="s">
        <v>3</v>
      </c>
      <c r="G423" s="96">
        <v>12.31</v>
      </c>
      <c r="H423" s="162">
        <v>11</v>
      </c>
      <c r="I423" s="48">
        <v>3.25</v>
      </c>
      <c r="J423" s="47">
        <v>0.7</v>
      </c>
      <c r="K423" s="47">
        <f>I423*$K$27</f>
        <v>0.42249999999999999</v>
      </c>
      <c r="L423" s="47">
        <f>G423*$L$27</f>
        <v>0.36930000000000002</v>
      </c>
      <c r="M423" s="89">
        <f>SUM(J423:L423)</f>
        <v>1.4918</v>
      </c>
      <c r="N423" s="47">
        <f>G423+M423</f>
        <v>13.8018</v>
      </c>
      <c r="O423" s="72">
        <f>N423*$O$27</f>
        <v>0.138018</v>
      </c>
      <c r="P423" s="62">
        <f>SUM(N423:O423)</f>
        <v>13.939818000000001</v>
      </c>
      <c r="Q423" s="50">
        <f>Q418</f>
        <v>0.33</v>
      </c>
      <c r="R423" s="95">
        <f>P423/(1-Q423)</f>
        <v>20.80569850746269</v>
      </c>
      <c r="S423" s="72">
        <f>W423-R423</f>
        <v>9.4301492537308462E-2</v>
      </c>
      <c r="T423" s="379">
        <f>R423+S423</f>
        <v>20.9</v>
      </c>
      <c r="U423" s="97">
        <f>T423-P423</f>
        <v>6.9601819999999979</v>
      </c>
      <c r="V423" s="51">
        <f>U423/T423</f>
        <v>0.33302306220095684</v>
      </c>
      <c r="W423" s="81">
        <v>20.9</v>
      </c>
      <c r="X423" s="920">
        <v>19.25</v>
      </c>
    </row>
    <row r="424" spans="1:25" x14ac:dyDescent="0.3">
      <c r="A424" s="6"/>
      <c r="B424" s="6" t="s">
        <v>338</v>
      </c>
      <c r="C424" s="78" t="s">
        <v>341</v>
      </c>
      <c r="D424" s="6" t="s">
        <v>342</v>
      </c>
      <c r="E424" s="7" t="s">
        <v>3</v>
      </c>
      <c r="F424" s="7" t="s">
        <v>3</v>
      </c>
      <c r="G424" s="20">
        <v>12.31</v>
      </c>
      <c r="H424" s="259"/>
      <c r="I424" s="10"/>
      <c r="J424" s="9"/>
      <c r="K424" s="9"/>
      <c r="L424" s="9"/>
      <c r="M424" s="59"/>
      <c r="N424" s="9"/>
      <c r="O424" s="70"/>
      <c r="P424" s="59"/>
      <c r="Q424" s="33"/>
      <c r="R424" s="70"/>
      <c r="S424" s="70"/>
      <c r="T424" s="67"/>
      <c r="U424" s="8"/>
      <c r="V424" s="19"/>
      <c r="W424" s="81"/>
      <c r="X424" s="920"/>
    </row>
    <row r="425" spans="1:25" ht="14.25" thickBot="1" x14ac:dyDescent="0.35">
      <c r="A425" s="52"/>
      <c r="B425" s="52" t="s">
        <v>338</v>
      </c>
      <c r="C425" s="91" t="s">
        <v>339</v>
      </c>
      <c r="D425" s="52" t="s">
        <v>340</v>
      </c>
      <c r="E425" s="53" t="s">
        <v>3</v>
      </c>
      <c r="F425" s="53" t="s">
        <v>3</v>
      </c>
      <c r="G425" s="65">
        <v>12.31</v>
      </c>
      <c r="H425" s="266"/>
      <c r="I425" s="55"/>
      <c r="J425" s="54"/>
      <c r="K425" s="54"/>
      <c r="L425" s="54"/>
      <c r="M425" s="68"/>
      <c r="N425" s="54"/>
      <c r="O425" s="71"/>
      <c r="P425" s="68"/>
      <c r="Q425" s="57"/>
      <c r="R425" s="71"/>
      <c r="S425" s="71"/>
      <c r="T425" s="74"/>
      <c r="U425" s="56"/>
      <c r="V425" s="58"/>
      <c r="W425" s="81"/>
      <c r="X425" s="921"/>
    </row>
    <row r="426" spans="1:25" s="124" customFormat="1" x14ac:dyDescent="0.3">
      <c r="C426" s="537"/>
      <c r="E426" s="125"/>
      <c r="F426" s="125"/>
      <c r="G426" s="538"/>
      <c r="H426" s="201"/>
      <c r="I426" s="81"/>
      <c r="J426" s="81"/>
      <c r="K426" s="81"/>
      <c r="L426" s="81"/>
      <c r="M426" s="129"/>
      <c r="N426" s="81"/>
      <c r="O426" s="128"/>
      <c r="P426" s="129"/>
      <c r="Q426" s="130"/>
      <c r="R426" s="128"/>
      <c r="S426" s="128"/>
      <c r="T426" s="202"/>
      <c r="U426" s="131"/>
      <c r="V426" s="132"/>
      <c r="W426" s="81"/>
      <c r="X426" s="128"/>
    </row>
    <row r="427" spans="1:25" s="5" customFormat="1" ht="51" x14ac:dyDescent="0.3">
      <c r="A427" s="26" t="s">
        <v>818</v>
      </c>
      <c r="B427" s="26" t="s">
        <v>782</v>
      </c>
      <c r="C427" s="26" t="s">
        <v>783</v>
      </c>
      <c r="D427" s="26" t="s">
        <v>784</v>
      </c>
      <c r="E427" s="27" t="s">
        <v>781</v>
      </c>
      <c r="F427" s="27" t="s">
        <v>780</v>
      </c>
      <c r="G427" s="28" t="s">
        <v>823</v>
      </c>
      <c r="H427" s="29" t="s">
        <v>815</v>
      </c>
      <c r="I427" s="30" t="s">
        <v>825</v>
      </c>
      <c r="J427" s="27" t="s">
        <v>800</v>
      </c>
      <c r="K427" s="27" t="s">
        <v>801</v>
      </c>
      <c r="L427" s="27" t="s">
        <v>831</v>
      </c>
      <c r="M427" s="61" t="s">
        <v>810</v>
      </c>
      <c r="N427" s="27" t="s">
        <v>802</v>
      </c>
      <c r="O427" s="29" t="s">
        <v>803</v>
      </c>
      <c r="P427" s="66" t="s">
        <v>811</v>
      </c>
      <c r="Q427" s="32" t="s">
        <v>804</v>
      </c>
      <c r="R427" s="27" t="s">
        <v>805</v>
      </c>
      <c r="S427" s="27" t="s">
        <v>806</v>
      </c>
      <c r="T427" s="27" t="s">
        <v>807</v>
      </c>
      <c r="U427" s="27" t="s">
        <v>808</v>
      </c>
      <c r="V427" s="27" t="s">
        <v>809</v>
      </c>
      <c r="W427" s="80"/>
      <c r="X427" s="922" t="s">
        <v>820</v>
      </c>
      <c r="Y427" s="5" t="s">
        <v>821</v>
      </c>
    </row>
    <row r="428" spans="1:25" x14ac:dyDescent="0.3">
      <c r="A428" s="93">
        <v>1026</v>
      </c>
      <c r="B428" s="44" t="s">
        <v>654</v>
      </c>
      <c r="C428" s="86" t="s">
        <v>658</v>
      </c>
      <c r="D428" s="44" t="s">
        <v>662</v>
      </c>
      <c r="E428" s="45" t="s">
        <v>3</v>
      </c>
      <c r="F428" s="45" t="s">
        <v>3</v>
      </c>
      <c r="G428" s="96">
        <v>8</v>
      </c>
      <c r="H428" s="162">
        <v>8</v>
      </c>
      <c r="I428" s="48">
        <v>2.8</v>
      </c>
      <c r="J428" s="47">
        <v>0.65</v>
      </c>
      <c r="K428" s="47">
        <f>I428*$K$27</f>
        <v>0.36399999999999999</v>
      </c>
      <c r="L428" s="47">
        <f>G428*$L$27</f>
        <v>0.24</v>
      </c>
      <c r="M428" s="89">
        <f>SUM(J428:L428)</f>
        <v>1.254</v>
      </c>
      <c r="N428" s="47">
        <f>G428+M428</f>
        <v>9.2539999999999996</v>
      </c>
      <c r="O428" s="72">
        <f>N428*$O$27</f>
        <v>9.2539999999999997E-2</v>
      </c>
      <c r="P428" s="62">
        <f>SUM(N428:O428)</f>
        <v>9.3465399999999992</v>
      </c>
      <c r="Q428" s="50">
        <v>0.34</v>
      </c>
      <c r="R428" s="95">
        <f>P428/(1-Q428)</f>
        <v>14.161424242424243</v>
      </c>
      <c r="S428" s="72"/>
      <c r="T428" s="379">
        <f>R428+S428</f>
        <v>14.161424242424243</v>
      </c>
      <c r="U428" s="97">
        <f>T428-P428</f>
        <v>4.8148842424242435</v>
      </c>
      <c r="V428" s="51">
        <f>U428/T428</f>
        <v>0.34000000000000008</v>
      </c>
      <c r="W428" s="81">
        <v>19.36</v>
      </c>
      <c r="X428" s="932">
        <v>19.25</v>
      </c>
    </row>
    <row r="429" spans="1:25" x14ac:dyDescent="0.3">
      <c r="A429" s="6"/>
      <c r="B429" s="6" t="s">
        <v>654</v>
      </c>
      <c r="C429" s="6" t="s">
        <v>656</v>
      </c>
      <c r="D429" s="6" t="s">
        <v>660</v>
      </c>
      <c r="E429" s="7" t="s">
        <v>3</v>
      </c>
      <c r="F429" s="7" t="s">
        <v>3</v>
      </c>
      <c r="G429" s="20">
        <v>8</v>
      </c>
      <c r="H429" s="259"/>
      <c r="I429" s="10"/>
      <c r="J429" s="9"/>
      <c r="K429" s="9"/>
      <c r="L429" s="9"/>
      <c r="M429" s="59"/>
      <c r="N429" s="9"/>
      <c r="O429" s="70"/>
      <c r="P429" s="59"/>
      <c r="Q429" s="33"/>
      <c r="R429" s="70"/>
      <c r="S429" s="70"/>
      <c r="T429" s="67"/>
      <c r="U429" s="8"/>
      <c r="V429" s="19"/>
      <c r="W429" s="81"/>
      <c r="X429" s="932"/>
    </row>
    <row r="430" spans="1:25" x14ac:dyDescent="0.3">
      <c r="A430" s="84">
        <f>A428</f>
        <v>1026</v>
      </c>
      <c r="B430" s="6" t="s">
        <v>654</v>
      </c>
      <c r="C430" s="42" t="s">
        <v>657</v>
      </c>
      <c r="D430" s="6" t="s">
        <v>661</v>
      </c>
      <c r="E430" s="7" t="s">
        <v>3</v>
      </c>
      <c r="F430" s="7" t="s">
        <v>3</v>
      </c>
      <c r="G430" s="20">
        <v>8</v>
      </c>
      <c r="H430" s="259"/>
      <c r="I430" s="10"/>
      <c r="J430" s="9"/>
      <c r="K430" s="9"/>
      <c r="L430" s="9"/>
      <c r="M430" s="59"/>
      <c r="N430" s="9"/>
      <c r="O430" s="70"/>
      <c r="P430" s="59"/>
      <c r="Q430" s="33"/>
      <c r="R430" s="70"/>
      <c r="S430" s="70"/>
      <c r="T430" s="67"/>
      <c r="U430" s="8"/>
      <c r="V430" s="19"/>
      <c r="W430" s="81">
        <f>W428</f>
        <v>19.36</v>
      </c>
      <c r="X430" s="932">
        <v>19.25</v>
      </c>
    </row>
    <row r="431" spans="1:25" ht="14.25" thickBot="1" x14ac:dyDescent="0.35">
      <c r="A431" s="52"/>
      <c r="B431" s="52" t="s">
        <v>654</v>
      </c>
      <c r="C431" s="52" t="s">
        <v>655</v>
      </c>
      <c r="D431" s="52" t="s">
        <v>659</v>
      </c>
      <c r="E431" s="53" t="s">
        <v>3</v>
      </c>
      <c r="F431" s="53" t="s">
        <v>3</v>
      </c>
      <c r="G431" s="65">
        <v>8</v>
      </c>
      <c r="H431" s="266"/>
      <c r="I431" s="55"/>
      <c r="J431" s="54"/>
      <c r="K431" s="54"/>
      <c r="L431" s="54"/>
      <c r="M431" s="68"/>
      <c r="N431" s="54"/>
      <c r="O431" s="71"/>
      <c r="P431" s="68"/>
      <c r="Q431" s="57"/>
      <c r="R431" s="71"/>
      <c r="S431" s="71"/>
      <c r="T431" s="74"/>
      <c r="U431" s="56"/>
      <c r="V431" s="58"/>
      <c r="W431" s="81"/>
      <c r="X431" s="920"/>
    </row>
    <row r="432" spans="1:25" x14ac:dyDescent="0.3">
      <c r="A432" s="133"/>
      <c r="C432" s="43" t="s">
        <v>819</v>
      </c>
      <c r="G432" s="24" t="s">
        <v>812</v>
      </c>
      <c r="K432" s="73"/>
      <c r="L432" s="25">
        <v>0.03</v>
      </c>
      <c r="O432" s="73">
        <v>0.01</v>
      </c>
      <c r="T432" s="13"/>
      <c r="Y432" s="88">
        <v>44810</v>
      </c>
    </row>
    <row r="433" spans="1:25" s="5" customFormat="1" ht="51" x14ac:dyDescent="0.3">
      <c r="A433" s="26" t="s">
        <v>818</v>
      </c>
      <c r="B433" s="26" t="s">
        <v>782</v>
      </c>
      <c r="C433" s="26" t="s">
        <v>783</v>
      </c>
      <c r="D433" s="26" t="s">
        <v>784</v>
      </c>
      <c r="E433" s="27" t="s">
        <v>781</v>
      </c>
      <c r="F433" s="27" t="s">
        <v>780</v>
      </c>
      <c r="G433" s="28" t="s">
        <v>823</v>
      </c>
      <c r="H433" s="29" t="s">
        <v>815</v>
      </c>
      <c r="I433" s="30" t="s">
        <v>825</v>
      </c>
      <c r="J433" s="27" t="s">
        <v>800</v>
      </c>
      <c r="K433" s="27" t="s">
        <v>801</v>
      </c>
      <c r="L433" s="27" t="s">
        <v>831</v>
      </c>
      <c r="M433" s="61" t="s">
        <v>810</v>
      </c>
      <c r="N433" s="27" t="s">
        <v>802</v>
      </c>
      <c r="O433" s="29" t="s">
        <v>803</v>
      </c>
      <c r="P433" s="66" t="s">
        <v>811</v>
      </c>
      <c r="Q433" s="32" t="s">
        <v>804</v>
      </c>
      <c r="R433" s="27" t="s">
        <v>805</v>
      </c>
      <c r="S433" s="27" t="s">
        <v>806</v>
      </c>
      <c r="T433" s="27" t="s">
        <v>807</v>
      </c>
      <c r="U433" s="27" t="s">
        <v>808</v>
      </c>
      <c r="V433" s="27" t="s">
        <v>809</v>
      </c>
      <c r="W433" s="80"/>
      <c r="X433" s="904" t="s">
        <v>820</v>
      </c>
      <c r="Y433" s="5" t="s">
        <v>821</v>
      </c>
    </row>
    <row r="434" spans="1:25" s="702" customFormat="1" x14ac:dyDescent="0.3">
      <c r="A434" s="803"/>
      <c r="B434" s="44" t="s">
        <v>20</v>
      </c>
      <c r="C434" s="704" t="s">
        <v>23</v>
      </c>
      <c r="D434" s="704" t="s">
        <v>1013</v>
      </c>
      <c r="E434" s="45" t="s">
        <v>3</v>
      </c>
      <c r="F434" s="45" t="s">
        <v>3</v>
      </c>
      <c r="G434" s="96">
        <v>27</v>
      </c>
      <c r="H434" s="804">
        <v>11</v>
      </c>
      <c r="I434" s="805">
        <v>2.7</v>
      </c>
      <c r="J434" s="47">
        <v>0.5</v>
      </c>
      <c r="K434" s="47">
        <f>I436*$K$27</f>
        <v>0.35100000000000003</v>
      </c>
      <c r="L434" s="47">
        <f>G436*$L$27</f>
        <v>0.80999999999999994</v>
      </c>
      <c r="M434" s="89">
        <f>SUM(J434:L434)</f>
        <v>1.661</v>
      </c>
      <c r="N434" s="47">
        <f>G436+M434</f>
        <v>28.661000000000001</v>
      </c>
      <c r="O434" s="72">
        <f>N434*$O$27</f>
        <v>0.28661000000000003</v>
      </c>
      <c r="P434" s="62">
        <f>SUM(N434:O434)</f>
        <v>28.947610000000001</v>
      </c>
      <c r="Q434" s="50">
        <v>0.33</v>
      </c>
      <c r="R434" s="95">
        <f>P434/(1-Q434)</f>
        <v>43.205388059701498</v>
      </c>
      <c r="S434" s="72">
        <f>W436-R434</f>
        <v>2.461194029849878E-2</v>
      </c>
      <c r="T434" s="379">
        <f>R434+S434</f>
        <v>43.23</v>
      </c>
      <c r="U434" s="97">
        <f>T434-P434</f>
        <v>14.282389999999996</v>
      </c>
      <c r="V434" s="51">
        <f>U434/T434</f>
        <v>0.33038144806847092</v>
      </c>
      <c r="W434" s="80"/>
      <c r="X434" s="933"/>
    </row>
    <row r="435" spans="1:25" s="702" customFormat="1" x14ac:dyDescent="0.3">
      <c r="A435" s="803"/>
      <c r="B435" s="44" t="s">
        <v>20</v>
      </c>
      <c r="C435" s="852" t="s">
        <v>21</v>
      </c>
      <c r="D435" s="704" t="s">
        <v>22</v>
      </c>
      <c r="E435" s="45" t="s">
        <v>3</v>
      </c>
      <c r="F435" s="45" t="s">
        <v>3</v>
      </c>
      <c r="G435" s="96">
        <v>27</v>
      </c>
      <c r="H435" s="804"/>
      <c r="I435" s="805"/>
      <c r="J435" s="47"/>
      <c r="K435" s="47"/>
      <c r="L435" s="47"/>
      <c r="M435" s="89"/>
      <c r="N435" s="47"/>
      <c r="O435" s="72"/>
      <c r="P435" s="62"/>
      <c r="Q435" s="50"/>
      <c r="R435" s="95"/>
      <c r="S435" s="72"/>
      <c r="T435" s="379"/>
      <c r="U435" s="97"/>
      <c r="V435" s="51"/>
      <c r="W435" s="80"/>
      <c r="X435" s="933"/>
    </row>
    <row r="436" spans="1:25" x14ac:dyDescent="0.3">
      <c r="A436" s="93">
        <v>834</v>
      </c>
      <c r="B436" s="44" t="s">
        <v>20</v>
      </c>
      <c r="C436" s="86" t="s">
        <v>25</v>
      </c>
      <c r="D436" s="44" t="s">
        <v>26</v>
      </c>
      <c r="E436" s="45" t="s">
        <v>3</v>
      </c>
      <c r="F436" s="45" t="s">
        <v>3</v>
      </c>
      <c r="G436" s="96">
        <v>27</v>
      </c>
      <c r="H436" s="162">
        <v>11</v>
      </c>
      <c r="I436" s="9">
        <v>2.7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81">
        <v>43.23</v>
      </c>
      <c r="X436" s="920">
        <v>34.950000000000003</v>
      </c>
    </row>
    <row r="437" spans="1:25" x14ac:dyDescent="0.3">
      <c r="A437" s="367"/>
      <c r="B437" s="44" t="s">
        <v>20</v>
      </c>
      <c r="C437" s="618" t="s">
        <v>1029</v>
      </c>
      <c r="D437" s="141" t="s">
        <v>1030</v>
      </c>
      <c r="E437" s="142" t="s">
        <v>3</v>
      </c>
      <c r="F437" s="142" t="s">
        <v>3</v>
      </c>
      <c r="G437" s="226">
        <v>27</v>
      </c>
      <c r="H437" s="227"/>
      <c r="I437" s="167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81"/>
      <c r="X437" s="920"/>
    </row>
    <row r="438" spans="1:25" ht="14.25" thickBot="1" x14ac:dyDescent="0.35">
      <c r="A438" s="535">
        <v>834</v>
      </c>
      <c r="B438" s="52" t="s">
        <v>20</v>
      </c>
      <c r="C438" s="91" t="s">
        <v>29</v>
      </c>
      <c r="D438" s="52" t="s">
        <v>30</v>
      </c>
      <c r="E438" s="53" t="s">
        <v>3</v>
      </c>
      <c r="F438" s="53" t="s">
        <v>3</v>
      </c>
      <c r="G438" s="65">
        <v>27</v>
      </c>
      <c r="H438" s="266">
        <v>11</v>
      </c>
      <c r="I438" s="55">
        <f>I436</f>
        <v>2.7</v>
      </c>
      <c r="J438" s="54"/>
      <c r="K438" s="54"/>
      <c r="L438" s="54"/>
      <c r="M438" s="68"/>
      <c r="N438" s="54"/>
      <c r="O438" s="71"/>
      <c r="P438" s="68"/>
      <c r="Q438" s="57"/>
      <c r="R438" s="71"/>
      <c r="S438" s="71"/>
      <c r="T438" s="74"/>
      <c r="U438" s="56"/>
      <c r="V438" s="58"/>
      <c r="W438" s="81"/>
      <c r="X438" s="920">
        <v>29.95</v>
      </c>
    </row>
    <row r="439" spans="1:25" x14ac:dyDescent="0.3">
      <c r="A439" s="880" t="s">
        <v>1012</v>
      </c>
      <c r="B439" s="859"/>
      <c r="C439" s="545"/>
      <c r="D439" s="382"/>
      <c r="E439" s="383"/>
      <c r="F439" s="383"/>
      <c r="G439" s="389"/>
      <c r="H439" s="384"/>
      <c r="I439" s="385"/>
      <c r="J439" s="385"/>
      <c r="L439" s="385"/>
      <c r="M439" s="546"/>
      <c r="N439" s="385"/>
      <c r="O439" s="386"/>
      <c r="P439" s="546"/>
      <c r="Q439" s="388"/>
      <c r="R439" s="386"/>
      <c r="S439" s="386"/>
      <c r="T439" s="387"/>
      <c r="U439" s="547"/>
      <c r="V439" s="390"/>
      <c r="W439" s="81"/>
      <c r="X439" s="362"/>
      <c r="Y439" s="88">
        <v>44810</v>
      </c>
    </row>
    <row r="440" spans="1:25" x14ac:dyDescent="0.3">
      <c r="A440" s="541"/>
      <c r="B440" s="542"/>
      <c r="C440" s="543"/>
      <c r="D440" s="368" t="s">
        <v>908</v>
      </c>
      <c r="E440" s="371"/>
      <c r="F440" s="371"/>
      <c r="G440" s="381"/>
      <c r="H440" s="372"/>
      <c r="I440" s="81"/>
      <c r="J440" s="81"/>
      <c r="K440" s="130">
        <v>5.5E-2</v>
      </c>
      <c r="L440" s="340"/>
      <c r="M440" s="391"/>
      <c r="N440" s="340"/>
      <c r="O440" s="373"/>
      <c r="P440" s="391"/>
      <c r="Q440" s="374"/>
      <c r="R440" s="373"/>
      <c r="S440" s="373"/>
      <c r="T440" s="544"/>
      <c r="U440" s="392"/>
      <c r="V440" s="377"/>
      <c r="W440" s="81"/>
      <c r="X440" s="926"/>
      <c r="Y440" s="88"/>
    </row>
    <row r="441" spans="1:25" s="5" customFormat="1" ht="51.75" thickBot="1" x14ac:dyDescent="0.35">
      <c r="A441" s="26" t="s">
        <v>818</v>
      </c>
      <c r="B441" s="26" t="s">
        <v>782</v>
      </c>
      <c r="C441" s="26" t="s">
        <v>783</v>
      </c>
      <c r="D441" s="26" t="s">
        <v>828</v>
      </c>
      <c r="E441" s="27" t="s">
        <v>781</v>
      </c>
      <c r="F441" s="27" t="s">
        <v>780</v>
      </c>
      <c r="G441" s="28" t="s">
        <v>823</v>
      </c>
      <c r="H441" s="29" t="s">
        <v>834</v>
      </c>
      <c r="I441" s="406" t="s">
        <v>888</v>
      </c>
      <c r="J441" s="407" t="s">
        <v>800</v>
      </c>
      <c r="K441" s="27" t="s">
        <v>801</v>
      </c>
      <c r="L441" s="407" t="str">
        <f>L28</f>
        <v>SURCH FEE</v>
      </c>
      <c r="M441" s="606" t="s">
        <v>810</v>
      </c>
      <c r="N441" s="27" t="s">
        <v>802</v>
      </c>
      <c r="O441" s="29" t="s">
        <v>803</v>
      </c>
      <c r="P441" s="66" t="s">
        <v>811</v>
      </c>
      <c r="Q441" s="32" t="s">
        <v>804</v>
      </c>
      <c r="R441" s="27" t="s">
        <v>805</v>
      </c>
      <c r="S441" s="27" t="s">
        <v>806</v>
      </c>
      <c r="T441" s="27" t="s">
        <v>835</v>
      </c>
      <c r="U441" s="27" t="s">
        <v>808</v>
      </c>
      <c r="V441" s="27" t="s">
        <v>809</v>
      </c>
      <c r="W441" s="80"/>
      <c r="X441" s="904" t="s">
        <v>820</v>
      </c>
      <c r="Y441" s="5" t="s">
        <v>821</v>
      </c>
    </row>
    <row r="442" spans="1:25" s="133" customFormat="1" x14ac:dyDescent="0.3">
      <c r="A442" s="395"/>
      <c r="B442" s="395" t="s">
        <v>84</v>
      </c>
      <c r="C442" s="692" t="s">
        <v>87</v>
      </c>
      <c r="D442" s="395" t="s">
        <v>793</v>
      </c>
      <c r="E442" s="396" t="s">
        <v>62</v>
      </c>
      <c r="F442" s="396" t="s">
        <v>779</v>
      </c>
      <c r="G442" s="397">
        <v>22.15</v>
      </c>
      <c r="H442" s="398"/>
      <c r="I442" s="321" t="s">
        <v>883</v>
      </c>
      <c r="J442" s="144">
        <v>3.06</v>
      </c>
      <c r="K442" s="398"/>
      <c r="L442" s="321" t="s">
        <v>873</v>
      </c>
      <c r="M442" s="144">
        <v>9.8000000000000007</v>
      </c>
      <c r="N442" s="398"/>
      <c r="O442" s="400"/>
      <c r="P442" s="399"/>
      <c r="Q442" s="401"/>
      <c r="R442" s="400"/>
      <c r="S442" s="400"/>
      <c r="T442" s="402"/>
      <c r="U442" s="403"/>
      <c r="V442" s="506"/>
      <c r="W442" s="121"/>
      <c r="X442" s="924"/>
    </row>
    <row r="443" spans="1:25" x14ac:dyDescent="0.3">
      <c r="A443" s="421">
        <v>988</v>
      </c>
      <c r="B443" s="141"/>
      <c r="C443" s="618" t="s">
        <v>87</v>
      </c>
      <c r="D443" s="141" t="s">
        <v>793</v>
      </c>
      <c r="E443" s="142"/>
      <c r="F443" s="142" t="s">
        <v>49</v>
      </c>
      <c r="G443" s="526">
        <f>G442/J442</f>
        <v>7.2385620915032671</v>
      </c>
      <c r="H443" s="527"/>
      <c r="I443" s="528">
        <f>53.9/30</f>
        <v>1.7966666666666666</v>
      </c>
      <c r="J443" s="144">
        <v>0.1</v>
      </c>
      <c r="K443" s="144">
        <f>I443*K440</f>
        <v>9.8816666666666664E-2</v>
      </c>
      <c r="L443" s="144">
        <f>G443*$L$27</f>
        <v>0.21715686274509802</v>
      </c>
      <c r="M443" s="529">
        <f>SUM(J443:L443)</f>
        <v>0.41597352941176469</v>
      </c>
      <c r="N443" s="144">
        <f>G443+M443</f>
        <v>7.6545356209150315</v>
      </c>
      <c r="O443" s="146">
        <f>N443*$O$27</f>
        <v>7.6545356209150317E-2</v>
      </c>
      <c r="P443" s="310">
        <f>SUM(N443:O443)</f>
        <v>7.731080977124182</v>
      </c>
      <c r="Q443" s="147">
        <v>0.33</v>
      </c>
      <c r="R443" s="196">
        <f>P443/(1-Q443)</f>
        <v>11.538926831528631</v>
      </c>
      <c r="S443" s="146">
        <f>W443-R443</f>
        <v>0.1110731684713695</v>
      </c>
      <c r="T443" s="412">
        <f>R443+S443</f>
        <v>11.65</v>
      </c>
      <c r="U443" s="143">
        <f>T443-P443</f>
        <v>3.9189190228758184</v>
      </c>
      <c r="V443" s="197">
        <f>U443/T443</f>
        <v>0.33638789895929772</v>
      </c>
      <c r="W443" s="81">
        <v>11.65</v>
      </c>
      <c r="X443" s="921">
        <v>10.65</v>
      </c>
    </row>
    <row r="444" spans="1:25" x14ac:dyDescent="0.3">
      <c r="A444" s="93"/>
      <c r="B444" s="44"/>
      <c r="C444" s="569" t="s">
        <v>87</v>
      </c>
      <c r="D444" s="44" t="s">
        <v>793</v>
      </c>
      <c r="E444" s="45"/>
      <c r="F444" s="45" t="s">
        <v>830</v>
      </c>
      <c r="G444" s="404">
        <f>G442*M442</f>
        <v>217.07</v>
      </c>
      <c r="H444" s="530">
        <v>30</v>
      </c>
      <c r="I444" s="394">
        <v>53.9</v>
      </c>
      <c r="J444" s="47">
        <f>J443*H444</f>
        <v>3</v>
      </c>
      <c r="K444" s="47">
        <f>I444*K440</f>
        <v>2.9645000000000001</v>
      </c>
      <c r="L444" s="47">
        <f>G444*$L$27</f>
        <v>6.5120999999999993</v>
      </c>
      <c r="M444" s="405">
        <f>SUM(J444:L444)</f>
        <v>12.476599999999999</v>
      </c>
      <c r="N444" s="47">
        <f>G444+M444</f>
        <v>229.54659999999998</v>
      </c>
      <c r="O444" s="72">
        <f>N444*$O$27</f>
        <v>2.2954659999999998</v>
      </c>
      <c r="P444" s="62">
        <f>SUM(N444:O444)</f>
        <v>231.84206599999999</v>
      </c>
      <c r="Q444" s="50">
        <v>0.33</v>
      </c>
      <c r="R444" s="95">
        <f>P444/(1-Q444)</f>
        <v>346.03293432835824</v>
      </c>
      <c r="S444" s="72">
        <f>W444-R444</f>
        <v>0.16706567164175112</v>
      </c>
      <c r="T444" s="379">
        <f>R444+S444</f>
        <v>346.2</v>
      </c>
      <c r="U444" s="97">
        <f>T444-P444</f>
        <v>114.357934</v>
      </c>
      <c r="V444" s="51">
        <f>U444/T444</f>
        <v>0.33032332177931834</v>
      </c>
      <c r="W444" s="81">
        <v>346.2</v>
      </c>
      <c r="X444" s="926"/>
    </row>
    <row r="445" spans="1:25" s="133" customFormat="1" x14ac:dyDescent="0.3">
      <c r="A445" s="238"/>
      <c r="B445" s="238" t="s">
        <v>84</v>
      </c>
      <c r="C445" s="626" t="s">
        <v>85</v>
      </c>
      <c r="D445" s="238" t="s">
        <v>829</v>
      </c>
      <c r="E445" s="239" t="s">
        <v>62</v>
      </c>
      <c r="F445" s="239" t="s">
        <v>779</v>
      </c>
      <c r="G445" s="200">
        <v>12.19</v>
      </c>
      <c r="H445" s="242"/>
      <c r="I445" s="321" t="s">
        <v>883</v>
      </c>
      <c r="J445" s="144">
        <v>3.06</v>
      </c>
      <c r="K445" s="242"/>
      <c r="L445" s="321" t="s">
        <v>873</v>
      </c>
      <c r="M445" s="144">
        <v>9.8000000000000007</v>
      </c>
      <c r="N445" s="242"/>
      <c r="O445" s="256"/>
      <c r="P445" s="255"/>
      <c r="Q445" s="257"/>
      <c r="R445" s="256"/>
      <c r="S445" s="256"/>
      <c r="T445" s="246"/>
      <c r="U445" s="244"/>
      <c r="V445" s="502"/>
      <c r="W445" s="121"/>
      <c r="X445" s="924"/>
    </row>
    <row r="446" spans="1:25" x14ac:dyDescent="0.3">
      <c r="A446" s="421">
        <v>988</v>
      </c>
      <c r="B446" s="141"/>
      <c r="C446" s="618" t="s">
        <v>85</v>
      </c>
      <c r="D446" s="141" t="s">
        <v>791</v>
      </c>
      <c r="E446" s="142" t="s">
        <v>62</v>
      </c>
      <c r="F446" s="142" t="s">
        <v>49</v>
      </c>
      <c r="G446" s="226">
        <f>G445/J445</f>
        <v>3.9836601307189539</v>
      </c>
      <c r="H446" s="144"/>
      <c r="I446" s="145">
        <f>I443</f>
        <v>1.7966666666666666</v>
      </c>
      <c r="J446" s="144"/>
      <c r="K446" s="144"/>
      <c r="L446" s="144"/>
      <c r="M446" s="529">
        <f>M443</f>
        <v>0.41597352941176469</v>
      </c>
      <c r="N446" s="144">
        <f>G446+M446</f>
        <v>4.3996336601307187</v>
      </c>
      <c r="O446" s="146">
        <f>N446*$O$27</f>
        <v>4.3996336601307189E-2</v>
      </c>
      <c r="P446" s="310">
        <f>SUM(N446:O446)</f>
        <v>4.4436299967320254</v>
      </c>
      <c r="Q446" s="147">
        <v>0.33</v>
      </c>
      <c r="R446" s="196">
        <f>P446/(1-Q446)</f>
        <v>6.6322835772119788</v>
      </c>
      <c r="S446" s="146">
        <f>W446-R446</f>
        <v>1.7716422788021546E-2</v>
      </c>
      <c r="T446" s="412">
        <f>R446+S446</f>
        <v>6.65</v>
      </c>
      <c r="U446" s="143">
        <f>T446-P446</f>
        <v>2.2063700032679749</v>
      </c>
      <c r="V446" s="197">
        <f>U446/T446</f>
        <v>0.33178496289743981</v>
      </c>
      <c r="W446" s="81">
        <v>6.65</v>
      </c>
      <c r="X446" s="921">
        <v>6.15</v>
      </c>
    </row>
    <row r="447" spans="1:25" x14ac:dyDescent="0.3">
      <c r="A447" s="93"/>
      <c r="B447" s="44"/>
      <c r="C447" s="569" t="s">
        <v>87</v>
      </c>
      <c r="D447" s="44" t="str">
        <f>D446</f>
        <v>Plank - Bianco Carrara Honed - 4x11 3/4</v>
      </c>
      <c r="E447" s="45"/>
      <c r="F447" s="45" t="s">
        <v>830</v>
      </c>
      <c r="G447" s="531">
        <f>G445*M445</f>
        <v>119.462</v>
      </c>
      <c r="H447" s="530">
        <v>30</v>
      </c>
      <c r="I447" s="394">
        <v>53.9</v>
      </c>
      <c r="J447" s="47">
        <f>J444</f>
        <v>3</v>
      </c>
      <c r="K447" s="47">
        <f>I447*K440</f>
        <v>2.9645000000000001</v>
      </c>
      <c r="L447" s="47">
        <f>G447*$L$27</f>
        <v>3.58386</v>
      </c>
      <c r="M447" s="405">
        <f>SUM(J447:L447)</f>
        <v>9.5483600000000006</v>
      </c>
      <c r="N447" s="47">
        <f>G447+M447</f>
        <v>129.01035999999999</v>
      </c>
      <c r="O447" s="72">
        <f>N447*$O$27</f>
        <v>1.2901035999999999</v>
      </c>
      <c r="P447" s="62">
        <f>SUM(N447:O447)</f>
        <v>130.3004636</v>
      </c>
      <c r="Q447" s="50">
        <v>0.33</v>
      </c>
      <c r="R447" s="95">
        <f>P447/(1-Q447)</f>
        <v>194.47830388059702</v>
      </c>
      <c r="S447" s="72">
        <f>W447-R447</f>
        <v>0.22169611940296363</v>
      </c>
      <c r="T447" s="379">
        <f>R447+S447</f>
        <v>194.7</v>
      </c>
      <c r="U447" s="97">
        <f>T447-P447</f>
        <v>64.399536399999988</v>
      </c>
      <c r="V447" s="51">
        <f>U447/T447</f>
        <v>0.33076289881869536</v>
      </c>
      <c r="W447" s="81">
        <v>194.7</v>
      </c>
      <c r="X447" s="926"/>
    </row>
    <row r="448" spans="1:25" s="133" customFormat="1" x14ac:dyDescent="0.3">
      <c r="A448" s="238"/>
      <c r="B448" s="238" t="s">
        <v>84</v>
      </c>
      <c r="C448" s="626" t="s">
        <v>86</v>
      </c>
      <c r="D448" s="238" t="s">
        <v>792</v>
      </c>
      <c r="E448" s="239" t="s">
        <v>62</v>
      </c>
      <c r="F448" s="239" t="s">
        <v>779</v>
      </c>
      <c r="G448" s="200">
        <v>8.86</v>
      </c>
      <c r="H448" s="242"/>
      <c r="I448" s="321" t="s">
        <v>883</v>
      </c>
      <c r="J448" s="144">
        <v>3.06</v>
      </c>
      <c r="K448" s="242"/>
      <c r="L448" s="321" t="s">
        <v>873</v>
      </c>
      <c r="M448" s="144">
        <v>9.8000000000000007</v>
      </c>
      <c r="N448" s="242"/>
      <c r="O448" s="256"/>
      <c r="P448" s="255"/>
      <c r="Q448" s="257"/>
      <c r="R448" s="256"/>
      <c r="S448" s="256"/>
      <c r="T448" s="246"/>
      <c r="U448" s="244"/>
      <c r="V448" s="502"/>
      <c r="W448" s="121"/>
      <c r="X448" s="924"/>
    </row>
    <row r="449" spans="1:25" x14ac:dyDescent="0.3">
      <c r="A449" s="421">
        <v>988</v>
      </c>
      <c r="B449" s="141"/>
      <c r="C449" s="618" t="s">
        <v>86</v>
      </c>
      <c r="D449" s="141" t="s">
        <v>792</v>
      </c>
      <c r="E449" s="142" t="s">
        <v>62</v>
      </c>
      <c r="F449" s="142" t="s">
        <v>49</v>
      </c>
      <c r="G449" s="226">
        <f>G448/J448</f>
        <v>2.8954248366013071</v>
      </c>
      <c r="H449" s="144"/>
      <c r="I449" s="145">
        <f>I443</f>
        <v>1.7966666666666666</v>
      </c>
      <c r="J449" s="144"/>
      <c r="K449" s="144"/>
      <c r="L449" s="144"/>
      <c r="M449" s="529">
        <f>M443</f>
        <v>0.41597352941176469</v>
      </c>
      <c r="N449" s="144">
        <f t="shared" ref="N449:N459" si="94">G449+M449</f>
        <v>3.3113983660130719</v>
      </c>
      <c r="O449" s="146">
        <f t="shared" ref="O449:O459" si="95">N449*$O$27</f>
        <v>3.3113983660130721E-2</v>
      </c>
      <c r="P449" s="310">
        <f t="shared" ref="P449:P459" si="96">SUM(N449:O449)</f>
        <v>3.3445123496732028</v>
      </c>
      <c r="Q449" s="147">
        <v>0.33</v>
      </c>
      <c r="R449" s="196">
        <f t="shared" ref="R449:R459" si="97">P449/(1-Q449)</f>
        <v>4.9918094771241837</v>
      </c>
      <c r="S449" s="146">
        <f t="shared" ref="S449:S459" si="98">W449-R449</f>
        <v>8.1905228758163418E-3</v>
      </c>
      <c r="T449" s="412">
        <f t="shared" ref="T449:T459" si="99">R449+S449</f>
        <v>5</v>
      </c>
      <c r="U449" s="143">
        <f t="shared" ref="U449:U459" si="100">T449-P449</f>
        <v>1.6554876503267972</v>
      </c>
      <c r="V449" s="197">
        <f t="shared" ref="V449:V459" si="101">U449/T449</f>
        <v>0.33109753006535947</v>
      </c>
      <c r="W449" s="81">
        <v>5</v>
      </c>
      <c r="X449" s="921">
        <v>4.5999999999999996</v>
      </c>
    </row>
    <row r="450" spans="1:25" ht="14.25" thickBot="1" x14ac:dyDescent="0.35">
      <c r="A450" s="205"/>
      <c r="B450" s="206"/>
      <c r="C450" s="628" t="s">
        <v>87</v>
      </c>
      <c r="D450" s="206" t="str">
        <f>D449</f>
        <v>Plank - Dark Graystone Honed - 4x11 3/4</v>
      </c>
      <c r="E450" s="208"/>
      <c r="F450" s="208" t="s">
        <v>830</v>
      </c>
      <c r="G450" s="534">
        <f>G448*M448</f>
        <v>86.828000000000003</v>
      </c>
      <c r="H450" s="532">
        <v>30</v>
      </c>
      <c r="I450" s="533">
        <v>53.9</v>
      </c>
      <c r="J450" s="175">
        <f>J447</f>
        <v>3</v>
      </c>
      <c r="K450" s="175">
        <f>I450*K440</f>
        <v>2.9645000000000001</v>
      </c>
      <c r="L450" s="175">
        <f>G450*$L$27</f>
        <v>2.6048399999999998</v>
      </c>
      <c r="M450" s="408">
        <f>SUM(J450:L450)</f>
        <v>8.5693400000000004</v>
      </c>
      <c r="N450" s="175">
        <f t="shared" si="94"/>
        <v>95.39734</v>
      </c>
      <c r="O450" s="177">
        <f t="shared" si="95"/>
        <v>0.95397339999999997</v>
      </c>
      <c r="P450" s="409">
        <f t="shared" si="96"/>
        <v>96.351313399999995</v>
      </c>
      <c r="Q450" s="179">
        <v>0.33</v>
      </c>
      <c r="R450" s="180">
        <f t="shared" si="97"/>
        <v>143.80793044776121</v>
      </c>
      <c r="S450" s="177">
        <f t="shared" si="98"/>
        <v>0.19206955223879163</v>
      </c>
      <c r="T450" s="410">
        <f t="shared" si="99"/>
        <v>144</v>
      </c>
      <c r="U450" s="181">
        <f t="shared" si="100"/>
        <v>47.648686600000005</v>
      </c>
      <c r="V450" s="182">
        <f t="shared" si="101"/>
        <v>0.3308936569444445</v>
      </c>
      <c r="W450" s="81">
        <v>144</v>
      </c>
      <c r="X450" s="930"/>
    </row>
    <row r="451" spans="1:25" s="608" customFormat="1" x14ac:dyDescent="0.3">
      <c r="A451" s="862" t="s">
        <v>1035</v>
      </c>
      <c r="C451" s="850"/>
      <c r="E451" s="609"/>
      <c r="F451" s="609"/>
      <c r="G451" s="878"/>
      <c r="H451" s="847"/>
      <c r="I451" s="121"/>
      <c r="J451" s="121"/>
      <c r="K451" s="121"/>
      <c r="L451" s="121"/>
      <c r="M451" s="879"/>
      <c r="N451" s="121"/>
      <c r="O451" s="632"/>
      <c r="P451" s="630"/>
      <c r="Q451" s="848"/>
      <c r="R451" s="849"/>
      <c r="S451" s="632"/>
      <c r="T451" s="635"/>
      <c r="U451" s="574"/>
      <c r="V451" s="822"/>
      <c r="W451" s="121"/>
      <c r="X451" s="632"/>
    </row>
    <row r="452" spans="1:25" s="5" customFormat="1" ht="51" x14ac:dyDescent="0.3">
      <c r="A452" s="26" t="s">
        <v>818</v>
      </c>
      <c r="B452" s="26" t="s">
        <v>782</v>
      </c>
      <c r="C452" s="26" t="s">
        <v>783</v>
      </c>
      <c r="D452" s="26" t="s">
        <v>828</v>
      </c>
      <c r="E452" s="27" t="s">
        <v>781</v>
      </c>
      <c r="F452" s="27" t="s">
        <v>780</v>
      </c>
      <c r="G452" s="28" t="s">
        <v>823</v>
      </c>
      <c r="H452" s="29" t="s">
        <v>834</v>
      </c>
      <c r="I452" s="29" t="s">
        <v>888</v>
      </c>
      <c r="J452" s="27" t="s">
        <v>800</v>
      </c>
      <c r="K452" s="27" t="s">
        <v>801</v>
      </c>
      <c r="L452" s="27">
        <f>L11</f>
        <v>0</v>
      </c>
      <c r="M452" s="61" t="s">
        <v>810</v>
      </c>
      <c r="N452" s="27" t="s">
        <v>802</v>
      </c>
      <c r="O452" s="29" t="s">
        <v>803</v>
      </c>
      <c r="P452" s="66" t="s">
        <v>811</v>
      </c>
      <c r="Q452" s="32" t="s">
        <v>804</v>
      </c>
      <c r="R452" s="27" t="s">
        <v>805</v>
      </c>
      <c r="S452" s="27" t="s">
        <v>806</v>
      </c>
      <c r="T452" s="27" t="s">
        <v>835</v>
      </c>
      <c r="U452" s="27" t="s">
        <v>808</v>
      </c>
      <c r="V452" s="27" t="s">
        <v>809</v>
      </c>
      <c r="W452" s="80"/>
      <c r="X452" s="922" t="s">
        <v>820</v>
      </c>
      <c r="Y452" s="5" t="s">
        <v>821</v>
      </c>
    </row>
    <row r="453" spans="1:25" x14ac:dyDescent="0.3">
      <c r="A453" s="193">
        <v>841</v>
      </c>
      <c r="B453" s="44" t="s">
        <v>331</v>
      </c>
      <c r="C453" s="569" t="s">
        <v>336</v>
      </c>
      <c r="D453" s="44" t="s">
        <v>337</v>
      </c>
      <c r="E453" s="45" t="s">
        <v>49</v>
      </c>
      <c r="F453" s="45" t="s">
        <v>49</v>
      </c>
      <c r="G453" s="96">
        <v>11.07</v>
      </c>
      <c r="H453" s="47"/>
      <c r="I453" s="48">
        <v>0.5</v>
      </c>
      <c r="J453" s="47">
        <v>0.1</v>
      </c>
      <c r="K453" s="47">
        <f>I453*$K$27</f>
        <v>6.5000000000000002E-2</v>
      </c>
      <c r="L453" s="47">
        <f>G453*$L$27</f>
        <v>0.33210000000000001</v>
      </c>
      <c r="M453" s="62">
        <f>SUM(J453:L453)</f>
        <v>0.49709999999999999</v>
      </c>
      <c r="N453" s="47">
        <f t="shared" si="94"/>
        <v>11.5671</v>
      </c>
      <c r="O453" s="72">
        <f t="shared" si="95"/>
        <v>0.115671</v>
      </c>
      <c r="P453" s="62">
        <f t="shared" si="96"/>
        <v>11.682771000000001</v>
      </c>
      <c r="Q453" s="50">
        <v>0.33</v>
      </c>
      <c r="R453" s="95">
        <f t="shared" si="97"/>
        <v>17.436971641791047</v>
      </c>
      <c r="S453" s="72">
        <f t="shared" si="98"/>
        <v>6.302835820895325E-2</v>
      </c>
      <c r="T453" s="379">
        <f t="shared" si="99"/>
        <v>17.5</v>
      </c>
      <c r="U453" s="97">
        <f t="shared" si="100"/>
        <v>5.8172289999999993</v>
      </c>
      <c r="V453" s="51">
        <f t="shared" si="101"/>
        <v>0.33241308571428568</v>
      </c>
      <c r="W453" s="81">
        <v>17.5</v>
      </c>
      <c r="X453" s="920">
        <v>16.25</v>
      </c>
      <c r="Y453" s="11">
        <v>6</v>
      </c>
    </row>
    <row r="454" spans="1:25" x14ac:dyDescent="0.3">
      <c r="A454" s="380">
        <f>A453</f>
        <v>841</v>
      </c>
      <c r="B454" s="6" t="s">
        <v>331</v>
      </c>
      <c r="C454" s="565" t="s">
        <v>332</v>
      </c>
      <c r="D454" s="6" t="s">
        <v>333</v>
      </c>
      <c r="E454" s="7" t="s">
        <v>49</v>
      </c>
      <c r="F454" s="7" t="s">
        <v>49</v>
      </c>
      <c r="G454" s="20">
        <v>8.61</v>
      </c>
      <c r="H454" s="9"/>
      <c r="I454" s="10">
        <v>0.5</v>
      </c>
      <c r="J454" s="9"/>
      <c r="K454" s="47"/>
      <c r="L454" s="47"/>
      <c r="M454" s="62">
        <f>M453</f>
        <v>0.49709999999999999</v>
      </c>
      <c r="N454" s="47">
        <f t="shared" si="94"/>
        <v>9.1070999999999991</v>
      </c>
      <c r="O454" s="72">
        <f t="shared" si="95"/>
        <v>9.1070999999999999E-2</v>
      </c>
      <c r="P454" s="62">
        <f t="shared" si="96"/>
        <v>9.1981709999999985</v>
      </c>
      <c r="Q454" s="50">
        <f>Q453</f>
        <v>0.33</v>
      </c>
      <c r="R454" s="95">
        <f t="shared" si="97"/>
        <v>13.72861343283582</v>
      </c>
      <c r="S454" s="72">
        <f t="shared" si="98"/>
        <v>2.1386567164180192E-2</v>
      </c>
      <c r="T454" s="379">
        <f t="shared" si="99"/>
        <v>13.75</v>
      </c>
      <c r="U454" s="97">
        <f t="shared" si="100"/>
        <v>4.5518290000000015</v>
      </c>
      <c r="V454" s="51">
        <f t="shared" si="101"/>
        <v>0.3310421090909092</v>
      </c>
      <c r="W454" s="81">
        <v>13.75</v>
      </c>
      <c r="X454" s="920">
        <v>12.75</v>
      </c>
    </row>
    <row r="455" spans="1:25" ht="14.25" thickBot="1" x14ac:dyDescent="0.35">
      <c r="A455" s="393">
        <f>A453</f>
        <v>841</v>
      </c>
      <c r="B455" s="52" t="s">
        <v>331</v>
      </c>
      <c r="C455" s="568" t="s">
        <v>334</v>
      </c>
      <c r="D455" s="52" t="s">
        <v>335</v>
      </c>
      <c r="E455" s="53" t="s">
        <v>49</v>
      </c>
      <c r="F455" s="53" t="s">
        <v>49</v>
      </c>
      <c r="G455" s="65">
        <v>7.15</v>
      </c>
      <c r="H455" s="54"/>
      <c r="I455" s="55">
        <v>0.5</v>
      </c>
      <c r="J455" s="54"/>
      <c r="K455" s="54"/>
      <c r="L455" s="54"/>
      <c r="M455" s="68">
        <f>M453</f>
        <v>0.49709999999999999</v>
      </c>
      <c r="N455" s="54">
        <f t="shared" si="94"/>
        <v>7.6471</v>
      </c>
      <c r="O455" s="71">
        <f t="shared" si="95"/>
        <v>7.6470999999999997E-2</v>
      </c>
      <c r="P455" s="68">
        <f t="shared" si="96"/>
        <v>7.7235709999999997</v>
      </c>
      <c r="Q455" s="57">
        <f>Q453</f>
        <v>0.33</v>
      </c>
      <c r="R455" s="76">
        <f t="shared" si="97"/>
        <v>11.527717910447763</v>
      </c>
      <c r="S455" s="71">
        <f t="shared" si="98"/>
        <v>-2.7717910447762506E-2</v>
      </c>
      <c r="T455" s="411">
        <f t="shared" si="99"/>
        <v>11.5</v>
      </c>
      <c r="U455" s="77">
        <f t="shared" si="100"/>
        <v>3.7764290000000003</v>
      </c>
      <c r="V455" s="58">
        <f t="shared" si="101"/>
        <v>0.32838513043478262</v>
      </c>
      <c r="W455" s="81">
        <v>11.5</v>
      </c>
      <c r="X455" s="921">
        <v>9.25</v>
      </c>
    </row>
    <row r="456" spans="1:25" s="608" customFormat="1" x14ac:dyDescent="0.3">
      <c r="A456" s="862" t="s">
        <v>1035</v>
      </c>
      <c r="C456" s="850"/>
      <c r="E456" s="609"/>
      <c r="F456" s="609"/>
      <c r="G456" s="126"/>
      <c r="H456" s="121"/>
      <c r="I456" s="121"/>
      <c r="J456" s="121"/>
      <c r="K456" s="121"/>
      <c r="L456" s="121"/>
      <c r="M456" s="630"/>
      <c r="N456" s="121"/>
      <c r="O456" s="632"/>
      <c r="P456" s="630"/>
      <c r="Q456" s="848"/>
      <c r="R456" s="849"/>
      <c r="S456" s="632"/>
      <c r="T456" s="635"/>
      <c r="U456" s="574"/>
      <c r="V456" s="822"/>
      <c r="W456" s="121"/>
      <c r="X456" s="632"/>
    </row>
    <row r="457" spans="1:25" s="5" customFormat="1" ht="51" x14ac:dyDescent="0.3">
      <c r="A457" s="26" t="s">
        <v>818</v>
      </c>
      <c r="B457" s="26" t="s">
        <v>782</v>
      </c>
      <c r="C457" s="26" t="s">
        <v>783</v>
      </c>
      <c r="D457" s="26" t="s">
        <v>828</v>
      </c>
      <c r="E457" s="27" t="s">
        <v>781</v>
      </c>
      <c r="F457" s="27" t="s">
        <v>780</v>
      </c>
      <c r="G457" s="28" t="s">
        <v>823</v>
      </c>
      <c r="H457" s="29" t="s">
        <v>834</v>
      </c>
      <c r="I457" s="29" t="s">
        <v>888</v>
      </c>
      <c r="J457" s="27" t="s">
        <v>800</v>
      </c>
      <c r="K457" s="27" t="s">
        <v>801</v>
      </c>
      <c r="L457" s="27">
        <f>L16</f>
        <v>0</v>
      </c>
      <c r="M457" s="61" t="s">
        <v>810</v>
      </c>
      <c r="N457" s="27" t="s">
        <v>802</v>
      </c>
      <c r="O457" s="29" t="s">
        <v>803</v>
      </c>
      <c r="P457" s="66" t="s">
        <v>811</v>
      </c>
      <c r="Q457" s="32" t="s">
        <v>804</v>
      </c>
      <c r="R457" s="27" t="s">
        <v>805</v>
      </c>
      <c r="S457" s="27" t="s">
        <v>806</v>
      </c>
      <c r="T457" s="27" t="s">
        <v>835</v>
      </c>
      <c r="U457" s="27" t="s">
        <v>808</v>
      </c>
      <c r="V457" s="27" t="s">
        <v>809</v>
      </c>
      <c r="W457" s="80"/>
      <c r="X457" s="922" t="s">
        <v>820</v>
      </c>
      <c r="Y457" s="5" t="s">
        <v>821</v>
      </c>
    </row>
    <row r="458" spans="1:25" x14ac:dyDescent="0.3">
      <c r="A458" s="93">
        <v>1010</v>
      </c>
      <c r="B458" s="44" t="s">
        <v>432</v>
      </c>
      <c r="C458" s="569" t="s">
        <v>433</v>
      </c>
      <c r="D458" s="44" t="s">
        <v>434</v>
      </c>
      <c r="E458" s="45" t="s">
        <v>3</v>
      </c>
      <c r="F458" s="45" t="s">
        <v>3</v>
      </c>
      <c r="G458" s="46">
        <v>19.690000000000001</v>
      </c>
      <c r="H458" s="162">
        <v>5</v>
      </c>
      <c r="I458" s="9">
        <v>4</v>
      </c>
      <c r="J458" s="9">
        <v>0.75</v>
      </c>
      <c r="K458" s="47">
        <f>I458*$K$27</f>
        <v>0.52</v>
      </c>
      <c r="L458" s="47">
        <f>G458*$L$27</f>
        <v>0.5907</v>
      </c>
      <c r="M458" s="89">
        <f>SUM(J458:L458)</f>
        <v>1.8607</v>
      </c>
      <c r="N458" s="47">
        <f t="shared" si="94"/>
        <v>21.550700000000003</v>
      </c>
      <c r="O458" s="72">
        <f t="shared" si="95"/>
        <v>0.21550700000000003</v>
      </c>
      <c r="P458" s="62">
        <f t="shared" si="96"/>
        <v>21.766207000000001</v>
      </c>
      <c r="Q458" s="50">
        <f>Q454</f>
        <v>0.33</v>
      </c>
      <c r="R458" s="95">
        <f t="shared" si="97"/>
        <v>32.486876119402993</v>
      </c>
      <c r="S458" s="72">
        <f t="shared" si="98"/>
        <v>1.3123880597007087E-2</v>
      </c>
      <c r="T458" s="379">
        <f t="shared" si="99"/>
        <v>32.5</v>
      </c>
      <c r="U458" s="97">
        <f t="shared" si="100"/>
        <v>10.733792999999999</v>
      </c>
      <c r="V458" s="51">
        <f t="shared" si="101"/>
        <v>0.33027055384615378</v>
      </c>
      <c r="W458" s="81">
        <v>32.5</v>
      </c>
      <c r="X458" s="920">
        <v>29.99</v>
      </c>
      <c r="Y458" s="11">
        <v>22</v>
      </c>
    </row>
    <row r="459" spans="1:25" x14ac:dyDescent="0.3">
      <c r="A459" s="84">
        <v>1009</v>
      </c>
      <c r="B459" s="6" t="s">
        <v>432</v>
      </c>
      <c r="C459" s="565" t="s">
        <v>435</v>
      </c>
      <c r="D459" s="6" t="s">
        <v>436</v>
      </c>
      <c r="E459" s="7" t="s">
        <v>3</v>
      </c>
      <c r="F459" s="7" t="s">
        <v>3</v>
      </c>
      <c r="G459" s="23">
        <v>17.72</v>
      </c>
      <c r="H459" s="259">
        <v>5</v>
      </c>
      <c r="I459" s="9">
        <v>4</v>
      </c>
      <c r="J459" s="9">
        <v>0.75</v>
      </c>
      <c r="K459" s="9">
        <f>I459*$K$27</f>
        <v>0.52</v>
      </c>
      <c r="L459" s="9">
        <f>G459*$L$27</f>
        <v>0.53159999999999996</v>
      </c>
      <c r="M459" s="63">
        <f>SUM(J459:L459)</f>
        <v>1.8016000000000001</v>
      </c>
      <c r="N459" s="9">
        <f t="shared" si="94"/>
        <v>19.521599999999999</v>
      </c>
      <c r="O459" s="70">
        <f t="shared" si="95"/>
        <v>0.195216</v>
      </c>
      <c r="P459" s="59">
        <f t="shared" si="96"/>
        <v>19.716815999999998</v>
      </c>
      <c r="Q459" s="33">
        <f>Q455</f>
        <v>0.33</v>
      </c>
      <c r="R459" s="75">
        <f t="shared" si="97"/>
        <v>29.428083582089553</v>
      </c>
      <c r="S459" s="70">
        <f t="shared" si="98"/>
        <v>2.1916417910446739E-2</v>
      </c>
      <c r="T459" s="863">
        <f t="shared" si="99"/>
        <v>29.45</v>
      </c>
      <c r="U459" s="22">
        <f t="shared" si="100"/>
        <v>9.7331840000000014</v>
      </c>
      <c r="V459" s="19">
        <f t="shared" si="101"/>
        <v>0.33049860780984724</v>
      </c>
      <c r="W459" s="81">
        <v>29.45</v>
      </c>
      <c r="X459" s="921">
        <v>27.59</v>
      </c>
    </row>
    <row r="460" spans="1:25" s="608" customFormat="1" x14ac:dyDescent="0.3">
      <c r="A460" s="857" t="s">
        <v>1035</v>
      </c>
      <c r="C460" s="850"/>
      <c r="E460" s="609"/>
      <c r="F460" s="609"/>
      <c r="G460" s="126"/>
      <c r="H460" s="847"/>
      <c r="I460" s="121"/>
      <c r="J460" s="121"/>
      <c r="K460" s="121"/>
      <c r="L460" s="121"/>
      <c r="M460" s="631"/>
      <c r="N460" s="121"/>
      <c r="O460" s="632"/>
      <c r="P460" s="630"/>
      <c r="Q460" s="848"/>
      <c r="R460" s="849"/>
      <c r="S460" s="632"/>
      <c r="T460" s="635"/>
      <c r="U460" s="574"/>
      <c r="V460" s="822"/>
      <c r="W460" s="121"/>
      <c r="X460" s="632"/>
    </row>
    <row r="461" spans="1:25" s="5" customFormat="1" ht="51" x14ac:dyDescent="0.3">
      <c r="A461" s="26" t="s">
        <v>818</v>
      </c>
      <c r="B461" s="26" t="s">
        <v>782</v>
      </c>
      <c r="C461" s="26" t="s">
        <v>783</v>
      </c>
      <c r="D461" s="26" t="s">
        <v>828</v>
      </c>
      <c r="E461" s="27" t="s">
        <v>781</v>
      </c>
      <c r="F461" s="27" t="s">
        <v>780</v>
      </c>
      <c r="G461" s="28" t="s">
        <v>823</v>
      </c>
      <c r="H461" s="29" t="s">
        <v>834</v>
      </c>
      <c r="I461" s="29" t="s">
        <v>888</v>
      </c>
      <c r="J461" s="27" t="s">
        <v>800</v>
      </c>
      <c r="K461" s="27" t="s">
        <v>801</v>
      </c>
      <c r="L461" s="27">
        <f>L19</f>
        <v>0</v>
      </c>
      <c r="M461" s="61" t="s">
        <v>810</v>
      </c>
      <c r="N461" s="27" t="s">
        <v>802</v>
      </c>
      <c r="O461" s="29" t="s">
        <v>803</v>
      </c>
      <c r="P461" s="66" t="s">
        <v>811</v>
      </c>
      <c r="Q461" s="32" t="s">
        <v>804</v>
      </c>
      <c r="R461" s="27" t="s">
        <v>805</v>
      </c>
      <c r="S461" s="27" t="s">
        <v>806</v>
      </c>
      <c r="T461" s="27" t="s">
        <v>835</v>
      </c>
      <c r="U461" s="27" t="s">
        <v>808</v>
      </c>
      <c r="V461" s="27" t="s">
        <v>809</v>
      </c>
      <c r="W461" s="80"/>
      <c r="X461" s="922" t="s">
        <v>820</v>
      </c>
      <c r="Y461" s="5" t="s">
        <v>821</v>
      </c>
    </row>
    <row r="462" spans="1:25" s="608" customFormat="1" x14ac:dyDescent="0.3">
      <c r="A462" s="357">
        <v>1044</v>
      </c>
      <c r="B462" s="369" t="s">
        <v>738</v>
      </c>
      <c r="C462" s="693" t="s">
        <v>741</v>
      </c>
      <c r="D462" s="369" t="s">
        <v>742</v>
      </c>
      <c r="E462" s="609" t="s">
        <v>62</v>
      </c>
      <c r="F462" s="422" t="s">
        <v>779</v>
      </c>
      <c r="G462" s="214">
        <v>4.2</v>
      </c>
      <c r="H462" s="424"/>
      <c r="I462" s="612" t="s">
        <v>870</v>
      </c>
      <c r="J462" s="424">
        <v>12.36</v>
      </c>
      <c r="K462" s="424"/>
      <c r="L462" s="424"/>
      <c r="M462" s="458"/>
      <c r="N462" s="424"/>
      <c r="O462" s="427"/>
      <c r="P462" s="458"/>
      <c r="Q462" s="459"/>
      <c r="R462" s="604"/>
      <c r="S462" s="427"/>
      <c r="T462" s="613"/>
      <c r="U462" s="573"/>
      <c r="V462" s="504"/>
      <c r="W462" s="121"/>
      <c r="X462" s="632"/>
    </row>
    <row r="463" spans="1:25" s="124" customFormat="1" x14ac:dyDescent="0.3">
      <c r="A463" s="225"/>
      <c r="B463" s="44"/>
      <c r="C463" s="86" t="s">
        <v>961</v>
      </c>
      <c r="D463" s="44" t="s">
        <v>742</v>
      </c>
      <c r="E463" s="45"/>
      <c r="F463" s="45" t="s">
        <v>830</v>
      </c>
      <c r="G463" s="46">
        <f>G462*J462</f>
        <v>51.911999999999999</v>
      </c>
      <c r="H463" s="162">
        <v>23</v>
      </c>
      <c r="I463" s="47">
        <v>12.36</v>
      </c>
      <c r="J463" s="47">
        <v>0.75</v>
      </c>
      <c r="K463" s="47">
        <f>I463*K440</f>
        <v>0.67979999999999996</v>
      </c>
      <c r="L463" s="47">
        <f>G463*L27</f>
        <v>1.5573599999999999</v>
      </c>
      <c r="M463" s="89">
        <f>SUM(J463:L463)</f>
        <v>2.9871599999999998</v>
      </c>
      <c r="N463" s="47">
        <f>G463+M463</f>
        <v>54.899160000000002</v>
      </c>
      <c r="O463" s="72">
        <f>N463*O27</f>
        <v>0.54899160000000002</v>
      </c>
      <c r="P463" s="62">
        <f>SUM(N463:O463)</f>
        <v>55.448151600000003</v>
      </c>
      <c r="Q463" s="50">
        <v>0.35</v>
      </c>
      <c r="R463" s="95">
        <f>P463/(1-Q463)</f>
        <v>85.304848615384614</v>
      </c>
      <c r="S463" s="72">
        <f>W463-R463</f>
        <v>3.245151384615383</v>
      </c>
      <c r="T463" s="379">
        <f>R463+S463</f>
        <v>88.55</v>
      </c>
      <c r="U463" s="97">
        <f>T463-P463</f>
        <v>33.101848399999994</v>
      </c>
      <c r="V463" s="51">
        <f>U463/T463</f>
        <v>0.37382098701298694</v>
      </c>
      <c r="W463" s="81">
        <v>88.55</v>
      </c>
      <c r="X463" s="128"/>
    </row>
    <row r="464" spans="1:25" s="124" customFormat="1" x14ac:dyDescent="0.3">
      <c r="A464" s="229">
        <v>1044</v>
      </c>
      <c r="B464" s="163" t="s">
        <v>738</v>
      </c>
      <c r="C464" s="173" t="s">
        <v>745</v>
      </c>
      <c r="D464" s="163" t="s">
        <v>746</v>
      </c>
      <c r="E464" s="125" t="s">
        <v>62</v>
      </c>
      <c r="F464" s="164" t="s">
        <v>779</v>
      </c>
      <c r="G464" s="165">
        <v>4.2</v>
      </c>
      <c r="H464" s="166"/>
      <c r="I464" s="610" t="s">
        <v>870</v>
      </c>
      <c r="J464" s="166"/>
      <c r="K464" s="81"/>
      <c r="L464" s="166"/>
      <c r="M464" s="129"/>
      <c r="N464" s="166"/>
      <c r="O464" s="128"/>
      <c r="P464" s="168"/>
      <c r="Q464" s="170"/>
      <c r="R464" s="184"/>
      <c r="S464" s="128"/>
      <c r="T464" s="614"/>
      <c r="U464" s="191"/>
      <c r="V464" s="187"/>
      <c r="W464" s="81"/>
      <c r="X464" s="128"/>
    </row>
    <row r="465" spans="1:26" s="124" customFormat="1" x14ac:dyDescent="0.3">
      <c r="A465" s="93"/>
      <c r="B465" s="44"/>
      <c r="C465" s="86" t="s">
        <v>962</v>
      </c>
      <c r="D465" s="44" t="s">
        <v>746</v>
      </c>
      <c r="E465" s="45"/>
      <c r="F465" s="45" t="s">
        <v>830</v>
      </c>
      <c r="G465" s="46">
        <f>G464*I465</f>
        <v>51.911999999999999</v>
      </c>
      <c r="H465" s="47">
        <v>23</v>
      </c>
      <c r="I465" s="47">
        <v>12.36</v>
      </c>
      <c r="J465" s="47">
        <v>0.75</v>
      </c>
      <c r="K465" s="340">
        <f>I465*K440</f>
        <v>0.67979999999999996</v>
      </c>
      <c r="L465" s="47">
        <f>G465*L27</f>
        <v>1.5573599999999999</v>
      </c>
      <c r="M465" s="589">
        <f>SUM(J465:L465)</f>
        <v>2.9871599999999998</v>
      </c>
      <c r="N465" s="47">
        <f>G465+M465</f>
        <v>54.899160000000002</v>
      </c>
      <c r="O465" s="373">
        <f>N465*O27</f>
        <v>0.54899160000000002</v>
      </c>
      <c r="P465" s="62">
        <f>SUM(N465:O465)</f>
        <v>55.448151600000003</v>
      </c>
      <c r="Q465" s="50">
        <v>0.35</v>
      </c>
      <c r="R465" s="95">
        <f>P465/(1-Q465)</f>
        <v>85.304848615384614</v>
      </c>
      <c r="S465" s="373">
        <f>W465-R465</f>
        <v>3.245151384615383</v>
      </c>
      <c r="T465" s="379">
        <f>R465+S465</f>
        <v>88.55</v>
      </c>
      <c r="U465" s="376">
        <f>T465-P465</f>
        <v>33.101848399999994</v>
      </c>
      <c r="V465" s="51">
        <f>U465/T465</f>
        <v>0.37382098701298694</v>
      </c>
      <c r="W465" s="81">
        <v>88.55</v>
      </c>
      <c r="X465" s="128"/>
    </row>
    <row r="466" spans="1:26" s="124" customFormat="1" x14ac:dyDescent="0.3">
      <c r="A466" s="229">
        <v>1044</v>
      </c>
      <c r="B466" s="163" t="s">
        <v>738</v>
      </c>
      <c r="C466" s="173" t="s">
        <v>743</v>
      </c>
      <c r="D466" s="163" t="s">
        <v>744</v>
      </c>
      <c r="E466" s="125" t="s">
        <v>62</v>
      </c>
      <c r="F466" s="164" t="s">
        <v>779</v>
      </c>
      <c r="G466" s="126">
        <v>4.2</v>
      </c>
      <c r="H466" s="166"/>
      <c r="I466" s="615" t="s">
        <v>870</v>
      </c>
      <c r="J466" s="166"/>
      <c r="K466" s="166"/>
      <c r="L466" s="81"/>
      <c r="M466" s="168"/>
      <c r="N466" s="81"/>
      <c r="O466" s="169"/>
      <c r="P466" s="129"/>
      <c r="Q466" s="170"/>
      <c r="R466" s="184"/>
      <c r="S466" s="128"/>
      <c r="T466" s="614"/>
      <c r="U466" s="191"/>
      <c r="V466" s="187"/>
      <c r="W466" s="81"/>
      <c r="X466" s="128"/>
    </row>
    <row r="467" spans="1:26" s="124" customFormat="1" x14ac:dyDescent="0.3">
      <c r="A467" s="93"/>
      <c r="B467" s="44"/>
      <c r="C467" s="86" t="s">
        <v>963</v>
      </c>
      <c r="D467" s="44" t="s">
        <v>744</v>
      </c>
      <c r="E467" s="45"/>
      <c r="F467" s="45" t="s">
        <v>830</v>
      </c>
      <c r="G467" s="616">
        <f>G466*I467</f>
        <v>51.911999999999999</v>
      </c>
      <c r="H467" s="47">
        <v>23</v>
      </c>
      <c r="I467" s="81">
        <v>12.36</v>
      </c>
      <c r="J467" s="47">
        <v>0.75</v>
      </c>
      <c r="K467" s="47">
        <f>I467*K440</f>
        <v>0.67979999999999996</v>
      </c>
      <c r="L467" s="340">
        <f>G467*L27</f>
        <v>1.5573599999999999</v>
      </c>
      <c r="M467" s="89">
        <f>SUM(J467:L467)</f>
        <v>2.9871599999999998</v>
      </c>
      <c r="N467" s="340">
        <f>G467+M467</f>
        <v>54.899160000000002</v>
      </c>
      <c r="O467" s="72">
        <f>N467*O27</f>
        <v>0.54899160000000002</v>
      </c>
      <c r="P467" s="391">
        <f>SUM(N467:O467)</f>
        <v>55.448151600000003</v>
      </c>
      <c r="Q467" s="50">
        <v>0.35</v>
      </c>
      <c r="R467" s="95">
        <f>P467/(1-Q467)</f>
        <v>85.304848615384614</v>
      </c>
      <c r="S467" s="373">
        <f>W467-R467</f>
        <v>3.245151384615383</v>
      </c>
      <c r="T467" s="379">
        <f>R467+S467</f>
        <v>88.55</v>
      </c>
      <c r="U467" s="376">
        <f>T467-P467</f>
        <v>33.101848399999994</v>
      </c>
      <c r="V467" s="51">
        <f>U467/T467</f>
        <v>0.37382098701298694</v>
      </c>
      <c r="W467" s="81">
        <v>88.55</v>
      </c>
      <c r="X467" s="128"/>
    </row>
    <row r="468" spans="1:26" s="124" customFormat="1" x14ac:dyDescent="0.3">
      <c r="A468" s="229">
        <v>1044</v>
      </c>
      <c r="B468" s="163" t="s">
        <v>738</v>
      </c>
      <c r="C468" s="163" t="s">
        <v>747</v>
      </c>
      <c r="D468" s="163" t="s">
        <v>748</v>
      </c>
      <c r="E468" s="125" t="s">
        <v>62</v>
      </c>
      <c r="F468" s="164" t="s">
        <v>779</v>
      </c>
      <c r="G468" s="126">
        <v>4.2</v>
      </c>
      <c r="H468" s="166"/>
      <c r="I468" s="610" t="s">
        <v>870</v>
      </c>
      <c r="J468" s="166"/>
      <c r="K468" s="81"/>
      <c r="L468" s="166"/>
      <c r="M468" s="129"/>
      <c r="N468" s="166"/>
      <c r="O468" s="128"/>
      <c r="P468" s="168"/>
      <c r="Q468" s="170"/>
      <c r="R468" s="203"/>
      <c r="S468" s="169"/>
      <c r="T468" s="607"/>
      <c r="U468" s="186"/>
      <c r="V468" s="187"/>
      <c r="W468" s="81"/>
      <c r="X468" s="128"/>
    </row>
    <row r="469" spans="1:26" s="124" customFormat="1" x14ac:dyDescent="0.3">
      <c r="A469" s="809"/>
      <c r="B469" s="856"/>
      <c r="C469" s="44" t="s">
        <v>964</v>
      </c>
      <c r="D469" s="44" t="s">
        <v>748</v>
      </c>
      <c r="E469" s="45"/>
      <c r="F469" s="45" t="s">
        <v>830</v>
      </c>
      <c r="G469" s="616">
        <f>G468*I469</f>
        <v>51.911999999999999</v>
      </c>
      <c r="H469" s="47">
        <v>23</v>
      </c>
      <c r="I469" s="47">
        <v>12.36</v>
      </c>
      <c r="J469" s="47">
        <v>0.75</v>
      </c>
      <c r="K469" s="340">
        <f>I469*K440</f>
        <v>0.67979999999999996</v>
      </c>
      <c r="L469" s="47">
        <f>G469*L27</f>
        <v>1.5573599999999999</v>
      </c>
      <c r="M469" s="589">
        <f>SUM(J469:L469)</f>
        <v>2.9871599999999998</v>
      </c>
      <c r="N469" s="47">
        <f>G469+M469</f>
        <v>54.899160000000002</v>
      </c>
      <c r="O469" s="373">
        <f>N469*O27</f>
        <v>0.54899160000000002</v>
      </c>
      <c r="P469" s="62">
        <f>SUM(N469:O469)</f>
        <v>55.448151600000003</v>
      </c>
      <c r="Q469" s="50">
        <v>0.35</v>
      </c>
      <c r="R469" s="375">
        <f>P469/(1-Q469)</f>
        <v>85.304848615384614</v>
      </c>
      <c r="S469" s="72">
        <f>W469-R469</f>
        <v>3.245151384615383</v>
      </c>
      <c r="T469" s="617">
        <f>R469+S469</f>
        <v>88.55</v>
      </c>
      <c r="U469" s="97">
        <f>T469-P469</f>
        <v>33.101848399999994</v>
      </c>
      <c r="V469" s="51">
        <f>U469/T469</f>
        <v>0.37382098701298694</v>
      </c>
      <c r="W469" s="81">
        <v>88.55</v>
      </c>
      <c r="X469" s="128"/>
    </row>
    <row r="470" spans="1:26" x14ac:dyDescent="0.3">
      <c r="A470" s="855"/>
      <c r="B470" s="133"/>
      <c r="C470" s="43" t="s">
        <v>819</v>
      </c>
      <c r="G470" s="24" t="s">
        <v>812</v>
      </c>
      <c r="K470" s="73"/>
      <c r="L470" s="25">
        <v>0.03</v>
      </c>
      <c r="O470" s="73">
        <v>0.01</v>
      </c>
      <c r="T470" s="13"/>
      <c r="Y470" s="88">
        <v>44810</v>
      </c>
    </row>
    <row r="471" spans="1:26" s="5" customFormat="1" ht="51.75" thickBot="1" x14ac:dyDescent="0.35">
      <c r="A471" s="26" t="s">
        <v>818</v>
      </c>
      <c r="B471" s="26" t="s">
        <v>782</v>
      </c>
      <c r="C471" s="26" t="s">
        <v>783</v>
      </c>
      <c r="D471" s="26" t="s">
        <v>828</v>
      </c>
      <c r="E471" s="27" t="s">
        <v>781</v>
      </c>
      <c r="F471" s="27" t="s">
        <v>780</v>
      </c>
      <c r="G471" s="28" t="s">
        <v>823</v>
      </c>
      <c r="H471" s="29" t="s">
        <v>834</v>
      </c>
      <c r="I471" s="406" t="s">
        <v>888</v>
      </c>
      <c r="J471" s="407" t="s">
        <v>800</v>
      </c>
      <c r="K471" s="27" t="s">
        <v>801</v>
      </c>
      <c r="L471" s="27" t="str">
        <f>L28</f>
        <v>SURCH FEE</v>
      </c>
      <c r="M471" s="61" t="s">
        <v>810</v>
      </c>
      <c r="N471" s="27" t="s">
        <v>802</v>
      </c>
      <c r="O471" s="29" t="s">
        <v>803</v>
      </c>
      <c r="P471" s="66" t="s">
        <v>811</v>
      </c>
      <c r="Q471" s="32" t="s">
        <v>804</v>
      </c>
      <c r="R471" s="27" t="s">
        <v>805</v>
      </c>
      <c r="S471" s="27" t="s">
        <v>806</v>
      </c>
      <c r="T471" s="27" t="s">
        <v>835</v>
      </c>
      <c r="U471" s="27" t="s">
        <v>808</v>
      </c>
      <c r="V471" s="27" t="s">
        <v>809</v>
      </c>
      <c r="W471" s="80"/>
      <c r="X471" s="904" t="s">
        <v>820</v>
      </c>
      <c r="Y471" s="5" t="s">
        <v>821</v>
      </c>
    </row>
    <row r="472" spans="1:26" x14ac:dyDescent="0.3">
      <c r="A472" s="204"/>
      <c r="B472" s="204" t="s">
        <v>663</v>
      </c>
      <c r="C472" s="204" t="s">
        <v>670</v>
      </c>
      <c r="D472" s="204" t="s">
        <v>678</v>
      </c>
      <c r="E472" s="302" t="s">
        <v>3</v>
      </c>
      <c r="F472" s="302" t="s">
        <v>3</v>
      </c>
      <c r="G472" s="413">
        <v>32.75</v>
      </c>
      <c r="H472" s="272"/>
      <c r="I472" s="304">
        <v>5</v>
      </c>
      <c r="J472" s="272">
        <v>0.75</v>
      </c>
      <c r="K472" s="272">
        <f>I472*K27</f>
        <v>0.65</v>
      </c>
      <c r="L472" s="272">
        <f>G472*$L$27</f>
        <v>0.98249999999999993</v>
      </c>
      <c r="M472" s="420">
        <f>SUM(J472:L472)</f>
        <v>2.3824999999999998</v>
      </c>
      <c r="N472" s="272">
        <f>G472+M472</f>
        <v>35.1325</v>
      </c>
      <c r="O472" s="415">
        <f>N472*$O$27</f>
        <v>0.351325</v>
      </c>
      <c r="P472" s="414">
        <f>SUM(N472:O472)</f>
        <v>35.483825000000003</v>
      </c>
      <c r="Q472" s="416">
        <v>0.35</v>
      </c>
      <c r="R472" s="417">
        <f>P472/(1-Q472)</f>
        <v>54.590500000000006</v>
      </c>
      <c r="S472" s="415"/>
      <c r="T472" s="418">
        <f>R472+S472</f>
        <v>54.590500000000006</v>
      </c>
      <c r="U472" s="303">
        <f>T472-P472</f>
        <v>19.106675000000003</v>
      </c>
      <c r="V472" s="419">
        <f>U472/T472</f>
        <v>0.35000000000000003</v>
      </c>
      <c r="W472" s="81">
        <v>39.9</v>
      </c>
      <c r="X472" s="920"/>
    </row>
    <row r="473" spans="1:26" x14ac:dyDescent="0.3">
      <c r="A473" s="44"/>
      <c r="B473" s="44"/>
      <c r="C473" s="44"/>
      <c r="D473" s="44"/>
      <c r="E473" s="45"/>
      <c r="F473" s="45" t="s">
        <v>830</v>
      </c>
      <c r="G473" s="96"/>
      <c r="H473" s="162">
        <v>7</v>
      </c>
      <c r="I473" s="48"/>
      <c r="J473" s="47"/>
      <c r="K473" s="47"/>
      <c r="L473" s="47"/>
      <c r="M473" s="62"/>
      <c r="N473" s="47"/>
      <c r="O473" s="72"/>
      <c r="P473" s="62"/>
      <c r="Q473" s="50"/>
      <c r="R473" s="95"/>
      <c r="S473" s="72"/>
      <c r="T473" s="379"/>
      <c r="U473" s="97"/>
      <c r="V473" s="51"/>
      <c r="W473" s="81"/>
      <c r="X473" s="920"/>
    </row>
    <row r="474" spans="1:26" x14ac:dyDescent="0.3">
      <c r="A474" s="6"/>
      <c r="B474" s="6" t="s">
        <v>663</v>
      </c>
      <c r="C474" s="6" t="s">
        <v>668</v>
      </c>
      <c r="D474" s="6" t="s">
        <v>676</v>
      </c>
      <c r="E474" s="7" t="s">
        <v>3</v>
      </c>
      <c r="F474" s="7" t="s">
        <v>3</v>
      </c>
      <c r="G474" s="20">
        <v>32.75</v>
      </c>
      <c r="H474" s="9"/>
      <c r="I474" s="10"/>
      <c r="J474" s="9"/>
      <c r="K474" s="9"/>
      <c r="L474" s="47"/>
      <c r="M474" s="62"/>
      <c r="N474" s="47"/>
      <c r="O474" s="72"/>
      <c r="P474" s="62"/>
      <c r="Q474" s="50"/>
      <c r="R474" s="95"/>
      <c r="S474" s="72"/>
      <c r="T474" s="379"/>
      <c r="U474" s="97"/>
      <c r="V474" s="51"/>
      <c r="W474" s="81"/>
      <c r="X474" s="920"/>
    </row>
    <row r="475" spans="1:26" x14ac:dyDescent="0.3">
      <c r="A475" s="84">
        <v>1043</v>
      </c>
      <c r="B475" s="6" t="s">
        <v>663</v>
      </c>
      <c r="C475" s="78" t="s">
        <v>664</v>
      </c>
      <c r="D475" s="6" t="s">
        <v>672</v>
      </c>
      <c r="E475" s="7" t="s">
        <v>3</v>
      </c>
      <c r="F475" s="7" t="s">
        <v>3</v>
      </c>
      <c r="G475" s="20">
        <v>32.75</v>
      </c>
      <c r="H475" s="9"/>
      <c r="I475" s="10"/>
      <c r="J475" s="9"/>
      <c r="K475" s="9"/>
      <c r="L475" s="47"/>
      <c r="M475" s="62"/>
      <c r="N475" s="47"/>
      <c r="O475" s="72"/>
      <c r="P475" s="62"/>
      <c r="Q475" s="50"/>
      <c r="R475" s="95"/>
      <c r="S475" s="72"/>
      <c r="T475" s="379"/>
      <c r="U475" s="97"/>
      <c r="V475" s="51"/>
      <c r="W475" s="81"/>
      <c r="X475" s="920"/>
    </row>
    <row r="476" spans="1:26" ht="14.25" thickBot="1" x14ac:dyDescent="0.35">
      <c r="A476" s="52"/>
      <c r="B476" s="52" t="s">
        <v>663</v>
      </c>
      <c r="C476" s="52" t="s">
        <v>666</v>
      </c>
      <c r="D476" s="52" t="s">
        <v>674</v>
      </c>
      <c r="E476" s="53" t="s">
        <v>3</v>
      </c>
      <c r="F476" s="53" t="s">
        <v>3</v>
      </c>
      <c r="G476" s="65">
        <v>32.75</v>
      </c>
      <c r="H476" s="54"/>
      <c r="I476" s="55"/>
      <c r="J476" s="54"/>
      <c r="K476" s="54"/>
      <c r="L476" s="54"/>
      <c r="M476" s="68"/>
      <c r="N476" s="54"/>
      <c r="O476" s="71"/>
      <c r="P476" s="68"/>
      <c r="Q476" s="57"/>
      <c r="R476" s="76"/>
      <c r="S476" s="71"/>
      <c r="T476" s="411"/>
      <c r="U476" s="77"/>
      <c r="V476" s="58"/>
      <c r="W476" s="81"/>
      <c r="X476" s="920"/>
    </row>
    <row r="477" spans="1:26" x14ac:dyDescent="0.3">
      <c r="A477" s="141"/>
      <c r="B477" s="141" t="s">
        <v>663</v>
      </c>
      <c r="C477" s="141" t="s">
        <v>671</v>
      </c>
      <c r="D477" s="141" t="s">
        <v>679</v>
      </c>
      <c r="E477" s="142" t="s">
        <v>3</v>
      </c>
      <c r="F477" s="142" t="s">
        <v>3</v>
      </c>
      <c r="G477" s="226">
        <v>24</v>
      </c>
      <c r="H477" s="144"/>
      <c r="I477" s="145">
        <v>4.8499999999999996</v>
      </c>
      <c r="J477" s="144">
        <v>0.5</v>
      </c>
      <c r="K477" s="144">
        <f>I477*K27</f>
        <v>0.63049999999999995</v>
      </c>
      <c r="L477" s="272">
        <f>G477*$L$27</f>
        <v>0.72</v>
      </c>
      <c r="M477" s="420">
        <f>SUM(J477:L477)</f>
        <v>1.8505</v>
      </c>
      <c r="N477" s="272">
        <f>G477+M477</f>
        <v>25.8505</v>
      </c>
      <c r="O477" s="415">
        <f>N477*$O$27</f>
        <v>0.25850499999999998</v>
      </c>
      <c r="P477" s="414">
        <f>SUM(N477:O477)</f>
        <v>26.109005</v>
      </c>
      <c r="Q477" s="416">
        <v>0.35</v>
      </c>
      <c r="R477" s="417">
        <f>P477/(1-Q477)</f>
        <v>40.167699999999996</v>
      </c>
      <c r="S477" s="415"/>
      <c r="T477" s="418">
        <f>R477+S477</f>
        <v>40.167699999999996</v>
      </c>
      <c r="U477" s="303">
        <f>T477-P477</f>
        <v>14.058694999999997</v>
      </c>
      <c r="V477" s="419">
        <f>U477/T477</f>
        <v>0.34999999999999992</v>
      </c>
      <c r="W477" s="81">
        <v>29.19</v>
      </c>
      <c r="X477" s="921"/>
      <c r="Y477" s="124"/>
      <c r="Z477" s="124"/>
    </row>
    <row r="478" spans="1:26" x14ac:dyDescent="0.3">
      <c r="A478" s="44"/>
      <c r="B478" s="44"/>
      <c r="C478" s="44"/>
      <c r="D478" s="44"/>
      <c r="E478" s="45"/>
      <c r="F478" s="45" t="s">
        <v>830</v>
      </c>
      <c r="G478" s="96"/>
      <c r="H478" s="162">
        <v>7</v>
      </c>
      <c r="I478" s="48"/>
      <c r="J478" s="47"/>
      <c r="K478" s="47"/>
      <c r="L478" s="47"/>
      <c r="M478" s="62"/>
      <c r="N478" s="47"/>
      <c r="O478" s="72"/>
      <c r="P478" s="62"/>
      <c r="Q478" s="50"/>
      <c r="R478" s="95"/>
      <c r="S478" s="72"/>
      <c r="T478" s="379"/>
      <c r="U478" s="97"/>
      <c r="V478" s="51"/>
      <c r="W478" s="81"/>
      <c r="X478" s="926"/>
    </row>
    <row r="479" spans="1:26" x14ac:dyDescent="0.3">
      <c r="A479" s="6"/>
      <c r="B479" s="6" t="s">
        <v>663</v>
      </c>
      <c r="C479" s="6" t="s">
        <v>669</v>
      </c>
      <c r="D479" s="6" t="s">
        <v>677</v>
      </c>
      <c r="E479" s="7" t="s">
        <v>3</v>
      </c>
      <c r="F479" s="7" t="s">
        <v>3</v>
      </c>
      <c r="G479" s="20">
        <v>24</v>
      </c>
      <c r="H479" s="9"/>
      <c r="I479" s="10"/>
      <c r="J479" s="9"/>
      <c r="K479" s="9"/>
      <c r="L479" s="9"/>
      <c r="M479" s="59"/>
      <c r="N479" s="9"/>
      <c r="O479" s="70"/>
      <c r="P479" s="59"/>
      <c r="Q479" s="33"/>
      <c r="R479" s="70"/>
      <c r="S479" s="70"/>
      <c r="T479" s="67"/>
      <c r="U479" s="8"/>
      <c r="V479" s="19"/>
      <c r="W479" s="81"/>
      <c r="X479" s="920"/>
    </row>
    <row r="480" spans="1:26" x14ac:dyDescent="0.3">
      <c r="A480" s="6"/>
      <c r="B480" s="6" t="s">
        <v>663</v>
      </c>
      <c r="C480" s="6" t="s">
        <v>665</v>
      </c>
      <c r="D480" s="6" t="s">
        <v>673</v>
      </c>
      <c r="E480" s="7" t="s">
        <v>3</v>
      </c>
      <c r="F480" s="7" t="s">
        <v>3</v>
      </c>
      <c r="G480" s="20">
        <v>24</v>
      </c>
      <c r="H480" s="9"/>
      <c r="I480" s="10"/>
      <c r="J480" s="9"/>
      <c r="K480" s="9"/>
      <c r="L480" s="9"/>
      <c r="M480" s="59"/>
      <c r="N480" s="9"/>
      <c r="O480" s="70"/>
      <c r="P480" s="59"/>
      <c r="Q480" s="33"/>
      <c r="R480" s="70"/>
      <c r="S480" s="70"/>
      <c r="T480" s="67"/>
      <c r="U480" s="8"/>
      <c r="V480" s="19"/>
      <c r="W480" s="81"/>
      <c r="X480" s="920"/>
    </row>
    <row r="481" spans="1:25" ht="14.25" thickBot="1" x14ac:dyDescent="0.35">
      <c r="A481" s="52"/>
      <c r="B481" s="52" t="s">
        <v>663</v>
      </c>
      <c r="C481" s="52" t="s">
        <v>667</v>
      </c>
      <c r="D481" s="52" t="s">
        <v>675</v>
      </c>
      <c r="E481" s="53" t="s">
        <v>3</v>
      </c>
      <c r="F481" s="53" t="s">
        <v>3</v>
      </c>
      <c r="G481" s="65">
        <v>24</v>
      </c>
      <c r="H481" s="54"/>
      <c r="I481" s="55"/>
      <c r="J481" s="54"/>
      <c r="K481" s="54"/>
      <c r="L481" s="54"/>
      <c r="M481" s="68"/>
      <c r="N481" s="54"/>
      <c r="O481" s="71"/>
      <c r="P481" s="68"/>
      <c r="Q481" s="57"/>
      <c r="R481" s="71"/>
      <c r="S481" s="71"/>
      <c r="T481" s="74"/>
      <c r="U481" s="56"/>
      <c r="V481" s="58"/>
      <c r="W481" s="81"/>
      <c r="X481" s="921"/>
    </row>
    <row r="482" spans="1:25" s="608" customFormat="1" x14ac:dyDescent="0.3">
      <c r="E482" s="609"/>
      <c r="F482" s="609"/>
      <c r="G482" s="126"/>
      <c r="H482" s="121"/>
      <c r="I482" s="121"/>
      <c r="J482" s="121"/>
      <c r="K482" s="121"/>
      <c r="L482" s="121"/>
      <c r="M482" s="630"/>
      <c r="N482" s="121"/>
      <c r="O482" s="632"/>
      <c r="P482" s="630"/>
      <c r="Q482" s="848"/>
      <c r="R482" s="632"/>
      <c r="S482" s="632"/>
      <c r="T482" s="634"/>
      <c r="U482" s="611"/>
      <c r="V482" s="822"/>
      <c r="W482" s="121"/>
      <c r="X482" s="632"/>
    </row>
    <row r="483" spans="1:25" s="5" customFormat="1" ht="51" x14ac:dyDescent="0.3">
      <c r="A483" s="26" t="s">
        <v>818</v>
      </c>
      <c r="B483" s="26" t="s">
        <v>782</v>
      </c>
      <c r="C483" s="26" t="s">
        <v>783</v>
      </c>
      <c r="D483" s="26" t="s">
        <v>828</v>
      </c>
      <c r="E483" s="27" t="s">
        <v>781</v>
      </c>
      <c r="F483" s="27" t="s">
        <v>780</v>
      </c>
      <c r="G483" s="28" t="s">
        <v>823</v>
      </c>
      <c r="H483" s="29" t="s">
        <v>834</v>
      </c>
      <c r="I483" s="29" t="s">
        <v>888</v>
      </c>
      <c r="J483" s="27" t="s">
        <v>800</v>
      </c>
      <c r="K483" s="27" t="s">
        <v>801</v>
      </c>
      <c r="L483" s="27" t="str">
        <f>L39</f>
        <v>SURCH FEE</v>
      </c>
      <c r="M483" s="61" t="s">
        <v>810</v>
      </c>
      <c r="N483" s="27" t="s">
        <v>802</v>
      </c>
      <c r="O483" s="29" t="s">
        <v>803</v>
      </c>
      <c r="P483" s="66" t="s">
        <v>811</v>
      </c>
      <c r="Q483" s="32" t="s">
        <v>804</v>
      </c>
      <c r="R483" s="27" t="s">
        <v>805</v>
      </c>
      <c r="S483" s="27" t="s">
        <v>806</v>
      </c>
      <c r="T483" s="27" t="s">
        <v>835</v>
      </c>
      <c r="U483" s="27" t="s">
        <v>808</v>
      </c>
      <c r="V483" s="27" t="s">
        <v>809</v>
      </c>
      <c r="W483" s="80"/>
      <c r="X483" s="922" t="s">
        <v>820</v>
      </c>
      <c r="Y483" s="5" t="s">
        <v>821</v>
      </c>
    </row>
    <row r="484" spans="1:25" x14ac:dyDescent="0.3">
      <c r="A484" s="367">
        <v>1050</v>
      </c>
      <c r="B484" s="141" t="s">
        <v>31</v>
      </c>
      <c r="C484" s="780" t="s">
        <v>36</v>
      </c>
      <c r="D484" s="141" t="s">
        <v>37</v>
      </c>
      <c r="E484" s="142" t="s">
        <v>3</v>
      </c>
      <c r="F484" s="142" t="s">
        <v>3</v>
      </c>
      <c r="G484" s="226">
        <v>29.99</v>
      </c>
      <c r="H484" s="144"/>
      <c r="I484" s="145">
        <v>2</v>
      </c>
      <c r="J484" s="144">
        <v>0.5</v>
      </c>
      <c r="K484" s="144">
        <f>I484*$K$27</f>
        <v>0.26</v>
      </c>
      <c r="L484" s="144">
        <f>G484*$L$27</f>
        <v>0.89969999999999994</v>
      </c>
      <c r="M484" s="194">
        <f>SUM(J484:L484)</f>
        <v>1.6597</v>
      </c>
      <c r="N484" s="144">
        <f>G484+M484</f>
        <v>31.649699999999999</v>
      </c>
      <c r="O484" s="146">
        <f>N484*$O$27</f>
        <v>0.31649699999999997</v>
      </c>
      <c r="P484" s="310">
        <f>SUM(N484:O484)</f>
        <v>31.966196999999998</v>
      </c>
      <c r="Q484" s="147">
        <v>0.33</v>
      </c>
      <c r="R484" s="196">
        <f>P484/(1-Q484)</f>
        <v>47.710741791044775</v>
      </c>
      <c r="S484" s="146">
        <f>W484-R484</f>
        <v>2.9258208955226905E-2</v>
      </c>
      <c r="T484" s="412">
        <f>R484+S484</f>
        <v>47.74</v>
      </c>
      <c r="U484" s="143">
        <f>T484-P484</f>
        <v>15.773803000000004</v>
      </c>
      <c r="V484" s="197">
        <f>U484/T484</f>
        <v>0.33041062002513621</v>
      </c>
      <c r="W484" s="81">
        <v>47.74</v>
      </c>
      <c r="X484" s="920">
        <v>35</v>
      </c>
    </row>
    <row r="485" spans="1:25" x14ac:dyDescent="0.3">
      <c r="A485" s="44"/>
      <c r="B485" s="44"/>
      <c r="C485" s="86"/>
      <c r="D485" s="44"/>
      <c r="E485" s="45"/>
      <c r="F485" s="45" t="s">
        <v>830</v>
      </c>
      <c r="G485" s="96"/>
      <c r="H485" s="162">
        <v>11</v>
      </c>
      <c r="I485" s="48"/>
      <c r="J485" s="47"/>
      <c r="K485" s="47"/>
      <c r="L485" s="47"/>
      <c r="M485" s="62"/>
      <c r="N485" s="47"/>
      <c r="O485" s="72"/>
      <c r="P485" s="62"/>
      <c r="Q485" s="50"/>
      <c r="R485" s="95"/>
      <c r="S485" s="72"/>
      <c r="T485" s="379"/>
      <c r="U485" s="97"/>
      <c r="V485" s="51"/>
      <c r="W485" s="81"/>
      <c r="X485" s="926"/>
    </row>
    <row r="486" spans="1:25" x14ac:dyDescent="0.3">
      <c r="A486" s="367">
        <v>1050</v>
      </c>
      <c r="B486" s="163" t="s">
        <v>31</v>
      </c>
      <c r="C486" s="569" t="s">
        <v>32</v>
      </c>
      <c r="D486" s="6" t="s">
        <v>1031</v>
      </c>
      <c r="E486" s="45" t="s">
        <v>3</v>
      </c>
      <c r="F486" s="45" t="s">
        <v>3</v>
      </c>
      <c r="G486" s="96">
        <v>26.5</v>
      </c>
      <c r="H486" s="162"/>
      <c r="I486" s="48"/>
      <c r="J486" s="47"/>
      <c r="K486" s="47"/>
      <c r="L486" s="144"/>
      <c r="M486" s="310"/>
      <c r="N486" s="144"/>
      <c r="O486" s="146"/>
      <c r="P486" s="310"/>
      <c r="Q486" s="147"/>
      <c r="R486" s="196"/>
      <c r="S486" s="146"/>
      <c r="T486" s="412"/>
      <c r="U486" s="143"/>
      <c r="V486" s="197"/>
      <c r="W486" s="81"/>
      <c r="X486" s="926"/>
    </row>
    <row r="487" spans="1:25" x14ac:dyDescent="0.3">
      <c r="A487" s="367">
        <v>1050</v>
      </c>
      <c r="B487" s="163" t="s">
        <v>31</v>
      </c>
      <c r="C487" s="569" t="s">
        <v>34</v>
      </c>
      <c r="D487" s="44" t="s">
        <v>1032</v>
      </c>
      <c r="E487" s="45" t="s">
        <v>3</v>
      </c>
      <c r="F487" s="45" t="s">
        <v>3</v>
      </c>
      <c r="G487" s="96">
        <v>26.5</v>
      </c>
      <c r="H487" s="162"/>
      <c r="I487" s="48"/>
      <c r="J487" s="47"/>
      <c r="K487" s="47"/>
      <c r="L487" s="9"/>
      <c r="M487" s="59"/>
      <c r="N487" s="9"/>
      <c r="O487" s="70"/>
      <c r="P487" s="59"/>
      <c r="Q487" s="33"/>
      <c r="R487" s="75"/>
      <c r="S487" s="70"/>
      <c r="T487" s="863"/>
      <c r="U487" s="22"/>
      <c r="V487" s="19"/>
      <c r="W487" s="81"/>
      <c r="X487" s="926"/>
    </row>
    <row r="488" spans="1:25" x14ac:dyDescent="0.3">
      <c r="A488" s="229">
        <v>1050</v>
      </c>
      <c r="B488" s="163" t="s">
        <v>31</v>
      </c>
      <c r="C488" s="78" t="s">
        <v>38</v>
      </c>
      <c r="D488" s="6" t="s">
        <v>39</v>
      </c>
      <c r="E488" s="7" t="s">
        <v>3</v>
      </c>
      <c r="F488" s="7" t="s">
        <v>3</v>
      </c>
      <c r="G488" s="20">
        <v>26.5</v>
      </c>
      <c r="H488" s="9"/>
      <c r="I488" s="10">
        <v>2</v>
      </c>
      <c r="J488" s="9">
        <v>0.5</v>
      </c>
      <c r="K488" s="9">
        <v>0.26</v>
      </c>
      <c r="L488" s="144">
        <f>G488*$L$27</f>
        <v>0.79499999999999993</v>
      </c>
      <c r="M488" s="603">
        <f>SUM(J488:L488)</f>
        <v>1.5549999999999999</v>
      </c>
      <c r="N488" s="424">
        <f>G488+M488</f>
        <v>28.055</v>
      </c>
      <c r="O488" s="427">
        <f>N488*$O$27</f>
        <v>0.28055000000000002</v>
      </c>
      <c r="P488" s="458">
        <f>SUM(N488:O488)</f>
        <v>28.335550000000001</v>
      </c>
      <c r="Q488" s="459">
        <v>0.33</v>
      </c>
      <c r="R488" s="604">
        <f>P488/(1-Q488)</f>
        <v>42.291865671641794</v>
      </c>
      <c r="S488" s="427">
        <f>W488-R488</f>
        <v>5.8134328358207199E-2</v>
      </c>
      <c r="T488" s="613">
        <f>R488+S488</f>
        <v>42.35</v>
      </c>
      <c r="U488" s="573">
        <f>T488-P488</f>
        <v>14.01445</v>
      </c>
      <c r="V488" s="504">
        <f>U488/T488</f>
        <v>0.33091971664698938</v>
      </c>
      <c r="W488" s="121">
        <v>42.35</v>
      </c>
      <c r="X488" s="920">
        <v>35</v>
      </c>
    </row>
    <row r="489" spans="1:25" x14ac:dyDescent="0.3">
      <c r="A489" s="229">
        <v>1050</v>
      </c>
      <c r="B489" s="163" t="s">
        <v>31</v>
      </c>
      <c r="C489" s="78" t="s">
        <v>40</v>
      </c>
      <c r="D489" s="6" t="s">
        <v>41</v>
      </c>
      <c r="E489" s="7" t="s">
        <v>3</v>
      </c>
      <c r="F489" s="7" t="s">
        <v>3</v>
      </c>
      <c r="G489" s="20">
        <v>26.5</v>
      </c>
      <c r="H489" s="9"/>
      <c r="I489" s="10"/>
      <c r="J489" s="9"/>
      <c r="K489" s="9"/>
      <c r="L489" s="9"/>
      <c r="M489" s="59"/>
      <c r="N489" s="9"/>
      <c r="O489" s="70"/>
      <c r="P489" s="59"/>
      <c r="Q489" s="33"/>
      <c r="R489" s="70"/>
      <c r="S489" s="70"/>
      <c r="T489" s="67"/>
      <c r="U489" s="8"/>
      <c r="V489" s="19"/>
      <c r="W489" s="81"/>
      <c r="X489" s="920">
        <v>35</v>
      </c>
    </row>
    <row r="490" spans="1:25" x14ac:dyDescent="0.3">
      <c r="A490" s="229">
        <v>1050</v>
      </c>
      <c r="B490" s="163" t="s">
        <v>31</v>
      </c>
      <c r="C490" s="565" t="s">
        <v>813</v>
      </c>
      <c r="D490" s="6" t="s">
        <v>1033</v>
      </c>
      <c r="E490" s="7" t="s">
        <v>3</v>
      </c>
      <c r="F490" s="7" t="s">
        <v>3</v>
      </c>
      <c r="G490" s="20">
        <v>26.5</v>
      </c>
      <c r="H490" s="9"/>
      <c r="I490" s="10"/>
      <c r="J490" s="9"/>
      <c r="K490" s="9"/>
      <c r="L490" s="9"/>
      <c r="M490" s="59"/>
      <c r="N490" s="9"/>
      <c r="O490" s="70"/>
      <c r="P490" s="59"/>
      <c r="Q490" s="33"/>
      <c r="R490" s="70"/>
      <c r="S490" s="70"/>
      <c r="T490" s="67"/>
      <c r="U490" s="8"/>
      <c r="V490" s="19"/>
      <c r="W490" s="81"/>
      <c r="X490" s="920"/>
    </row>
    <row r="491" spans="1:25" ht="12.75" customHeight="1" x14ac:dyDescent="0.3">
      <c r="A491" s="84">
        <v>1050</v>
      </c>
      <c r="B491" s="6" t="s">
        <v>31</v>
      </c>
      <c r="C491" s="78" t="s">
        <v>814</v>
      </c>
      <c r="D491" s="6" t="s">
        <v>45</v>
      </c>
      <c r="E491" s="7" t="s">
        <v>3</v>
      </c>
      <c r="F491" s="7" t="s">
        <v>3</v>
      </c>
      <c r="G491" s="20">
        <v>26.5</v>
      </c>
      <c r="H491" s="9"/>
      <c r="I491" s="10"/>
      <c r="J491" s="9"/>
      <c r="K491" s="9"/>
      <c r="L491" s="9"/>
      <c r="M491" s="59"/>
      <c r="N491" s="9"/>
      <c r="O491" s="70"/>
      <c r="P491" s="59"/>
      <c r="Q491" s="33"/>
      <c r="R491" s="70"/>
      <c r="S491" s="70"/>
      <c r="T491" s="67"/>
      <c r="U491" s="8"/>
      <c r="V491" s="19"/>
      <c r="W491" s="81"/>
      <c r="X491" s="920">
        <v>35</v>
      </c>
    </row>
    <row r="492" spans="1:25" ht="12.75" customHeight="1" x14ac:dyDescent="0.3">
      <c r="A492" s="862" t="s">
        <v>1034</v>
      </c>
      <c r="B492" s="864"/>
      <c r="C492" s="537"/>
      <c r="D492" s="124"/>
      <c r="E492" s="125"/>
      <c r="F492" s="125"/>
      <c r="G492" s="538"/>
      <c r="H492" s="81"/>
      <c r="I492" s="81"/>
      <c r="J492" s="81"/>
      <c r="K492" s="81"/>
      <c r="L492" s="81"/>
      <c r="M492" s="129"/>
      <c r="N492" s="81"/>
      <c r="O492" s="128"/>
      <c r="P492" s="129"/>
      <c r="Q492" s="130"/>
      <c r="R492" s="128"/>
      <c r="S492" s="128"/>
      <c r="T492" s="202"/>
      <c r="U492" s="131"/>
      <c r="V492" s="132"/>
      <c r="W492" s="81"/>
      <c r="X492" s="926"/>
    </row>
    <row r="493" spans="1:25" x14ac:dyDescent="0.3">
      <c r="A493" s="818"/>
      <c r="B493" s="124"/>
      <c r="C493" s="537"/>
      <c r="D493" s="865" t="s">
        <v>908</v>
      </c>
      <c r="E493" s="125"/>
      <c r="F493" s="125"/>
      <c r="G493" s="538"/>
      <c r="H493" s="201"/>
      <c r="I493" s="81"/>
      <c r="J493" s="81"/>
      <c r="K493" s="130">
        <v>5.5E-2</v>
      </c>
      <c r="L493" s="81"/>
      <c r="M493" s="129"/>
      <c r="N493" s="81"/>
      <c r="O493" s="128"/>
      <c r="P493" s="129"/>
      <c r="Q493" s="130"/>
      <c r="R493" s="128"/>
      <c r="S493" s="128"/>
      <c r="T493" s="202"/>
      <c r="U493" s="131"/>
      <c r="V493" s="132"/>
      <c r="W493" s="81"/>
      <c r="X493" s="926"/>
      <c r="Y493" s="88"/>
    </row>
    <row r="494" spans="1:25" s="5" customFormat="1" ht="51" x14ac:dyDescent="0.3">
      <c r="A494" s="26" t="s">
        <v>818</v>
      </c>
      <c r="B494" s="26" t="s">
        <v>782</v>
      </c>
      <c r="C494" s="26" t="s">
        <v>783</v>
      </c>
      <c r="D494" s="26" t="s">
        <v>828</v>
      </c>
      <c r="E494" s="27" t="s">
        <v>781</v>
      </c>
      <c r="F494" s="27" t="s">
        <v>780</v>
      </c>
      <c r="G494" s="28" t="s">
        <v>823</v>
      </c>
      <c r="H494" s="29" t="s">
        <v>834</v>
      </c>
      <c r="I494" s="29" t="s">
        <v>888</v>
      </c>
      <c r="J494" s="27" t="s">
        <v>800</v>
      </c>
      <c r="K494" s="27" t="s">
        <v>801</v>
      </c>
      <c r="L494" s="27">
        <f>L75</f>
        <v>0.29970000000000002</v>
      </c>
      <c r="M494" s="61" t="s">
        <v>810</v>
      </c>
      <c r="N494" s="27" t="s">
        <v>802</v>
      </c>
      <c r="O494" s="29" t="s">
        <v>803</v>
      </c>
      <c r="P494" s="66" t="s">
        <v>811</v>
      </c>
      <c r="Q494" s="32" t="s">
        <v>804</v>
      </c>
      <c r="R494" s="27" t="s">
        <v>805</v>
      </c>
      <c r="S494" s="27" t="s">
        <v>806</v>
      </c>
      <c r="T494" s="27" t="s">
        <v>835</v>
      </c>
      <c r="U494" s="27" t="s">
        <v>808</v>
      </c>
      <c r="V494" s="27" t="s">
        <v>809</v>
      </c>
      <c r="W494" s="80"/>
      <c r="X494" s="904" t="s">
        <v>820</v>
      </c>
      <c r="Y494" s="5" t="s">
        <v>821</v>
      </c>
    </row>
    <row r="495" spans="1:25" ht="14.25" x14ac:dyDescent="0.3">
      <c r="A495" s="421">
        <v>932</v>
      </c>
      <c r="B495" s="141" t="s">
        <v>545</v>
      </c>
      <c r="C495" s="435" t="s">
        <v>552</v>
      </c>
      <c r="D495" s="369" t="s">
        <v>553</v>
      </c>
      <c r="E495" s="142" t="s">
        <v>62</v>
      </c>
      <c r="F495" s="142" t="s">
        <v>49</v>
      </c>
      <c r="G495" s="423">
        <f>G496/H496</f>
        <v>1.5725</v>
      </c>
      <c r="H495" s="424"/>
      <c r="I495" s="425"/>
      <c r="J495" s="424">
        <v>0.1</v>
      </c>
      <c r="K495" s="424">
        <f>K496/H496</f>
        <v>4.4074999999999996E-2</v>
      </c>
      <c r="L495" s="424">
        <f>G495*$L$27</f>
        <v>4.7175000000000002E-2</v>
      </c>
      <c r="M495" s="426">
        <f t="shared" ref="M495:M500" si="102">SUM(J495:L495)</f>
        <v>0.19125</v>
      </c>
      <c r="N495" s="424">
        <f t="shared" ref="N495:N500" si="103">G495+M495</f>
        <v>1.7637499999999999</v>
      </c>
      <c r="O495" s="146">
        <f t="shared" ref="O495:O504" si="104">N495*$O$27</f>
        <v>1.76375E-2</v>
      </c>
      <c r="P495" s="310">
        <f t="shared" ref="P495:P500" si="105">SUM(N495:O495)</f>
        <v>1.7813874999999999</v>
      </c>
      <c r="Q495" s="147">
        <v>0.35</v>
      </c>
      <c r="R495" s="427">
        <f t="shared" ref="R495:R500" si="106">P495/(1-Q495)</f>
        <v>2.7405961538461536</v>
      </c>
      <c r="S495" s="427">
        <f t="shared" ref="S495:S500" si="107">W495-R495</f>
        <v>0.11940384615384625</v>
      </c>
      <c r="T495" s="428">
        <f t="shared" ref="T495:T500" si="108">R495+S495</f>
        <v>2.86</v>
      </c>
      <c r="U495" s="429">
        <f t="shared" ref="U495:U500" si="109">T495-P495</f>
        <v>1.0786125</v>
      </c>
      <c r="V495" s="504">
        <f t="shared" ref="V495:V500" si="110">U495/T495</f>
        <v>0.37713723776223779</v>
      </c>
      <c r="W495" s="237">
        <v>2.86</v>
      </c>
      <c r="X495" s="920">
        <v>2.5</v>
      </c>
      <c r="Y495" s="13">
        <v>7</v>
      </c>
    </row>
    <row r="496" spans="1:25" ht="14.25" x14ac:dyDescent="0.3">
      <c r="A496" s="193">
        <v>972</v>
      </c>
      <c r="B496" s="231" t="s">
        <v>545</v>
      </c>
      <c r="C496" s="262" t="s">
        <v>865</v>
      </c>
      <c r="D496" s="231" t="s">
        <v>553</v>
      </c>
      <c r="E496" s="232" t="s">
        <v>62</v>
      </c>
      <c r="F496" s="232" t="s">
        <v>830</v>
      </c>
      <c r="G496" s="241">
        <f>6.29*5.5</f>
        <v>34.594999999999999</v>
      </c>
      <c r="H496" s="247">
        <v>22</v>
      </c>
      <c r="I496" s="248">
        <v>17.63</v>
      </c>
      <c r="J496" s="249">
        <v>2</v>
      </c>
      <c r="K496" s="249">
        <f>I496*$K$384</f>
        <v>0.9696499999999999</v>
      </c>
      <c r="L496" s="249">
        <f>G496*L27</f>
        <v>1.0378499999999999</v>
      </c>
      <c r="M496" s="235">
        <f t="shared" si="102"/>
        <v>4.0074999999999994</v>
      </c>
      <c r="N496" s="249">
        <f t="shared" si="103"/>
        <v>38.602499999999999</v>
      </c>
      <c r="O496" s="250">
        <f t="shared" si="104"/>
        <v>0.38602500000000001</v>
      </c>
      <c r="P496" s="251">
        <f t="shared" si="105"/>
        <v>38.988524999999996</v>
      </c>
      <c r="Q496" s="252">
        <v>0.35</v>
      </c>
      <c r="R496" s="250">
        <f t="shared" si="106"/>
        <v>59.982346153846144</v>
      </c>
      <c r="S496" s="250">
        <f t="shared" si="107"/>
        <v>0.51765384615385557</v>
      </c>
      <c r="T496" s="236">
        <f t="shared" si="108"/>
        <v>60.5</v>
      </c>
      <c r="U496" s="254">
        <f t="shared" si="109"/>
        <v>21.511475000000004</v>
      </c>
      <c r="V496" s="499">
        <f t="shared" si="110"/>
        <v>0.35556157024793394</v>
      </c>
      <c r="W496" s="237">
        <v>60.5</v>
      </c>
      <c r="X496" s="924">
        <v>55</v>
      </c>
    </row>
    <row r="497" spans="1:25" ht="14.25" x14ac:dyDescent="0.3">
      <c r="A497" s="366">
        <v>932</v>
      </c>
      <c r="B497" s="163" t="s">
        <v>545</v>
      </c>
      <c r="C497" s="548" t="s">
        <v>560</v>
      </c>
      <c r="D497" s="238" t="s">
        <v>561</v>
      </c>
      <c r="E497" s="164" t="s">
        <v>62</v>
      </c>
      <c r="F497" s="164" t="s">
        <v>49</v>
      </c>
      <c r="G497" s="240">
        <f>G498/H498</f>
        <v>1.5725</v>
      </c>
      <c r="H497" s="166"/>
      <c r="I497" s="243"/>
      <c r="J497" s="242">
        <v>0.1</v>
      </c>
      <c r="K497" s="242">
        <f>K498/H498</f>
        <v>4.4074999999999996E-2</v>
      </c>
      <c r="L497" s="242">
        <f>G497*$L$27</f>
        <v>4.7175000000000002E-2</v>
      </c>
      <c r="M497" s="233">
        <f t="shared" si="102"/>
        <v>0.19125</v>
      </c>
      <c r="N497" s="242">
        <f t="shared" si="103"/>
        <v>1.7637499999999999</v>
      </c>
      <c r="O497" s="169">
        <f t="shared" si="104"/>
        <v>1.76375E-2</v>
      </c>
      <c r="P497" s="168">
        <f t="shared" si="105"/>
        <v>1.7813874999999999</v>
      </c>
      <c r="Q497" s="170">
        <v>0.35</v>
      </c>
      <c r="R497" s="256">
        <f t="shared" si="106"/>
        <v>2.7405961538461536</v>
      </c>
      <c r="S497" s="256">
        <f t="shared" si="107"/>
        <v>0.11940384615384625</v>
      </c>
      <c r="T497" s="234">
        <f t="shared" si="108"/>
        <v>2.86</v>
      </c>
      <c r="U497" s="246">
        <f t="shared" si="109"/>
        <v>1.0786125</v>
      </c>
      <c r="V497" s="502">
        <f t="shared" si="110"/>
        <v>0.37713723776223779</v>
      </c>
      <c r="W497" s="237">
        <f>W495</f>
        <v>2.86</v>
      </c>
      <c r="X497" s="924">
        <v>2.65</v>
      </c>
    </row>
    <row r="498" spans="1:25" ht="14.25" x14ac:dyDescent="0.3">
      <c r="A498" s="193">
        <v>972</v>
      </c>
      <c r="B498" s="231" t="s">
        <v>545</v>
      </c>
      <c r="C498" s="262" t="s">
        <v>866</v>
      </c>
      <c r="D498" s="231" t="str">
        <f>D497</f>
        <v>Habitat Tile Mother of Pearl - 3X12</v>
      </c>
      <c r="E498" s="232" t="s">
        <v>62</v>
      </c>
      <c r="F498" s="232" t="s">
        <v>830</v>
      </c>
      <c r="G498" s="241">
        <f>6.29*5.5</f>
        <v>34.594999999999999</v>
      </c>
      <c r="H498" s="247">
        <v>22</v>
      </c>
      <c r="I498" s="248">
        <v>17.63</v>
      </c>
      <c r="J498" s="249">
        <v>2</v>
      </c>
      <c r="K498" s="249">
        <f>I498*$K$384</f>
        <v>0.9696499999999999</v>
      </c>
      <c r="L498" s="249">
        <f>L496</f>
        <v>1.0378499999999999</v>
      </c>
      <c r="M498" s="235">
        <f t="shared" si="102"/>
        <v>4.0074999999999994</v>
      </c>
      <c r="N498" s="249">
        <f t="shared" si="103"/>
        <v>38.602499999999999</v>
      </c>
      <c r="O498" s="250">
        <f t="shared" si="104"/>
        <v>0.38602500000000001</v>
      </c>
      <c r="P498" s="251">
        <f t="shared" si="105"/>
        <v>38.988524999999996</v>
      </c>
      <c r="Q498" s="252">
        <v>0.35</v>
      </c>
      <c r="R498" s="250">
        <f t="shared" si="106"/>
        <v>59.982346153846144</v>
      </c>
      <c r="S498" s="250">
        <f t="shared" si="107"/>
        <v>0.51765384615385557</v>
      </c>
      <c r="T498" s="236">
        <f t="shared" si="108"/>
        <v>60.5</v>
      </c>
      <c r="U498" s="254">
        <f t="shared" si="109"/>
        <v>21.511475000000004</v>
      </c>
      <c r="V498" s="499">
        <f t="shared" si="110"/>
        <v>0.35556157024793394</v>
      </c>
      <c r="W498" s="237">
        <f>W496</f>
        <v>60.5</v>
      </c>
      <c r="X498" s="924">
        <v>55</v>
      </c>
    </row>
    <row r="499" spans="1:25" ht="14.25" x14ac:dyDescent="0.3">
      <c r="A499" s="366">
        <v>932</v>
      </c>
      <c r="B499" s="163" t="s">
        <v>545</v>
      </c>
      <c r="C499" s="548" t="s">
        <v>568</v>
      </c>
      <c r="D499" s="163" t="s">
        <v>569</v>
      </c>
      <c r="E499" s="164"/>
      <c r="F499" s="164" t="s">
        <v>49</v>
      </c>
      <c r="G499" s="240">
        <f>G500/H500</f>
        <v>1.5725</v>
      </c>
      <c r="H499" s="166"/>
      <c r="I499" s="167"/>
      <c r="J499" s="166">
        <f>J495</f>
        <v>0.1</v>
      </c>
      <c r="K499" s="242">
        <f>K500/H500</f>
        <v>4.4074999999999996E-2</v>
      </c>
      <c r="L499" s="242">
        <f>G499*$L$27</f>
        <v>4.7175000000000002E-2</v>
      </c>
      <c r="M499" s="233">
        <f t="shared" si="102"/>
        <v>0.19125</v>
      </c>
      <c r="N499" s="166">
        <f t="shared" si="103"/>
        <v>1.7637499999999999</v>
      </c>
      <c r="O499" s="169">
        <f t="shared" si="104"/>
        <v>1.76375E-2</v>
      </c>
      <c r="P499" s="168">
        <f t="shared" si="105"/>
        <v>1.7813874999999999</v>
      </c>
      <c r="Q499" s="170">
        <v>0.35</v>
      </c>
      <c r="R499" s="256">
        <f t="shared" si="106"/>
        <v>2.7405961538461536</v>
      </c>
      <c r="S499" s="256">
        <f t="shared" si="107"/>
        <v>0.11940384615384625</v>
      </c>
      <c r="T499" s="234">
        <f t="shared" si="108"/>
        <v>2.86</v>
      </c>
      <c r="U499" s="246">
        <f t="shared" si="109"/>
        <v>1.0786125</v>
      </c>
      <c r="V499" s="502">
        <f t="shared" si="110"/>
        <v>0.37713723776223779</v>
      </c>
      <c r="W499" s="237">
        <f>W495</f>
        <v>2.86</v>
      </c>
      <c r="X499" s="920">
        <v>2.65</v>
      </c>
    </row>
    <row r="500" spans="1:25" ht="15" thickBot="1" x14ac:dyDescent="0.35">
      <c r="A500" s="220"/>
      <c r="B500" s="295" t="s">
        <v>545</v>
      </c>
      <c r="C500" s="295" t="s">
        <v>867</v>
      </c>
      <c r="D500" s="295" t="str">
        <f>D499</f>
        <v>Habitat Tile Shark Skin - 3X12</v>
      </c>
      <c r="E500" s="297" t="s">
        <v>62</v>
      </c>
      <c r="F500" s="297" t="s">
        <v>830</v>
      </c>
      <c r="G500" s="430">
        <f>6.29*5.5</f>
        <v>34.594999999999999</v>
      </c>
      <c r="H500" s="431">
        <v>22</v>
      </c>
      <c r="I500" s="432">
        <v>17.63</v>
      </c>
      <c r="J500" s="299">
        <v>2</v>
      </c>
      <c r="K500" s="299">
        <f>I500*$K$384</f>
        <v>0.9696499999999999</v>
      </c>
      <c r="L500" s="299">
        <f>L496</f>
        <v>1.0378499999999999</v>
      </c>
      <c r="M500" s="433">
        <f t="shared" si="102"/>
        <v>4.0074999999999994</v>
      </c>
      <c r="N500" s="299">
        <f t="shared" si="103"/>
        <v>38.602499999999999</v>
      </c>
      <c r="O500" s="378">
        <f t="shared" si="104"/>
        <v>0.38602500000000001</v>
      </c>
      <c r="P500" s="343">
        <f t="shared" si="105"/>
        <v>38.988524999999996</v>
      </c>
      <c r="Q500" s="344">
        <v>0.35</v>
      </c>
      <c r="R500" s="378">
        <f t="shared" si="106"/>
        <v>59.982346153846144</v>
      </c>
      <c r="S500" s="378">
        <f t="shared" si="107"/>
        <v>0.51765384615385557</v>
      </c>
      <c r="T500" s="434">
        <f t="shared" si="108"/>
        <v>60.5</v>
      </c>
      <c r="U500" s="345">
        <f t="shared" si="109"/>
        <v>21.511475000000004</v>
      </c>
      <c r="V500" s="503">
        <f t="shared" si="110"/>
        <v>0.35556157024793394</v>
      </c>
      <c r="W500" s="237">
        <f>W496</f>
        <v>60.5</v>
      </c>
      <c r="X500" s="924"/>
    </row>
    <row r="501" spans="1:25" ht="14.25" x14ac:dyDescent="0.3">
      <c r="A501" s="421">
        <v>932</v>
      </c>
      <c r="B501" s="369" t="s">
        <v>545</v>
      </c>
      <c r="C501" s="525" t="s">
        <v>554</v>
      </c>
      <c r="D501" s="369" t="s">
        <v>555</v>
      </c>
      <c r="E501" s="422" t="s">
        <v>62</v>
      </c>
      <c r="F501" s="422" t="s">
        <v>49</v>
      </c>
      <c r="G501" s="423">
        <f>G502/H502</f>
        <v>3.3336999999999994</v>
      </c>
      <c r="H501" s="424">
        <v>5.3</v>
      </c>
      <c r="I501" s="425">
        <f>I502/H502</f>
        <v>1.984</v>
      </c>
      <c r="J501" s="424">
        <f>J502/H502</f>
        <v>0.27500000000000002</v>
      </c>
      <c r="K501" s="424">
        <f>I501*$K$27</f>
        <v>0.25791999999999998</v>
      </c>
      <c r="L501" s="424">
        <f>G501*$L$27</f>
        <v>0.10001099999999997</v>
      </c>
      <c r="M501" s="426">
        <f>SUM(J501:L501)</f>
        <v>0.63293100000000002</v>
      </c>
      <c r="N501" s="144">
        <f>G501+M501</f>
        <v>3.9666309999999996</v>
      </c>
      <c r="O501" s="146">
        <f t="shared" si="104"/>
        <v>3.9666309999999996E-2</v>
      </c>
      <c r="P501" s="310">
        <f>SUM(N501:O501)</f>
        <v>4.0062973099999999</v>
      </c>
      <c r="Q501" s="147">
        <v>0.35</v>
      </c>
      <c r="R501" s="427">
        <f>P501/(1-Q501)</f>
        <v>6.1635343230769228</v>
      </c>
      <c r="S501" s="427">
        <f>W501-R501</f>
        <v>8.6465676923077162E-2</v>
      </c>
      <c r="T501" s="428">
        <f>R501+S501</f>
        <v>6.25</v>
      </c>
      <c r="U501" s="429">
        <f>T501-P501</f>
        <v>2.2437026900000001</v>
      </c>
      <c r="V501" s="504">
        <f>U501/T501</f>
        <v>0.35899243040000001</v>
      </c>
      <c r="W501" s="237">
        <v>6.25</v>
      </c>
      <c r="X501" s="924">
        <v>5.5</v>
      </c>
    </row>
    <row r="502" spans="1:25" ht="14.25" x14ac:dyDescent="0.3">
      <c r="A502" s="44"/>
      <c r="B502" s="231" t="s">
        <v>545</v>
      </c>
      <c r="C502" s="231" t="s">
        <v>909</v>
      </c>
      <c r="D502" s="231" t="s">
        <v>555</v>
      </c>
      <c r="E502" s="232" t="s">
        <v>62</v>
      </c>
      <c r="F502" s="232" t="s">
        <v>830</v>
      </c>
      <c r="G502" s="241">
        <f>6.29*H501</f>
        <v>33.336999999999996</v>
      </c>
      <c r="H502" s="247">
        <v>10</v>
      </c>
      <c r="I502" s="248">
        <v>19.84</v>
      </c>
      <c r="J502" s="249">
        <v>2.75</v>
      </c>
      <c r="K502" s="249">
        <f>I502*$K$384</f>
        <v>1.0911999999999999</v>
      </c>
      <c r="L502" s="249">
        <f>G502*$L$27</f>
        <v>1.0001099999999998</v>
      </c>
      <c r="M502" s="235">
        <f>SUM(J502:L502)</f>
        <v>4.84131</v>
      </c>
      <c r="N502" s="249">
        <f>G502+M502</f>
        <v>38.178309999999996</v>
      </c>
      <c r="O502" s="250">
        <f t="shared" si="104"/>
        <v>0.38178309999999999</v>
      </c>
      <c r="P502" s="251">
        <f>SUM(N502:O502)</f>
        <v>38.560093099999996</v>
      </c>
      <c r="Q502" s="252">
        <v>0.35</v>
      </c>
      <c r="R502" s="250">
        <f>P502/(1-Q502)</f>
        <v>59.323220153846144</v>
      </c>
      <c r="S502" s="250">
        <f>W502-R502</f>
        <v>0.17677984615385611</v>
      </c>
      <c r="T502" s="236">
        <f>R502+S502</f>
        <v>59.5</v>
      </c>
      <c r="U502" s="254">
        <f>T502-P502</f>
        <v>20.939906900000004</v>
      </c>
      <c r="V502" s="499">
        <f>U502/T502</f>
        <v>0.3519312084033614</v>
      </c>
      <c r="W502" s="237">
        <v>59.5</v>
      </c>
      <c r="X502" s="924"/>
    </row>
    <row r="503" spans="1:25" ht="14.25" x14ac:dyDescent="0.3">
      <c r="A503" s="366">
        <v>932</v>
      </c>
      <c r="B503" s="163" t="s">
        <v>545</v>
      </c>
      <c r="C503" s="548" t="s">
        <v>562</v>
      </c>
      <c r="D503" s="163" t="s">
        <v>563</v>
      </c>
      <c r="E503" s="164" t="s">
        <v>62</v>
      </c>
      <c r="F503" s="164" t="s">
        <v>49</v>
      </c>
      <c r="G503" s="240">
        <f>G504/H504</f>
        <v>3.3336999999999994</v>
      </c>
      <c r="H503" s="242">
        <v>5.3</v>
      </c>
      <c r="I503" s="243">
        <f>I504/H504</f>
        <v>1.984</v>
      </c>
      <c r="J503" s="242">
        <f>J504/H504</f>
        <v>0.27500000000000002</v>
      </c>
      <c r="K503" s="242">
        <f>I503*$K$27</f>
        <v>0.25791999999999998</v>
      </c>
      <c r="L503" s="242">
        <f>G503*$L$27</f>
        <v>0.10001099999999997</v>
      </c>
      <c r="M503" s="233">
        <f>SUM(J503:L503)</f>
        <v>0.63293100000000002</v>
      </c>
      <c r="N503" s="166">
        <f>G503+M503</f>
        <v>3.9666309999999996</v>
      </c>
      <c r="O503" s="169">
        <f t="shared" si="104"/>
        <v>3.9666309999999996E-2</v>
      </c>
      <c r="P503" s="168">
        <f>SUM(N503:O503)</f>
        <v>4.0062973099999999</v>
      </c>
      <c r="Q503" s="170">
        <v>0.35</v>
      </c>
      <c r="R503" s="256">
        <f>P503/(1-Q503)</f>
        <v>6.1635343230769228</v>
      </c>
      <c r="S503" s="256">
        <f>W503-R503</f>
        <v>8.6465676923077162E-2</v>
      </c>
      <c r="T503" s="234">
        <f>R503+S503</f>
        <v>6.25</v>
      </c>
      <c r="U503" s="246">
        <f>T503-P503</f>
        <v>2.2437026900000001</v>
      </c>
      <c r="V503" s="502">
        <f>U503/T503</f>
        <v>0.35899243040000001</v>
      </c>
      <c r="W503" s="237">
        <f>W501</f>
        <v>6.25</v>
      </c>
      <c r="X503" s="920">
        <v>5.5</v>
      </c>
    </row>
    <row r="504" spans="1:25" ht="14.25" x14ac:dyDescent="0.3">
      <c r="A504" s="44"/>
      <c r="B504" s="44" t="s">
        <v>545</v>
      </c>
      <c r="C504" s="44" t="s">
        <v>868</v>
      </c>
      <c r="D504" s="44" t="s">
        <v>563</v>
      </c>
      <c r="E504" s="45" t="s">
        <v>62</v>
      </c>
      <c r="F504" s="45" t="str">
        <f>F502</f>
        <v>CTN</v>
      </c>
      <c r="G504" s="241">
        <f>G502</f>
        <v>33.336999999999996</v>
      </c>
      <c r="H504" s="247">
        <v>10</v>
      </c>
      <c r="I504" s="248">
        <v>19.84</v>
      </c>
      <c r="J504" s="249">
        <f>J502</f>
        <v>2.75</v>
      </c>
      <c r="K504" s="249">
        <f>I504*K384</f>
        <v>1.0911999999999999</v>
      </c>
      <c r="L504" s="249">
        <f>L502</f>
        <v>1.0001099999999998</v>
      </c>
      <c r="M504" s="235">
        <f>SUM(J504:L504)</f>
        <v>4.84131</v>
      </c>
      <c r="N504" s="249">
        <f>G504+M504</f>
        <v>38.178309999999996</v>
      </c>
      <c r="O504" s="250">
        <f t="shared" si="104"/>
        <v>0.38178309999999999</v>
      </c>
      <c r="P504" s="251">
        <f>SUM(N504:O504)</f>
        <v>38.560093099999996</v>
      </c>
      <c r="Q504" s="252">
        <v>0.35</v>
      </c>
      <c r="R504" s="250">
        <f>P504/(1-Q504)</f>
        <v>59.323220153846144</v>
      </c>
      <c r="S504" s="250">
        <f>W504-R504</f>
        <v>0.17677984615385611</v>
      </c>
      <c r="T504" s="236">
        <f>R504+S504</f>
        <v>59.5</v>
      </c>
      <c r="U504" s="254">
        <f>T504-P504</f>
        <v>20.939906900000004</v>
      </c>
      <c r="V504" s="499">
        <f>U504/T504</f>
        <v>0.3519312084033614</v>
      </c>
      <c r="W504" s="237">
        <f>W502</f>
        <v>59.5</v>
      </c>
      <c r="X504" s="924"/>
    </row>
    <row r="505" spans="1:25" x14ac:dyDescent="0.3">
      <c r="A505" s="541"/>
      <c r="B505" s="542"/>
      <c r="C505" s="543"/>
      <c r="D505" s="368" t="s">
        <v>908</v>
      </c>
      <c r="E505" s="371"/>
      <c r="F505" s="371"/>
      <c r="G505" s="381"/>
      <c r="H505" s="372"/>
      <c r="I505" s="81"/>
      <c r="J505" s="81"/>
      <c r="K505" s="130">
        <v>5.5E-2</v>
      </c>
      <c r="L505" s="340"/>
      <c r="M505" s="391"/>
      <c r="N505" s="340"/>
      <c r="O505" s="373"/>
      <c r="P505" s="391"/>
      <c r="Q505" s="374"/>
      <c r="R505" s="373"/>
      <c r="S505" s="373"/>
      <c r="T505" s="544"/>
      <c r="U505" s="392"/>
      <c r="V505" s="377"/>
      <c r="W505" s="81"/>
      <c r="X505" s="926"/>
      <c r="Y505" s="88"/>
    </row>
    <row r="506" spans="1:25" s="5" customFormat="1" ht="51.75" thickBot="1" x14ac:dyDescent="0.35">
      <c r="A506" s="26" t="s">
        <v>818</v>
      </c>
      <c r="B506" s="26" t="s">
        <v>782</v>
      </c>
      <c r="C506" s="26" t="s">
        <v>783</v>
      </c>
      <c r="D506" s="26" t="s">
        <v>828</v>
      </c>
      <c r="E506" s="27" t="s">
        <v>781</v>
      </c>
      <c r="F506" s="27" t="s">
        <v>780</v>
      </c>
      <c r="G506" s="28" t="s">
        <v>823</v>
      </c>
      <c r="H506" s="29" t="s">
        <v>834</v>
      </c>
      <c r="I506" s="406" t="s">
        <v>888</v>
      </c>
      <c r="J506" s="407" t="s">
        <v>800</v>
      </c>
      <c r="K506" s="27" t="s">
        <v>801</v>
      </c>
      <c r="L506" s="27">
        <f>L113</f>
        <v>0.27</v>
      </c>
      <c r="M506" s="61" t="s">
        <v>810</v>
      </c>
      <c r="N506" s="27" t="s">
        <v>802</v>
      </c>
      <c r="O506" s="29" t="s">
        <v>803</v>
      </c>
      <c r="P506" s="66" t="s">
        <v>811</v>
      </c>
      <c r="Q506" s="32" t="s">
        <v>804</v>
      </c>
      <c r="R506" s="27" t="s">
        <v>805</v>
      </c>
      <c r="S506" s="27" t="s">
        <v>806</v>
      </c>
      <c r="T506" s="27" t="s">
        <v>835</v>
      </c>
      <c r="U506" s="27" t="s">
        <v>808</v>
      </c>
      <c r="V506" s="27" t="s">
        <v>809</v>
      </c>
      <c r="W506" s="80"/>
      <c r="X506" s="904" t="s">
        <v>820</v>
      </c>
      <c r="Y506" s="5" t="s">
        <v>821</v>
      </c>
    </row>
    <row r="507" spans="1:25" s="133" customFormat="1" ht="14.25" x14ac:dyDescent="0.3">
      <c r="A507" s="421">
        <v>932</v>
      </c>
      <c r="B507" s="369" t="s">
        <v>545</v>
      </c>
      <c r="C507" s="435" t="s">
        <v>550</v>
      </c>
      <c r="D507" s="369" t="s">
        <v>551</v>
      </c>
      <c r="E507" s="422" t="s">
        <v>62</v>
      </c>
      <c r="F507" s="422" t="s">
        <v>779</v>
      </c>
      <c r="G507" s="423">
        <f>G508/H508</f>
        <v>0.88059999999999994</v>
      </c>
      <c r="H507" s="424">
        <v>5.6</v>
      </c>
      <c r="I507" s="425">
        <v>0.47</v>
      </c>
      <c r="J507" s="287">
        <f>J508/H508</f>
        <v>8.1250000000000003E-2</v>
      </c>
      <c r="K507" s="287">
        <f>K508/H508</f>
        <v>2.5753750000000002E-2</v>
      </c>
      <c r="L507" s="287">
        <f>G507*$L$27</f>
        <v>2.6417999999999997E-2</v>
      </c>
      <c r="M507" s="436">
        <f t="shared" ref="M507:M515" si="111">SUM(J507:L507)</f>
        <v>0.13342175000000001</v>
      </c>
      <c r="N507" s="144">
        <f t="shared" ref="N507:N515" si="112">G507+M507</f>
        <v>1.0140217499999999</v>
      </c>
      <c r="O507" s="146">
        <f t="shared" ref="O507:O512" si="113">N507*$O$27</f>
        <v>1.01402175E-2</v>
      </c>
      <c r="P507" s="310">
        <f t="shared" ref="P507:P512" si="114">SUM(N507:O507)</f>
        <v>1.0241619675</v>
      </c>
      <c r="Q507" s="147">
        <v>0.35</v>
      </c>
      <c r="R507" s="427">
        <f t="shared" ref="R507:R515" si="115">P507/(1-Q507)</f>
        <v>1.575633796153846</v>
      </c>
      <c r="S507" s="427">
        <f t="shared" ref="S507:S515" si="116">W507-R507</f>
        <v>2.4366203846154066E-2</v>
      </c>
      <c r="T507" s="428">
        <f t="shared" ref="T507:T515" si="117">R507+S507</f>
        <v>1.6</v>
      </c>
      <c r="U507" s="429">
        <f t="shared" ref="U507:U515" si="118">T507-P507</f>
        <v>0.5758380325000001</v>
      </c>
      <c r="V507" s="504">
        <f t="shared" ref="V507:V515" si="119">U507/T507</f>
        <v>0.35989877031250006</v>
      </c>
      <c r="W507" s="121">
        <v>1.6</v>
      </c>
      <c r="X507" s="924">
        <v>1.5</v>
      </c>
      <c r="Y507" s="264">
        <v>1</v>
      </c>
    </row>
    <row r="508" spans="1:25" s="133" customFormat="1" ht="14.25" x14ac:dyDescent="0.3">
      <c r="A508" s="193">
        <v>972</v>
      </c>
      <c r="B508" s="231" t="s">
        <v>545</v>
      </c>
      <c r="C508" s="262" t="s">
        <v>869</v>
      </c>
      <c r="D508" s="231" t="s">
        <v>551</v>
      </c>
      <c r="E508" s="232" t="s">
        <v>62</v>
      </c>
      <c r="F508" s="232" t="s">
        <v>830</v>
      </c>
      <c r="G508" s="241">
        <f>6.29*H507</f>
        <v>35.223999999999997</v>
      </c>
      <c r="H508" s="247">
        <v>40</v>
      </c>
      <c r="I508" s="248">
        <v>18.73</v>
      </c>
      <c r="J508" s="249">
        <v>3.25</v>
      </c>
      <c r="K508" s="249">
        <f>I508*$K$384</f>
        <v>1.0301500000000001</v>
      </c>
      <c r="L508" s="249">
        <f>G508*L27</f>
        <v>1.0567199999999999</v>
      </c>
      <c r="M508" s="235">
        <f t="shared" si="111"/>
        <v>5.3368699999999993</v>
      </c>
      <c r="N508" s="249">
        <f t="shared" si="112"/>
        <v>40.560869999999994</v>
      </c>
      <c r="O508" s="250">
        <f t="shared" si="113"/>
        <v>0.40560869999999993</v>
      </c>
      <c r="P508" s="251">
        <f t="shared" si="114"/>
        <v>40.966478699999996</v>
      </c>
      <c r="Q508" s="252">
        <v>0.35</v>
      </c>
      <c r="R508" s="250">
        <f t="shared" si="115"/>
        <v>63.025351846153839</v>
      </c>
      <c r="S508" s="250">
        <f t="shared" si="116"/>
        <v>0.17464815384616372</v>
      </c>
      <c r="T508" s="236">
        <f t="shared" si="117"/>
        <v>63.2</v>
      </c>
      <c r="U508" s="254">
        <f t="shared" si="118"/>
        <v>22.233521300000007</v>
      </c>
      <c r="V508" s="499">
        <f t="shared" si="119"/>
        <v>0.3517962231012659</v>
      </c>
      <c r="W508" s="237">
        <v>63.2</v>
      </c>
      <c r="X508" s="924">
        <v>60</v>
      </c>
      <c r="Y508" s="264">
        <v>3</v>
      </c>
    </row>
    <row r="509" spans="1:25" ht="14.25" x14ac:dyDescent="0.3">
      <c r="A509" s="366">
        <v>932</v>
      </c>
      <c r="B509" s="163" t="s">
        <v>545</v>
      </c>
      <c r="C509" s="263" t="s">
        <v>558</v>
      </c>
      <c r="D509" s="163" t="s">
        <v>559</v>
      </c>
      <c r="E509" s="164" t="s">
        <v>62</v>
      </c>
      <c r="F509" s="164" t="s">
        <v>779</v>
      </c>
      <c r="G509" s="240">
        <f>G507</f>
        <v>0.88059999999999994</v>
      </c>
      <c r="H509" s="242">
        <v>5.6</v>
      </c>
      <c r="I509" s="243">
        <v>0.47</v>
      </c>
      <c r="J509" s="242">
        <f>J507</f>
        <v>8.1250000000000003E-2</v>
      </c>
      <c r="K509" s="242">
        <f>K507</f>
        <v>2.5753750000000002E-2</v>
      </c>
      <c r="L509" s="242">
        <f>L507</f>
        <v>2.6417999999999997E-2</v>
      </c>
      <c r="M509" s="436">
        <f t="shared" si="111"/>
        <v>0.13342175000000001</v>
      </c>
      <c r="N509" s="144">
        <f t="shared" si="112"/>
        <v>1.0140217499999999</v>
      </c>
      <c r="O509" s="146">
        <f t="shared" si="113"/>
        <v>1.01402175E-2</v>
      </c>
      <c r="P509" s="310">
        <f t="shared" si="114"/>
        <v>1.0241619675</v>
      </c>
      <c r="Q509" s="147">
        <v>0.35</v>
      </c>
      <c r="R509" s="427">
        <f t="shared" si="115"/>
        <v>1.575633796153846</v>
      </c>
      <c r="S509" s="427">
        <f t="shared" si="116"/>
        <v>2.4366203846154066E-2</v>
      </c>
      <c r="T509" s="428">
        <f t="shared" si="117"/>
        <v>1.6</v>
      </c>
      <c r="U509" s="429">
        <f t="shared" si="118"/>
        <v>0.5758380325000001</v>
      </c>
      <c r="V509" s="504">
        <f t="shared" si="119"/>
        <v>0.35989877031250006</v>
      </c>
      <c r="W509" s="81">
        <f>W507</f>
        <v>1.6</v>
      </c>
      <c r="X509" s="924">
        <v>1.5</v>
      </c>
    </row>
    <row r="510" spans="1:25" ht="14.25" x14ac:dyDescent="0.3">
      <c r="A510" s="193">
        <v>972</v>
      </c>
      <c r="B510" s="44" t="s">
        <v>545</v>
      </c>
      <c r="C510" s="86" t="s">
        <v>910</v>
      </c>
      <c r="D510" s="44" t="s">
        <v>567</v>
      </c>
      <c r="E510" s="45" t="s">
        <v>62</v>
      </c>
      <c r="F510" s="45" t="s">
        <v>830</v>
      </c>
      <c r="G510" s="241">
        <f>6.29*H509</f>
        <v>35.223999999999997</v>
      </c>
      <c r="H510" s="247">
        <v>40</v>
      </c>
      <c r="I510" s="248">
        <v>18.73</v>
      </c>
      <c r="J510" s="249">
        <f>J508</f>
        <v>3.25</v>
      </c>
      <c r="K510" s="249">
        <f>I510*$K$384</f>
        <v>1.0301500000000001</v>
      </c>
      <c r="L510" s="249">
        <f>G510*L27</f>
        <v>1.0567199999999999</v>
      </c>
      <c r="M510" s="235">
        <f t="shared" si="111"/>
        <v>5.3368699999999993</v>
      </c>
      <c r="N510" s="249">
        <f t="shared" si="112"/>
        <v>40.560869999999994</v>
      </c>
      <c r="O510" s="250">
        <f t="shared" si="113"/>
        <v>0.40560869999999993</v>
      </c>
      <c r="P510" s="251">
        <f t="shared" si="114"/>
        <v>40.966478699999996</v>
      </c>
      <c r="Q510" s="252">
        <v>0.35</v>
      </c>
      <c r="R510" s="250">
        <f t="shared" si="115"/>
        <v>63.025351846153839</v>
      </c>
      <c r="S510" s="250">
        <f t="shared" si="116"/>
        <v>0.17464815384616372</v>
      </c>
      <c r="T510" s="236">
        <f t="shared" si="117"/>
        <v>63.2</v>
      </c>
      <c r="U510" s="254">
        <f t="shared" si="118"/>
        <v>22.233521300000007</v>
      </c>
      <c r="V510" s="499">
        <f t="shared" si="119"/>
        <v>0.3517962231012659</v>
      </c>
      <c r="W510" s="81">
        <f>W508</f>
        <v>63.2</v>
      </c>
      <c r="X510" s="924"/>
    </row>
    <row r="511" spans="1:25" ht="14.25" x14ac:dyDescent="0.3">
      <c r="A511" s="421">
        <v>932</v>
      </c>
      <c r="B511" s="163" t="s">
        <v>545</v>
      </c>
      <c r="C511" s="263" t="s">
        <v>566</v>
      </c>
      <c r="D511" s="163" t="s">
        <v>567</v>
      </c>
      <c r="E511" s="164"/>
      <c r="F511" s="164" t="s">
        <v>779</v>
      </c>
      <c r="G511" s="423">
        <f>G512/H512</f>
        <v>0.88059999999999994</v>
      </c>
      <c r="H511" s="424">
        <v>5.6</v>
      </c>
      <c r="I511" s="425">
        <v>0.47</v>
      </c>
      <c r="J511" s="287">
        <f>J512/H512</f>
        <v>8.1250000000000003E-2</v>
      </c>
      <c r="K511" s="287">
        <f>K512/H512</f>
        <v>2.5753750000000002E-2</v>
      </c>
      <c r="L511" s="287">
        <f>G511*$L$27</f>
        <v>2.6417999999999997E-2</v>
      </c>
      <c r="M511" s="436">
        <f t="shared" si="111"/>
        <v>0.13342175000000001</v>
      </c>
      <c r="N511" s="144">
        <f t="shared" si="112"/>
        <v>1.0140217499999999</v>
      </c>
      <c r="O511" s="146">
        <f t="shared" si="113"/>
        <v>1.01402175E-2</v>
      </c>
      <c r="P511" s="310">
        <f t="shared" si="114"/>
        <v>1.0241619675</v>
      </c>
      <c r="Q511" s="147">
        <v>0.35</v>
      </c>
      <c r="R511" s="427">
        <f t="shared" si="115"/>
        <v>1.575633796153846</v>
      </c>
      <c r="S511" s="427">
        <f t="shared" si="116"/>
        <v>2.4366203846154066E-2</v>
      </c>
      <c r="T511" s="428">
        <f t="shared" si="117"/>
        <v>1.6</v>
      </c>
      <c r="U511" s="429">
        <f t="shared" si="118"/>
        <v>0.5758380325000001</v>
      </c>
      <c r="V511" s="504">
        <f t="shared" si="119"/>
        <v>0.35989877031250006</v>
      </c>
      <c r="W511" s="81">
        <f>W507</f>
        <v>1.6</v>
      </c>
      <c r="X511" s="920">
        <v>1.5</v>
      </c>
    </row>
    <row r="512" spans="1:25" ht="15" thickBot="1" x14ac:dyDescent="0.35">
      <c r="A512" s="218">
        <v>972</v>
      </c>
      <c r="B512" s="206" t="s">
        <v>545</v>
      </c>
      <c r="C512" s="207" t="s">
        <v>885</v>
      </c>
      <c r="D512" s="206" t="s">
        <v>567</v>
      </c>
      <c r="E512" s="208" t="s">
        <v>62</v>
      </c>
      <c r="F512" s="208" t="s">
        <v>830</v>
      </c>
      <c r="G512" s="430">
        <f>6.29*H511</f>
        <v>35.223999999999997</v>
      </c>
      <c r="H512" s="431">
        <v>40</v>
      </c>
      <c r="I512" s="432">
        <v>18.73</v>
      </c>
      <c r="J512" s="299">
        <f>J508</f>
        <v>3.25</v>
      </c>
      <c r="K512" s="299">
        <f>I512*$K$384</f>
        <v>1.0301500000000001</v>
      </c>
      <c r="L512" s="299">
        <f>G512*L27</f>
        <v>1.0567199999999999</v>
      </c>
      <c r="M512" s="433">
        <f t="shared" si="111"/>
        <v>5.3368699999999993</v>
      </c>
      <c r="N512" s="299">
        <f t="shared" si="112"/>
        <v>40.560869999999994</v>
      </c>
      <c r="O512" s="378">
        <f t="shared" si="113"/>
        <v>0.40560869999999993</v>
      </c>
      <c r="P512" s="343">
        <f t="shared" si="114"/>
        <v>40.966478699999996</v>
      </c>
      <c r="Q512" s="344">
        <v>0.35</v>
      </c>
      <c r="R512" s="378">
        <f t="shared" si="115"/>
        <v>63.025351846153839</v>
      </c>
      <c r="S512" s="378">
        <f t="shared" si="116"/>
        <v>0.17464815384616372</v>
      </c>
      <c r="T512" s="434">
        <f t="shared" si="117"/>
        <v>63.2</v>
      </c>
      <c r="U512" s="345">
        <f t="shared" si="118"/>
        <v>22.233521300000007</v>
      </c>
      <c r="V512" s="503">
        <f t="shared" si="119"/>
        <v>0.3517962231012659</v>
      </c>
      <c r="W512" s="81">
        <f>W508</f>
        <v>63.2</v>
      </c>
      <c r="X512" s="924"/>
    </row>
    <row r="513" spans="1:25" s="43" customFormat="1" ht="14.25" x14ac:dyDescent="0.3">
      <c r="A513" s="421">
        <v>932</v>
      </c>
      <c r="B513" s="441" t="s">
        <v>545</v>
      </c>
      <c r="C513" s="216" t="s">
        <v>546</v>
      </c>
      <c r="D513" s="441" t="s">
        <v>547</v>
      </c>
      <c r="E513" s="442" t="s">
        <v>62</v>
      </c>
      <c r="F513" s="442" t="s">
        <v>779</v>
      </c>
      <c r="G513" s="443">
        <f>G514/H514</f>
        <v>1.4</v>
      </c>
      <c r="H513" s="287">
        <v>5.6</v>
      </c>
      <c r="I513" s="288">
        <f>I514/H514</f>
        <v>0.46825</v>
      </c>
      <c r="J513" s="287">
        <v>0.1</v>
      </c>
      <c r="K513" s="287">
        <f>I513*K384</f>
        <v>2.5753749999999999E-2</v>
      </c>
      <c r="L513" s="424">
        <f>G513*$L$27</f>
        <v>4.1999999999999996E-2</v>
      </c>
      <c r="M513" s="436">
        <f t="shared" si="111"/>
        <v>0.16775374999999998</v>
      </c>
      <c r="N513" s="287">
        <f t="shared" si="112"/>
        <v>1.5677537499999998</v>
      </c>
      <c r="O513" s="290">
        <f>N513*O27</f>
        <v>1.5677537499999998E-2</v>
      </c>
      <c r="P513" s="289">
        <f>N513+O513</f>
        <v>1.5834312874999998</v>
      </c>
      <c r="Q513" s="444">
        <v>0.35</v>
      </c>
      <c r="R513" s="427">
        <f t="shared" si="115"/>
        <v>2.4360481346153842</v>
      </c>
      <c r="S513" s="445">
        <f t="shared" si="116"/>
        <v>-3.6048134615384253E-2</v>
      </c>
      <c r="T513" s="452">
        <f t="shared" si="117"/>
        <v>2.4</v>
      </c>
      <c r="U513" s="446">
        <f t="shared" si="118"/>
        <v>0.81656871250000007</v>
      </c>
      <c r="V513" s="505">
        <f t="shared" si="119"/>
        <v>0.34023696354166671</v>
      </c>
      <c r="W513" s="82">
        <v>2.4</v>
      </c>
      <c r="X513" s="932">
        <v>2.15</v>
      </c>
    </row>
    <row r="514" spans="1:25" s="43" customFormat="1" ht="15" thickBot="1" x14ac:dyDescent="0.35">
      <c r="A514" s="218">
        <v>972</v>
      </c>
      <c r="B514" s="219" t="s">
        <v>545</v>
      </c>
      <c r="C514" s="207" t="s">
        <v>911</v>
      </c>
      <c r="D514" s="219" t="s">
        <v>547</v>
      </c>
      <c r="E514" s="447" t="s">
        <v>62</v>
      </c>
      <c r="F514" s="447" t="s">
        <v>830</v>
      </c>
      <c r="G514" s="448">
        <f>10*H513</f>
        <v>56</v>
      </c>
      <c r="H514" s="449">
        <v>40</v>
      </c>
      <c r="I514" s="450">
        <v>18.73</v>
      </c>
      <c r="J514" s="451">
        <f>J508</f>
        <v>3.25</v>
      </c>
      <c r="K514" s="299">
        <f>I514*$K$384</f>
        <v>1.0301500000000001</v>
      </c>
      <c r="L514" s="451">
        <f>H513*L27</f>
        <v>0.16799999999999998</v>
      </c>
      <c r="M514" s="433">
        <f t="shared" si="111"/>
        <v>4.44815</v>
      </c>
      <c r="N514" s="299">
        <f t="shared" si="112"/>
        <v>60.448149999999998</v>
      </c>
      <c r="O514" s="378">
        <f>N514*$O$27</f>
        <v>0.6044815</v>
      </c>
      <c r="P514" s="343">
        <f>SUM(N514:O514)</f>
        <v>61.052631499999997</v>
      </c>
      <c r="Q514" s="344">
        <v>0.35</v>
      </c>
      <c r="R514" s="378">
        <f t="shared" si="115"/>
        <v>93.92712538461538</v>
      </c>
      <c r="S514" s="378">
        <f t="shared" si="116"/>
        <v>1.2728746153846231</v>
      </c>
      <c r="T514" s="434">
        <f t="shared" si="117"/>
        <v>95.2</v>
      </c>
      <c r="U514" s="345">
        <f t="shared" si="118"/>
        <v>34.147368500000006</v>
      </c>
      <c r="V514" s="503">
        <f t="shared" si="119"/>
        <v>0.35869084558823533</v>
      </c>
      <c r="W514" s="82">
        <v>95.2</v>
      </c>
      <c r="X514" s="932">
        <v>85.75</v>
      </c>
    </row>
    <row r="515" spans="1:25" ht="14.25" x14ac:dyDescent="0.3">
      <c r="A515" s="550">
        <v>954</v>
      </c>
      <c r="B515" s="204" t="s">
        <v>545</v>
      </c>
      <c r="C515" s="454" t="s">
        <v>548</v>
      </c>
      <c r="D515" s="204" t="s">
        <v>549</v>
      </c>
      <c r="E515" s="302" t="s">
        <v>49</v>
      </c>
      <c r="F515" s="302" t="s">
        <v>49</v>
      </c>
      <c r="G515" s="480"/>
      <c r="H515" s="455"/>
      <c r="I515" s="304">
        <v>0.1</v>
      </c>
      <c r="J515" s="272">
        <v>0.5</v>
      </c>
      <c r="K515" s="272">
        <f>I515*$K$384</f>
        <v>5.5000000000000005E-3</v>
      </c>
      <c r="L515" s="272">
        <f>G515*$L$27</f>
        <v>0</v>
      </c>
      <c r="M515" s="456">
        <f t="shared" si="111"/>
        <v>0.50549999999999995</v>
      </c>
      <c r="N515" s="272">
        <f t="shared" si="112"/>
        <v>0.50549999999999995</v>
      </c>
      <c r="O515" s="415">
        <f>N515*$O$27</f>
        <v>5.0549999999999996E-3</v>
      </c>
      <c r="P515" s="399">
        <f>SUM(N515:O515)</f>
        <v>0.51055499999999998</v>
      </c>
      <c r="Q515" s="401">
        <v>0.35</v>
      </c>
      <c r="R515" s="400">
        <f t="shared" si="115"/>
        <v>0.7854692307692307</v>
      </c>
      <c r="S515" s="400">
        <f t="shared" si="116"/>
        <v>10.43453076923077</v>
      </c>
      <c r="T515" s="457">
        <f t="shared" si="117"/>
        <v>11.22</v>
      </c>
      <c r="U515" s="402">
        <f t="shared" si="118"/>
        <v>10.709445000000001</v>
      </c>
      <c r="V515" s="506">
        <f t="shared" si="119"/>
        <v>0.95449598930481283</v>
      </c>
      <c r="W515" s="81">
        <v>11.22</v>
      </c>
      <c r="X515" s="920">
        <v>6.75</v>
      </c>
      <c r="Y515" s="13">
        <v>1</v>
      </c>
    </row>
    <row r="516" spans="1:25" ht="14.25" x14ac:dyDescent="0.3">
      <c r="A516" s="225"/>
      <c r="B516" s="231"/>
      <c r="C516" s="262"/>
      <c r="D516" s="44"/>
      <c r="E516" s="45"/>
      <c r="F516" s="45" t="s">
        <v>830</v>
      </c>
      <c r="G516" s="481"/>
      <c r="H516" s="162">
        <v>66</v>
      </c>
      <c r="I516" s="48"/>
      <c r="J516" s="47"/>
      <c r="K516" s="47"/>
      <c r="L516" s="47"/>
      <c r="M516" s="426"/>
      <c r="N516" s="47"/>
      <c r="O516" s="72"/>
      <c r="P516" s="251"/>
      <c r="Q516" s="252"/>
      <c r="R516" s="250"/>
      <c r="S516" s="250"/>
      <c r="T516" s="253"/>
      <c r="U516" s="254"/>
      <c r="V516" s="499"/>
      <c r="W516" s="81"/>
      <c r="X516" s="920"/>
      <c r="Y516" s="13"/>
    </row>
    <row r="517" spans="1:25" ht="14.25" x14ac:dyDescent="0.3">
      <c r="A517" s="324">
        <v>954</v>
      </c>
      <c r="B517" s="6" t="s">
        <v>545</v>
      </c>
      <c r="C517" s="78" t="s">
        <v>556</v>
      </c>
      <c r="D517" s="6" t="s">
        <v>557</v>
      </c>
      <c r="E517" s="7" t="s">
        <v>49</v>
      </c>
      <c r="F517" s="7" t="s">
        <v>49</v>
      </c>
      <c r="G517" s="482"/>
      <c r="H517" s="259">
        <v>66</v>
      </c>
      <c r="I517" s="10">
        <v>0.1</v>
      </c>
      <c r="J517" s="9">
        <f>J515</f>
        <v>0.5</v>
      </c>
      <c r="K517" s="9">
        <f>I517*$K$384</f>
        <v>5.5000000000000005E-3</v>
      </c>
      <c r="L517" s="9">
        <f>G517*$L$27</f>
        <v>0</v>
      </c>
      <c r="M517" s="233">
        <f>SUM(J517:L517)</f>
        <v>0.50549999999999995</v>
      </c>
      <c r="N517" s="9">
        <f>G517+M517</f>
        <v>0.50549999999999995</v>
      </c>
      <c r="O517" s="70">
        <f>N517*$O$27</f>
        <v>5.0549999999999996E-3</v>
      </c>
      <c r="P517" s="251">
        <f>SUM(N517:O517)</f>
        <v>0.51055499999999998</v>
      </c>
      <c r="Q517" s="252">
        <f>Q515</f>
        <v>0.35</v>
      </c>
      <c r="R517" s="250">
        <f>P517/(1-Q517)</f>
        <v>0.7854692307692307</v>
      </c>
      <c r="S517" s="250">
        <f>W517-R517</f>
        <v>10.43453076923077</v>
      </c>
      <c r="T517" s="253">
        <f>R517+S517</f>
        <v>11.22</v>
      </c>
      <c r="U517" s="254">
        <f>T517-P517</f>
        <v>10.709445000000001</v>
      </c>
      <c r="V517" s="499">
        <f>U517/T517</f>
        <v>0.95449598930481283</v>
      </c>
      <c r="W517" s="81">
        <f>W515</f>
        <v>11.22</v>
      </c>
      <c r="X517" s="920">
        <v>6.75</v>
      </c>
    </row>
    <row r="518" spans="1:25" ht="14.25" x14ac:dyDescent="0.3">
      <c r="A518" s="358">
        <v>954</v>
      </c>
      <c r="B518" s="163" t="s">
        <v>545</v>
      </c>
      <c r="C518" s="173" t="s">
        <v>564</v>
      </c>
      <c r="D518" s="163" t="s">
        <v>565</v>
      </c>
      <c r="E518" s="164" t="s">
        <v>49</v>
      </c>
      <c r="F518" s="164" t="s">
        <v>49</v>
      </c>
      <c r="G518" s="438"/>
      <c r="H518" s="172">
        <v>66</v>
      </c>
      <c r="I518" s="167">
        <v>0.1</v>
      </c>
      <c r="J518" s="166">
        <f>J515</f>
        <v>0.5</v>
      </c>
      <c r="K518" s="166">
        <f>I518*$K$384</f>
        <v>5.5000000000000005E-3</v>
      </c>
      <c r="L518" s="166">
        <f>G518*$L$27</f>
        <v>0</v>
      </c>
      <c r="M518" s="233">
        <f>SUM(J518:L518)</f>
        <v>0.50549999999999995</v>
      </c>
      <c r="N518" s="166">
        <f>G518+M518</f>
        <v>0.50549999999999995</v>
      </c>
      <c r="O518" s="169">
        <f>N518*$O$27</f>
        <v>5.0549999999999996E-3</v>
      </c>
      <c r="P518" s="255">
        <f>SUM(N518:O518)</f>
        <v>0.51055499999999998</v>
      </c>
      <c r="Q518" s="257">
        <f>Q515</f>
        <v>0.35</v>
      </c>
      <c r="R518" s="256">
        <f>P518/(1-Q518)</f>
        <v>0.7854692307692307</v>
      </c>
      <c r="S518" s="256">
        <f>W518-R518</f>
        <v>10.43453076923077</v>
      </c>
      <c r="T518" s="245">
        <f>R518+S518</f>
        <v>11.22</v>
      </c>
      <c r="U518" s="246">
        <f>T518-P518</f>
        <v>10.709445000000001</v>
      </c>
      <c r="V518" s="502">
        <f>U518/T518</f>
        <v>0.95449598930481283</v>
      </c>
      <c r="W518" s="81">
        <f>W515</f>
        <v>11.22</v>
      </c>
      <c r="X518" s="921">
        <v>6.75</v>
      </c>
    </row>
    <row r="519" spans="1:25" ht="14.25" x14ac:dyDescent="0.3">
      <c r="A519" s="225">
        <v>954</v>
      </c>
      <c r="B519" s="44" t="s">
        <v>545</v>
      </c>
      <c r="C519" s="86" t="s">
        <v>879</v>
      </c>
      <c r="D519" s="44" t="s">
        <v>565</v>
      </c>
      <c r="E519" s="45" t="s">
        <v>49</v>
      </c>
      <c r="F519" s="45" t="s">
        <v>49</v>
      </c>
      <c r="G519" s="481"/>
      <c r="H519" s="868" t="s">
        <v>880</v>
      </c>
      <c r="I519" s="48"/>
      <c r="J519" s="47"/>
      <c r="K519" s="47"/>
      <c r="L519" s="47"/>
      <c r="M519" s="595"/>
      <c r="N519" s="47"/>
      <c r="O519" s="72"/>
      <c r="P519" s="251"/>
      <c r="Q519" s="869" t="s">
        <v>886</v>
      </c>
      <c r="R519" s="250"/>
      <c r="S519" s="250"/>
      <c r="T519" s="253"/>
      <c r="U519" s="254"/>
      <c r="V519" s="499"/>
      <c r="W519" s="81"/>
      <c r="X519" s="930"/>
    </row>
    <row r="520" spans="1:25" s="608" customFormat="1" ht="14.25" x14ac:dyDescent="0.3">
      <c r="A520" s="818"/>
      <c r="C520" s="850"/>
      <c r="E520" s="609"/>
      <c r="F520" s="609"/>
      <c r="G520" s="819"/>
      <c r="H520" s="867"/>
      <c r="I520" s="121"/>
      <c r="J520" s="121"/>
      <c r="K520" s="121"/>
      <c r="L520" s="121"/>
      <c r="M520" s="631"/>
      <c r="N520" s="121"/>
      <c r="O520" s="632"/>
      <c r="P520" s="630"/>
      <c r="Q520" s="820"/>
      <c r="R520" s="632"/>
      <c r="S520" s="632"/>
      <c r="T520" s="821"/>
      <c r="U520" s="634"/>
      <c r="V520" s="822"/>
      <c r="W520" s="121"/>
      <c r="X520" s="632"/>
    </row>
    <row r="521" spans="1:25" s="5" customFormat="1" ht="51" x14ac:dyDescent="0.3">
      <c r="A521" s="26" t="s">
        <v>818</v>
      </c>
      <c r="B521" s="26" t="s">
        <v>782</v>
      </c>
      <c r="C521" s="26" t="s">
        <v>783</v>
      </c>
      <c r="D521" s="26" t="s">
        <v>784</v>
      </c>
      <c r="E521" s="27" t="s">
        <v>781</v>
      </c>
      <c r="F521" s="27" t="s">
        <v>780</v>
      </c>
      <c r="G521" s="28" t="s">
        <v>823</v>
      </c>
      <c r="H521" s="29" t="s">
        <v>815</v>
      </c>
      <c r="I521" s="29" t="s">
        <v>825</v>
      </c>
      <c r="J521" s="27" t="s">
        <v>800</v>
      </c>
      <c r="K521" s="27" t="s">
        <v>801</v>
      </c>
      <c r="L521" s="27" t="s">
        <v>831</v>
      </c>
      <c r="M521" s="61" t="s">
        <v>810</v>
      </c>
      <c r="N521" s="27" t="s">
        <v>802</v>
      </c>
      <c r="O521" s="29" t="s">
        <v>803</v>
      </c>
      <c r="P521" s="66" t="s">
        <v>811</v>
      </c>
      <c r="Q521" s="32" t="s">
        <v>804</v>
      </c>
      <c r="R521" s="27" t="s">
        <v>805</v>
      </c>
      <c r="S521" s="27" t="s">
        <v>806</v>
      </c>
      <c r="T521" s="27" t="s">
        <v>807</v>
      </c>
      <c r="U521" s="27" t="s">
        <v>808</v>
      </c>
      <c r="V521" s="27" t="s">
        <v>809</v>
      </c>
      <c r="W521" s="80"/>
      <c r="X521" s="922" t="s">
        <v>820</v>
      </c>
      <c r="Y521" s="5" t="s">
        <v>821</v>
      </c>
    </row>
    <row r="522" spans="1:25" ht="14.25" x14ac:dyDescent="0.3">
      <c r="A522" s="225"/>
      <c r="B522" s="44" t="s">
        <v>1019</v>
      </c>
      <c r="C522" s="190" t="s">
        <v>1020</v>
      </c>
      <c r="D522" s="44" t="s">
        <v>1025</v>
      </c>
      <c r="E522" s="45" t="s">
        <v>3</v>
      </c>
      <c r="F522" s="45" t="s">
        <v>3</v>
      </c>
      <c r="G522" s="481">
        <v>6</v>
      </c>
      <c r="H522" s="868">
        <v>20</v>
      </c>
      <c r="I522" s="48">
        <v>1.8</v>
      </c>
      <c r="J522" s="47"/>
      <c r="K522" s="47"/>
      <c r="L522" s="47"/>
      <c r="M522" s="595"/>
      <c r="N522" s="47"/>
      <c r="O522" s="72"/>
      <c r="P522" s="251"/>
      <c r="Q522" s="869"/>
      <c r="R522" s="250"/>
      <c r="S522" s="250"/>
      <c r="T522" s="253"/>
      <c r="U522" s="254"/>
      <c r="V522" s="499"/>
      <c r="W522" s="81"/>
      <c r="X522" s="926"/>
    </row>
    <row r="523" spans="1:25" ht="14.25" x14ac:dyDescent="0.3">
      <c r="A523" s="357"/>
      <c r="B523" s="141" t="s">
        <v>1019</v>
      </c>
      <c r="C523" s="441" t="s">
        <v>1021</v>
      </c>
      <c r="D523" s="141" t="s">
        <v>1024</v>
      </c>
      <c r="E523" s="7"/>
      <c r="F523" s="7"/>
      <c r="G523" s="639"/>
      <c r="H523" s="811"/>
      <c r="I523" s="145"/>
      <c r="J523" s="144"/>
      <c r="K523" s="144"/>
      <c r="L523" s="144"/>
      <c r="M523" s="603"/>
      <c r="N523" s="144"/>
      <c r="O523" s="146"/>
      <c r="P523" s="458"/>
      <c r="Q523" s="812"/>
      <c r="R523" s="427"/>
      <c r="S523" s="427"/>
      <c r="T523" s="813"/>
      <c r="U523" s="429"/>
      <c r="V523" s="504"/>
      <c r="W523" s="81"/>
      <c r="X523" s="926"/>
    </row>
    <row r="524" spans="1:25" ht="14.25" x14ac:dyDescent="0.3">
      <c r="A524" s="324"/>
      <c r="B524" s="6" t="s">
        <v>1019</v>
      </c>
      <c r="C524" s="34" t="s">
        <v>1022</v>
      </c>
      <c r="D524" s="6" t="s">
        <v>1026</v>
      </c>
      <c r="E524" s="7"/>
      <c r="F524" s="7"/>
      <c r="G524" s="482"/>
      <c r="H524" s="814"/>
      <c r="I524" s="10"/>
      <c r="J524" s="9"/>
      <c r="K524" s="9"/>
      <c r="L524" s="9"/>
      <c r="M524" s="815"/>
      <c r="N524" s="9"/>
      <c r="O524" s="70"/>
      <c r="P524" s="439"/>
      <c r="Q524" s="816"/>
      <c r="R524" s="495"/>
      <c r="S524" s="495"/>
      <c r="T524" s="817"/>
      <c r="U524" s="497"/>
      <c r="V524" s="498"/>
      <c r="W524" s="81"/>
      <c r="X524" s="926"/>
    </row>
    <row r="525" spans="1:25" ht="15" thickBot="1" x14ac:dyDescent="0.35">
      <c r="A525" s="535"/>
      <c r="B525" s="52" t="s">
        <v>1019</v>
      </c>
      <c r="C525" s="823" t="s">
        <v>1023</v>
      </c>
      <c r="D525" s="52" t="s">
        <v>1027</v>
      </c>
      <c r="E525" s="53"/>
      <c r="F525" s="53"/>
      <c r="G525" s="507"/>
      <c r="H525" s="824"/>
      <c r="I525" s="55"/>
      <c r="J525" s="54"/>
      <c r="K525" s="54"/>
      <c r="L525" s="54"/>
      <c r="M525" s="825"/>
      <c r="N525" s="54"/>
      <c r="O525" s="71"/>
      <c r="P525" s="461"/>
      <c r="Q525" s="826"/>
      <c r="R525" s="463"/>
      <c r="S525" s="463"/>
      <c r="T525" s="827"/>
      <c r="U525" s="464"/>
      <c r="V525" s="500"/>
      <c r="W525" s="81"/>
      <c r="X525" s="930"/>
    </row>
    <row r="526" spans="1:25" s="124" customFormat="1" ht="15" thickBot="1" x14ac:dyDescent="0.35">
      <c r="A526" s="841" t="s">
        <v>979</v>
      </c>
      <c r="B526" s="842"/>
      <c r="C526" s="843"/>
      <c r="D526" s="842"/>
      <c r="E526" s="828"/>
      <c r="F526" s="828"/>
      <c r="G526" s="829"/>
      <c r="H526" s="830"/>
      <c r="I526" s="831"/>
      <c r="J526" s="831"/>
      <c r="K526" s="845">
        <v>5.5E-2</v>
      </c>
      <c r="L526" s="831"/>
      <c r="M526" s="832"/>
      <c r="N526" s="831"/>
      <c r="O526" s="833"/>
      <c r="P526" s="834"/>
      <c r="Q526" s="835"/>
      <c r="R526" s="836"/>
      <c r="S526" s="836"/>
      <c r="T526" s="837"/>
      <c r="U526" s="838"/>
      <c r="V526" s="839"/>
      <c r="W526" s="81"/>
      <c r="X526" s="128"/>
    </row>
    <row r="527" spans="1:25" s="5" customFormat="1" ht="51" x14ac:dyDescent="0.3">
      <c r="A527" s="840" t="s">
        <v>818</v>
      </c>
      <c r="B527" s="840" t="s">
        <v>782</v>
      </c>
      <c r="C527" s="840" t="s">
        <v>783</v>
      </c>
      <c r="D527" s="840" t="s">
        <v>784</v>
      </c>
      <c r="E527" s="27" t="s">
        <v>781</v>
      </c>
      <c r="F527" s="27" t="s">
        <v>780</v>
      </c>
      <c r="G527" s="28" t="s">
        <v>823</v>
      </c>
      <c r="H527" s="29" t="s">
        <v>815</v>
      </c>
      <c r="I527" s="30" t="s">
        <v>825</v>
      </c>
      <c r="J527" s="27" t="s">
        <v>800</v>
      </c>
      <c r="K527" s="844" t="s">
        <v>801</v>
      </c>
      <c r="L527" s="27" t="s">
        <v>831</v>
      </c>
      <c r="M527" s="61" t="s">
        <v>810</v>
      </c>
      <c r="N527" s="27" t="s">
        <v>802</v>
      </c>
      <c r="O527" s="29" t="s">
        <v>803</v>
      </c>
      <c r="P527" s="66" t="s">
        <v>811</v>
      </c>
      <c r="Q527" s="32" t="s">
        <v>804</v>
      </c>
      <c r="R527" s="27" t="s">
        <v>805</v>
      </c>
      <c r="S527" s="27" t="s">
        <v>806</v>
      </c>
      <c r="T527" s="27" t="s">
        <v>807</v>
      </c>
      <c r="U527" s="27" t="s">
        <v>808</v>
      </c>
      <c r="V527" s="27" t="s">
        <v>809</v>
      </c>
      <c r="W527" s="80"/>
      <c r="X527" s="904" t="s">
        <v>820</v>
      </c>
      <c r="Y527" s="5" t="s">
        <v>821</v>
      </c>
    </row>
    <row r="528" spans="1:25" ht="15.75" customHeight="1" x14ac:dyDescent="0.3">
      <c r="A528" s="141"/>
      <c r="B528" s="141" t="s">
        <v>510</v>
      </c>
      <c r="C528" s="619" t="s">
        <v>521</v>
      </c>
      <c r="D528" s="141" t="s">
        <v>522</v>
      </c>
      <c r="E528" s="142" t="s">
        <v>3</v>
      </c>
      <c r="F528" s="142" t="s">
        <v>3</v>
      </c>
      <c r="G528" s="484">
        <v>6.96</v>
      </c>
      <c r="H528" s="144"/>
      <c r="I528" s="145">
        <v>2.2000000000000002</v>
      </c>
      <c r="J528" s="144">
        <v>1</v>
      </c>
      <c r="K528" s="144">
        <f>I528*$K$27</f>
        <v>0.28600000000000003</v>
      </c>
      <c r="L528" s="144">
        <f>G528*$L$27</f>
        <v>0.20879999999999999</v>
      </c>
      <c r="M528" s="426">
        <f>SUM(J528:L528)</f>
        <v>1.4948000000000001</v>
      </c>
      <c r="N528" s="144">
        <f>G528+M528</f>
        <v>8.4548000000000005</v>
      </c>
      <c r="O528" s="146">
        <f>N528*$O$27</f>
        <v>8.4548000000000012E-2</v>
      </c>
      <c r="P528" s="458">
        <f>SUM(N528:O528)</f>
        <v>8.5393480000000004</v>
      </c>
      <c r="Q528" s="459">
        <v>0.35</v>
      </c>
      <c r="R528" s="427">
        <f>P528/(1-Q528)</f>
        <v>13.137458461538461</v>
      </c>
      <c r="S528" s="427">
        <f>W528-R528</f>
        <v>2.5415384615392611E-3</v>
      </c>
      <c r="T528" s="465">
        <f>R528+S528</f>
        <v>13.14</v>
      </c>
      <c r="U528" s="429">
        <f>T528-P528</f>
        <v>4.6006520000000002</v>
      </c>
      <c r="V528" s="504">
        <f>U528/T528</f>
        <v>0.35012572298325723</v>
      </c>
      <c r="W528" s="81">
        <v>13.14</v>
      </c>
      <c r="X528" s="934"/>
    </row>
    <row r="529" spans="1:24" ht="14.25" x14ac:dyDescent="0.3">
      <c r="A529" s="6"/>
      <c r="B529" s="6" t="s">
        <v>510</v>
      </c>
      <c r="C529" s="620" t="s">
        <v>523</v>
      </c>
      <c r="D529" s="6" t="s">
        <v>524</v>
      </c>
      <c r="E529" s="7" t="s">
        <v>3</v>
      </c>
      <c r="F529" s="7" t="s">
        <v>3</v>
      </c>
      <c r="G529" s="230"/>
      <c r="H529" s="9"/>
      <c r="I529" s="10"/>
      <c r="J529" s="9"/>
      <c r="K529" s="166"/>
      <c r="L529" s="9"/>
      <c r="M529" s="59"/>
      <c r="N529" s="9"/>
      <c r="O529" s="70"/>
      <c r="P529" s="59"/>
      <c r="Q529" s="33"/>
      <c r="R529" s="70"/>
      <c r="S529" s="70"/>
      <c r="T529" s="67"/>
      <c r="U529" s="8"/>
      <c r="V529" s="19"/>
      <c r="W529" s="81"/>
      <c r="X529" s="924"/>
    </row>
    <row r="530" spans="1:24" ht="14.25" x14ac:dyDescent="0.3">
      <c r="A530" s="229" t="s">
        <v>965</v>
      </c>
      <c r="B530" s="163" t="s">
        <v>510</v>
      </c>
      <c r="C530" s="621" t="s">
        <v>525</v>
      </c>
      <c r="D530" s="163" t="s">
        <v>526</v>
      </c>
      <c r="E530" s="164" t="s">
        <v>3</v>
      </c>
      <c r="F530" s="164" t="s">
        <v>3</v>
      </c>
      <c r="G530" s="478"/>
      <c r="H530" s="166"/>
      <c r="I530" s="167"/>
      <c r="J530" s="166"/>
      <c r="K530" s="166"/>
      <c r="L530" s="144"/>
      <c r="M530" s="426"/>
      <c r="N530" s="144"/>
      <c r="O530" s="146"/>
      <c r="P530" s="458"/>
      <c r="Q530" s="459"/>
      <c r="R530" s="427"/>
      <c r="S530" s="427"/>
      <c r="T530" s="465"/>
      <c r="U530" s="429"/>
      <c r="V530" s="504"/>
      <c r="W530" s="81"/>
      <c r="X530" s="920">
        <v>12.35</v>
      </c>
    </row>
    <row r="531" spans="1:24" ht="14.25" x14ac:dyDescent="0.3">
      <c r="A531" s="44"/>
      <c r="B531" s="44"/>
      <c r="C531" s="622"/>
      <c r="D531" s="44"/>
      <c r="E531" s="45"/>
      <c r="F531" s="45" t="s">
        <v>830</v>
      </c>
      <c r="G531" s="477"/>
      <c r="H531" s="162">
        <v>18</v>
      </c>
      <c r="I531" s="48"/>
      <c r="J531" s="47"/>
      <c r="K531" s="47"/>
      <c r="L531" s="47"/>
      <c r="M531" s="62"/>
      <c r="N531" s="47"/>
      <c r="O531" s="72"/>
      <c r="P531" s="62"/>
      <c r="Q531" s="50"/>
      <c r="R531" s="72"/>
      <c r="S531" s="72"/>
      <c r="T531" s="466"/>
      <c r="U531" s="49"/>
      <c r="V531" s="51"/>
      <c r="W531" s="81"/>
      <c r="X531" s="924"/>
    </row>
    <row r="532" spans="1:24" ht="14.25" x14ac:dyDescent="0.3">
      <c r="A532" s="84"/>
      <c r="B532" s="6" t="s">
        <v>510</v>
      </c>
      <c r="C532" s="620" t="s">
        <v>527</v>
      </c>
      <c r="D532" s="6" t="s">
        <v>528</v>
      </c>
      <c r="E532" s="7" t="s">
        <v>3</v>
      </c>
      <c r="F532" s="7" t="s">
        <v>3</v>
      </c>
      <c r="G532" s="230">
        <v>6.96</v>
      </c>
      <c r="H532" s="9"/>
      <c r="I532" s="10"/>
      <c r="J532" s="9"/>
      <c r="K532" s="166"/>
      <c r="L532" s="9"/>
      <c r="M532" s="59"/>
      <c r="N532" s="9"/>
      <c r="O532" s="70"/>
      <c r="P532" s="59"/>
      <c r="Q532" s="33"/>
      <c r="R532" s="70"/>
      <c r="S532" s="70"/>
      <c r="T532" s="467"/>
      <c r="U532" s="8"/>
      <c r="V532" s="19"/>
      <c r="W532" s="81"/>
      <c r="X532" s="924"/>
    </row>
    <row r="533" spans="1:24" ht="15" thickBot="1" x14ac:dyDescent="0.35">
      <c r="A533" s="85">
        <v>984</v>
      </c>
      <c r="B533" s="52" t="s">
        <v>510</v>
      </c>
      <c r="C533" s="568" t="s">
        <v>529</v>
      </c>
      <c r="D533" s="52" t="s">
        <v>530</v>
      </c>
      <c r="E533" s="53" t="s">
        <v>3</v>
      </c>
      <c r="F533" s="53" t="s">
        <v>3</v>
      </c>
      <c r="G533" s="479">
        <v>6.96</v>
      </c>
      <c r="H533" s="54"/>
      <c r="I533" s="55"/>
      <c r="J533" s="54"/>
      <c r="K533" s="54"/>
      <c r="L533" s="54"/>
      <c r="M533" s="460"/>
      <c r="N533" s="54"/>
      <c r="O533" s="71"/>
      <c r="P533" s="461"/>
      <c r="Q533" s="462"/>
      <c r="R533" s="463"/>
      <c r="S533" s="463"/>
      <c r="T533" s="468"/>
      <c r="U533" s="464"/>
      <c r="V533" s="500"/>
      <c r="W533" s="81"/>
      <c r="X533" s="920">
        <v>12.35</v>
      </c>
    </row>
    <row r="534" spans="1:24" ht="14.25" x14ac:dyDescent="0.3">
      <c r="A534" s="204"/>
      <c r="B534" s="204" t="s">
        <v>510</v>
      </c>
      <c r="C534" s="623" t="s">
        <v>511</v>
      </c>
      <c r="D534" s="204" t="s">
        <v>512</v>
      </c>
      <c r="E534" s="302" t="s">
        <v>3</v>
      </c>
      <c r="F534" s="302" t="s">
        <v>3</v>
      </c>
      <c r="G534" s="485">
        <v>10.17</v>
      </c>
      <c r="H534" s="272"/>
      <c r="I534" s="304">
        <v>2.4500000000000002</v>
      </c>
      <c r="J534" s="272">
        <v>1</v>
      </c>
      <c r="K534" s="166">
        <f>I534*$K$27</f>
        <v>0.31850000000000006</v>
      </c>
      <c r="L534" s="144">
        <f>G534*$L$27</f>
        <v>0.30509999999999998</v>
      </c>
      <c r="M534" s="426">
        <f>SUM(J534:L534)</f>
        <v>1.6235999999999999</v>
      </c>
      <c r="N534" s="144">
        <f>G534+M534</f>
        <v>11.7936</v>
      </c>
      <c r="O534" s="146">
        <f>N534*$O$27</f>
        <v>0.117936</v>
      </c>
      <c r="P534" s="458">
        <f>SUM(N534:O534)</f>
        <v>11.911536</v>
      </c>
      <c r="Q534" s="459">
        <v>0.35</v>
      </c>
      <c r="R534" s="427">
        <f>P534/(1-Q534)</f>
        <v>18.32544</v>
      </c>
      <c r="S534" s="427">
        <f>W534-R534</f>
        <v>3.4559999999999036E-2</v>
      </c>
      <c r="T534" s="465">
        <f>R534+S534</f>
        <v>18.36</v>
      </c>
      <c r="U534" s="429">
        <f>T534-P534</f>
        <v>6.4484639999999995</v>
      </c>
      <c r="V534" s="504">
        <f>U534/T534</f>
        <v>0.35122352941176471</v>
      </c>
      <c r="W534" s="81">
        <v>18.36</v>
      </c>
      <c r="X534" s="924"/>
    </row>
    <row r="535" spans="1:24" ht="14.25" x14ac:dyDescent="0.3">
      <c r="A535" s="44"/>
      <c r="B535" s="44"/>
      <c r="C535" s="622"/>
      <c r="D535" s="44"/>
      <c r="E535" s="45"/>
      <c r="F535" s="45" t="s">
        <v>830</v>
      </c>
      <c r="G535" s="477"/>
      <c r="H535" s="162">
        <v>18</v>
      </c>
      <c r="I535" s="48"/>
      <c r="J535" s="47"/>
      <c r="K535" s="47"/>
      <c r="L535" s="47"/>
      <c r="M535" s="62"/>
      <c r="N535" s="47"/>
      <c r="O535" s="72"/>
      <c r="P535" s="62"/>
      <c r="Q535" s="50"/>
      <c r="R535" s="72"/>
      <c r="S535" s="72"/>
      <c r="T535" s="466"/>
      <c r="U535" s="49"/>
      <c r="V535" s="51"/>
      <c r="W535" s="81"/>
      <c r="X535" s="924"/>
    </row>
    <row r="536" spans="1:24" ht="14.25" x14ac:dyDescent="0.3">
      <c r="A536" s="6"/>
      <c r="B536" s="6" t="s">
        <v>510</v>
      </c>
      <c r="C536" s="620" t="s">
        <v>515</v>
      </c>
      <c r="D536" s="6" t="s">
        <v>516</v>
      </c>
      <c r="E536" s="7" t="s">
        <v>3</v>
      </c>
      <c r="F536" s="7" t="s">
        <v>3</v>
      </c>
      <c r="G536" s="230">
        <v>10.17</v>
      </c>
      <c r="H536" s="9"/>
      <c r="I536" s="10"/>
      <c r="J536" s="9"/>
      <c r="K536" s="9"/>
      <c r="L536" s="9"/>
      <c r="M536" s="59"/>
      <c r="N536" s="9"/>
      <c r="O536" s="70"/>
      <c r="P536" s="59"/>
      <c r="Q536" s="33"/>
      <c r="R536" s="70"/>
      <c r="S536" s="70"/>
      <c r="T536" s="67"/>
      <c r="U536" s="8"/>
      <c r="V536" s="19"/>
      <c r="W536" s="81"/>
      <c r="X536" s="924"/>
    </row>
    <row r="537" spans="1:24" ht="14.25" x14ac:dyDescent="0.3">
      <c r="A537" s="6"/>
      <c r="B537" s="6" t="s">
        <v>510</v>
      </c>
      <c r="C537" s="620" t="s">
        <v>513</v>
      </c>
      <c r="D537" s="6" t="s">
        <v>514</v>
      </c>
      <c r="E537" s="7" t="s">
        <v>3</v>
      </c>
      <c r="F537" s="7" t="s">
        <v>3</v>
      </c>
      <c r="G537" s="230">
        <v>10.17</v>
      </c>
      <c r="H537" s="9"/>
      <c r="I537" s="10"/>
      <c r="J537" s="9"/>
      <c r="K537" s="9"/>
      <c r="L537" s="9"/>
      <c r="M537" s="59"/>
      <c r="N537" s="9"/>
      <c r="O537" s="70"/>
      <c r="P537" s="59"/>
      <c r="Q537" s="33"/>
      <c r="R537" s="70"/>
      <c r="S537" s="70"/>
      <c r="T537" s="67"/>
      <c r="U537" s="8"/>
      <c r="V537" s="19"/>
      <c r="W537" s="81"/>
      <c r="X537" s="924"/>
    </row>
    <row r="538" spans="1:24" ht="14.25" x14ac:dyDescent="0.3">
      <c r="A538" s="6"/>
      <c r="B538" s="6" t="s">
        <v>510</v>
      </c>
      <c r="C538" s="620" t="s">
        <v>517</v>
      </c>
      <c r="D538" s="6" t="s">
        <v>518</v>
      </c>
      <c r="E538" s="7" t="s">
        <v>3</v>
      </c>
      <c r="F538" s="7" t="s">
        <v>3</v>
      </c>
      <c r="G538" s="230">
        <v>10.17</v>
      </c>
      <c r="H538" s="9"/>
      <c r="I538" s="10"/>
      <c r="J538" s="9"/>
      <c r="K538" s="9"/>
      <c r="L538" s="9"/>
      <c r="M538" s="59"/>
      <c r="N538" s="9"/>
      <c r="O538" s="70"/>
      <c r="P538" s="59"/>
      <c r="Q538" s="33"/>
      <c r="R538" s="70"/>
      <c r="S538" s="70"/>
      <c r="T538" s="67"/>
      <c r="U538" s="8"/>
      <c r="V538" s="19"/>
      <c r="W538" s="81"/>
      <c r="X538" s="924"/>
    </row>
    <row r="539" spans="1:24" ht="15" thickBot="1" x14ac:dyDescent="0.35">
      <c r="A539" s="52"/>
      <c r="B539" s="52" t="s">
        <v>510</v>
      </c>
      <c r="C539" s="624" t="s">
        <v>519</v>
      </c>
      <c r="D539" s="52" t="s">
        <v>520</v>
      </c>
      <c r="E539" s="53" t="s">
        <v>3</v>
      </c>
      <c r="F539" s="53" t="s">
        <v>3</v>
      </c>
      <c r="G539" s="479">
        <v>10.17</v>
      </c>
      <c r="H539" s="54"/>
      <c r="I539" s="55"/>
      <c r="J539" s="54"/>
      <c r="K539" s="54"/>
      <c r="L539" s="54"/>
      <c r="M539" s="68"/>
      <c r="N539" s="54"/>
      <c r="O539" s="71"/>
      <c r="P539" s="68"/>
      <c r="Q539" s="57"/>
      <c r="R539" s="71"/>
      <c r="S539" s="71"/>
      <c r="T539" s="74"/>
      <c r="U539" s="56"/>
      <c r="V539" s="58"/>
      <c r="W539" s="81"/>
      <c r="X539" s="924"/>
    </row>
    <row r="540" spans="1:24" ht="14.25" x14ac:dyDescent="0.3">
      <c r="A540" s="44"/>
      <c r="B540" s="44" t="s">
        <v>510</v>
      </c>
      <c r="C540" s="622" t="s">
        <v>537</v>
      </c>
      <c r="D540" s="44" t="s">
        <v>538</v>
      </c>
      <c r="E540" s="45" t="s">
        <v>3</v>
      </c>
      <c r="F540" s="45" t="s">
        <v>3</v>
      </c>
      <c r="G540" s="477">
        <v>20.329999999999998</v>
      </c>
      <c r="H540" s="47"/>
      <c r="I540" s="48"/>
      <c r="J540" s="47"/>
      <c r="K540" s="47"/>
      <c r="L540" s="47"/>
      <c r="M540" s="62"/>
      <c r="N540" s="47"/>
      <c r="O540" s="72"/>
      <c r="P540" s="62"/>
      <c r="Q540" s="50"/>
      <c r="R540" s="72"/>
      <c r="S540" s="72"/>
      <c r="T540" s="94"/>
      <c r="U540" s="49"/>
      <c r="V540" s="51"/>
      <c r="W540" s="81"/>
      <c r="X540" s="924"/>
    </row>
    <row r="541" spans="1:24" ht="14.25" x14ac:dyDescent="0.3">
      <c r="A541" s="6"/>
      <c r="B541" s="6" t="s">
        <v>510</v>
      </c>
      <c r="C541" s="620" t="s">
        <v>533</v>
      </c>
      <c r="D541" s="6" t="s">
        <v>534</v>
      </c>
      <c r="E541" s="7" t="s">
        <v>3</v>
      </c>
      <c r="F541" s="7" t="s">
        <v>3</v>
      </c>
      <c r="G541" s="230">
        <v>20.329999999999998</v>
      </c>
      <c r="H541" s="9"/>
      <c r="I541" s="10"/>
      <c r="J541" s="9"/>
      <c r="K541" s="9"/>
      <c r="L541" s="9"/>
      <c r="M541" s="59"/>
      <c r="N541" s="9"/>
      <c r="O541" s="70"/>
      <c r="P541" s="59"/>
      <c r="Q541" s="33"/>
      <c r="R541" s="70"/>
      <c r="S541" s="70"/>
      <c r="T541" s="67"/>
      <c r="U541" s="8"/>
      <c r="V541" s="19"/>
      <c r="W541" s="81"/>
      <c r="X541" s="924"/>
    </row>
    <row r="542" spans="1:24" ht="14.25" x14ac:dyDescent="0.3">
      <c r="A542" s="229">
        <v>996</v>
      </c>
      <c r="B542" s="163" t="s">
        <v>510</v>
      </c>
      <c r="C542" s="621" t="s">
        <v>535</v>
      </c>
      <c r="D542" s="163" t="s">
        <v>536</v>
      </c>
      <c r="E542" s="164" t="s">
        <v>3</v>
      </c>
      <c r="F542" s="164" t="s">
        <v>3</v>
      </c>
      <c r="G542" s="478">
        <v>20.329999999999998</v>
      </c>
      <c r="H542" s="166"/>
      <c r="I542" s="167">
        <v>2.1</v>
      </c>
      <c r="J542" s="166">
        <v>1</v>
      </c>
      <c r="K542" s="166">
        <f>I542*$K$27</f>
        <v>0.27300000000000002</v>
      </c>
      <c r="L542" s="144">
        <f>G542*$L$27</f>
        <v>0.60989999999999989</v>
      </c>
      <c r="M542" s="426">
        <f>SUM(J542:L542)</f>
        <v>1.8829</v>
      </c>
      <c r="N542" s="144">
        <f>G542+M542</f>
        <v>22.212899999999998</v>
      </c>
      <c r="O542" s="146">
        <f>N542*$O$27</f>
        <v>0.22212899999999999</v>
      </c>
      <c r="P542" s="458">
        <f>SUM(N542:O542)</f>
        <v>22.435028999999997</v>
      </c>
      <c r="Q542" s="459">
        <v>0.35</v>
      </c>
      <c r="R542" s="427">
        <f>P542/(1-Q542)</f>
        <v>34.515429230769222</v>
      </c>
      <c r="S542" s="427">
        <f>W542-R542</f>
        <v>4.4570769230780627E-2</v>
      </c>
      <c r="T542" s="465">
        <f>R542+S542</f>
        <v>34.56</v>
      </c>
      <c r="U542" s="429">
        <f>T542-P542</f>
        <v>12.124971000000006</v>
      </c>
      <c r="V542" s="504">
        <f>U542/T542</f>
        <v>0.35083828125000016</v>
      </c>
      <c r="W542" s="81">
        <v>34.56</v>
      </c>
      <c r="X542" s="935">
        <v>29</v>
      </c>
    </row>
    <row r="543" spans="1:24" ht="15" thickBot="1" x14ac:dyDescent="0.35">
      <c r="A543" s="206"/>
      <c r="B543" s="206"/>
      <c r="C543" s="625"/>
      <c r="D543" s="206"/>
      <c r="E543" s="208"/>
      <c r="F543" s="208" t="s">
        <v>830</v>
      </c>
      <c r="G543" s="476"/>
      <c r="H543" s="210">
        <v>9</v>
      </c>
      <c r="I543" s="211"/>
      <c r="J543" s="175"/>
      <c r="K543" s="175"/>
      <c r="L543" s="175"/>
      <c r="M543" s="409"/>
      <c r="N543" s="175"/>
      <c r="O543" s="177"/>
      <c r="P543" s="409"/>
      <c r="Q543" s="179"/>
      <c r="R543" s="177"/>
      <c r="S543" s="177"/>
      <c r="T543" s="471"/>
      <c r="U543" s="472"/>
      <c r="V543" s="182"/>
      <c r="W543" s="81"/>
      <c r="X543" s="924"/>
    </row>
    <row r="544" spans="1:24" ht="14.25" x14ac:dyDescent="0.3">
      <c r="A544" s="204"/>
      <c r="B544" s="204" t="s">
        <v>510</v>
      </c>
      <c r="C544" s="623" t="s">
        <v>539</v>
      </c>
      <c r="D544" s="204" t="s">
        <v>540</v>
      </c>
      <c r="E544" s="302" t="s">
        <v>49</v>
      </c>
      <c r="F544" s="302" t="s">
        <v>3</v>
      </c>
      <c r="G544" s="485">
        <v>5.89</v>
      </c>
      <c r="H544" s="272"/>
      <c r="I544" s="304">
        <v>0.7</v>
      </c>
      <c r="J544" s="272">
        <v>1</v>
      </c>
      <c r="K544" s="272">
        <f>I544*$K$27</f>
        <v>9.0999999999999998E-2</v>
      </c>
      <c r="L544" s="272">
        <f>G544*L27</f>
        <v>0.1767</v>
      </c>
      <c r="M544" s="420">
        <f>SUM(J544:L544)</f>
        <v>1.2677</v>
      </c>
      <c r="N544" s="144">
        <f>G544+M544</f>
        <v>7.1577000000000002</v>
      </c>
      <c r="O544" s="146">
        <f>N544*$O$27</f>
        <v>7.1577000000000002E-2</v>
      </c>
      <c r="P544" s="458">
        <f>SUM(N544:O544)</f>
        <v>7.2292769999999997</v>
      </c>
      <c r="Q544" s="459">
        <v>0.35</v>
      </c>
      <c r="R544" s="427">
        <f>P544/(1-Q544)</f>
        <v>11.121964615384615</v>
      </c>
      <c r="S544" s="427">
        <f>W544-R544</f>
        <v>0.12803538461538544</v>
      </c>
      <c r="T544" s="465">
        <f>R544+S544</f>
        <v>11.25</v>
      </c>
      <c r="U544" s="429">
        <f>T544-P544</f>
        <v>4.0207230000000003</v>
      </c>
      <c r="V544" s="504">
        <f>U544/T544</f>
        <v>0.35739760000000004</v>
      </c>
      <c r="W544" s="81">
        <v>11.25</v>
      </c>
      <c r="X544" s="924">
        <v>9.5</v>
      </c>
    </row>
    <row r="545" spans="1:25" ht="14.25" x14ac:dyDescent="0.3">
      <c r="A545" s="44"/>
      <c r="B545" s="44"/>
      <c r="C545" s="622"/>
      <c r="D545" s="44"/>
      <c r="E545" s="45"/>
      <c r="F545" s="45" t="s">
        <v>830</v>
      </c>
      <c r="G545" s="477"/>
      <c r="H545" s="162">
        <v>100</v>
      </c>
      <c r="I545" s="48">
        <v>7</v>
      </c>
      <c r="J545" s="47"/>
      <c r="K545" s="47"/>
      <c r="L545" s="47"/>
      <c r="M545" s="62"/>
      <c r="N545" s="47"/>
      <c r="O545" s="72"/>
      <c r="P545" s="62"/>
      <c r="Q545" s="50"/>
      <c r="R545" s="72"/>
      <c r="S545" s="72"/>
      <c r="T545" s="466"/>
      <c r="U545" s="49"/>
      <c r="V545" s="51"/>
      <c r="W545" s="81"/>
      <c r="X545" s="924"/>
    </row>
    <row r="546" spans="1:25" ht="14.25" x14ac:dyDescent="0.3">
      <c r="A546" s="163"/>
      <c r="B546" s="163" t="s">
        <v>510</v>
      </c>
      <c r="C546" s="626" t="s">
        <v>541</v>
      </c>
      <c r="D546" s="163" t="s">
        <v>542</v>
      </c>
      <c r="E546" s="164" t="s">
        <v>49</v>
      </c>
      <c r="F546" s="164" t="s">
        <v>49</v>
      </c>
      <c r="G546" s="478">
        <v>5.62</v>
      </c>
      <c r="H546" s="166"/>
      <c r="I546" s="167">
        <v>0.7</v>
      </c>
      <c r="J546" s="166">
        <v>1</v>
      </c>
      <c r="K546" s="144">
        <f>I546*$K$27</f>
        <v>9.0999999999999998E-2</v>
      </c>
      <c r="L546" s="166">
        <f>G546*$L$27</f>
        <v>0.1686</v>
      </c>
      <c r="M546" s="194">
        <f>SUM(J546:L546)</f>
        <v>1.2596000000000001</v>
      </c>
      <c r="N546" s="144">
        <f>G546+M546</f>
        <v>6.8795999999999999</v>
      </c>
      <c r="O546" s="146">
        <f>N546*$O$27</f>
        <v>6.8795999999999996E-2</v>
      </c>
      <c r="P546" s="458">
        <f>SUM(N546:O546)</f>
        <v>6.9483959999999998</v>
      </c>
      <c r="Q546" s="170">
        <v>0.35</v>
      </c>
      <c r="R546" s="427">
        <f>P546/(1-Q546)</f>
        <v>10.689839999999998</v>
      </c>
      <c r="S546" s="427">
        <f>W546-R546</f>
        <v>6.0160000000001546E-2</v>
      </c>
      <c r="T546" s="465">
        <f>R546+S546</f>
        <v>10.75</v>
      </c>
      <c r="U546" s="429">
        <f>T546-P546</f>
        <v>3.8016040000000002</v>
      </c>
      <c r="V546" s="504">
        <f>U546/T546</f>
        <v>0.35363758139534884</v>
      </c>
      <c r="W546" s="81">
        <v>10.75</v>
      </c>
      <c r="X546" s="924">
        <v>9</v>
      </c>
    </row>
    <row r="547" spans="1:25" ht="14.25" x14ac:dyDescent="0.3">
      <c r="A547" s="44"/>
      <c r="B547" s="44"/>
      <c r="C547" s="622"/>
      <c r="D547" s="44"/>
      <c r="E547" s="45"/>
      <c r="F547" s="45" t="s">
        <v>830</v>
      </c>
      <c r="G547" s="477"/>
      <c r="H547" s="162">
        <v>100</v>
      </c>
      <c r="I547" s="48">
        <v>7</v>
      </c>
      <c r="J547" s="47"/>
      <c r="K547" s="47"/>
      <c r="L547" s="47"/>
      <c r="M547" s="62"/>
      <c r="N547" s="47"/>
      <c r="O547" s="72"/>
      <c r="P547" s="62"/>
      <c r="Q547" s="50"/>
      <c r="R547" s="72"/>
      <c r="S547" s="72"/>
      <c r="T547" s="466"/>
      <c r="U547" s="49"/>
      <c r="V547" s="51"/>
      <c r="W547" s="81"/>
      <c r="X547" s="924"/>
    </row>
    <row r="548" spans="1:25" ht="14.25" thickBot="1" x14ac:dyDescent="0.35">
      <c r="A548" s="52"/>
      <c r="B548" s="52" t="s">
        <v>510</v>
      </c>
      <c r="C548" s="624" t="s">
        <v>543</v>
      </c>
      <c r="D548" s="52" t="s">
        <v>544</v>
      </c>
      <c r="E548" s="53" t="s">
        <v>49</v>
      </c>
      <c r="F548" s="53" t="s">
        <v>49</v>
      </c>
      <c r="G548" s="65">
        <v>5.62</v>
      </c>
      <c r="H548" s="54"/>
      <c r="I548" s="55"/>
      <c r="J548" s="54"/>
      <c r="K548" s="54"/>
      <c r="L548" s="54"/>
      <c r="M548" s="68"/>
      <c r="N548" s="54"/>
      <c r="O548" s="71"/>
      <c r="P548" s="68"/>
      <c r="Q548" s="57"/>
      <c r="R548" s="71"/>
      <c r="S548" s="71"/>
      <c r="T548" s="74"/>
      <c r="U548" s="56"/>
      <c r="V548" s="58"/>
      <c r="W548" s="81"/>
      <c r="X548" s="924"/>
    </row>
    <row r="549" spans="1:25" x14ac:dyDescent="0.3">
      <c r="A549" s="853" t="s">
        <v>1035</v>
      </c>
      <c r="B549" s="866"/>
      <c r="C549" s="543"/>
      <c r="D549" s="368" t="s">
        <v>908</v>
      </c>
      <c r="E549" s="371"/>
      <c r="F549" s="371"/>
      <c r="G549" s="381"/>
      <c r="H549" s="372"/>
      <c r="I549" s="81"/>
      <c r="J549" s="81"/>
      <c r="K549" s="130">
        <v>5.5E-2</v>
      </c>
      <c r="L549" s="340"/>
      <c r="M549" s="391"/>
      <c r="N549" s="340"/>
      <c r="O549" s="373"/>
      <c r="P549" s="391"/>
      <c r="Q549" s="374"/>
      <c r="R549" s="373"/>
      <c r="S549" s="373"/>
      <c r="T549" s="544"/>
      <c r="U549" s="392"/>
      <c r="V549" s="377"/>
      <c r="W549" s="81"/>
      <c r="X549" s="926"/>
      <c r="Y549" s="88"/>
    </row>
    <row r="550" spans="1:25" s="5" customFormat="1" ht="51.75" thickBot="1" x14ac:dyDescent="0.35">
      <c r="A550" s="26" t="s">
        <v>818</v>
      </c>
      <c r="B550" s="26" t="s">
        <v>782</v>
      </c>
      <c r="C550" s="26" t="s">
        <v>783</v>
      </c>
      <c r="D550" s="26" t="s">
        <v>828</v>
      </c>
      <c r="E550" s="27" t="s">
        <v>781</v>
      </c>
      <c r="F550" s="27" t="s">
        <v>780</v>
      </c>
      <c r="G550" s="28" t="s">
        <v>823</v>
      </c>
      <c r="H550" s="29" t="s">
        <v>834</v>
      </c>
      <c r="I550" s="30" t="s">
        <v>884</v>
      </c>
      <c r="J550" s="27" t="s">
        <v>800</v>
      </c>
      <c r="K550" s="27" t="s">
        <v>801</v>
      </c>
      <c r="L550" s="27" t="str">
        <f>L28</f>
        <v>SURCH FEE</v>
      </c>
      <c r="M550" s="61" t="s">
        <v>810</v>
      </c>
      <c r="N550" s="27" t="s">
        <v>802</v>
      </c>
      <c r="O550" s="29" t="s">
        <v>803</v>
      </c>
      <c r="P550" s="66" t="s">
        <v>811</v>
      </c>
      <c r="Q550" s="32" t="s">
        <v>804</v>
      </c>
      <c r="R550" s="27" t="s">
        <v>805</v>
      </c>
      <c r="S550" s="27" t="s">
        <v>806</v>
      </c>
      <c r="T550" s="27" t="s">
        <v>835</v>
      </c>
      <c r="U550" s="27" t="s">
        <v>808</v>
      </c>
      <c r="V550" s="27" t="s">
        <v>809</v>
      </c>
      <c r="W550" s="80"/>
      <c r="X550" s="904" t="s">
        <v>820</v>
      </c>
      <c r="Y550" s="5" t="s">
        <v>821</v>
      </c>
    </row>
    <row r="551" spans="1:25" ht="14.25" x14ac:dyDescent="0.3">
      <c r="A551" s="453">
        <v>1019</v>
      </c>
      <c r="B551" s="204" t="s">
        <v>356</v>
      </c>
      <c r="C551" s="627" t="s">
        <v>367</v>
      </c>
      <c r="D551" s="204" t="s">
        <v>368</v>
      </c>
      <c r="E551" s="302" t="s">
        <v>3</v>
      </c>
      <c r="F551" s="302" t="s">
        <v>3</v>
      </c>
      <c r="G551" s="485">
        <v>12.31</v>
      </c>
      <c r="H551" s="272"/>
      <c r="I551" s="304">
        <v>2.6</v>
      </c>
      <c r="J551" s="272">
        <v>1</v>
      </c>
      <c r="K551" s="272">
        <f>I551*$K$27</f>
        <v>0.33800000000000002</v>
      </c>
      <c r="L551" s="166">
        <f>G551*$L$27</f>
        <v>0.36930000000000002</v>
      </c>
      <c r="M551" s="194">
        <f>SUM(J551:L551)</f>
        <v>1.7073</v>
      </c>
      <c r="N551" s="144">
        <f>G551+M551</f>
        <v>14.017300000000001</v>
      </c>
      <c r="O551" s="146">
        <f>N551*$O$27</f>
        <v>0.14017300000000002</v>
      </c>
      <c r="P551" s="458">
        <f>SUM(N551:O551)</f>
        <v>14.157473000000001</v>
      </c>
      <c r="Q551" s="170">
        <v>0.35</v>
      </c>
      <c r="R551" s="427">
        <f>P551/(1-Q551)</f>
        <v>21.780727692307693</v>
      </c>
      <c r="S551" s="427">
        <f>W551-R551</f>
        <v>-7.2769230769154092E-4</v>
      </c>
      <c r="T551" s="465">
        <f>R551+S551</f>
        <v>21.78</v>
      </c>
      <c r="U551" s="429">
        <f>T551-P551</f>
        <v>7.6225269999999998</v>
      </c>
      <c r="V551" s="504">
        <f>U551/T551</f>
        <v>0.34997828282828281</v>
      </c>
      <c r="W551" s="81">
        <v>21.78</v>
      </c>
      <c r="X551" s="920">
        <v>19.989999999999998</v>
      </c>
    </row>
    <row r="552" spans="1:25" ht="14.25" x14ac:dyDescent="0.3">
      <c r="A552" s="225"/>
      <c r="B552" s="44"/>
      <c r="C552" s="622"/>
      <c r="D552" s="44"/>
      <c r="E552" s="45"/>
      <c r="F552" s="45" t="s">
        <v>830</v>
      </c>
      <c r="G552" s="473"/>
      <c r="H552" s="162">
        <v>11</v>
      </c>
      <c r="I552" s="48"/>
      <c r="J552" s="47"/>
      <c r="K552" s="47"/>
      <c r="L552" s="47"/>
      <c r="M552" s="62"/>
      <c r="N552" s="47"/>
      <c r="O552" s="72"/>
      <c r="P552" s="62"/>
      <c r="Q552" s="50"/>
      <c r="R552" s="72"/>
      <c r="S552" s="72"/>
      <c r="T552" s="94"/>
      <c r="U552" s="49"/>
      <c r="V552" s="51"/>
      <c r="W552" s="81"/>
      <c r="X552" s="920"/>
    </row>
    <row r="553" spans="1:25" ht="14.25" x14ac:dyDescent="0.3">
      <c r="A553" s="6"/>
      <c r="B553" s="6" t="s">
        <v>356</v>
      </c>
      <c r="C553" s="620" t="s">
        <v>365</v>
      </c>
      <c r="D553" s="6" t="s">
        <v>366</v>
      </c>
      <c r="E553" s="7" t="s">
        <v>3</v>
      </c>
      <c r="F553" s="7" t="s">
        <v>3</v>
      </c>
      <c r="G553" s="230">
        <v>12.31</v>
      </c>
      <c r="H553" s="9"/>
      <c r="I553" s="10"/>
      <c r="J553" s="9"/>
      <c r="K553" s="9"/>
      <c r="L553" s="9"/>
      <c r="M553" s="59"/>
      <c r="N553" s="9"/>
      <c r="O553" s="70"/>
      <c r="P553" s="59"/>
      <c r="Q553" s="33"/>
      <c r="R553" s="70"/>
      <c r="S553" s="70"/>
      <c r="T553" s="67"/>
      <c r="U553" s="8"/>
      <c r="V553" s="19"/>
      <c r="W553" s="81"/>
      <c r="X553" s="924"/>
    </row>
    <row r="554" spans="1:25" ht="15" thickBot="1" x14ac:dyDescent="0.35">
      <c r="A554" s="52"/>
      <c r="B554" s="52" t="s">
        <v>356</v>
      </c>
      <c r="C554" s="624" t="s">
        <v>363</v>
      </c>
      <c r="D554" s="52" t="s">
        <v>364</v>
      </c>
      <c r="E554" s="53" t="s">
        <v>3</v>
      </c>
      <c r="F554" s="53" t="s">
        <v>3</v>
      </c>
      <c r="G554" s="479">
        <v>12.31</v>
      </c>
      <c r="H554" s="54"/>
      <c r="I554" s="55"/>
      <c r="J554" s="54"/>
      <c r="K554" s="54"/>
      <c r="L554" s="54"/>
      <c r="M554" s="68"/>
      <c r="N554" s="54"/>
      <c r="O554" s="71"/>
      <c r="P554" s="68"/>
      <c r="Q554" s="57"/>
      <c r="R554" s="71"/>
      <c r="S554" s="71"/>
      <c r="T554" s="74"/>
      <c r="U554" s="56"/>
      <c r="V554" s="58"/>
      <c r="W554" s="81"/>
      <c r="X554" s="924"/>
    </row>
    <row r="555" spans="1:25" ht="14.25" x14ac:dyDescent="0.3">
      <c r="A555" s="453">
        <v>1019</v>
      </c>
      <c r="B555" s="204" t="s">
        <v>356</v>
      </c>
      <c r="C555" s="627" t="s">
        <v>385</v>
      </c>
      <c r="D555" s="204" t="s">
        <v>386</v>
      </c>
      <c r="E555" s="302" t="s">
        <v>3</v>
      </c>
      <c r="F555" s="302" t="s">
        <v>3</v>
      </c>
      <c r="G555" s="485">
        <v>20.92</v>
      </c>
      <c r="H555" s="272"/>
      <c r="I555" s="304">
        <v>3.9</v>
      </c>
      <c r="J555" s="272">
        <v>1</v>
      </c>
      <c r="K555" s="272">
        <f>I555*$K$27</f>
        <v>0.50700000000000001</v>
      </c>
      <c r="L555" s="166">
        <f>G555*$L$27</f>
        <v>0.62760000000000005</v>
      </c>
      <c r="M555" s="194">
        <f>SUM(J555:L555)</f>
        <v>2.1346000000000003</v>
      </c>
      <c r="N555" s="144">
        <f>G555+M555</f>
        <v>23.054600000000001</v>
      </c>
      <c r="O555" s="146">
        <f>N555*$O$27</f>
        <v>0.230546</v>
      </c>
      <c r="P555" s="458">
        <f>SUM(N555:O555)</f>
        <v>23.285146000000001</v>
      </c>
      <c r="Q555" s="170">
        <v>0.35</v>
      </c>
      <c r="R555" s="427">
        <f>P555/(1-Q555)</f>
        <v>35.823301538461536</v>
      </c>
      <c r="S555" s="427">
        <f>W555-R555</f>
        <v>3.6698461538463789E-2</v>
      </c>
      <c r="T555" s="465">
        <f>R555+S555</f>
        <v>35.86</v>
      </c>
      <c r="U555" s="429">
        <f>T555-P555</f>
        <v>12.574853999999998</v>
      </c>
      <c r="V555" s="504">
        <f>U555/T555</f>
        <v>0.35066519799219181</v>
      </c>
      <c r="W555" s="81">
        <v>35.86</v>
      </c>
      <c r="X555" s="920">
        <v>30.99</v>
      </c>
    </row>
    <row r="556" spans="1:25" ht="14.25" x14ac:dyDescent="0.3">
      <c r="A556" s="225"/>
      <c r="B556" s="44"/>
      <c r="C556" s="622"/>
      <c r="D556" s="44"/>
      <c r="E556" s="45"/>
      <c r="F556" s="45" t="s">
        <v>830</v>
      </c>
      <c r="G556" s="473"/>
      <c r="H556" s="162">
        <v>11</v>
      </c>
      <c r="I556" s="48"/>
      <c r="J556" s="47"/>
      <c r="K556" s="47"/>
      <c r="L556" s="47"/>
      <c r="M556" s="62"/>
      <c r="N556" s="47"/>
      <c r="O556" s="72"/>
      <c r="P556" s="62"/>
      <c r="Q556" s="50"/>
      <c r="R556" s="72"/>
      <c r="S556" s="72"/>
      <c r="T556" s="94"/>
      <c r="U556" s="49"/>
      <c r="V556" s="51"/>
      <c r="W556" s="81"/>
      <c r="X556" s="920"/>
    </row>
    <row r="557" spans="1:25" ht="14.25" x14ac:dyDescent="0.3">
      <c r="A557" s="380">
        <f>A555</f>
        <v>1019</v>
      </c>
      <c r="B557" s="6" t="s">
        <v>356</v>
      </c>
      <c r="C557" s="565" t="s">
        <v>383</v>
      </c>
      <c r="D557" s="6" t="s">
        <v>384</v>
      </c>
      <c r="E557" s="7" t="s">
        <v>3</v>
      </c>
      <c r="F557" s="7" t="s">
        <v>3</v>
      </c>
      <c r="G557" s="230">
        <v>20.92</v>
      </c>
      <c r="H557" s="9"/>
      <c r="I557" s="10">
        <v>3.9</v>
      </c>
      <c r="J557" s="9">
        <f>J555</f>
        <v>1</v>
      </c>
      <c r="K557" s="144">
        <f>I557*$K$27</f>
        <v>0.50700000000000001</v>
      </c>
      <c r="L557" s="166">
        <f>G557*$L$27</f>
        <v>0.62760000000000005</v>
      </c>
      <c r="M557" s="194">
        <f>SUM(J557:L557)</f>
        <v>2.1346000000000003</v>
      </c>
      <c r="N557" s="144">
        <f>G557+M557</f>
        <v>23.054600000000001</v>
      </c>
      <c r="O557" s="146">
        <f>N557*$O$27</f>
        <v>0.230546</v>
      </c>
      <c r="P557" s="458">
        <f>SUM(N557:O557)</f>
        <v>23.285146000000001</v>
      </c>
      <c r="Q557" s="170">
        <v>0.35</v>
      </c>
      <c r="R557" s="427">
        <f>P557/(1-Q557)</f>
        <v>35.823301538461536</v>
      </c>
      <c r="S557" s="427">
        <f>W557-R557</f>
        <v>3.6698461538463789E-2</v>
      </c>
      <c r="T557" s="465">
        <f>R557+S557</f>
        <v>35.86</v>
      </c>
      <c r="U557" s="429">
        <f>T557-P557</f>
        <v>12.574853999999998</v>
      </c>
      <c r="V557" s="504">
        <f>U557/T557</f>
        <v>0.35066519799219181</v>
      </c>
      <c r="W557" s="81">
        <f>W555</f>
        <v>35.86</v>
      </c>
      <c r="X557" s="920">
        <v>31.99</v>
      </c>
    </row>
    <row r="558" spans="1:25" ht="15" thickBot="1" x14ac:dyDescent="0.35">
      <c r="A558" s="52"/>
      <c r="B558" s="52" t="s">
        <v>356</v>
      </c>
      <c r="C558" s="624" t="s">
        <v>381</v>
      </c>
      <c r="D558" s="52" t="s">
        <v>382</v>
      </c>
      <c r="E558" s="53" t="s">
        <v>3</v>
      </c>
      <c r="F558" s="53" t="s">
        <v>3</v>
      </c>
      <c r="G558" s="479">
        <f>G555</f>
        <v>20.92</v>
      </c>
      <c r="H558" s="54"/>
      <c r="I558" s="55"/>
      <c r="J558" s="54"/>
      <c r="K558" s="54"/>
      <c r="L558" s="54"/>
      <c r="M558" s="68"/>
      <c r="N558" s="54"/>
      <c r="O558" s="71"/>
      <c r="P558" s="68"/>
      <c r="Q558" s="57"/>
      <c r="R558" s="71"/>
      <c r="S558" s="71"/>
      <c r="T558" s="74"/>
      <c r="U558" s="56"/>
      <c r="V558" s="58"/>
      <c r="W558" s="81"/>
      <c r="X558" s="924"/>
    </row>
    <row r="559" spans="1:25" ht="14.25" x14ac:dyDescent="0.3">
      <c r="A559" s="453">
        <v>1019</v>
      </c>
      <c r="B559" s="204" t="s">
        <v>356</v>
      </c>
      <c r="C559" s="627" t="s">
        <v>361</v>
      </c>
      <c r="D559" s="204" t="s">
        <v>362</v>
      </c>
      <c r="E559" s="302" t="s">
        <v>3</v>
      </c>
      <c r="F559" s="302" t="s">
        <v>3</v>
      </c>
      <c r="G559" s="485">
        <v>17.23</v>
      </c>
      <c r="H559" s="272"/>
      <c r="I559" s="304">
        <v>2.65</v>
      </c>
      <c r="J559" s="272">
        <v>1</v>
      </c>
      <c r="K559" s="272">
        <f>I559*$K$27</f>
        <v>0.34449999999999997</v>
      </c>
      <c r="L559" s="166">
        <f>G559*$L$27</f>
        <v>0.51690000000000003</v>
      </c>
      <c r="M559" s="194">
        <f>SUM(J559:L559)</f>
        <v>1.8614000000000002</v>
      </c>
      <c r="N559" s="144">
        <f>G559+M559</f>
        <v>19.0914</v>
      </c>
      <c r="O559" s="146">
        <f>N559*$O$27</f>
        <v>0.190914</v>
      </c>
      <c r="P559" s="458">
        <f>SUM(N559:O559)</f>
        <v>19.282314</v>
      </c>
      <c r="Q559" s="170">
        <v>0.35</v>
      </c>
      <c r="R559" s="427">
        <f>P559/(1-Q559)</f>
        <v>29.665098461538459</v>
      </c>
      <c r="S559" s="427">
        <f>W559-R559</f>
        <v>3.4901538461539872E-2</v>
      </c>
      <c r="T559" s="465">
        <f>R559+S559</f>
        <v>29.7</v>
      </c>
      <c r="U559" s="429">
        <f>T559-P559</f>
        <v>10.417686</v>
      </c>
      <c r="V559" s="504">
        <f>U559/T559</f>
        <v>0.3507638383838384</v>
      </c>
      <c r="W559" s="81">
        <v>29.7</v>
      </c>
      <c r="X559" s="920">
        <v>25.99</v>
      </c>
    </row>
    <row r="560" spans="1:25" ht="14.25" x14ac:dyDescent="0.3">
      <c r="A560" s="225"/>
      <c r="B560" s="44"/>
      <c r="C560" s="622"/>
      <c r="D560" s="44"/>
      <c r="E560" s="45"/>
      <c r="F560" s="45" t="s">
        <v>830</v>
      </c>
      <c r="G560" s="477"/>
      <c r="H560" s="162">
        <v>11</v>
      </c>
      <c r="I560" s="48"/>
      <c r="J560" s="47"/>
      <c r="K560" s="47"/>
      <c r="L560" s="47"/>
      <c r="M560" s="62"/>
      <c r="N560" s="47"/>
      <c r="O560" s="72"/>
      <c r="P560" s="62"/>
      <c r="Q560" s="50"/>
      <c r="R560" s="72"/>
      <c r="S560" s="72"/>
      <c r="T560" s="94"/>
      <c r="U560" s="49"/>
      <c r="V560" s="51"/>
      <c r="W560" s="81"/>
      <c r="X560" s="920"/>
    </row>
    <row r="561" spans="1:24" ht="14.25" x14ac:dyDescent="0.3">
      <c r="A561" s="84"/>
      <c r="B561" s="6" t="s">
        <v>356</v>
      </c>
      <c r="C561" s="620" t="s">
        <v>359</v>
      </c>
      <c r="D561" s="6" t="s">
        <v>360</v>
      </c>
      <c r="E561" s="7" t="s">
        <v>3</v>
      </c>
      <c r="F561" s="7" t="s">
        <v>3</v>
      </c>
      <c r="G561" s="230">
        <v>17.23</v>
      </c>
      <c r="H561" s="9"/>
      <c r="I561" s="10"/>
      <c r="J561" s="9"/>
      <c r="K561" s="9"/>
      <c r="L561" s="9"/>
      <c r="M561" s="59"/>
      <c r="N561" s="9"/>
      <c r="O561" s="70"/>
      <c r="P561" s="59"/>
      <c r="Q561" s="33"/>
      <c r="R561" s="70"/>
      <c r="S561" s="70"/>
      <c r="T561" s="67"/>
      <c r="U561" s="8"/>
      <c r="V561" s="19"/>
      <c r="W561" s="81"/>
      <c r="X561" s="924"/>
    </row>
    <row r="562" spans="1:24" ht="15" thickBot="1" x14ac:dyDescent="0.35">
      <c r="A562" s="393">
        <v>1019</v>
      </c>
      <c r="B562" s="52" t="s">
        <v>356</v>
      </c>
      <c r="C562" s="568" t="s">
        <v>357</v>
      </c>
      <c r="D562" s="52" t="s">
        <v>358</v>
      </c>
      <c r="E562" s="53" t="s">
        <v>3</v>
      </c>
      <c r="F562" s="53" t="s">
        <v>3</v>
      </c>
      <c r="G562" s="479">
        <v>17.23</v>
      </c>
      <c r="H562" s="54"/>
      <c r="I562" s="55">
        <v>2.65</v>
      </c>
      <c r="J562" s="54">
        <f>J559</f>
        <v>1</v>
      </c>
      <c r="K562" s="54">
        <f>I562*$K$27</f>
        <v>0.34449999999999997</v>
      </c>
      <c r="L562" s="54">
        <f>G562*$L$27</f>
        <v>0.51690000000000003</v>
      </c>
      <c r="M562" s="64">
        <f>SUM(J562:L562)</f>
        <v>1.8614000000000002</v>
      </c>
      <c r="N562" s="54">
        <f>G562+M562</f>
        <v>19.0914</v>
      </c>
      <c r="O562" s="71">
        <f>N562*$O$27</f>
        <v>0.190914</v>
      </c>
      <c r="P562" s="461">
        <f>SUM(N562:O562)</f>
        <v>19.282314</v>
      </c>
      <c r="Q562" s="57">
        <v>0.35</v>
      </c>
      <c r="R562" s="463">
        <f>P562/(1-Q562)</f>
        <v>29.665098461538459</v>
      </c>
      <c r="S562" s="463">
        <f>W562-R562</f>
        <v>3.4901538461539872E-2</v>
      </c>
      <c r="T562" s="468">
        <f>R562+S562</f>
        <v>29.7</v>
      </c>
      <c r="U562" s="464">
        <f>T562-P562</f>
        <v>10.417686</v>
      </c>
      <c r="V562" s="500">
        <f>U562/T562</f>
        <v>0.3507638383838384</v>
      </c>
      <c r="W562" s="81">
        <f>W559</f>
        <v>29.7</v>
      </c>
      <c r="X562" s="924">
        <v>25.99</v>
      </c>
    </row>
    <row r="563" spans="1:24" ht="14.25" x14ac:dyDescent="0.3">
      <c r="A563" s="486"/>
      <c r="B563" s="204" t="s">
        <v>356</v>
      </c>
      <c r="C563" s="627"/>
      <c r="D563" s="204" t="s">
        <v>785</v>
      </c>
      <c r="E563" s="302" t="s">
        <v>62</v>
      </c>
      <c r="F563" s="302" t="s">
        <v>779</v>
      </c>
      <c r="G563" s="488">
        <v>14.77</v>
      </c>
      <c r="H563" s="272"/>
      <c r="I563" s="261" t="s">
        <v>873</v>
      </c>
      <c r="J563" s="166">
        <v>5.5</v>
      </c>
      <c r="K563" s="272"/>
      <c r="L563" s="261" t="s">
        <v>887</v>
      </c>
      <c r="M563" s="490">
        <v>0.125</v>
      </c>
      <c r="N563" s="272"/>
      <c r="O563" s="415"/>
      <c r="P563" s="414"/>
      <c r="Q563" s="416"/>
      <c r="R563" s="415"/>
      <c r="S563" s="415"/>
      <c r="T563" s="469"/>
      <c r="U563" s="470"/>
      <c r="V563" s="419"/>
      <c r="W563" s="81"/>
      <c r="X563" s="924">
        <v>2.79</v>
      </c>
    </row>
    <row r="564" spans="1:24" ht="14.25" x14ac:dyDescent="0.3">
      <c r="A564" s="367">
        <v>985</v>
      </c>
      <c r="B564" s="141"/>
      <c r="C564" s="618" t="s">
        <v>380</v>
      </c>
      <c r="D564" s="141" t="s">
        <v>785</v>
      </c>
      <c r="E564" s="142"/>
      <c r="F564" s="142" t="s">
        <v>49</v>
      </c>
      <c r="G564" s="491">
        <f>G563*M563</f>
        <v>1.8462499999999999</v>
      </c>
      <c r="H564" s="144"/>
      <c r="I564" s="145">
        <f>I565/H565</f>
        <v>0.39</v>
      </c>
      <c r="J564" s="144">
        <f>J565/H565</f>
        <v>2.2727272727272728E-2</v>
      </c>
      <c r="K564" s="144">
        <f>I564*$K$81</f>
        <v>2.145E-2</v>
      </c>
      <c r="L564" s="144">
        <f>G564*L27</f>
        <v>5.5387499999999999E-2</v>
      </c>
      <c r="M564" s="194">
        <f t="shared" ref="M564:M569" si="120">SUM(J564:L564)</f>
        <v>9.9564772727272738E-2</v>
      </c>
      <c r="N564" s="144">
        <f t="shared" ref="N564:N569" si="121">G564+M564</f>
        <v>1.9458147727272728</v>
      </c>
      <c r="O564" s="146">
        <f t="shared" ref="O564:O569" si="122">N564*$O$27</f>
        <v>1.9458147727272727E-2</v>
      </c>
      <c r="P564" s="458">
        <f t="shared" ref="P564:P569" si="123">SUM(N564:O564)</f>
        <v>1.9652729204545456</v>
      </c>
      <c r="Q564" s="147">
        <v>0.35</v>
      </c>
      <c r="R564" s="427">
        <f t="shared" ref="R564:R569" si="124">P564/(1-Q564)</f>
        <v>3.0234968006993008</v>
      </c>
      <c r="S564" s="427">
        <f t="shared" ref="S564:S569" si="125">W564-R564</f>
        <v>6.6503199300699034E-2</v>
      </c>
      <c r="T564" s="465">
        <f t="shared" ref="T564:T569" si="126">R564+S564</f>
        <v>3.09</v>
      </c>
      <c r="U564" s="429">
        <f t="shared" ref="U564:U569" si="127">T564-P564</f>
        <v>1.1247270795454543</v>
      </c>
      <c r="V564" s="504">
        <f t="shared" ref="V564:V569" si="128">U564/T564</f>
        <v>0.36398934613121497</v>
      </c>
      <c r="W564" s="81">
        <v>3.09</v>
      </c>
      <c r="X564" s="924">
        <v>2.79</v>
      </c>
    </row>
    <row r="565" spans="1:24" ht="14.25" x14ac:dyDescent="0.3">
      <c r="A565" s="44"/>
      <c r="B565" s="44" t="s">
        <v>356</v>
      </c>
      <c r="C565" s="569"/>
      <c r="D565" s="44" t="s">
        <v>785</v>
      </c>
      <c r="E565" s="45" t="s">
        <v>62</v>
      </c>
      <c r="F565" s="45" t="s">
        <v>830</v>
      </c>
      <c r="G565" s="477">
        <f>G563*J563</f>
        <v>81.234999999999999</v>
      </c>
      <c r="H565" s="162">
        <v>44</v>
      </c>
      <c r="I565" s="48">
        <v>17.16</v>
      </c>
      <c r="J565" s="47">
        <v>1</v>
      </c>
      <c r="K565" s="47">
        <f>I565*$K$81</f>
        <v>0.94379999999999997</v>
      </c>
      <c r="L565" s="47">
        <f>G565*L27</f>
        <v>2.4370499999999997</v>
      </c>
      <c r="M565" s="89">
        <f t="shared" si="120"/>
        <v>4.3808499999999997</v>
      </c>
      <c r="N565" s="47">
        <f t="shared" si="121"/>
        <v>85.615849999999995</v>
      </c>
      <c r="O565" s="72">
        <f t="shared" si="122"/>
        <v>0.85615849999999993</v>
      </c>
      <c r="P565" s="251">
        <f t="shared" si="123"/>
        <v>86.472008500000001</v>
      </c>
      <c r="Q565" s="50">
        <v>0.35</v>
      </c>
      <c r="R565" s="250">
        <f t="shared" si="124"/>
        <v>133.03385923076922</v>
      </c>
      <c r="S565" s="250">
        <f t="shared" si="125"/>
        <v>0.28614076923076937</v>
      </c>
      <c r="T565" s="493">
        <f t="shared" si="126"/>
        <v>133.32</v>
      </c>
      <c r="U565" s="254">
        <f t="shared" si="127"/>
        <v>46.847991499999992</v>
      </c>
      <c r="V565" s="499">
        <f t="shared" si="128"/>
        <v>0.35139507575757573</v>
      </c>
      <c r="W565" s="81">
        <v>133.32</v>
      </c>
      <c r="X565" s="924">
        <f>2.79*H565</f>
        <v>122.76</v>
      </c>
    </row>
    <row r="566" spans="1:24" ht="14.25" x14ac:dyDescent="0.3">
      <c r="A566" s="229">
        <f>A564</f>
        <v>985</v>
      </c>
      <c r="B566" s="163" t="s">
        <v>356</v>
      </c>
      <c r="C566" s="621" t="s">
        <v>379</v>
      </c>
      <c r="D566" s="163" t="s">
        <v>786</v>
      </c>
      <c r="E566" s="164" t="s">
        <v>62</v>
      </c>
      <c r="F566" s="164" t="s">
        <v>49</v>
      </c>
      <c r="G566" s="492">
        <f>G564</f>
        <v>1.8462499999999999</v>
      </c>
      <c r="H566" s="166"/>
      <c r="I566" s="145">
        <f>I567/H567</f>
        <v>0.39</v>
      </c>
      <c r="J566" s="144">
        <f>J567/H567</f>
        <v>2.2727272727272728E-2</v>
      </c>
      <c r="K566" s="144">
        <f t="shared" ref="K566:L569" si="129">K564</f>
        <v>2.145E-2</v>
      </c>
      <c r="L566" s="144">
        <f t="shared" si="129"/>
        <v>5.5387499999999999E-2</v>
      </c>
      <c r="M566" s="194">
        <f t="shared" si="120"/>
        <v>9.9564772727272738E-2</v>
      </c>
      <c r="N566" s="144">
        <f t="shared" si="121"/>
        <v>1.9458147727272728</v>
      </c>
      <c r="O566" s="146">
        <f t="shared" si="122"/>
        <v>1.9458147727272727E-2</v>
      </c>
      <c r="P566" s="458">
        <f t="shared" si="123"/>
        <v>1.9652729204545456</v>
      </c>
      <c r="Q566" s="147">
        <v>0.35</v>
      </c>
      <c r="R566" s="427">
        <f t="shared" si="124"/>
        <v>3.0234968006993008</v>
      </c>
      <c r="S566" s="427">
        <f t="shared" si="125"/>
        <v>6.6503199300699034E-2</v>
      </c>
      <c r="T566" s="465">
        <f t="shared" si="126"/>
        <v>3.09</v>
      </c>
      <c r="U566" s="429">
        <f t="shared" si="127"/>
        <v>1.1247270795454543</v>
      </c>
      <c r="V566" s="504">
        <f t="shared" si="128"/>
        <v>0.36398934613121497</v>
      </c>
      <c r="W566" s="81">
        <v>3.09</v>
      </c>
      <c r="X566" s="924">
        <v>2.79</v>
      </c>
    </row>
    <row r="567" spans="1:24" ht="14.25" x14ac:dyDescent="0.3">
      <c r="A567" s="44"/>
      <c r="B567" s="44" t="s">
        <v>356</v>
      </c>
      <c r="C567" s="569"/>
      <c r="D567" s="44" t="s">
        <v>786</v>
      </c>
      <c r="E567" s="45" t="s">
        <v>62</v>
      </c>
      <c r="F567" s="45" t="str">
        <f>F565</f>
        <v>CTN</v>
      </c>
      <c r="G567" s="477">
        <f>G565</f>
        <v>81.234999999999999</v>
      </c>
      <c r="H567" s="162">
        <v>44</v>
      </c>
      <c r="I567" s="48">
        <v>17.16</v>
      </c>
      <c r="J567" s="47">
        <v>1</v>
      </c>
      <c r="K567" s="47">
        <f t="shared" si="129"/>
        <v>0.94379999999999997</v>
      </c>
      <c r="L567" s="47">
        <f t="shared" si="129"/>
        <v>2.4370499999999997</v>
      </c>
      <c r="M567" s="89">
        <f t="shared" si="120"/>
        <v>4.3808499999999997</v>
      </c>
      <c r="N567" s="47">
        <f t="shared" si="121"/>
        <v>85.615849999999995</v>
      </c>
      <c r="O567" s="72">
        <f t="shared" si="122"/>
        <v>0.85615849999999993</v>
      </c>
      <c r="P567" s="251">
        <f t="shared" si="123"/>
        <v>86.472008500000001</v>
      </c>
      <c r="Q567" s="50">
        <v>0.35</v>
      </c>
      <c r="R567" s="250">
        <f t="shared" si="124"/>
        <v>133.03385923076922</v>
      </c>
      <c r="S567" s="250">
        <f t="shared" si="125"/>
        <v>0.28614076923076937</v>
      </c>
      <c r="T567" s="493">
        <f t="shared" si="126"/>
        <v>133.32</v>
      </c>
      <c r="U567" s="254">
        <f t="shared" si="127"/>
        <v>46.847991499999992</v>
      </c>
      <c r="V567" s="499">
        <f t="shared" si="128"/>
        <v>0.35139507575757573</v>
      </c>
      <c r="W567" s="81">
        <v>133.32</v>
      </c>
      <c r="X567" s="924"/>
    </row>
    <row r="568" spans="1:24" ht="14.25" x14ac:dyDescent="0.3">
      <c r="A568" s="229">
        <f>A564</f>
        <v>985</v>
      </c>
      <c r="B568" s="163" t="s">
        <v>356</v>
      </c>
      <c r="C568" s="621" t="s">
        <v>378</v>
      </c>
      <c r="D568" s="163" t="s">
        <v>787</v>
      </c>
      <c r="E568" s="164" t="s">
        <v>62</v>
      </c>
      <c r="F568" s="164" t="s">
        <v>49</v>
      </c>
      <c r="G568" s="492">
        <f>G566</f>
        <v>1.8462499999999999</v>
      </c>
      <c r="H568" s="166"/>
      <c r="I568" s="145">
        <f>I569/H569</f>
        <v>0.39</v>
      </c>
      <c r="J568" s="144">
        <f>J569/H569</f>
        <v>2.2727272727272728E-2</v>
      </c>
      <c r="K568" s="144">
        <f t="shared" si="129"/>
        <v>2.145E-2</v>
      </c>
      <c r="L568" s="144">
        <f t="shared" si="129"/>
        <v>5.5387499999999999E-2</v>
      </c>
      <c r="M568" s="194">
        <f t="shared" si="120"/>
        <v>9.9564772727272738E-2</v>
      </c>
      <c r="N568" s="144">
        <f t="shared" si="121"/>
        <v>1.9458147727272728</v>
      </c>
      <c r="O568" s="146">
        <f t="shared" si="122"/>
        <v>1.9458147727272727E-2</v>
      </c>
      <c r="P568" s="458">
        <f t="shared" si="123"/>
        <v>1.9652729204545456</v>
      </c>
      <c r="Q568" s="147">
        <v>0.35</v>
      </c>
      <c r="R568" s="427">
        <f t="shared" si="124"/>
        <v>3.0234968006993008</v>
      </c>
      <c r="S568" s="427">
        <f t="shared" si="125"/>
        <v>6.6503199300699034E-2</v>
      </c>
      <c r="T568" s="465">
        <f t="shared" si="126"/>
        <v>3.09</v>
      </c>
      <c r="U568" s="429">
        <f t="shared" si="127"/>
        <v>1.1247270795454543</v>
      </c>
      <c r="V568" s="504">
        <f t="shared" si="128"/>
        <v>0.36398934613121497</v>
      </c>
      <c r="W568" s="81">
        <v>3.09</v>
      </c>
      <c r="X568" s="920">
        <v>2.79</v>
      </c>
    </row>
    <row r="569" spans="1:24" ht="15" thickBot="1" x14ac:dyDescent="0.35">
      <c r="A569" s="206"/>
      <c r="B569" s="206" t="s">
        <v>356</v>
      </c>
      <c r="C569" s="628"/>
      <c r="D569" s="206" t="s">
        <v>787</v>
      </c>
      <c r="E569" s="208" t="s">
        <v>62</v>
      </c>
      <c r="F569" s="208" t="s">
        <v>779</v>
      </c>
      <c r="G569" s="476">
        <f>G567</f>
        <v>81.234999999999999</v>
      </c>
      <c r="H569" s="210">
        <v>44</v>
      </c>
      <c r="I569" s="211">
        <v>17.16</v>
      </c>
      <c r="J569" s="175">
        <v>1</v>
      </c>
      <c r="K569" s="175">
        <f t="shared" si="129"/>
        <v>0.94379999999999997</v>
      </c>
      <c r="L569" s="175">
        <f t="shared" si="129"/>
        <v>2.4370499999999997</v>
      </c>
      <c r="M569" s="176">
        <f t="shared" si="120"/>
        <v>4.3808499999999997</v>
      </c>
      <c r="N569" s="175">
        <f t="shared" si="121"/>
        <v>85.615849999999995</v>
      </c>
      <c r="O569" s="177">
        <f t="shared" si="122"/>
        <v>0.85615849999999993</v>
      </c>
      <c r="P569" s="343">
        <f t="shared" si="123"/>
        <v>86.472008500000001</v>
      </c>
      <c r="Q569" s="179">
        <v>0.35</v>
      </c>
      <c r="R569" s="378">
        <f t="shared" si="124"/>
        <v>133.03385923076922</v>
      </c>
      <c r="S569" s="378">
        <f t="shared" si="125"/>
        <v>0.28614076923076937</v>
      </c>
      <c r="T569" s="494">
        <f t="shared" si="126"/>
        <v>133.32</v>
      </c>
      <c r="U569" s="345">
        <f t="shared" si="127"/>
        <v>46.847991499999992</v>
      </c>
      <c r="V569" s="503">
        <f t="shared" si="128"/>
        <v>0.35139507575757573</v>
      </c>
      <c r="W569" s="81">
        <v>133.32</v>
      </c>
      <c r="X569" s="924"/>
    </row>
    <row r="570" spans="1:24" ht="14.25" x14ac:dyDescent="0.3">
      <c r="A570" s="486"/>
      <c r="B570" s="204" t="s">
        <v>356</v>
      </c>
      <c r="C570" s="627"/>
      <c r="D570" s="204" t="s">
        <v>788</v>
      </c>
      <c r="E570" s="302" t="s">
        <v>62</v>
      </c>
      <c r="F570" s="302" t="s">
        <v>779</v>
      </c>
      <c r="G570" s="488">
        <v>12.31</v>
      </c>
      <c r="H570" s="272"/>
      <c r="I570" s="261" t="s">
        <v>873</v>
      </c>
      <c r="J570" s="166">
        <v>10.77</v>
      </c>
      <c r="K570" s="272"/>
      <c r="L570" s="261" t="s">
        <v>887</v>
      </c>
      <c r="M570" s="490">
        <v>0.245</v>
      </c>
      <c r="N570" s="272"/>
      <c r="O570" s="415"/>
      <c r="P570" s="414"/>
      <c r="Q570" s="416"/>
      <c r="R570" s="415"/>
      <c r="S570" s="415"/>
      <c r="T570" s="469"/>
      <c r="U570" s="470"/>
      <c r="V570" s="501"/>
      <c r="W570" s="81"/>
      <c r="X570" s="924"/>
    </row>
    <row r="571" spans="1:24" ht="14.25" x14ac:dyDescent="0.3">
      <c r="A571" s="367">
        <v>986</v>
      </c>
      <c r="B571" s="141"/>
      <c r="C571" s="618" t="s">
        <v>377</v>
      </c>
      <c r="D571" s="141" t="s">
        <v>788</v>
      </c>
      <c r="E571" s="142"/>
      <c r="F571" s="142" t="s">
        <v>49</v>
      </c>
      <c r="G571" s="491">
        <f>G570*M570</f>
        <v>3.0159500000000001</v>
      </c>
      <c r="H571" s="144"/>
      <c r="I571" s="145">
        <f>I572/H572</f>
        <v>0.94727272727272727</v>
      </c>
      <c r="J571" s="144">
        <f>J572/H572</f>
        <v>2.2727272727272728E-2</v>
      </c>
      <c r="K571" s="144">
        <f t="shared" ref="K571:K576" si="130">I571*$K$81</f>
        <v>5.21E-2</v>
      </c>
      <c r="L571" s="144">
        <f>G571*L27</f>
        <v>9.0478500000000003E-2</v>
      </c>
      <c r="M571" s="194">
        <f t="shared" ref="M571:M577" si="131">SUM(J571:L571)</f>
        <v>0.16530577272727273</v>
      </c>
      <c r="N571" s="144">
        <f t="shared" ref="N571:N577" si="132">G571+M571</f>
        <v>3.181255772727273</v>
      </c>
      <c r="O571" s="146">
        <f t="shared" ref="O571:O577" si="133">N571*$O$27</f>
        <v>3.1812557727272733E-2</v>
      </c>
      <c r="P571" s="458">
        <f t="shared" ref="P571:P577" si="134">SUM(N571:O571)</f>
        <v>3.2130683304545458</v>
      </c>
      <c r="Q571" s="147">
        <v>0.35</v>
      </c>
      <c r="R571" s="427">
        <f t="shared" ref="R571:R577" si="135">P571/(1-Q571)</f>
        <v>4.9431820468531473</v>
      </c>
      <c r="S571" s="427">
        <f t="shared" ref="S571:S577" si="136">W571-R571</f>
        <v>4.6817953146852886E-2</v>
      </c>
      <c r="T571" s="465">
        <f t="shared" ref="T571:T577" si="137">R571+S571</f>
        <v>4.99</v>
      </c>
      <c r="U571" s="429">
        <f t="shared" ref="U571:U577" si="138">T571-P571</f>
        <v>1.7769316695454545</v>
      </c>
      <c r="V571" s="502">
        <f t="shared" ref="V571:V577" si="139">U571/T571</f>
        <v>0.35609853097103294</v>
      </c>
      <c r="W571" s="81">
        <v>4.99</v>
      </c>
      <c r="X571" s="925">
        <v>4.6900000000000004</v>
      </c>
    </row>
    <row r="572" spans="1:24" ht="14.25" x14ac:dyDescent="0.3">
      <c r="A572" s="44"/>
      <c r="B572" s="44" t="s">
        <v>356</v>
      </c>
      <c r="C572" s="569"/>
      <c r="D572" s="44" t="str">
        <f>D570</f>
        <v>Plank - Alabastro Matte 3 x 11 3/4</v>
      </c>
      <c r="E572" s="45" t="s">
        <v>62</v>
      </c>
      <c r="F572" s="45" t="s">
        <v>830</v>
      </c>
      <c r="G572" s="477">
        <f>G570*J570</f>
        <v>132.5787</v>
      </c>
      <c r="H572" s="162">
        <v>44</v>
      </c>
      <c r="I572" s="48">
        <v>41.68</v>
      </c>
      <c r="J572" s="47">
        <v>1</v>
      </c>
      <c r="K572" s="47">
        <f t="shared" si="130"/>
        <v>2.2924000000000002</v>
      </c>
      <c r="L572" s="47">
        <f>G572*L27</f>
        <v>3.9773609999999997</v>
      </c>
      <c r="M572" s="89">
        <f t="shared" si="131"/>
        <v>7.2697609999999999</v>
      </c>
      <c r="N572" s="47">
        <f t="shared" si="132"/>
        <v>139.84846099999999</v>
      </c>
      <c r="O572" s="72">
        <f t="shared" si="133"/>
        <v>1.3984846099999999</v>
      </c>
      <c r="P572" s="251">
        <f t="shared" si="134"/>
        <v>141.24694560999998</v>
      </c>
      <c r="Q572" s="50">
        <v>0.35</v>
      </c>
      <c r="R572" s="250">
        <f t="shared" si="135"/>
        <v>217.30299324615382</v>
      </c>
      <c r="S572" s="250">
        <f t="shared" si="136"/>
        <v>0.49700675384619331</v>
      </c>
      <c r="T572" s="493">
        <f t="shared" si="137"/>
        <v>217.8</v>
      </c>
      <c r="U572" s="254">
        <f t="shared" si="138"/>
        <v>76.553054390000028</v>
      </c>
      <c r="V572" s="499">
        <f t="shared" si="139"/>
        <v>0.35148326166207539</v>
      </c>
      <c r="W572" s="81">
        <v>217.8</v>
      </c>
      <c r="X572" s="934">
        <v>206.36</v>
      </c>
    </row>
    <row r="573" spans="1:24" ht="14.25" x14ac:dyDescent="0.3">
      <c r="A573" s="229">
        <v>986</v>
      </c>
      <c r="B573" s="163"/>
      <c r="C573" s="621" t="s">
        <v>376</v>
      </c>
      <c r="D573" s="163" t="s">
        <v>789</v>
      </c>
      <c r="E573" s="164"/>
      <c r="F573" s="164" t="s">
        <v>49</v>
      </c>
      <c r="G573" s="492">
        <f>G571</f>
        <v>3.0159500000000001</v>
      </c>
      <c r="H573" s="166"/>
      <c r="I573" s="145">
        <f>I574/H574</f>
        <v>0.94727272727272727</v>
      </c>
      <c r="J573" s="144">
        <f>J574/H574</f>
        <v>2.2727272727272728E-2</v>
      </c>
      <c r="K573" s="144">
        <f t="shared" si="130"/>
        <v>5.21E-2</v>
      </c>
      <c r="L573" s="144">
        <f>L571</f>
        <v>9.0478500000000003E-2</v>
      </c>
      <c r="M573" s="194">
        <f t="shared" si="131"/>
        <v>0.16530577272727273</v>
      </c>
      <c r="N573" s="144">
        <f t="shared" si="132"/>
        <v>3.181255772727273</v>
      </c>
      <c r="O573" s="146">
        <f t="shared" si="133"/>
        <v>3.1812557727272733E-2</v>
      </c>
      <c r="P573" s="458">
        <f t="shared" si="134"/>
        <v>3.2130683304545458</v>
      </c>
      <c r="Q573" s="147">
        <v>0.35</v>
      </c>
      <c r="R573" s="427">
        <f t="shared" si="135"/>
        <v>4.9431820468531473</v>
      </c>
      <c r="S573" s="427">
        <f t="shared" si="136"/>
        <v>4.6817953146852886E-2</v>
      </c>
      <c r="T573" s="465">
        <f t="shared" si="137"/>
        <v>4.99</v>
      </c>
      <c r="U573" s="429">
        <f t="shared" si="138"/>
        <v>1.7769316695454545</v>
      </c>
      <c r="V573" s="502">
        <f t="shared" si="139"/>
        <v>0.35609853097103294</v>
      </c>
      <c r="W573" s="81">
        <v>4.99</v>
      </c>
      <c r="X573" s="924">
        <v>4.6900000000000004</v>
      </c>
    </row>
    <row r="574" spans="1:24" ht="14.25" x14ac:dyDescent="0.3">
      <c r="A574" s="44"/>
      <c r="B574" s="44" t="s">
        <v>356</v>
      </c>
      <c r="C574" s="569"/>
      <c r="D574" s="44" t="str">
        <f>D573</f>
        <v>Plank - Urban Mist Matte 3 x 11 3/4</v>
      </c>
      <c r="E574" s="45" t="s">
        <v>62</v>
      </c>
      <c r="F574" s="45" t="s">
        <v>830</v>
      </c>
      <c r="G574" s="477">
        <f>G572*J572</f>
        <v>132.5787</v>
      </c>
      <c r="H574" s="162">
        <v>44</v>
      </c>
      <c r="I574" s="48">
        <v>41.68</v>
      </c>
      <c r="J574" s="47">
        <v>1</v>
      </c>
      <c r="K574" s="47">
        <f t="shared" si="130"/>
        <v>2.2924000000000002</v>
      </c>
      <c r="L574" s="47">
        <f>L572</f>
        <v>3.9773609999999997</v>
      </c>
      <c r="M574" s="89">
        <f t="shared" si="131"/>
        <v>7.2697609999999999</v>
      </c>
      <c r="N574" s="47">
        <f t="shared" si="132"/>
        <v>139.84846099999999</v>
      </c>
      <c r="O574" s="72">
        <f t="shared" si="133"/>
        <v>1.3984846099999999</v>
      </c>
      <c r="P574" s="251">
        <f t="shared" si="134"/>
        <v>141.24694560999998</v>
      </c>
      <c r="Q574" s="50">
        <v>0.35</v>
      </c>
      <c r="R574" s="250">
        <f t="shared" si="135"/>
        <v>217.30299324615382</v>
      </c>
      <c r="S574" s="250">
        <f t="shared" si="136"/>
        <v>0.49700675384619331</v>
      </c>
      <c r="T574" s="493">
        <f t="shared" si="137"/>
        <v>217.8</v>
      </c>
      <c r="U574" s="254">
        <f t="shared" si="138"/>
        <v>76.553054390000028</v>
      </c>
      <c r="V574" s="499">
        <f t="shared" si="139"/>
        <v>0.35148326166207539</v>
      </c>
      <c r="W574" s="81">
        <f>W572</f>
        <v>217.8</v>
      </c>
      <c r="X574" s="934">
        <v>206.36</v>
      </c>
    </row>
    <row r="575" spans="1:24" ht="14.25" x14ac:dyDescent="0.3">
      <c r="A575" s="229">
        <v>986</v>
      </c>
      <c r="B575" s="163"/>
      <c r="C575" s="621" t="s">
        <v>375</v>
      </c>
      <c r="D575" s="163" t="s">
        <v>790</v>
      </c>
      <c r="E575" s="164"/>
      <c r="F575" s="164" t="s">
        <v>49</v>
      </c>
      <c r="G575" s="492">
        <f>G571</f>
        <v>3.0159500000000001</v>
      </c>
      <c r="H575" s="166"/>
      <c r="I575" s="145">
        <f>I576/H576</f>
        <v>0.94727272727272727</v>
      </c>
      <c r="J575" s="144">
        <f>J576/H576</f>
        <v>2.2727272727272728E-2</v>
      </c>
      <c r="K575" s="144">
        <f t="shared" si="130"/>
        <v>5.21E-2</v>
      </c>
      <c r="L575" s="144">
        <f>L573</f>
        <v>9.0478500000000003E-2</v>
      </c>
      <c r="M575" s="194">
        <f t="shared" si="131"/>
        <v>0.16530577272727273</v>
      </c>
      <c r="N575" s="144">
        <f t="shared" si="132"/>
        <v>3.181255772727273</v>
      </c>
      <c r="O575" s="146">
        <f t="shared" si="133"/>
        <v>3.1812557727272733E-2</v>
      </c>
      <c r="P575" s="458">
        <f t="shared" si="134"/>
        <v>3.2130683304545458</v>
      </c>
      <c r="Q575" s="147">
        <v>0.35</v>
      </c>
      <c r="R575" s="427">
        <f t="shared" si="135"/>
        <v>4.9431820468531473</v>
      </c>
      <c r="S575" s="427">
        <f t="shared" si="136"/>
        <v>4.6817953146852886E-2</v>
      </c>
      <c r="T575" s="465">
        <f t="shared" si="137"/>
        <v>4.99</v>
      </c>
      <c r="U575" s="429">
        <f t="shared" si="138"/>
        <v>1.7769316695454545</v>
      </c>
      <c r="V575" s="502">
        <f t="shared" si="139"/>
        <v>0.35609853097103294</v>
      </c>
      <c r="W575" s="81">
        <v>4.99</v>
      </c>
      <c r="X575" s="925">
        <v>4.6900000000000004</v>
      </c>
    </row>
    <row r="576" spans="1:24" ht="15" thickBot="1" x14ac:dyDescent="0.35">
      <c r="A576" s="206"/>
      <c r="B576" s="206" t="s">
        <v>356</v>
      </c>
      <c r="C576" s="628"/>
      <c r="D576" s="206" t="str">
        <f>D575</f>
        <v>Plank - Doe Skin Matte 3 x 11 3/4</v>
      </c>
      <c r="E576" s="208" t="s">
        <v>62</v>
      </c>
      <c r="F576" s="208" t="s">
        <v>830</v>
      </c>
      <c r="G576" s="476">
        <f>G574*J574</f>
        <v>132.5787</v>
      </c>
      <c r="H576" s="210">
        <v>44</v>
      </c>
      <c r="I576" s="211">
        <v>41.68</v>
      </c>
      <c r="J576" s="175">
        <v>1</v>
      </c>
      <c r="K576" s="175">
        <f t="shared" si="130"/>
        <v>2.2924000000000002</v>
      </c>
      <c r="L576" s="175">
        <f>L574</f>
        <v>3.9773609999999997</v>
      </c>
      <c r="M576" s="176">
        <f t="shared" si="131"/>
        <v>7.2697609999999999</v>
      </c>
      <c r="N576" s="175">
        <f t="shared" si="132"/>
        <v>139.84846099999999</v>
      </c>
      <c r="O576" s="177">
        <f t="shared" si="133"/>
        <v>1.3984846099999999</v>
      </c>
      <c r="P576" s="343">
        <f t="shared" si="134"/>
        <v>141.24694560999998</v>
      </c>
      <c r="Q576" s="179">
        <v>0.35</v>
      </c>
      <c r="R576" s="378">
        <f t="shared" si="135"/>
        <v>217.30299324615382</v>
      </c>
      <c r="S576" s="378">
        <f t="shared" si="136"/>
        <v>0.49700675384619331</v>
      </c>
      <c r="T576" s="494">
        <f t="shared" si="137"/>
        <v>217.8</v>
      </c>
      <c r="U576" s="345">
        <f t="shared" si="138"/>
        <v>76.553054390000028</v>
      </c>
      <c r="V576" s="503">
        <f t="shared" si="139"/>
        <v>0.35148326166207539</v>
      </c>
      <c r="W576" s="81">
        <f>W572</f>
        <v>217.8</v>
      </c>
      <c r="X576" s="934">
        <v>206.36</v>
      </c>
    </row>
    <row r="577" spans="1:25" ht="14.25" x14ac:dyDescent="0.3">
      <c r="A577" s="93">
        <v>987</v>
      </c>
      <c r="B577" s="44" t="s">
        <v>356</v>
      </c>
      <c r="C577" s="569" t="s">
        <v>373</v>
      </c>
      <c r="D577" s="44" t="s">
        <v>374</v>
      </c>
      <c r="E577" s="45" t="s">
        <v>49</v>
      </c>
      <c r="F577" s="45" t="s">
        <v>49</v>
      </c>
      <c r="G577" s="96">
        <v>1.23</v>
      </c>
      <c r="H577" s="162">
        <v>216</v>
      </c>
      <c r="I577" s="48">
        <v>0.2</v>
      </c>
      <c r="J577" s="47">
        <v>0.6</v>
      </c>
      <c r="K577" s="47">
        <f>I577*$K$38</f>
        <v>0.05</v>
      </c>
      <c r="L577" s="47">
        <f>G577*$L$27</f>
        <v>3.6899999999999995E-2</v>
      </c>
      <c r="M577" s="194">
        <f t="shared" si="131"/>
        <v>0.68690000000000007</v>
      </c>
      <c r="N577" s="47">
        <f t="shared" si="132"/>
        <v>1.9169</v>
      </c>
      <c r="O577" s="146">
        <f t="shared" si="133"/>
        <v>1.9169000000000002E-2</v>
      </c>
      <c r="P577" s="458">
        <f t="shared" si="134"/>
        <v>1.936069</v>
      </c>
      <c r="Q577" s="147">
        <v>0.35</v>
      </c>
      <c r="R577" s="427">
        <f t="shared" si="135"/>
        <v>2.9785676923076925</v>
      </c>
      <c r="S577" s="427">
        <f t="shared" si="136"/>
        <v>0.52143230769230753</v>
      </c>
      <c r="T577" s="496">
        <f t="shared" si="137"/>
        <v>3.5</v>
      </c>
      <c r="U577" s="429">
        <f t="shared" si="138"/>
        <v>1.563931</v>
      </c>
      <c r="V577" s="499">
        <f t="shared" si="139"/>
        <v>0.44683742857142855</v>
      </c>
      <c r="W577" s="81">
        <v>3.5</v>
      </c>
      <c r="X577" s="920">
        <v>3.5</v>
      </c>
    </row>
    <row r="578" spans="1:25" x14ac:dyDescent="0.3">
      <c r="A578" s="84">
        <f>A577</f>
        <v>987</v>
      </c>
      <c r="B578" s="6" t="s">
        <v>356</v>
      </c>
      <c r="C578" s="565" t="s">
        <v>371</v>
      </c>
      <c r="D578" s="6" t="s">
        <v>372</v>
      </c>
      <c r="E578" s="7" t="s">
        <v>49</v>
      </c>
      <c r="F578" s="7" t="str">
        <f>F577</f>
        <v>PC</v>
      </c>
      <c r="G578" s="20">
        <v>1.23</v>
      </c>
      <c r="H578" s="259"/>
      <c r="I578" s="10"/>
      <c r="J578" s="9"/>
      <c r="K578" s="47"/>
      <c r="L578" s="47"/>
      <c r="M578" s="63"/>
      <c r="N578" s="47"/>
      <c r="O578" s="70"/>
      <c r="P578" s="439"/>
      <c r="Q578" s="33"/>
      <c r="R578" s="495"/>
      <c r="S578" s="495"/>
      <c r="T578" s="67"/>
      <c r="U578" s="497"/>
      <c r="V578" s="498"/>
      <c r="W578" s="81">
        <f>W577</f>
        <v>3.5</v>
      </c>
      <c r="X578" s="920">
        <v>3.5</v>
      </c>
    </row>
    <row r="579" spans="1:25" x14ac:dyDescent="0.3">
      <c r="A579" s="84">
        <f>A577</f>
        <v>987</v>
      </c>
      <c r="B579" s="6" t="s">
        <v>356</v>
      </c>
      <c r="C579" s="565" t="s">
        <v>369</v>
      </c>
      <c r="D579" s="6" t="s">
        <v>370</v>
      </c>
      <c r="E579" s="7" t="s">
        <v>49</v>
      </c>
      <c r="F579" s="7" t="str">
        <f>F577</f>
        <v>PC</v>
      </c>
      <c r="G579" s="20">
        <v>1.23</v>
      </c>
      <c r="H579" s="259"/>
      <c r="I579" s="10"/>
      <c r="J579" s="9"/>
      <c r="K579" s="47"/>
      <c r="L579" s="47"/>
      <c r="M579" s="63"/>
      <c r="N579" s="9"/>
      <c r="O579" s="70"/>
      <c r="P579" s="439"/>
      <c r="Q579" s="33"/>
      <c r="R579" s="495"/>
      <c r="S579" s="495"/>
      <c r="T579" s="67"/>
      <c r="U579" s="497"/>
      <c r="V579" s="498"/>
      <c r="W579" s="81">
        <f>W577</f>
        <v>3.5</v>
      </c>
      <c r="X579" s="920">
        <v>3.5</v>
      </c>
    </row>
    <row r="580" spans="1:25" x14ac:dyDescent="0.3">
      <c r="A580" s="870" t="s">
        <v>1035</v>
      </c>
      <c r="B580" s="359"/>
      <c r="C580" s="551"/>
      <c r="D580" s="359"/>
      <c r="E580" s="360"/>
      <c r="F580" s="360"/>
      <c r="G580" s="552"/>
      <c r="H580" s="553"/>
      <c r="I580" s="361"/>
      <c r="J580" s="361"/>
      <c r="K580" s="361"/>
      <c r="L580" s="361"/>
      <c r="M580" s="554"/>
      <c r="N580" s="361"/>
      <c r="O580" s="362"/>
      <c r="P580" s="555"/>
      <c r="Q580" s="363"/>
      <c r="R580" s="556"/>
      <c r="S580" s="556"/>
      <c r="T580" s="557"/>
      <c r="U580" s="558"/>
      <c r="V580" s="559"/>
      <c r="W580" s="81"/>
      <c r="X580" s="926"/>
    </row>
    <row r="581" spans="1:25" x14ac:dyDescent="0.3">
      <c r="A581" s="541"/>
      <c r="B581" s="542"/>
      <c r="C581" s="543"/>
      <c r="D581" s="368" t="s">
        <v>908</v>
      </c>
      <c r="E581" s="371"/>
      <c r="F581" s="371"/>
      <c r="G581" s="381"/>
      <c r="H581" s="372"/>
      <c r="I581" s="81"/>
      <c r="J581" s="81"/>
      <c r="K581" s="130">
        <v>5.5E-2</v>
      </c>
      <c r="L581" s="340"/>
      <c r="M581" s="391"/>
      <c r="N581" s="340"/>
      <c r="O581" s="373"/>
      <c r="P581" s="391"/>
      <c r="Q581" s="374"/>
      <c r="R581" s="373"/>
      <c r="S581" s="373"/>
      <c r="T581" s="544"/>
      <c r="U581" s="392"/>
      <c r="V581" s="377"/>
      <c r="W581" s="81"/>
      <c r="X581" s="926"/>
      <c r="Y581" s="88"/>
    </row>
    <row r="582" spans="1:25" s="5" customFormat="1" ht="51" x14ac:dyDescent="0.3">
      <c r="A582" s="26" t="s">
        <v>818</v>
      </c>
      <c r="B582" s="26" t="s">
        <v>782</v>
      </c>
      <c r="C582" s="26" t="s">
        <v>783</v>
      </c>
      <c r="D582" s="26" t="s">
        <v>828</v>
      </c>
      <c r="E582" s="27" t="s">
        <v>781</v>
      </c>
      <c r="F582" s="27" t="s">
        <v>780</v>
      </c>
      <c r="G582" s="28" t="s">
        <v>823</v>
      </c>
      <c r="H582" s="29" t="s">
        <v>834</v>
      </c>
      <c r="I582" s="30" t="s">
        <v>832</v>
      </c>
      <c r="J582" s="27" t="s">
        <v>800</v>
      </c>
      <c r="K582" s="27" t="s">
        <v>801</v>
      </c>
      <c r="L582" s="27" t="str">
        <f>L28</f>
        <v>SURCH FEE</v>
      </c>
      <c r="M582" s="61" t="s">
        <v>810</v>
      </c>
      <c r="N582" s="27" t="s">
        <v>802</v>
      </c>
      <c r="O582" s="29" t="s">
        <v>803</v>
      </c>
      <c r="P582" s="66" t="s">
        <v>811</v>
      </c>
      <c r="Q582" s="32" t="s">
        <v>804</v>
      </c>
      <c r="R582" s="29" t="s">
        <v>805</v>
      </c>
      <c r="S582" s="29" t="s">
        <v>806</v>
      </c>
      <c r="T582" s="61" t="s">
        <v>835</v>
      </c>
      <c r="U582" s="27" t="s">
        <v>808</v>
      </c>
      <c r="V582" s="27" t="s">
        <v>809</v>
      </c>
      <c r="W582" s="80"/>
      <c r="X582" s="904" t="s">
        <v>820</v>
      </c>
      <c r="Y582" s="5" t="s">
        <v>821</v>
      </c>
    </row>
    <row r="583" spans="1:25" ht="12.75" customHeight="1" x14ac:dyDescent="0.3">
      <c r="A583" s="229"/>
      <c r="B583" s="163" t="s">
        <v>739</v>
      </c>
      <c r="C583" s="163" t="s">
        <v>749</v>
      </c>
      <c r="D583" s="163" t="s">
        <v>750</v>
      </c>
      <c r="E583" s="164" t="s">
        <v>62</v>
      </c>
      <c r="F583" s="164" t="s">
        <v>779</v>
      </c>
      <c r="G583" s="437">
        <v>4.88</v>
      </c>
      <c r="H583" s="166"/>
      <c r="I583" s="323"/>
      <c r="J583" s="321" t="s">
        <v>873</v>
      </c>
      <c r="K583" s="509">
        <v>5.5</v>
      </c>
      <c r="L583" s="166"/>
      <c r="M583" s="168"/>
      <c r="N583" s="166"/>
      <c r="O583" s="169"/>
      <c r="P583" s="168"/>
      <c r="Q583" s="170"/>
      <c r="R583" s="169"/>
      <c r="S583" s="169"/>
      <c r="T583" s="183"/>
      <c r="U583" s="171"/>
      <c r="V583" s="187"/>
      <c r="W583" s="81"/>
      <c r="X583" s="920"/>
    </row>
    <row r="584" spans="1:25" ht="12.75" customHeight="1" x14ac:dyDescent="0.3">
      <c r="A584" s="44"/>
      <c r="B584" s="44"/>
      <c r="C584" s="44"/>
      <c r="D584" s="44"/>
      <c r="E584" s="45"/>
      <c r="F584" s="45" t="s">
        <v>830</v>
      </c>
      <c r="G584" s="508">
        <f>4.88*K583</f>
        <v>26.84</v>
      </c>
      <c r="H584" s="162">
        <v>24</v>
      </c>
      <c r="I584" s="145">
        <v>20</v>
      </c>
      <c r="J584" s="47">
        <v>0.5</v>
      </c>
      <c r="K584" s="47">
        <f>I584*$K$81</f>
        <v>1.1000000000000001</v>
      </c>
      <c r="L584" s="47">
        <f>G584*L27</f>
        <v>0.80519999999999992</v>
      </c>
      <c r="M584" s="89">
        <f>SUM(J584:L584)</f>
        <v>2.4051999999999998</v>
      </c>
      <c r="N584" s="47">
        <f>G584+M584</f>
        <v>29.245200000000001</v>
      </c>
      <c r="O584" s="72">
        <f>N584*O27</f>
        <v>0.29245199999999999</v>
      </c>
      <c r="P584" s="62">
        <f>SUM(N584:O584)</f>
        <v>29.537652000000001</v>
      </c>
      <c r="Q584" s="50">
        <v>0.33</v>
      </c>
      <c r="R584" s="72">
        <f>P584/(1-Q584)</f>
        <v>44.086047761194038</v>
      </c>
      <c r="S584" s="95"/>
      <c r="T584" s="96">
        <f>R584+S584</f>
        <v>44.086047761194038</v>
      </c>
      <c r="U584" s="97">
        <f>T584-P584</f>
        <v>14.548395761194037</v>
      </c>
      <c r="V584" s="51">
        <f>U584/T584</f>
        <v>0.33000000000000007</v>
      </c>
      <c r="W584" s="81">
        <v>87.84</v>
      </c>
      <c r="X584" s="920">
        <v>86.55</v>
      </c>
    </row>
    <row r="585" spans="1:25" ht="14.25" x14ac:dyDescent="0.3">
      <c r="A585" s="6"/>
      <c r="B585" s="6" t="s">
        <v>739</v>
      </c>
      <c r="C585" s="6" t="s">
        <v>751</v>
      </c>
      <c r="D585" s="6" t="s">
        <v>752</v>
      </c>
      <c r="E585" s="7" t="s">
        <v>62</v>
      </c>
      <c r="F585" s="7" t="s">
        <v>779</v>
      </c>
      <c r="G585" s="482">
        <v>4.88</v>
      </c>
      <c r="H585" s="9">
        <v>5.5</v>
      </c>
      <c r="I585" s="10">
        <v>20</v>
      </c>
      <c r="J585" s="9"/>
      <c r="K585" s="9"/>
      <c r="L585" s="9"/>
      <c r="M585" s="59"/>
      <c r="N585" s="9"/>
      <c r="O585" s="70"/>
      <c r="P585" s="59"/>
      <c r="Q585" s="33"/>
      <c r="R585" s="70"/>
      <c r="S585" s="70"/>
      <c r="T585" s="67"/>
      <c r="U585" s="8"/>
      <c r="V585" s="19"/>
      <c r="W585" s="81"/>
      <c r="X585" s="920"/>
    </row>
    <row r="586" spans="1:25" ht="14.25" x14ac:dyDescent="0.3">
      <c r="A586" s="84">
        <v>968</v>
      </c>
      <c r="B586" s="163" t="s">
        <v>739</v>
      </c>
      <c r="C586" s="87" t="s">
        <v>753</v>
      </c>
      <c r="D586" s="6" t="s">
        <v>754</v>
      </c>
      <c r="E586" s="7" t="s">
        <v>62</v>
      </c>
      <c r="F586" s="7" t="s">
        <v>779</v>
      </c>
      <c r="G586" s="482">
        <v>4.88</v>
      </c>
      <c r="H586" s="9">
        <v>5.5</v>
      </c>
      <c r="I586" s="10">
        <v>20</v>
      </c>
      <c r="J586" s="9"/>
      <c r="K586" s="9"/>
      <c r="L586" s="9"/>
      <c r="M586" s="59"/>
      <c r="N586" s="9"/>
      <c r="O586" s="70"/>
      <c r="P586" s="59"/>
      <c r="Q586" s="33"/>
      <c r="R586" s="70"/>
      <c r="S586" s="70"/>
      <c r="T586" s="67"/>
      <c r="U586" s="8"/>
      <c r="V586" s="19"/>
      <c r="W586" s="81"/>
      <c r="X586" s="920"/>
      <c r="Y586" s="11" t="s">
        <v>989</v>
      </c>
    </row>
    <row r="587" spans="1:25" ht="14.25" x14ac:dyDescent="0.3">
      <c r="A587" s="806">
        <v>968</v>
      </c>
      <c r="B587" s="163" t="s">
        <v>739</v>
      </c>
      <c r="C587" s="807" t="s">
        <v>755</v>
      </c>
      <c r="D587" s="163" t="s">
        <v>756</v>
      </c>
      <c r="E587" s="164" t="s">
        <v>62</v>
      </c>
      <c r="F587" s="164" t="s">
        <v>779</v>
      </c>
      <c r="G587" s="437">
        <v>4.88</v>
      </c>
      <c r="H587" s="166"/>
      <c r="I587" s="167"/>
      <c r="J587" s="166"/>
      <c r="K587" s="166"/>
      <c r="L587" s="166"/>
      <c r="M587" s="168"/>
      <c r="N587" s="166"/>
      <c r="O587" s="169"/>
      <c r="P587" s="168"/>
      <c r="Q587" s="170"/>
      <c r="R587" s="169"/>
      <c r="S587" s="169"/>
      <c r="T587" s="183"/>
      <c r="U587" s="171"/>
      <c r="V587" s="187"/>
      <c r="W587" s="81"/>
      <c r="X587" s="924"/>
    </row>
    <row r="588" spans="1:25" ht="12.75" customHeight="1" x14ac:dyDescent="0.3">
      <c r="A588" s="808"/>
      <c r="B588" s="44"/>
      <c r="C588" s="809"/>
      <c r="D588" s="44"/>
      <c r="E588" s="45"/>
      <c r="F588" s="45" t="s">
        <v>830</v>
      </c>
      <c r="G588" s="481">
        <f>G584</f>
        <v>26.84</v>
      </c>
      <c r="H588" s="162">
        <v>24</v>
      </c>
      <c r="I588" s="145">
        <v>20</v>
      </c>
      <c r="J588" s="47">
        <v>0.5</v>
      </c>
      <c r="K588" s="47">
        <f>I588*$K$81</f>
        <v>1.1000000000000001</v>
      </c>
      <c r="L588" s="47">
        <f>L584</f>
        <v>0.80519999999999992</v>
      </c>
      <c r="M588" s="89">
        <f>SUM(J588:L588)</f>
        <v>2.4051999999999998</v>
      </c>
      <c r="N588" s="47">
        <f>G588+M588</f>
        <v>29.245200000000001</v>
      </c>
      <c r="O588" s="72">
        <f>O584</f>
        <v>0.29245199999999999</v>
      </c>
      <c r="P588" s="62">
        <f>SUM(N588:O588)</f>
        <v>29.537652000000001</v>
      </c>
      <c r="Q588" s="50">
        <v>0.33</v>
      </c>
      <c r="R588" s="72">
        <f>P588/(1-Q588)</f>
        <v>44.086047761194038</v>
      </c>
      <c r="S588" s="95"/>
      <c r="T588" s="96">
        <f>R588+S588</f>
        <v>44.086047761194038</v>
      </c>
      <c r="U588" s="97">
        <f>T588-P588</f>
        <v>14.548395761194037</v>
      </c>
      <c r="V588" s="51">
        <f>U588/T588</f>
        <v>0.33000000000000007</v>
      </c>
      <c r="W588" s="81">
        <v>87.84</v>
      </c>
      <c r="X588" s="920">
        <v>86.55</v>
      </c>
    </row>
    <row r="589" spans="1:25" ht="15" thickBot="1" x14ac:dyDescent="0.35">
      <c r="A589" s="52"/>
      <c r="B589" s="52" t="s">
        <v>739</v>
      </c>
      <c r="C589" s="52" t="s">
        <v>757</v>
      </c>
      <c r="D589" s="52" t="s">
        <v>758</v>
      </c>
      <c r="E589" s="53" t="s">
        <v>62</v>
      </c>
      <c r="F589" s="53" t="s">
        <v>779</v>
      </c>
      <c r="G589" s="507">
        <v>4.88</v>
      </c>
      <c r="H589" s="54">
        <v>5.5</v>
      </c>
      <c r="I589" s="55">
        <v>20</v>
      </c>
      <c r="J589" s="54"/>
      <c r="K589" s="54"/>
      <c r="L589" s="54"/>
      <c r="M589" s="68"/>
      <c r="N589" s="54"/>
      <c r="O589" s="71"/>
      <c r="P589" s="68"/>
      <c r="Q589" s="57"/>
      <c r="R589" s="71"/>
      <c r="S589" s="71"/>
      <c r="T589" s="74"/>
      <c r="U589" s="56"/>
      <c r="V589" s="58"/>
      <c r="W589" s="81"/>
      <c r="X589" s="925"/>
    </row>
    <row r="590" spans="1:25" s="608" customFormat="1" ht="14.25" x14ac:dyDescent="0.3">
      <c r="E590" s="609"/>
      <c r="F590" s="609"/>
      <c r="G590" s="819"/>
      <c r="H590" s="121"/>
      <c r="I590" s="121"/>
      <c r="J590" s="121"/>
      <c r="K590" s="121"/>
      <c r="L590" s="121"/>
      <c r="M590" s="630"/>
      <c r="N590" s="121"/>
      <c r="O590" s="632"/>
      <c r="P590" s="630"/>
      <c r="Q590" s="848"/>
      <c r="R590" s="632"/>
      <c r="S590" s="632"/>
      <c r="T590" s="634"/>
      <c r="U590" s="611"/>
      <c r="V590" s="822"/>
      <c r="W590" s="121"/>
      <c r="X590" s="632"/>
    </row>
    <row r="591" spans="1:25" s="5" customFormat="1" ht="51" x14ac:dyDescent="0.3">
      <c r="A591" s="26" t="s">
        <v>818</v>
      </c>
      <c r="B591" s="26" t="s">
        <v>782</v>
      </c>
      <c r="C591" s="26" t="s">
        <v>783</v>
      </c>
      <c r="D591" s="26" t="s">
        <v>828</v>
      </c>
      <c r="E591" s="27" t="s">
        <v>781</v>
      </c>
      <c r="F591" s="27" t="s">
        <v>780</v>
      </c>
      <c r="G591" s="28" t="s">
        <v>823</v>
      </c>
      <c r="H591" s="29" t="s">
        <v>834</v>
      </c>
      <c r="I591" s="29" t="s">
        <v>832</v>
      </c>
      <c r="J591" s="27" t="s">
        <v>800</v>
      </c>
      <c r="K591" s="27" t="s">
        <v>801</v>
      </c>
      <c r="L591" s="27">
        <f>L36</f>
        <v>0.68309999999999993</v>
      </c>
      <c r="M591" s="61" t="s">
        <v>810</v>
      </c>
      <c r="N591" s="27" t="s">
        <v>802</v>
      </c>
      <c r="O591" s="29" t="s">
        <v>803</v>
      </c>
      <c r="P591" s="66" t="s">
        <v>811</v>
      </c>
      <c r="Q591" s="32" t="s">
        <v>804</v>
      </c>
      <c r="R591" s="29" t="s">
        <v>805</v>
      </c>
      <c r="S591" s="29" t="s">
        <v>806</v>
      </c>
      <c r="T591" s="61" t="s">
        <v>835</v>
      </c>
      <c r="U591" s="27" t="s">
        <v>808</v>
      </c>
      <c r="V591" s="27" t="s">
        <v>809</v>
      </c>
      <c r="W591" s="80"/>
      <c r="X591" s="922" t="s">
        <v>820</v>
      </c>
      <c r="Y591" s="5" t="s">
        <v>821</v>
      </c>
    </row>
    <row r="592" spans="1:25" ht="14.25" x14ac:dyDescent="0.3">
      <c r="A592" s="93">
        <v>1046</v>
      </c>
      <c r="B592" s="44" t="s">
        <v>427</v>
      </c>
      <c r="C592" s="569" t="s">
        <v>428</v>
      </c>
      <c r="D592" s="44" t="s">
        <v>429</v>
      </c>
      <c r="E592" s="45" t="s">
        <v>3</v>
      </c>
      <c r="F592" s="45" t="s">
        <v>3</v>
      </c>
      <c r="G592" s="481">
        <v>19.989999999999998</v>
      </c>
      <c r="H592" s="162">
        <v>5</v>
      </c>
      <c r="I592" s="48">
        <v>4</v>
      </c>
      <c r="J592" s="47">
        <v>0.5</v>
      </c>
      <c r="K592" s="47">
        <f>I592*$K$27</f>
        <v>0.52</v>
      </c>
      <c r="L592" s="47">
        <f>G592*$L$27</f>
        <v>0.5996999999999999</v>
      </c>
      <c r="M592" s="89">
        <f>SUM(J592:L592)</f>
        <v>1.6196999999999999</v>
      </c>
      <c r="N592" s="9">
        <f>G592+M592</f>
        <v>21.609699999999997</v>
      </c>
      <c r="O592" s="70">
        <f>N592*$O$27</f>
        <v>0.21609699999999998</v>
      </c>
      <c r="P592" s="67">
        <f>N592+O592</f>
        <v>21.825796999999998</v>
      </c>
      <c r="Q592" s="50">
        <v>0.35</v>
      </c>
      <c r="R592" s="75">
        <f>P592/(1-Q592)</f>
        <v>33.578149230769228</v>
      </c>
      <c r="S592" s="75">
        <f>W592-R592</f>
        <v>4.1718507692307725</v>
      </c>
      <c r="T592" s="20">
        <f>R592+S592</f>
        <v>37.75</v>
      </c>
      <c r="U592" s="22">
        <f>T592-P592</f>
        <v>15.924203000000002</v>
      </c>
      <c r="V592" s="19">
        <f>U592/T592</f>
        <v>0.4218331920529802</v>
      </c>
      <c r="W592" s="81">
        <f>W597</f>
        <v>37.75</v>
      </c>
      <c r="X592" s="924">
        <v>32.75</v>
      </c>
    </row>
    <row r="593" spans="1:25" ht="15" thickBot="1" x14ac:dyDescent="0.35">
      <c r="A593" s="52"/>
      <c r="B593" s="52" t="s">
        <v>427</v>
      </c>
      <c r="C593" s="624" t="s">
        <v>430</v>
      </c>
      <c r="D593" s="52" t="s">
        <v>431</v>
      </c>
      <c r="E593" s="53" t="s">
        <v>3</v>
      </c>
      <c r="F593" s="53" t="s">
        <v>3</v>
      </c>
      <c r="G593" s="507">
        <v>19.600000000000001</v>
      </c>
      <c r="H593" s="266">
        <v>5</v>
      </c>
      <c r="I593" s="55">
        <v>4</v>
      </c>
      <c r="J593" s="54">
        <f>J592</f>
        <v>0.5</v>
      </c>
      <c r="K593" s="54">
        <f>I593*$K$27</f>
        <v>0.52</v>
      </c>
      <c r="L593" s="54">
        <f>G593*$L$27</f>
        <v>0.58799999999999997</v>
      </c>
      <c r="M593" s="64">
        <f>SUM(J593:L593)</f>
        <v>1.6080000000000001</v>
      </c>
      <c r="N593" s="54">
        <f>G593+M593</f>
        <v>21.208000000000002</v>
      </c>
      <c r="O593" s="71">
        <f>N593*$O$27</f>
        <v>0.21208000000000002</v>
      </c>
      <c r="P593" s="74">
        <f>N593+O593</f>
        <v>21.420080000000002</v>
      </c>
      <c r="Q593" s="57">
        <f>Q592</f>
        <v>0.35</v>
      </c>
      <c r="R593" s="76">
        <f>P593/(1-Q593)</f>
        <v>32.953969230769232</v>
      </c>
      <c r="S593" s="76">
        <f>W593-R593</f>
        <v>4.6030769230767987E-2</v>
      </c>
      <c r="T593" s="65">
        <f>R593+S593</f>
        <v>33</v>
      </c>
      <c r="U593" s="77">
        <f>T593-P593</f>
        <v>11.579919999999998</v>
      </c>
      <c r="V593" s="58">
        <f>U593/T593</f>
        <v>0.35090666666666659</v>
      </c>
      <c r="W593" s="81">
        <v>33</v>
      </c>
      <c r="X593" s="925"/>
    </row>
    <row r="594" spans="1:25" s="608" customFormat="1" ht="14.25" x14ac:dyDescent="0.3">
      <c r="A594" s="864" t="s">
        <v>1028</v>
      </c>
      <c r="E594" s="609"/>
      <c r="F594" s="609"/>
      <c r="G594" s="819"/>
      <c r="H594" s="847"/>
      <c r="I594" s="121"/>
      <c r="J594" s="121"/>
      <c r="K594" s="121"/>
      <c r="L594" s="121"/>
      <c r="M594" s="631"/>
      <c r="N594" s="121"/>
      <c r="O594" s="632"/>
      <c r="P594" s="634"/>
      <c r="Q594" s="848"/>
      <c r="R594" s="849"/>
      <c r="S594" s="849"/>
      <c r="T594" s="126"/>
      <c r="U594" s="574"/>
      <c r="V594" s="822"/>
      <c r="W594" s="121"/>
      <c r="X594" s="632"/>
    </row>
    <row r="595" spans="1:25" s="5" customFormat="1" ht="51" x14ac:dyDescent="0.3">
      <c r="A595" s="26" t="s">
        <v>818</v>
      </c>
      <c r="B595" s="26" t="s">
        <v>782</v>
      </c>
      <c r="C595" s="26" t="s">
        <v>783</v>
      </c>
      <c r="D595" s="26" t="s">
        <v>828</v>
      </c>
      <c r="E595" s="27" t="s">
        <v>781</v>
      </c>
      <c r="F595" s="27" t="s">
        <v>780</v>
      </c>
      <c r="G595" s="28" t="s">
        <v>823</v>
      </c>
      <c r="H595" s="29" t="s">
        <v>834</v>
      </c>
      <c r="I595" s="30" t="s">
        <v>832</v>
      </c>
      <c r="J595" s="27" t="s">
        <v>800</v>
      </c>
      <c r="K595" s="27" t="s">
        <v>801</v>
      </c>
      <c r="L595" s="27" t="str">
        <f>L39</f>
        <v>SURCH FEE</v>
      </c>
      <c r="M595" s="61" t="s">
        <v>810</v>
      </c>
      <c r="N595" s="27" t="s">
        <v>802</v>
      </c>
      <c r="O595" s="29" t="s">
        <v>803</v>
      </c>
      <c r="P595" s="66" t="s">
        <v>811</v>
      </c>
      <c r="Q595" s="32" t="s">
        <v>804</v>
      </c>
      <c r="R595" s="29" t="s">
        <v>805</v>
      </c>
      <c r="S595" s="29" t="s">
        <v>806</v>
      </c>
      <c r="T595" s="61" t="s">
        <v>835</v>
      </c>
      <c r="U595" s="27" t="s">
        <v>808</v>
      </c>
      <c r="V595" s="27" t="s">
        <v>809</v>
      </c>
      <c r="W595" s="80"/>
      <c r="X595" s="904" t="s">
        <v>820</v>
      </c>
      <c r="Y595" s="5" t="s">
        <v>821</v>
      </c>
    </row>
    <row r="596" spans="1:25" ht="14.25" x14ac:dyDescent="0.3">
      <c r="A596" s="44"/>
      <c r="B596" s="44" t="s">
        <v>422</v>
      </c>
      <c r="C596" s="569" t="s">
        <v>423</v>
      </c>
      <c r="D596" s="44" t="s">
        <v>424</v>
      </c>
      <c r="E596" s="45" t="s">
        <v>3</v>
      </c>
      <c r="F596" s="45" t="s">
        <v>3</v>
      </c>
      <c r="G596" s="481">
        <v>21</v>
      </c>
      <c r="H596" s="162">
        <v>5</v>
      </c>
      <c r="I596" s="48">
        <v>4</v>
      </c>
      <c r="J596" s="47">
        <f>J592</f>
        <v>0.5</v>
      </c>
      <c r="K596" s="47">
        <f>I596*$K$27</f>
        <v>0.52</v>
      </c>
      <c r="L596" s="47">
        <f>G596*$L$27</f>
        <v>0.63</v>
      </c>
      <c r="M596" s="89">
        <f>SUM(J596:L596)</f>
        <v>1.65</v>
      </c>
      <c r="N596" s="47">
        <f>G596+M596</f>
        <v>22.65</v>
      </c>
      <c r="O596" s="72">
        <f>N596*$O$27</f>
        <v>0.22649999999999998</v>
      </c>
      <c r="P596" s="94">
        <f>N596+O596</f>
        <v>22.8765</v>
      </c>
      <c r="Q596" s="50">
        <f>Q592</f>
        <v>0.35</v>
      </c>
      <c r="R596" s="95">
        <f>P596/(1-Q596)</f>
        <v>35.194615384615382</v>
      </c>
      <c r="S596" s="95">
        <f>W596-R596</f>
        <v>5.538461538461803E-2</v>
      </c>
      <c r="T596" s="96">
        <f>R596+S596</f>
        <v>35.25</v>
      </c>
      <c r="U596" s="97">
        <f>T596-P596</f>
        <v>12.3735</v>
      </c>
      <c r="V596" s="51">
        <f>U596/T596</f>
        <v>0.35102127659574467</v>
      </c>
      <c r="W596" s="81">
        <v>35.25</v>
      </c>
      <c r="X596" s="934"/>
    </row>
    <row r="597" spans="1:25" ht="15" thickBot="1" x14ac:dyDescent="0.35">
      <c r="A597" s="535">
        <v>1046</v>
      </c>
      <c r="B597" s="52" t="s">
        <v>422</v>
      </c>
      <c r="C597" s="568" t="s">
        <v>425</v>
      </c>
      <c r="D597" s="52" t="s">
        <v>426</v>
      </c>
      <c r="E597" s="53" t="s">
        <v>3</v>
      </c>
      <c r="F597" s="53" t="s">
        <v>3</v>
      </c>
      <c r="G597" s="507">
        <v>19.989999999999998</v>
      </c>
      <c r="H597" s="266">
        <v>5</v>
      </c>
      <c r="I597" s="55">
        <v>4</v>
      </c>
      <c r="J597" s="54">
        <f>J592</f>
        <v>0.5</v>
      </c>
      <c r="K597" s="54">
        <f>I597*$K$27</f>
        <v>0.52</v>
      </c>
      <c r="L597" s="54">
        <f>G597*$L$27</f>
        <v>0.5996999999999999</v>
      </c>
      <c r="M597" s="64">
        <f>SUM(J597:L597)</f>
        <v>1.6196999999999999</v>
      </c>
      <c r="N597" s="54">
        <f>G597+M597</f>
        <v>21.609699999999997</v>
      </c>
      <c r="O597" s="71">
        <f>N597*$O$27</f>
        <v>0.21609699999999998</v>
      </c>
      <c r="P597" s="74">
        <f>N597+O597</f>
        <v>21.825796999999998</v>
      </c>
      <c r="Q597" s="57">
        <f>Q592</f>
        <v>0.35</v>
      </c>
      <c r="R597" s="76">
        <f>P597/(1-Q597)</f>
        <v>33.578149230769228</v>
      </c>
      <c r="S597" s="76">
        <f>W597-R597</f>
        <v>4.1718507692307725</v>
      </c>
      <c r="T597" s="65">
        <f>R597+S597</f>
        <v>37.75</v>
      </c>
      <c r="U597" s="77">
        <f>T597-P597</f>
        <v>15.924203000000002</v>
      </c>
      <c r="V597" s="58">
        <f>U597/T597</f>
        <v>0.4218331920529802</v>
      </c>
      <c r="W597" s="81">
        <v>37.75</v>
      </c>
      <c r="X597" s="925">
        <v>37.75</v>
      </c>
    </row>
    <row r="598" spans="1:25" s="608" customFormat="1" ht="14.25" x14ac:dyDescent="0.3">
      <c r="A598" s="862" t="s">
        <v>1028</v>
      </c>
      <c r="C598" s="850"/>
      <c r="E598" s="609"/>
      <c r="F598" s="609"/>
      <c r="G598" s="819"/>
      <c r="H598" s="847"/>
      <c r="I598" s="121"/>
      <c r="J598" s="121"/>
      <c r="K598" s="121"/>
      <c r="L598" s="121"/>
      <c r="M598" s="631"/>
      <c r="N598" s="121"/>
      <c r="O598" s="632"/>
      <c r="P598" s="634"/>
      <c r="Q598" s="848"/>
      <c r="R598" s="849"/>
      <c r="S598" s="849"/>
      <c r="T598" s="126"/>
      <c r="U598" s="574"/>
      <c r="V598" s="822"/>
      <c r="W598" s="121"/>
      <c r="X598" s="632"/>
    </row>
    <row r="599" spans="1:25" s="5" customFormat="1" ht="51" x14ac:dyDescent="0.3">
      <c r="A599" s="26" t="s">
        <v>818</v>
      </c>
      <c r="B599" s="26" t="s">
        <v>782</v>
      </c>
      <c r="C599" s="26" t="s">
        <v>783</v>
      </c>
      <c r="D599" s="26" t="s">
        <v>828</v>
      </c>
      <c r="E599" s="27" t="s">
        <v>781</v>
      </c>
      <c r="F599" s="27" t="s">
        <v>780</v>
      </c>
      <c r="G599" s="28" t="s">
        <v>823</v>
      </c>
      <c r="H599" s="29" t="s">
        <v>834</v>
      </c>
      <c r="I599" s="30" t="s">
        <v>832</v>
      </c>
      <c r="J599" s="27" t="s">
        <v>800</v>
      </c>
      <c r="K599" s="27" t="s">
        <v>801</v>
      </c>
      <c r="L599" s="27">
        <f>L43</f>
        <v>0.15</v>
      </c>
      <c r="M599" s="61" t="s">
        <v>810</v>
      </c>
      <c r="N599" s="27" t="s">
        <v>802</v>
      </c>
      <c r="O599" s="29" t="s">
        <v>803</v>
      </c>
      <c r="P599" s="66" t="s">
        <v>811</v>
      </c>
      <c r="Q599" s="32" t="s">
        <v>804</v>
      </c>
      <c r="R599" s="29" t="s">
        <v>805</v>
      </c>
      <c r="S599" s="29" t="s">
        <v>806</v>
      </c>
      <c r="T599" s="61" t="s">
        <v>835</v>
      </c>
      <c r="U599" s="27" t="s">
        <v>808</v>
      </c>
      <c r="V599" s="27" t="s">
        <v>809</v>
      </c>
      <c r="W599" s="80"/>
      <c r="X599" s="904" t="s">
        <v>820</v>
      </c>
      <c r="Y599" s="5" t="s">
        <v>821</v>
      </c>
    </row>
    <row r="600" spans="1:25" ht="14.25" x14ac:dyDescent="0.3">
      <c r="A600" s="141"/>
      <c r="B600" s="141" t="s">
        <v>578</v>
      </c>
      <c r="C600" s="619" t="s">
        <v>579</v>
      </c>
      <c r="D600" s="141" t="s">
        <v>580</v>
      </c>
      <c r="E600" s="142" t="s">
        <v>62</v>
      </c>
      <c r="F600" s="142" t="s">
        <v>779</v>
      </c>
      <c r="G600" s="489">
        <v>11.24</v>
      </c>
      <c r="H600" s="144"/>
      <c r="I600" s="145"/>
      <c r="J600" s="321" t="s">
        <v>873</v>
      </c>
      <c r="K600" s="509">
        <v>4.5199999999999996</v>
      </c>
      <c r="L600" s="144"/>
      <c r="M600" s="310"/>
      <c r="N600" s="144"/>
      <c r="O600" s="146"/>
      <c r="P600" s="310"/>
      <c r="Q600" s="147"/>
      <c r="R600" s="146"/>
      <c r="S600" s="146"/>
      <c r="T600" s="195"/>
      <c r="U600" s="319"/>
      <c r="V600" s="197"/>
      <c r="W600" s="81"/>
      <c r="X600" s="930"/>
    </row>
    <row r="601" spans="1:25" ht="12.75" customHeight="1" x14ac:dyDescent="0.3">
      <c r="A601" s="44"/>
      <c r="B601" s="44"/>
      <c r="C601" s="622"/>
      <c r="D601" s="44"/>
      <c r="E601" s="45"/>
      <c r="F601" s="45" t="s">
        <v>830</v>
      </c>
      <c r="G601" s="481">
        <f>G600*K600</f>
        <v>50.804799999999993</v>
      </c>
      <c r="H601" s="162">
        <v>33</v>
      </c>
      <c r="I601" s="145">
        <v>17</v>
      </c>
      <c r="J601" s="47">
        <v>1</v>
      </c>
      <c r="K601" s="47">
        <f>I601*$K$81</f>
        <v>0.93500000000000005</v>
      </c>
      <c r="L601" s="47">
        <f>G601*$L$27</f>
        <v>1.5241439999999997</v>
      </c>
      <c r="M601" s="89">
        <f>SUM(J601:L601)</f>
        <v>3.4591439999999998</v>
      </c>
      <c r="N601" s="47">
        <f>G601+M601</f>
        <v>54.263943999999995</v>
      </c>
      <c r="O601" s="72">
        <f>N601*$O$27</f>
        <v>0.54263943999999997</v>
      </c>
      <c r="P601" s="62">
        <f>SUM(N601:O601)</f>
        <v>54.806583439999997</v>
      </c>
      <c r="Q601" s="50">
        <v>0.34</v>
      </c>
      <c r="R601" s="72">
        <f>P601/(1-Q601)</f>
        <v>83.040277939393945</v>
      </c>
      <c r="S601" s="95">
        <f>W601-R601</f>
        <v>0.11972206060605117</v>
      </c>
      <c r="T601" s="96">
        <f>R601+S601</f>
        <v>83.16</v>
      </c>
      <c r="U601" s="97">
        <f>T601-P601</f>
        <v>28.353416559999999</v>
      </c>
      <c r="V601" s="51">
        <f>U601/T601</f>
        <v>0.34095017508417508</v>
      </c>
      <c r="W601" s="81">
        <v>83.16</v>
      </c>
      <c r="X601" s="926"/>
    </row>
    <row r="602" spans="1:25" ht="15" thickBot="1" x14ac:dyDescent="0.35">
      <c r="A602" s="52"/>
      <c r="B602" s="52" t="s">
        <v>578</v>
      </c>
      <c r="C602" s="624" t="s">
        <v>581</v>
      </c>
      <c r="D602" s="52" t="s">
        <v>582</v>
      </c>
      <c r="E602" s="53" t="s">
        <v>62</v>
      </c>
      <c r="F602" s="53" t="s">
        <v>779</v>
      </c>
      <c r="G602" s="487">
        <v>11.24</v>
      </c>
      <c r="H602" s="54"/>
      <c r="I602" s="55"/>
      <c r="J602" s="54"/>
      <c r="K602" s="54"/>
      <c r="L602" s="54"/>
      <c r="M602" s="68"/>
      <c r="N602" s="54"/>
      <c r="O602" s="71"/>
      <c r="P602" s="68"/>
      <c r="Q602" s="57"/>
      <c r="R602" s="71"/>
      <c r="S602" s="71"/>
      <c r="T602" s="74"/>
      <c r="U602" s="56"/>
      <c r="V602" s="58"/>
      <c r="W602" s="81"/>
      <c r="X602" s="920"/>
    </row>
    <row r="603" spans="1:25" ht="14.25" x14ac:dyDescent="0.3">
      <c r="A603" s="141" t="s">
        <v>913</v>
      </c>
      <c r="B603" s="141" t="s">
        <v>578</v>
      </c>
      <c r="C603" s="619" t="s">
        <v>599</v>
      </c>
      <c r="D603" s="141" t="s">
        <v>600</v>
      </c>
      <c r="E603" s="142" t="s">
        <v>62</v>
      </c>
      <c r="F603" s="142" t="s">
        <v>779</v>
      </c>
      <c r="G603" s="489">
        <v>10.59</v>
      </c>
      <c r="H603" s="144"/>
      <c r="I603" s="145"/>
      <c r="J603" s="321" t="s">
        <v>873</v>
      </c>
      <c r="K603" s="509">
        <v>6.13</v>
      </c>
      <c r="L603" s="144"/>
      <c r="M603" s="310"/>
      <c r="N603" s="144"/>
      <c r="O603" s="146"/>
      <c r="P603" s="310"/>
      <c r="Q603" s="147"/>
      <c r="R603" s="146"/>
      <c r="S603" s="146"/>
      <c r="T603" s="195"/>
      <c r="U603" s="319"/>
      <c r="V603" s="197"/>
      <c r="W603" s="81"/>
      <c r="X603" s="921"/>
    </row>
    <row r="604" spans="1:25" ht="12.75" customHeight="1" x14ac:dyDescent="0.3">
      <c r="A604" s="44"/>
      <c r="B604" s="44"/>
      <c r="C604" s="622"/>
      <c r="D604" s="44"/>
      <c r="E604" s="45"/>
      <c r="F604" s="45" t="s">
        <v>830</v>
      </c>
      <c r="G604" s="481">
        <f>G603*K603</f>
        <v>64.916699999999992</v>
      </c>
      <c r="H604" s="162">
        <v>45</v>
      </c>
      <c r="I604" s="145">
        <v>18.5</v>
      </c>
      <c r="J604" s="47">
        <v>1</v>
      </c>
      <c r="K604" s="47">
        <f>I604*$K$81</f>
        <v>1.0175000000000001</v>
      </c>
      <c r="L604" s="47">
        <f>G604*$L$27</f>
        <v>1.9475009999999997</v>
      </c>
      <c r="M604" s="89">
        <f>SUM(J604:L604)</f>
        <v>3.965001</v>
      </c>
      <c r="N604" s="47">
        <f>G604+M604</f>
        <v>68.881700999999993</v>
      </c>
      <c r="O604" s="72">
        <f>N604*$O$27</f>
        <v>0.68881700999999995</v>
      </c>
      <c r="P604" s="62">
        <f>SUM(N604:O604)</f>
        <v>69.570518009999986</v>
      </c>
      <c r="Q604" s="50">
        <v>0.34</v>
      </c>
      <c r="R604" s="72">
        <f>P604/(1-Q604)</f>
        <v>105.40987577272726</v>
      </c>
      <c r="S604" s="95">
        <f>W604-R604</f>
        <v>0.34012422727273872</v>
      </c>
      <c r="T604" s="96">
        <f>R604+S604</f>
        <v>105.75</v>
      </c>
      <c r="U604" s="97">
        <f>T604-P604</f>
        <v>36.179481990000014</v>
      </c>
      <c r="V604" s="51">
        <f>U604/T604</f>
        <v>0.34212276113475187</v>
      </c>
      <c r="W604" s="81">
        <v>105.75</v>
      </c>
      <c r="X604" s="926">
        <v>104.75</v>
      </c>
    </row>
    <row r="605" spans="1:25" ht="14.25" x14ac:dyDescent="0.3">
      <c r="A605" s="163"/>
      <c r="B605" s="163" t="s">
        <v>578</v>
      </c>
      <c r="C605" s="626" t="s">
        <v>601</v>
      </c>
      <c r="D605" s="163" t="s">
        <v>602</v>
      </c>
      <c r="E605" s="164" t="s">
        <v>62</v>
      </c>
      <c r="F605" s="164" t="s">
        <v>779</v>
      </c>
      <c r="G605" s="475">
        <v>10.59</v>
      </c>
      <c r="H605" s="166"/>
      <c r="I605" s="167"/>
      <c r="J605" s="321" t="s">
        <v>873</v>
      </c>
      <c r="K605" s="509">
        <v>6.13</v>
      </c>
      <c r="L605" s="166"/>
      <c r="M605" s="168"/>
      <c r="N605" s="166"/>
      <c r="O605" s="169"/>
      <c r="P605" s="168"/>
      <c r="Q605" s="170"/>
      <c r="R605" s="169"/>
      <c r="S605" s="169"/>
      <c r="T605" s="183"/>
      <c r="U605" s="171"/>
      <c r="V605" s="187"/>
      <c r="W605" s="81"/>
      <c r="X605" s="921"/>
    </row>
    <row r="606" spans="1:25" ht="12.75" customHeight="1" thickBot="1" x14ac:dyDescent="0.35">
      <c r="A606" s="206"/>
      <c r="B606" s="206"/>
      <c r="C606" s="625"/>
      <c r="D606" s="206"/>
      <c r="E606" s="208"/>
      <c r="F606" s="208" t="s">
        <v>830</v>
      </c>
      <c r="G606" s="483">
        <f>G605*K605</f>
        <v>64.916699999999992</v>
      </c>
      <c r="H606" s="210">
        <v>45</v>
      </c>
      <c r="I606" s="211">
        <v>18.5</v>
      </c>
      <c r="J606" s="175">
        <v>1</v>
      </c>
      <c r="K606" s="175">
        <f>I606*$K$81</f>
        <v>1.0175000000000001</v>
      </c>
      <c r="L606" s="175">
        <f>G606*$L$27</f>
        <v>1.9475009999999997</v>
      </c>
      <c r="M606" s="176">
        <f>SUM(J606:L606)</f>
        <v>3.965001</v>
      </c>
      <c r="N606" s="175">
        <f>G606+M606</f>
        <v>68.881700999999993</v>
      </c>
      <c r="O606" s="177">
        <f>N606*$O$27</f>
        <v>0.68881700999999995</v>
      </c>
      <c r="P606" s="409">
        <f>SUM(N606:O606)</f>
        <v>69.570518009999986</v>
      </c>
      <c r="Q606" s="179">
        <v>0.34</v>
      </c>
      <c r="R606" s="177">
        <f>P606/(1-Q606)</f>
        <v>105.40987577272726</v>
      </c>
      <c r="S606" s="180">
        <f>W606-R606</f>
        <v>0.34012422727273872</v>
      </c>
      <c r="T606" s="301">
        <f>R606+S606</f>
        <v>105.75</v>
      </c>
      <c r="U606" s="181">
        <f>T606-P606</f>
        <v>36.179481990000014</v>
      </c>
      <c r="V606" s="182">
        <f>U606/T606</f>
        <v>0.34212276113475187</v>
      </c>
      <c r="W606" s="81">
        <v>105.75</v>
      </c>
      <c r="X606" s="926">
        <v>104.75</v>
      </c>
    </row>
    <row r="607" spans="1:25" ht="14.25" x14ac:dyDescent="0.3">
      <c r="A607" s="44"/>
      <c r="B607" s="44" t="s">
        <v>578</v>
      </c>
      <c r="C607" s="622" t="s">
        <v>589</v>
      </c>
      <c r="D607" s="44" t="s">
        <v>590</v>
      </c>
      <c r="E607" s="45" t="s">
        <v>62</v>
      </c>
      <c r="F607" s="45" t="s">
        <v>779</v>
      </c>
      <c r="G607" s="473">
        <v>11.24</v>
      </c>
      <c r="H607" s="47"/>
      <c r="I607" s="48"/>
      <c r="J607" s="47"/>
      <c r="K607" s="47"/>
      <c r="L607" s="47"/>
      <c r="M607" s="62"/>
      <c r="N607" s="47"/>
      <c r="O607" s="72"/>
      <c r="P607" s="62"/>
      <c r="Q607" s="50"/>
      <c r="R607" s="72"/>
      <c r="S607" s="72"/>
      <c r="T607" s="94"/>
      <c r="U607" s="49"/>
      <c r="V607" s="51"/>
      <c r="W607" s="81"/>
      <c r="X607" s="920"/>
    </row>
    <row r="608" spans="1:25" ht="14.25" x14ac:dyDescent="0.3">
      <c r="A608" s="366">
        <v>1045</v>
      </c>
      <c r="B608" s="163" t="s">
        <v>578</v>
      </c>
      <c r="C608" s="621" t="s">
        <v>591</v>
      </c>
      <c r="D608" s="163" t="s">
        <v>592</v>
      </c>
      <c r="E608" s="164" t="s">
        <v>62</v>
      </c>
      <c r="F608" s="164" t="s">
        <v>779</v>
      </c>
      <c r="G608" s="475">
        <v>11.24</v>
      </c>
      <c r="H608" s="166"/>
      <c r="I608" s="167"/>
      <c r="J608" s="321" t="s">
        <v>873</v>
      </c>
      <c r="K608" s="509">
        <v>4.09</v>
      </c>
      <c r="L608" s="166"/>
      <c r="M608" s="168"/>
      <c r="N608" s="166"/>
      <c r="O608" s="169"/>
      <c r="P608" s="168"/>
      <c r="Q608" s="170"/>
      <c r="R608" s="169"/>
      <c r="S608" s="169"/>
      <c r="T608" s="183"/>
      <c r="U608" s="171"/>
      <c r="V608" s="187"/>
      <c r="W608" s="81"/>
      <c r="X608" s="920"/>
    </row>
    <row r="609" spans="1:25" ht="12.75" customHeight="1" thickBot="1" x14ac:dyDescent="0.35">
      <c r="A609" s="295"/>
      <c r="B609" s="206"/>
      <c r="C609" s="625"/>
      <c r="D609" s="206"/>
      <c r="E609" s="208"/>
      <c r="F609" s="208" t="s">
        <v>830</v>
      </c>
      <c r="G609" s="483">
        <f>G608*K608</f>
        <v>45.971600000000002</v>
      </c>
      <c r="H609" s="210">
        <v>30</v>
      </c>
      <c r="I609" s="211">
        <v>16</v>
      </c>
      <c r="J609" s="175">
        <v>1</v>
      </c>
      <c r="K609" s="175">
        <f>I609*$K$81</f>
        <v>0.88</v>
      </c>
      <c r="L609" s="175">
        <f>G609*$L$27</f>
        <v>1.379148</v>
      </c>
      <c r="M609" s="176">
        <f>SUM(J609:L609)</f>
        <v>3.2591479999999997</v>
      </c>
      <c r="N609" s="175">
        <f>G609+M609</f>
        <v>49.230748000000006</v>
      </c>
      <c r="O609" s="177">
        <f>N609*$O$27</f>
        <v>0.49230748000000008</v>
      </c>
      <c r="P609" s="409">
        <f>SUM(N609:O609)</f>
        <v>49.723055480000006</v>
      </c>
      <c r="Q609" s="179">
        <v>0.33</v>
      </c>
      <c r="R609" s="177">
        <f>P609/(1-Q609)</f>
        <v>74.213515641791062</v>
      </c>
      <c r="S609" s="180">
        <f>W609-R609</f>
        <v>0.18648435820894349</v>
      </c>
      <c r="T609" s="301">
        <f>R609+S609</f>
        <v>74.400000000000006</v>
      </c>
      <c r="U609" s="181">
        <f>T609-P609</f>
        <v>24.676944519999999</v>
      </c>
      <c r="V609" s="182">
        <f>U609/T609</f>
        <v>0.33167936182795693</v>
      </c>
      <c r="W609" s="81">
        <v>74.400000000000006</v>
      </c>
      <c r="X609" s="926">
        <v>65.7</v>
      </c>
      <c r="Y609" s="11">
        <v>72.95</v>
      </c>
    </row>
    <row r="610" spans="1:25" ht="14.25" x14ac:dyDescent="0.3">
      <c r="A610" s="453">
        <v>1045</v>
      </c>
      <c r="B610" s="204" t="s">
        <v>578</v>
      </c>
      <c r="C610" s="627" t="s">
        <v>593</v>
      </c>
      <c r="D610" s="204" t="s">
        <v>594</v>
      </c>
      <c r="E610" s="302" t="s">
        <v>62</v>
      </c>
      <c r="F610" s="302" t="s">
        <v>779</v>
      </c>
      <c r="G610" s="488">
        <v>11.24</v>
      </c>
      <c r="H610" s="272"/>
      <c r="I610" s="304"/>
      <c r="J610" s="321" t="s">
        <v>873</v>
      </c>
      <c r="K610" s="509">
        <v>5.48</v>
      </c>
      <c r="L610" s="272"/>
      <c r="M610" s="414"/>
      <c r="N610" s="272"/>
      <c r="O610" s="415"/>
      <c r="P610" s="414"/>
      <c r="Q610" s="416"/>
      <c r="R610" s="415"/>
      <c r="S610" s="415"/>
      <c r="T610" s="469"/>
      <c r="U610" s="470"/>
      <c r="V610" s="419"/>
      <c r="W610" s="81"/>
      <c r="X610" s="920"/>
    </row>
    <row r="611" spans="1:25" ht="12.75" customHeight="1" x14ac:dyDescent="0.3">
      <c r="A611" s="44"/>
      <c r="B611" s="44"/>
      <c r="C611" s="622"/>
      <c r="D611" s="44"/>
      <c r="E611" s="45"/>
      <c r="F611" s="45" t="s">
        <v>830</v>
      </c>
      <c r="G611" s="481">
        <f>G610*K610</f>
        <v>61.595200000000006</v>
      </c>
      <c r="H611" s="162">
        <v>26</v>
      </c>
      <c r="I611" s="48">
        <v>20</v>
      </c>
      <c r="J611" s="47">
        <v>1</v>
      </c>
      <c r="K611" s="47">
        <f>I611*$K$81</f>
        <v>1.1000000000000001</v>
      </c>
      <c r="L611" s="47">
        <f>G611*$L$27</f>
        <v>1.8478560000000002</v>
      </c>
      <c r="M611" s="89">
        <f>SUM(J611:L611)</f>
        <v>3.9478560000000003</v>
      </c>
      <c r="N611" s="47">
        <f>G611+M611</f>
        <v>65.543056000000007</v>
      </c>
      <c r="O611" s="72">
        <f>N611*$O$27</f>
        <v>0.65543056000000011</v>
      </c>
      <c r="P611" s="62">
        <f>SUM(N611:O611)</f>
        <v>66.198486560000006</v>
      </c>
      <c r="Q611" s="50">
        <v>0.33</v>
      </c>
      <c r="R611" s="72">
        <f>P611/(1-Q611)</f>
        <v>98.803711283582103</v>
      </c>
      <c r="S611" s="95">
        <f>W611-R611</f>
        <v>-3.7112835821062617E-3</v>
      </c>
      <c r="T611" s="96">
        <f>R611+S611</f>
        <v>98.8</v>
      </c>
      <c r="U611" s="97">
        <f>T611-P611</f>
        <v>32.601513439999991</v>
      </c>
      <c r="V611" s="51">
        <f>U611/T611</f>
        <v>0.32997483238866387</v>
      </c>
      <c r="W611" s="81">
        <v>98.8</v>
      </c>
      <c r="X611" s="926">
        <v>92.3</v>
      </c>
      <c r="Y611" s="69">
        <v>97.75</v>
      </c>
    </row>
    <row r="612" spans="1:25" ht="14.25" x14ac:dyDescent="0.3">
      <c r="A612" s="44"/>
      <c r="B612" s="44" t="s">
        <v>578</v>
      </c>
      <c r="C612" s="622" t="s">
        <v>595</v>
      </c>
      <c r="D612" s="44" t="s">
        <v>596</v>
      </c>
      <c r="E612" s="45" t="s">
        <v>62</v>
      </c>
      <c r="F612" s="45" t="s">
        <v>779</v>
      </c>
      <c r="G612" s="473">
        <v>11.24</v>
      </c>
      <c r="H612" s="47"/>
      <c r="I612" s="48"/>
      <c r="J612" s="47"/>
      <c r="K612" s="47"/>
      <c r="L612" s="47"/>
      <c r="M612" s="62"/>
      <c r="N612" s="47"/>
      <c r="O612" s="72"/>
      <c r="P612" s="62"/>
      <c r="Q612" s="50"/>
      <c r="R612" s="72"/>
      <c r="S612" s="72"/>
      <c r="T612" s="94"/>
      <c r="U612" s="49"/>
      <c r="V612" s="51"/>
      <c r="W612" s="81"/>
      <c r="X612" s="920"/>
    </row>
    <row r="613" spans="1:25" ht="15" thickBot="1" x14ac:dyDescent="0.35">
      <c r="A613" s="52"/>
      <c r="B613" s="52" t="s">
        <v>578</v>
      </c>
      <c r="C613" s="624" t="s">
        <v>597</v>
      </c>
      <c r="D613" s="52" t="s">
        <v>598</v>
      </c>
      <c r="E613" s="53" t="s">
        <v>62</v>
      </c>
      <c r="F613" s="53" t="s">
        <v>779</v>
      </c>
      <c r="G613" s="487">
        <v>11.24</v>
      </c>
      <c r="H613" s="54"/>
      <c r="I613" s="55"/>
      <c r="J613" s="54"/>
      <c r="K613" s="54"/>
      <c r="L613" s="54"/>
      <c r="M613" s="68"/>
      <c r="N613" s="54"/>
      <c r="O613" s="71"/>
      <c r="P613" s="68"/>
      <c r="Q613" s="57"/>
      <c r="R613" s="71"/>
      <c r="S613" s="71"/>
      <c r="T613" s="74"/>
      <c r="U613" s="56"/>
      <c r="V613" s="58"/>
      <c r="W613" s="81"/>
      <c r="X613" s="920"/>
    </row>
    <row r="614" spans="1:25" ht="14.25" x14ac:dyDescent="0.3">
      <c r="A614" s="204"/>
      <c r="B614" s="204" t="s">
        <v>578</v>
      </c>
      <c r="C614" s="623" t="s">
        <v>583</v>
      </c>
      <c r="D614" s="204" t="s">
        <v>584</v>
      </c>
      <c r="E614" s="302" t="s">
        <v>62</v>
      </c>
      <c r="F614" s="302" t="s">
        <v>779</v>
      </c>
      <c r="G614" s="488">
        <v>10.59</v>
      </c>
      <c r="H614" s="272"/>
      <c r="I614" s="304"/>
      <c r="J614" s="321" t="s">
        <v>873</v>
      </c>
      <c r="K614" s="509">
        <v>7.1</v>
      </c>
      <c r="L614" s="272"/>
      <c r="M614" s="414"/>
      <c r="N614" s="272"/>
      <c r="O614" s="415"/>
      <c r="P614" s="414"/>
      <c r="Q614" s="416"/>
      <c r="R614" s="415"/>
      <c r="S614" s="415"/>
      <c r="T614" s="469"/>
      <c r="U614" s="470"/>
      <c r="V614" s="419"/>
      <c r="W614" s="81"/>
      <c r="X614" s="920"/>
    </row>
    <row r="615" spans="1:25" ht="12.75" customHeight="1" x14ac:dyDescent="0.3">
      <c r="A615" s="44"/>
      <c r="B615" s="44"/>
      <c r="C615" s="622"/>
      <c r="D615" s="44"/>
      <c r="E615" s="45"/>
      <c r="F615" s="45" t="s">
        <v>830</v>
      </c>
      <c r="G615" s="481">
        <f>G614*K614</f>
        <v>75.188999999999993</v>
      </c>
      <c r="H615" s="162">
        <v>34</v>
      </c>
      <c r="I615" s="48">
        <v>21</v>
      </c>
      <c r="J615" s="47">
        <v>1</v>
      </c>
      <c r="K615" s="47">
        <f>I615*$K$81</f>
        <v>1.155</v>
      </c>
      <c r="L615" s="47">
        <f>G615*$L$27</f>
        <v>2.2556699999999998</v>
      </c>
      <c r="M615" s="89">
        <f>SUM(J615:L615)</f>
        <v>4.4106699999999996</v>
      </c>
      <c r="N615" s="47">
        <f>G615+M615</f>
        <v>79.599669999999989</v>
      </c>
      <c r="O615" s="72">
        <f>N615*$O$27</f>
        <v>0.79599669999999989</v>
      </c>
      <c r="P615" s="62">
        <f>SUM(N615:O615)</f>
        <v>80.395666699999992</v>
      </c>
      <c r="Q615" s="50">
        <v>0.34</v>
      </c>
      <c r="R615" s="72">
        <f>P615/(1-Q615)</f>
        <v>121.81161621212121</v>
      </c>
      <c r="S615" s="95">
        <f>W615-R615</f>
        <v>0.24838378787879378</v>
      </c>
      <c r="T615" s="96">
        <f>R615+S615</f>
        <v>122.06</v>
      </c>
      <c r="U615" s="97">
        <f>T615-P615</f>
        <v>41.66433330000001</v>
      </c>
      <c r="V615" s="51">
        <f>U615/T615</f>
        <v>0.3413430550548911</v>
      </c>
      <c r="W615" s="81">
        <v>122.06</v>
      </c>
      <c r="X615" s="926">
        <v>120.25</v>
      </c>
      <c r="Y615" s="69">
        <v>97.75</v>
      </c>
    </row>
    <row r="616" spans="1:25" ht="14.25" x14ac:dyDescent="0.3">
      <c r="A616" s="6"/>
      <c r="B616" s="6" t="s">
        <v>578</v>
      </c>
      <c r="C616" s="620" t="s">
        <v>585</v>
      </c>
      <c r="D616" s="6" t="s">
        <v>586</v>
      </c>
      <c r="E616" s="7" t="s">
        <v>62</v>
      </c>
      <c r="F616" s="7" t="s">
        <v>779</v>
      </c>
      <c r="G616" s="474">
        <v>10.59</v>
      </c>
      <c r="H616" s="9"/>
      <c r="I616" s="10"/>
      <c r="J616" s="9"/>
      <c r="K616" s="9"/>
      <c r="L616" s="9"/>
      <c r="M616" s="59"/>
      <c r="N616" s="9"/>
      <c r="O616" s="70"/>
      <c r="P616" s="59"/>
      <c r="Q616" s="33"/>
      <c r="R616" s="70"/>
      <c r="S616" s="70"/>
      <c r="T616" s="67"/>
      <c r="U616" s="8"/>
      <c r="V616" s="19"/>
      <c r="W616" s="81"/>
      <c r="X616" s="920"/>
    </row>
    <row r="617" spans="1:25" ht="15" thickBot="1" x14ac:dyDescent="0.35">
      <c r="A617" s="52"/>
      <c r="B617" s="52" t="s">
        <v>578</v>
      </c>
      <c r="C617" s="624" t="s">
        <v>587</v>
      </c>
      <c r="D617" s="52" t="s">
        <v>588</v>
      </c>
      <c r="E617" s="53" t="s">
        <v>62</v>
      </c>
      <c r="F617" s="53" t="s">
        <v>779</v>
      </c>
      <c r="G617" s="487">
        <v>10.59</v>
      </c>
      <c r="H617" s="54"/>
      <c r="I617" s="55"/>
      <c r="J617" s="54"/>
      <c r="K617" s="54"/>
      <c r="L617" s="54"/>
      <c r="M617" s="68"/>
      <c r="N617" s="54"/>
      <c r="O617" s="71"/>
      <c r="P617" s="68"/>
      <c r="Q617" s="57"/>
      <c r="R617" s="71"/>
      <c r="S617" s="71"/>
      <c r="T617" s="74"/>
      <c r="U617" s="56"/>
      <c r="V617" s="58"/>
      <c r="W617" s="81"/>
      <c r="X617" s="921"/>
    </row>
    <row r="618" spans="1:25" s="608" customFormat="1" ht="14.25" x14ac:dyDescent="0.3">
      <c r="A618" s="864" t="s">
        <v>1028</v>
      </c>
      <c r="E618" s="609"/>
      <c r="F618" s="609"/>
      <c r="G618" s="851"/>
      <c r="H618" s="121"/>
      <c r="I618" s="121"/>
      <c r="J618" s="121"/>
      <c r="K618" s="121"/>
      <c r="L618" s="121"/>
      <c r="M618" s="630"/>
      <c r="N618" s="121"/>
      <c r="O618" s="632"/>
      <c r="P618" s="630"/>
      <c r="Q618" s="848"/>
      <c r="R618" s="632"/>
      <c r="S618" s="632"/>
      <c r="T618" s="634"/>
      <c r="U618" s="611"/>
      <c r="V618" s="822"/>
      <c r="W618" s="121"/>
      <c r="X618" s="632"/>
    </row>
    <row r="619" spans="1:25" s="5" customFormat="1" ht="51" x14ac:dyDescent="0.3">
      <c r="A619" s="26" t="s">
        <v>818</v>
      </c>
      <c r="B619" s="26" t="s">
        <v>782</v>
      </c>
      <c r="C619" s="26" t="s">
        <v>783</v>
      </c>
      <c r="D619" s="26" t="s">
        <v>828</v>
      </c>
      <c r="E619" s="27" t="s">
        <v>781</v>
      </c>
      <c r="F619" s="27" t="s">
        <v>780</v>
      </c>
      <c r="G619" s="28" t="s">
        <v>823</v>
      </c>
      <c r="H619" s="29" t="s">
        <v>834</v>
      </c>
      <c r="I619" s="30" t="s">
        <v>832</v>
      </c>
      <c r="J619" s="27" t="s">
        <v>800</v>
      </c>
      <c r="K619" s="27" t="s">
        <v>801</v>
      </c>
      <c r="L619" s="27" t="str">
        <f>L62</f>
        <v>SURCH FEE</v>
      </c>
      <c r="M619" s="61" t="s">
        <v>810</v>
      </c>
      <c r="N619" s="27" t="s">
        <v>802</v>
      </c>
      <c r="O619" s="29" t="s">
        <v>803</v>
      </c>
      <c r="P619" s="66" t="s">
        <v>811</v>
      </c>
      <c r="Q619" s="32" t="s">
        <v>804</v>
      </c>
      <c r="R619" s="29" t="s">
        <v>805</v>
      </c>
      <c r="S619" s="29" t="s">
        <v>806</v>
      </c>
      <c r="T619" s="61" t="s">
        <v>835</v>
      </c>
      <c r="U619" s="27" t="s">
        <v>808</v>
      </c>
      <c r="V619" s="27" t="s">
        <v>809</v>
      </c>
      <c r="W619" s="80"/>
      <c r="X619" s="904" t="s">
        <v>820</v>
      </c>
      <c r="Y619" s="5" t="s">
        <v>821</v>
      </c>
    </row>
    <row r="620" spans="1:25" ht="14.25" x14ac:dyDescent="0.3">
      <c r="A620" s="141"/>
      <c r="B620" s="141" t="s">
        <v>697</v>
      </c>
      <c r="C620" s="141" t="s">
        <v>695</v>
      </c>
      <c r="D620" s="141" t="s">
        <v>699</v>
      </c>
      <c r="E620" s="142" t="s">
        <v>62</v>
      </c>
      <c r="F620" s="142" t="s">
        <v>779</v>
      </c>
      <c r="G620" s="489">
        <v>19.8</v>
      </c>
      <c r="H620" s="144"/>
      <c r="I620" s="145"/>
      <c r="J620" s="321" t="s">
        <v>873</v>
      </c>
      <c r="K620" s="509">
        <v>6.25</v>
      </c>
      <c r="L620" s="144"/>
      <c r="M620" s="310"/>
      <c r="N620" s="144"/>
      <c r="O620" s="146"/>
      <c r="P620" s="310"/>
      <c r="Q620" s="147"/>
      <c r="R620" s="146"/>
      <c r="S620" s="146"/>
      <c r="T620" s="195"/>
      <c r="U620" s="319"/>
      <c r="V620" s="197"/>
      <c r="W620" s="81"/>
      <c r="X620" s="926"/>
    </row>
    <row r="621" spans="1:25" ht="12.75" customHeight="1" x14ac:dyDescent="0.3">
      <c r="A621" s="44"/>
      <c r="B621" s="44"/>
      <c r="C621" s="44"/>
      <c r="D621" s="44"/>
      <c r="E621" s="45"/>
      <c r="F621" s="45" t="s">
        <v>830</v>
      </c>
      <c r="G621" s="481">
        <f>G620*K620</f>
        <v>123.75</v>
      </c>
      <c r="H621" s="162">
        <v>50</v>
      </c>
      <c r="I621" s="48">
        <v>26.5</v>
      </c>
      <c r="J621" s="47">
        <v>1</v>
      </c>
      <c r="K621" s="47">
        <f>I621*$K$81</f>
        <v>1.4575</v>
      </c>
      <c r="L621" s="47">
        <f>G621*$L$27</f>
        <v>3.7124999999999999</v>
      </c>
      <c r="M621" s="89">
        <f>SUM(J621:L621)</f>
        <v>6.17</v>
      </c>
      <c r="N621" s="47">
        <f>G621+M621</f>
        <v>129.91999999999999</v>
      </c>
      <c r="O621" s="72">
        <f>N621*$O$27</f>
        <v>1.2991999999999999</v>
      </c>
      <c r="P621" s="62">
        <f>SUM(N621:O621)</f>
        <v>131.2192</v>
      </c>
      <c r="Q621" s="50">
        <v>0.35</v>
      </c>
      <c r="R621" s="72">
        <f>P621/(1-Q621)</f>
        <v>201.8756923076923</v>
      </c>
      <c r="S621" s="95">
        <f>W621-R621</f>
        <v>-1.8756923076923044</v>
      </c>
      <c r="T621" s="96">
        <f>R621+S621</f>
        <v>200</v>
      </c>
      <c r="U621" s="97">
        <f>T621-P621</f>
        <v>68.780799999999999</v>
      </c>
      <c r="V621" s="51">
        <f>U621/T621</f>
        <v>0.34390399999999999</v>
      </c>
      <c r="W621" s="81">
        <v>200</v>
      </c>
      <c r="X621" s="926"/>
      <c r="Y621" s="69"/>
    </row>
    <row r="622" spans="1:25" ht="14.25" x14ac:dyDescent="0.3">
      <c r="A622" s="6"/>
      <c r="B622" s="6" t="s">
        <v>697</v>
      </c>
      <c r="C622" s="6" t="s">
        <v>694</v>
      </c>
      <c r="D622" s="6" t="s">
        <v>698</v>
      </c>
      <c r="E622" s="7" t="s">
        <v>62</v>
      </c>
      <c r="F622" s="7" t="s">
        <v>779</v>
      </c>
      <c r="G622" s="474">
        <v>19.8</v>
      </c>
      <c r="H622" s="9"/>
      <c r="I622" s="10"/>
      <c r="J622" s="9"/>
      <c r="K622" s="9"/>
      <c r="L622" s="9"/>
      <c r="M622" s="59"/>
      <c r="N622" s="9"/>
      <c r="O622" s="70"/>
      <c r="P622" s="59"/>
      <c r="Q622" s="33"/>
      <c r="R622" s="70"/>
      <c r="S622" s="70"/>
      <c r="T622" s="67"/>
      <c r="U622" s="8"/>
      <c r="V622" s="19"/>
      <c r="W622" s="81"/>
      <c r="X622" s="920"/>
    </row>
    <row r="623" spans="1:25" ht="15" thickBot="1" x14ac:dyDescent="0.35">
      <c r="A623" s="52"/>
      <c r="B623" s="52" t="s">
        <v>697</v>
      </c>
      <c r="C623" s="52" t="s">
        <v>696</v>
      </c>
      <c r="D623" s="52" t="s">
        <v>700</v>
      </c>
      <c r="E623" s="53" t="s">
        <v>62</v>
      </c>
      <c r="F623" s="53" t="s">
        <v>779</v>
      </c>
      <c r="G623" s="487">
        <v>19.8</v>
      </c>
      <c r="H623" s="54"/>
      <c r="I623" s="55"/>
      <c r="J623" s="54"/>
      <c r="K623" s="54"/>
      <c r="L623" s="54"/>
      <c r="M623" s="68"/>
      <c r="N623" s="54"/>
      <c r="O623" s="71"/>
      <c r="P623" s="68"/>
      <c r="Q623" s="57"/>
      <c r="R623" s="71"/>
      <c r="S623" s="71"/>
      <c r="T623" s="74"/>
      <c r="U623" s="56"/>
      <c r="V623" s="58"/>
      <c r="W623" s="81"/>
      <c r="X623" s="921"/>
    </row>
    <row r="624" spans="1:25" s="608" customFormat="1" ht="14.25" x14ac:dyDescent="0.3">
      <c r="E624" s="609"/>
      <c r="F624" s="609"/>
      <c r="G624" s="851"/>
      <c r="H624" s="121"/>
      <c r="I624" s="121"/>
      <c r="J624" s="121"/>
      <c r="K624" s="121"/>
      <c r="L624" s="121"/>
      <c r="M624" s="630"/>
      <c r="N624" s="121"/>
      <c r="O624" s="632"/>
      <c r="P624" s="630"/>
      <c r="Q624" s="848"/>
      <c r="R624" s="632"/>
      <c r="S624" s="632"/>
      <c r="T624" s="634"/>
      <c r="U624" s="611"/>
      <c r="V624" s="822"/>
      <c r="W624" s="121"/>
      <c r="X624" s="632"/>
    </row>
    <row r="625" spans="1:25" s="5" customFormat="1" ht="51" x14ac:dyDescent="0.3">
      <c r="A625" s="26" t="s">
        <v>818</v>
      </c>
      <c r="B625" s="26" t="s">
        <v>782</v>
      </c>
      <c r="C625" s="26" t="s">
        <v>783</v>
      </c>
      <c r="D625" s="26" t="s">
        <v>828</v>
      </c>
      <c r="E625" s="27" t="s">
        <v>781</v>
      </c>
      <c r="F625" s="27" t="s">
        <v>780</v>
      </c>
      <c r="G625" s="28" t="s">
        <v>823</v>
      </c>
      <c r="H625" s="29" t="s">
        <v>834</v>
      </c>
      <c r="I625" s="29" t="s">
        <v>832</v>
      </c>
      <c r="J625" s="27" t="s">
        <v>800</v>
      </c>
      <c r="K625" s="27" t="s">
        <v>801</v>
      </c>
      <c r="L625" s="27">
        <f>L61</f>
        <v>0</v>
      </c>
      <c r="M625" s="61" t="s">
        <v>810</v>
      </c>
      <c r="N625" s="27" t="s">
        <v>802</v>
      </c>
      <c r="O625" s="29" t="s">
        <v>803</v>
      </c>
      <c r="P625" s="66" t="s">
        <v>811</v>
      </c>
      <c r="Q625" s="32" t="s">
        <v>804</v>
      </c>
      <c r="R625" s="29" t="s">
        <v>805</v>
      </c>
      <c r="S625" s="29" t="s">
        <v>806</v>
      </c>
      <c r="T625" s="61" t="s">
        <v>835</v>
      </c>
      <c r="U625" s="27" t="s">
        <v>808</v>
      </c>
      <c r="V625" s="27" t="s">
        <v>809</v>
      </c>
      <c r="W625" s="80"/>
      <c r="X625" s="922" t="s">
        <v>820</v>
      </c>
      <c r="Y625" s="5" t="s">
        <v>821</v>
      </c>
    </row>
    <row r="626" spans="1:25" ht="14.25" x14ac:dyDescent="0.3">
      <c r="A626" s="44"/>
      <c r="B626" s="44" t="s">
        <v>682</v>
      </c>
      <c r="C626" s="44" t="s">
        <v>683</v>
      </c>
      <c r="D626" s="44" t="s">
        <v>688</v>
      </c>
      <c r="E626" s="45" t="s">
        <v>3</v>
      </c>
      <c r="F626" s="45" t="s">
        <v>3</v>
      </c>
      <c r="G626" s="477">
        <v>14.45</v>
      </c>
      <c r="H626" s="47">
        <v>11</v>
      </c>
      <c r="I626" s="48">
        <v>4.2</v>
      </c>
      <c r="J626" s="47">
        <v>1</v>
      </c>
      <c r="K626" s="47">
        <f>I626*K27</f>
        <v>0.54600000000000004</v>
      </c>
      <c r="L626" s="47">
        <f>G626*L27</f>
        <v>0.43349999999999994</v>
      </c>
      <c r="M626" s="63">
        <f>SUM(J626:L626)</f>
        <v>1.9795</v>
      </c>
      <c r="N626" s="9">
        <f>G626+M626</f>
        <v>16.429500000000001</v>
      </c>
      <c r="O626" s="70">
        <f>N626*$O$27</f>
        <v>0.16429500000000002</v>
      </c>
      <c r="P626" s="67">
        <f>N626+O626</f>
        <v>16.593795</v>
      </c>
      <c r="Q626" s="33">
        <v>0.35</v>
      </c>
      <c r="R626" s="75">
        <f>P626/(1-Q626)</f>
        <v>25.528915384615384</v>
      </c>
      <c r="S626" s="75">
        <f>W626-R626</f>
        <v>0.10108461538461455</v>
      </c>
      <c r="T626" s="20">
        <f>R626+S626</f>
        <v>25.63</v>
      </c>
      <c r="U626" s="22">
        <f>T626-P626</f>
        <v>9.0362049999999989</v>
      </c>
      <c r="V626" s="19">
        <f>U626/T626</f>
        <v>0.3525635973468591</v>
      </c>
      <c r="W626" s="81">
        <v>25.63</v>
      </c>
      <c r="X626" s="920"/>
    </row>
    <row r="627" spans="1:25" ht="14.25" x14ac:dyDescent="0.3">
      <c r="A627" s="6"/>
      <c r="B627" s="6" t="s">
        <v>682</v>
      </c>
      <c r="C627" s="6" t="s">
        <v>684</v>
      </c>
      <c r="D627" s="6" t="s">
        <v>689</v>
      </c>
      <c r="E627" s="7" t="s">
        <v>3</v>
      </c>
      <c r="F627" s="7" t="s">
        <v>3</v>
      </c>
      <c r="G627" s="230">
        <v>14.45</v>
      </c>
      <c r="H627" s="9"/>
      <c r="I627" s="10"/>
      <c r="J627" s="9"/>
      <c r="K627" s="9"/>
      <c r="L627" s="9"/>
      <c r="M627" s="59"/>
      <c r="N627" s="9"/>
      <c r="O627" s="70"/>
      <c r="P627" s="59"/>
      <c r="Q627" s="33"/>
      <c r="R627" s="70"/>
      <c r="S627" s="70"/>
      <c r="T627" s="67"/>
      <c r="U627" s="8"/>
      <c r="V627" s="19"/>
      <c r="W627" s="81"/>
      <c r="X627" s="920"/>
    </row>
    <row r="628" spans="1:25" ht="14.25" x14ac:dyDescent="0.3">
      <c r="A628" s="6"/>
      <c r="B628" s="6" t="s">
        <v>682</v>
      </c>
      <c r="C628" s="6" t="s">
        <v>685</v>
      </c>
      <c r="D628" s="6" t="s">
        <v>690</v>
      </c>
      <c r="E628" s="7" t="s">
        <v>3</v>
      </c>
      <c r="F628" s="7" t="s">
        <v>3</v>
      </c>
      <c r="G628" s="230">
        <v>14.45</v>
      </c>
      <c r="H628" s="9"/>
      <c r="I628" s="10"/>
      <c r="J628" s="9"/>
      <c r="K628" s="9"/>
      <c r="L628" s="9"/>
      <c r="M628" s="59"/>
      <c r="N628" s="9"/>
      <c r="O628" s="70"/>
      <c r="P628" s="59"/>
      <c r="Q628" s="33"/>
      <c r="R628" s="70"/>
      <c r="S628" s="70"/>
      <c r="T628" s="67"/>
      <c r="U628" s="8"/>
      <c r="V628" s="19"/>
      <c r="W628" s="81"/>
      <c r="X628" s="920"/>
    </row>
    <row r="629" spans="1:25" ht="14.25" x14ac:dyDescent="0.3">
      <c r="A629" s="6"/>
      <c r="B629" s="6" t="s">
        <v>682</v>
      </c>
      <c r="C629" s="6" t="s">
        <v>686</v>
      </c>
      <c r="D629" s="6" t="s">
        <v>691</v>
      </c>
      <c r="E629" s="7" t="s">
        <v>3</v>
      </c>
      <c r="F629" s="7" t="s">
        <v>3</v>
      </c>
      <c r="G629" s="230">
        <v>14.45</v>
      </c>
      <c r="H629" s="9"/>
      <c r="I629" s="10"/>
      <c r="J629" s="9"/>
      <c r="K629" s="9"/>
      <c r="L629" s="9"/>
      <c r="M629" s="59"/>
      <c r="N629" s="9"/>
      <c r="O629" s="70"/>
      <c r="P629" s="59"/>
      <c r="Q629" s="33"/>
      <c r="R629" s="70"/>
      <c r="S629" s="70"/>
      <c r="T629" s="67"/>
      <c r="U629" s="8"/>
      <c r="V629" s="19"/>
      <c r="W629" s="81"/>
      <c r="X629" s="920"/>
    </row>
    <row r="630" spans="1:25" ht="15" thickBot="1" x14ac:dyDescent="0.35">
      <c r="A630" s="52"/>
      <c r="B630" s="52" t="s">
        <v>682</v>
      </c>
      <c r="C630" s="52" t="s">
        <v>687</v>
      </c>
      <c r="D630" s="52" t="s">
        <v>692</v>
      </c>
      <c r="E630" s="53" t="s">
        <v>3</v>
      </c>
      <c r="F630" s="53" t="s">
        <v>3</v>
      </c>
      <c r="G630" s="479">
        <v>14.45</v>
      </c>
      <c r="H630" s="54"/>
      <c r="I630" s="55"/>
      <c r="J630" s="54"/>
      <c r="K630" s="54"/>
      <c r="L630" s="54"/>
      <c r="M630" s="68"/>
      <c r="N630" s="54"/>
      <c r="O630" s="71"/>
      <c r="P630" s="68"/>
      <c r="Q630" s="57"/>
      <c r="R630" s="71"/>
      <c r="S630" s="71"/>
      <c r="T630" s="74"/>
      <c r="U630" s="56"/>
      <c r="V630" s="58"/>
      <c r="W630" s="81"/>
      <c r="X630" s="920"/>
    </row>
    <row r="631" spans="1:25" ht="14.25" x14ac:dyDescent="0.3">
      <c r="A631" s="279" t="s">
        <v>1014</v>
      </c>
      <c r="B631" s="279"/>
      <c r="C631" s="279"/>
      <c r="D631" s="279"/>
      <c r="E631" s="280"/>
      <c r="F631" s="280"/>
      <c r="G631" s="560"/>
      <c r="H631" s="281"/>
      <c r="I631" s="281"/>
      <c r="J631" s="281"/>
      <c r="K631" s="281"/>
      <c r="L631" s="281"/>
      <c r="M631" s="561"/>
      <c r="N631" s="281"/>
      <c r="O631" s="282"/>
      <c r="P631" s="561"/>
      <c r="Q631" s="284"/>
      <c r="R631" s="282"/>
      <c r="S631" s="282"/>
      <c r="T631" s="283"/>
      <c r="U631" s="562"/>
      <c r="V631" s="285"/>
      <c r="W631" s="81"/>
      <c r="X631" s="920"/>
    </row>
    <row r="632" spans="1:25" s="5" customFormat="1" ht="51" x14ac:dyDescent="0.3">
      <c r="A632" s="26" t="s">
        <v>818</v>
      </c>
      <c r="B632" s="26" t="s">
        <v>782</v>
      </c>
      <c r="C632" s="26" t="s">
        <v>783</v>
      </c>
      <c r="D632" s="26" t="s">
        <v>784</v>
      </c>
      <c r="E632" s="27" t="s">
        <v>781</v>
      </c>
      <c r="F632" s="27" t="s">
        <v>780</v>
      </c>
      <c r="G632" s="28" t="s">
        <v>823</v>
      </c>
      <c r="H632" s="29" t="s">
        <v>815</v>
      </c>
      <c r="I632" s="30" t="s">
        <v>825</v>
      </c>
      <c r="J632" s="27" t="s">
        <v>800</v>
      </c>
      <c r="K632" s="27" t="s">
        <v>801</v>
      </c>
      <c r="L632" s="27" t="s">
        <v>831</v>
      </c>
      <c r="M632" s="61" t="s">
        <v>810</v>
      </c>
      <c r="N632" s="27" t="s">
        <v>802</v>
      </c>
      <c r="O632" s="29" t="s">
        <v>803</v>
      </c>
      <c r="P632" s="66" t="s">
        <v>811</v>
      </c>
      <c r="Q632" s="32" t="s">
        <v>804</v>
      </c>
      <c r="R632" s="27" t="s">
        <v>805</v>
      </c>
      <c r="S632" s="27" t="s">
        <v>806</v>
      </c>
      <c r="T632" s="27" t="s">
        <v>807</v>
      </c>
      <c r="U632" s="27" t="s">
        <v>808</v>
      </c>
      <c r="V632" s="27" t="s">
        <v>809</v>
      </c>
      <c r="W632" s="80"/>
      <c r="X632" s="904" t="s">
        <v>820</v>
      </c>
      <c r="Y632" s="5" t="s">
        <v>821</v>
      </c>
    </row>
    <row r="633" spans="1:25" ht="14.25" x14ac:dyDescent="0.3">
      <c r="A633" s="93">
        <v>1013</v>
      </c>
      <c r="B633" s="44" t="s">
        <v>350</v>
      </c>
      <c r="C633" s="86" t="s">
        <v>704</v>
      </c>
      <c r="D633" s="44" t="s">
        <v>706</v>
      </c>
      <c r="E633" s="45" t="s">
        <v>3</v>
      </c>
      <c r="F633" s="45" t="s">
        <v>3</v>
      </c>
      <c r="G633" s="508">
        <v>15.99</v>
      </c>
      <c r="H633" s="47">
        <v>8</v>
      </c>
      <c r="I633" s="48">
        <v>2.7</v>
      </c>
      <c r="J633" s="47">
        <v>1</v>
      </c>
      <c r="K633" s="47">
        <f>I633*K27</f>
        <v>0.35100000000000003</v>
      </c>
      <c r="L633" s="47">
        <f>G633*L27</f>
        <v>0.47970000000000002</v>
      </c>
      <c r="M633" s="63">
        <f>SUM(J633:L633)</f>
        <v>1.8307</v>
      </c>
      <c r="N633" s="9">
        <f>G633+M633</f>
        <v>17.820699999999999</v>
      </c>
      <c r="O633" s="70">
        <f>N633*$O$27</f>
        <v>0.17820699999999998</v>
      </c>
      <c r="P633" s="67">
        <f>N633+O633</f>
        <v>17.998906999999999</v>
      </c>
      <c r="Q633" s="33">
        <v>0.35</v>
      </c>
      <c r="R633" s="75">
        <f>P633/(1-Q633)</f>
        <v>27.69062615384615</v>
      </c>
      <c r="S633" s="75"/>
      <c r="T633" s="20">
        <f>R633+S633</f>
        <v>27.69062615384615</v>
      </c>
      <c r="U633" s="22">
        <f>T633-P633</f>
        <v>9.6917191538461509</v>
      </c>
      <c r="V633" s="19">
        <f>U633/T633</f>
        <v>0.34999999999999992</v>
      </c>
      <c r="W633" s="81">
        <v>32.96</v>
      </c>
      <c r="X633" s="920">
        <v>32.9</v>
      </c>
    </row>
    <row r="634" spans="1:25" ht="14.25" x14ac:dyDescent="0.3">
      <c r="A634" s="84">
        <f>A633</f>
        <v>1013</v>
      </c>
      <c r="B634" s="6" t="s">
        <v>350</v>
      </c>
      <c r="C634" s="78" t="s">
        <v>703</v>
      </c>
      <c r="D634" s="6" t="s">
        <v>736</v>
      </c>
      <c r="E634" s="7" t="s">
        <v>3</v>
      </c>
      <c r="F634" s="7" t="s">
        <v>3</v>
      </c>
      <c r="G634" s="510">
        <v>15.99</v>
      </c>
      <c r="H634" s="9">
        <v>8</v>
      </c>
      <c r="I634" s="10">
        <v>2.7</v>
      </c>
      <c r="J634" s="9"/>
      <c r="K634" s="9"/>
      <c r="L634" s="9"/>
      <c r="M634" s="59"/>
      <c r="N634" s="9"/>
      <c r="O634" s="70"/>
      <c r="P634" s="59"/>
      <c r="Q634" s="33"/>
      <c r="R634" s="70"/>
      <c r="S634" s="70"/>
      <c r="T634" s="67"/>
      <c r="U634" s="8"/>
      <c r="V634" s="19"/>
      <c r="W634" s="81"/>
      <c r="X634" s="920"/>
    </row>
    <row r="635" spans="1:25" ht="14.25" x14ac:dyDescent="0.3">
      <c r="A635" s="84">
        <f>A633</f>
        <v>1013</v>
      </c>
      <c r="B635" s="6" t="s">
        <v>350</v>
      </c>
      <c r="C635" s="78" t="s">
        <v>702</v>
      </c>
      <c r="D635" s="6" t="s">
        <v>737</v>
      </c>
      <c r="E635" s="7" t="s">
        <v>3</v>
      </c>
      <c r="F635" s="7" t="s">
        <v>3</v>
      </c>
      <c r="G635" s="510">
        <v>15.99</v>
      </c>
      <c r="H635" s="9">
        <v>8</v>
      </c>
      <c r="I635" s="10">
        <v>2.7</v>
      </c>
      <c r="J635" s="9"/>
      <c r="K635" s="9"/>
      <c r="L635" s="9"/>
      <c r="M635" s="59"/>
      <c r="N635" s="9"/>
      <c r="O635" s="70"/>
      <c r="P635" s="59"/>
      <c r="Q635" s="33"/>
      <c r="R635" s="70"/>
      <c r="S635" s="70"/>
      <c r="T635" s="67"/>
      <c r="U635" s="8"/>
      <c r="V635" s="19"/>
      <c r="W635" s="81"/>
      <c r="X635" s="920"/>
    </row>
    <row r="636" spans="1:25" ht="15" thickBot="1" x14ac:dyDescent="0.35">
      <c r="A636" s="85">
        <f>A633</f>
        <v>1013</v>
      </c>
      <c r="B636" s="52" t="s">
        <v>350</v>
      </c>
      <c r="C636" s="91" t="s">
        <v>701</v>
      </c>
      <c r="D636" s="52" t="s">
        <v>705</v>
      </c>
      <c r="E636" s="53" t="s">
        <v>3</v>
      </c>
      <c r="F636" s="53" t="s">
        <v>3</v>
      </c>
      <c r="G636" s="511">
        <v>15.99</v>
      </c>
      <c r="H636" s="54">
        <v>8</v>
      </c>
      <c r="I636" s="54">
        <v>2.7</v>
      </c>
      <c r="J636" s="54"/>
      <c r="K636" s="54"/>
      <c r="L636" s="54"/>
      <c r="M636" s="68"/>
      <c r="N636" s="54"/>
      <c r="O636" s="71"/>
      <c r="P636" s="68"/>
      <c r="Q636" s="57"/>
      <c r="R636" s="71"/>
      <c r="S636" s="71"/>
      <c r="T636" s="74"/>
      <c r="U636" s="56"/>
      <c r="V636" s="58"/>
      <c r="W636" s="81"/>
      <c r="X636" s="920"/>
    </row>
    <row r="637" spans="1:25" s="133" customFormat="1" ht="14.25" x14ac:dyDescent="0.3">
      <c r="A637" s="550"/>
      <c r="B637" s="369" t="s">
        <v>721</v>
      </c>
      <c r="C637" s="369" t="s">
        <v>717</v>
      </c>
      <c r="D637" s="369" t="s">
        <v>732</v>
      </c>
      <c r="E637" s="422" t="s">
        <v>62</v>
      </c>
      <c r="F637" s="422" t="s">
        <v>779</v>
      </c>
      <c r="G637" s="639">
        <v>3.21</v>
      </c>
      <c r="H637" s="424">
        <v>7.14</v>
      </c>
      <c r="I637" s="425" t="s">
        <v>966</v>
      </c>
      <c r="J637" s="424">
        <v>6.46</v>
      </c>
      <c r="K637" s="640">
        <v>6.46</v>
      </c>
      <c r="L637" s="424"/>
      <c r="M637" s="603"/>
      <c r="N637" s="424"/>
      <c r="O637" s="427"/>
      <c r="P637" s="458"/>
      <c r="Q637" s="459"/>
      <c r="R637" s="427"/>
      <c r="S637" s="427"/>
      <c r="T637" s="613"/>
      <c r="U637" s="637"/>
      <c r="V637" s="506"/>
      <c r="W637" s="121"/>
      <c r="X637" s="924">
        <v>53.1</v>
      </c>
    </row>
    <row r="638" spans="1:25" s="133" customFormat="1" ht="14.25" x14ac:dyDescent="0.3">
      <c r="A638" s="225"/>
      <c r="B638" s="231" t="s">
        <v>721</v>
      </c>
      <c r="C638" s="231" t="str">
        <f>C637</f>
        <v>URSF2X8</v>
      </c>
      <c r="D638" s="231" t="s">
        <v>732</v>
      </c>
      <c r="E638" s="232" t="s">
        <v>62</v>
      </c>
      <c r="F638" s="232" t="s">
        <v>830</v>
      </c>
      <c r="G638" s="481">
        <f>G637*J637</f>
        <v>20.736599999999999</v>
      </c>
      <c r="H638" s="247">
        <v>45</v>
      </c>
      <c r="I638" s="248">
        <v>0.35499999999999998</v>
      </c>
      <c r="J638" s="249">
        <v>8</v>
      </c>
      <c r="K638" s="641">
        <f>J637*$K$384</f>
        <v>0.3553</v>
      </c>
      <c r="L638" s="249">
        <f>K637*L27</f>
        <v>0.1938</v>
      </c>
      <c r="M638" s="595">
        <f>SUM(J638:L638)</f>
        <v>8.5490999999999993</v>
      </c>
      <c r="N638" s="249">
        <f>G638+M638</f>
        <v>29.285699999999999</v>
      </c>
      <c r="O638" s="250">
        <f>N638*$O$27</f>
        <v>0.29285699999999998</v>
      </c>
      <c r="P638" s="251">
        <f>SUM(N638:O638)</f>
        <v>29.578557</v>
      </c>
      <c r="Q638" s="252">
        <v>0.35</v>
      </c>
      <c r="R638" s="250">
        <f>P638/(1-Q638)</f>
        <v>45.505472307692308</v>
      </c>
      <c r="S638" s="250">
        <f>W638-R638</f>
        <v>0.8445276923076932</v>
      </c>
      <c r="T638" s="633">
        <f>SUM(R638:S638)</f>
        <v>46.35</v>
      </c>
      <c r="U638" s="636">
        <f>T638-P638</f>
        <v>16.771443000000001</v>
      </c>
      <c r="V638" s="499">
        <f>U638/T638</f>
        <v>0.36184343042071199</v>
      </c>
      <c r="W638" s="121">
        <v>46.35</v>
      </c>
      <c r="X638" s="924"/>
    </row>
    <row r="639" spans="1:25" s="133" customFormat="1" ht="14.25" x14ac:dyDescent="0.3">
      <c r="A639" s="358"/>
      <c r="B639" s="238" t="s">
        <v>721</v>
      </c>
      <c r="C639" s="238" t="s">
        <v>718</v>
      </c>
      <c r="D639" s="238" t="s">
        <v>733</v>
      </c>
      <c r="E639" s="239" t="s">
        <v>62</v>
      </c>
      <c r="F639" s="239" t="s">
        <v>779</v>
      </c>
      <c r="G639" s="438">
        <v>3.21</v>
      </c>
      <c r="H639" s="242">
        <v>3.69</v>
      </c>
      <c r="I639" s="425" t="s">
        <v>966</v>
      </c>
      <c r="J639" s="425">
        <v>8.61</v>
      </c>
      <c r="K639" s="425">
        <v>8.61</v>
      </c>
      <c r="L639" s="242"/>
      <c r="M639" s="255"/>
      <c r="N639" s="242"/>
      <c r="O639" s="256"/>
      <c r="P639" s="255"/>
      <c r="Q639" s="257"/>
      <c r="R639" s="256"/>
      <c r="S639" s="256"/>
      <c r="T639" s="246"/>
      <c r="U639" s="244"/>
      <c r="V639" s="502"/>
      <c r="W639" s="121"/>
      <c r="X639" s="924">
        <v>53.1</v>
      </c>
    </row>
    <row r="640" spans="1:25" s="133" customFormat="1" ht="15" thickBot="1" x14ac:dyDescent="0.35">
      <c r="A640" s="220">
        <v>969</v>
      </c>
      <c r="B640" s="295" t="s">
        <v>721</v>
      </c>
      <c r="C640" s="296" t="s">
        <v>718</v>
      </c>
      <c r="D640" s="295" t="s">
        <v>733</v>
      </c>
      <c r="E640" s="297" t="s">
        <v>62</v>
      </c>
      <c r="F640" s="297" t="s">
        <v>830</v>
      </c>
      <c r="G640" s="483">
        <f>G639*J639</f>
        <v>27.638099999999998</v>
      </c>
      <c r="H640" s="431">
        <v>30</v>
      </c>
      <c r="I640" s="642">
        <v>0.8</v>
      </c>
      <c r="J640" s="299">
        <v>8</v>
      </c>
      <c r="K640" s="299">
        <f>J639*$K$384</f>
        <v>0.47354999999999997</v>
      </c>
      <c r="L640" s="299">
        <f>K639*L27</f>
        <v>0.25829999999999997</v>
      </c>
      <c r="M640" s="343">
        <f>SUM(J640:L640)</f>
        <v>8.7318499999999997</v>
      </c>
      <c r="N640" s="299">
        <f>G640+M640</f>
        <v>36.369949999999996</v>
      </c>
      <c r="O640" s="378">
        <f>N640*$O$27</f>
        <v>0.36369949999999995</v>
      </c>
      <c r="P640" s="343">
        <f>SUM(N640:O640)</f>
        <v>36.733649499999999</v>
      </c>
      <c r="Q640" s="344">
        <v>0.35</v>
      </c>
      <c r="R640" s="378">
        <f>P640/(1-Q640)</f>
        <v>56.513306923076918</v>
      </c>
      <c r="S640" s="378">
        <f>W640-R640</f>
        <v>1.3866930769230805</v>
      </c>
      <c r="T640" s="643">
        <f>SUM(R640:S640)</f>
        <v>57.9</v>
      </c>
      <c r="U640" s="644">
        <f>T640-P640</f>
        <v>21.1663505</v>
      </c>
      <c r="V640" s="503">
        <f>U640/T640</f>
        <v>0.36556736614853197</v>
      </c>
      <c r="W640" s="121">
        <v>57.9</v>
      </c>
      <c r="X640" s="925">
        <v>53.1</v>
      </c>
    </row>
    <row r="641" spans="1:24" s="124" customFormat="1" ht="14.25" x14ac:dyDescent="0.3">
      <c r="A641" s="141"/>
      <c r="B641" s="141" t="s">
        <v>721</v>
      </c>
      <c r="C641" s="141" t="s">
        <v>711</v>
      </c>
      <c r="D641" s="141" t="s">
        <v>726</v>
      </c>
      <c r="E641" s="125" t="s">
        <v>62</v>
      </c>
      <c r="F641" s="142" t="s">
        <v>779</v>
      </c>
      <c r="G641" s="484">
        <v>3.21</v>
      </c>
      <c r="H641" s="124">
        <v>7.14</v>
      </c>
      <c r="I641" s="144" t="s">
        <v>966</v>
      </c>
      <c r="J641" s="144">
        <v>6.46</v>
      </c>
      <c r="K641" s="144">
        <v>6.46</v>
      </c>
      <c r="L641" s="145"/>
      <c r="M641" s="458"/>
      <c r="N641" s="424"/>
      <c r="O641" s="427"/>
      <c r="P641" s="310"/>
      <c r="Q641" s="147"/>
      <c r="R641" s="146"/>
      <c r="S641" s="146"/>
      <c r="T641" s="195"/>
      <c r="U641" s="319"/>
      <c r="V641" s="197"/>
      <c r="W641" s="121"/>
      <c r="X641" s="128"/>
    </row>
    <row r="642" spans="1:24" s="124" customFormat="1" ht="14.25" x14ac:dyDescent="0.3">
      <c r="A642" s="141"/>
      <c r="B642" s="44"/>
      <c r="C642" s="141" t="s">
        <v>711</v>
      </c>
      <c r="D642" s="44" t="s">
        <v>726</v>
      </c>
      <c r="E642" s="45"/>
      <c r="F642" s="142" t="s">
        <v>830</v>
      </c>
      <c r="G642" s="484">
        <f>G639*J641</f>
        <v>20.736599999999999</v>
      </c>
      <c r="H642" s="144">
        <v>45</v>
      </c>
      <c r="I642" s="124">
        <v>0.36</v>
      </c>
      <c r="J642" s="47">
        <v>8</v>
      </c>
      <c r="K642" s="47">
        <f>J641*$K$384</f>
        <v>0.3553</v>
      </c>
      <c r="L642" s="48">
        <f>K641*L27</f>
        <v>0.1938</v>
      </c>
      <c r="M642" s="595">
        <f>SUM(J642:L642)</f>
        <v>8.5490999999999993</v>
      </c>
      <c r="N642" s="249">
        <f>G642+M642</f>
        <v>29.285699999999999</v>
      </c>
      <c r="O642" s="250">
        <f>N642*$O$27</f>
        <v>0.29285699999999998</v>
      </c>
      <c r="P642" s="251">
        <f>SUM(N642:O642)</f>
        <v>29.578557</v>
      </c>
      <c r="Q642" s="50">
        <v>0.35</v>
      </c>
      <c r="R642" s="250">
        <f>P642/(1-Q642)</f>
        <v>45.505472307692308</v>
      </c>
      <c r="S642" s="250">
        <f>W642-R642</f>
        <v>0.8445276923076932</v>
      </c>
      <c r="T642" s="633">
        <f>SUM(R642:S642)</f>
        <v>46.35</v>
      </c>
      <c r="U642" s="636">
        <f>T642-P642</f>
        <v>16.771443000000001</v>
      </c>
      <c r="V642" s="499">
        <f>U642/T642</f>
        <v>0.36184343042071199</v>
      </c>
      <c r="W642" s="121">
        <v>46.35</v>
      </c>
      <c r="X642" s="128"/>
    </row>
    <row r="643" spans="1:24" s="124" customFormat="1" ht="14.25" x14ac:dyDescent="0.3">
      <c r="A643" s="163"/>
      <c r="B643" s="124" t="s">
        <v>721</v>
      </c>
      <c r="C643" s="163" t="s">
        <v>712</v>
      </c>
      <c r="D643" s="163" t="s">
        <v>727</v>
      </c>
      <c r="E643" s="125" t="s">
        <v>62</v>
      </c>
      <c r="F643" s="164" t="s">
        <v>779</v>
      </c>
      <c r="G643" s="478">
        <v>3.21</v>
      </c>
      <c r="H643" s="163">
        <v>3.69</v>
      </c>
      <c r="I643" s="166" t="s">
        <v>966</v>
      </c>
      <c r="J643" s="166">
        <v>8.61</v>
      </c>
      <c r="K643" s="81">
        <v>8.61</v>
      </c>
      <c r="L643" s="167"/>
      <c r="M643" s="255"/>
      <c r="N643" s="121"/>
      <c r="O643" s="256"/>
      <c r="P643" s="630"/>
      <c r="Q643" s="170"/>
      <c r="R643" s="632"/>
      <c r="S643" s="256"/>
      <c r="T643" s="634"/>
      <c r="U643" s="244"/>
      <c r="V643" s="502"/>
      <c r="W643" s="121"/>
      <c r="X643" s="128"/>
    </row>
    <row r="644" spans="1:24" s="124" customFormat="1" ht="15" thickBot="1" x14ac:dyDescent="0.35">
      <c r="A644" s="206"/>
      <c r="B644" s="206"/>
      <c r="C644" s="206" t="s">
        <v>712</v>
      </c>
      <c r="D644" s="206" t="s">
        <v>727</v>
      </c>
      <c r="E644" s="572"/>
      <c r="F644" s="208" t="s">
        <v>830</v>
      </c>
      <c r="G644" s="476">
        <f>G643*J643</f>
        <v>27.638099999999998</v>
      </c>
      <c r="H644" s="175">
        <v>30</v>
      </c>
      <c r="I644" s="206">
        <v>0.8</v>
      </c>
      <c r="J644" s="175">
        <v>8</v>
      </c>
      <c r="K644" s="341">
        <f>J643*$K$384</f>
        <v>0.47354999999999997</v>
      </c>
      <c r="L644" s="211">
        <f>K643*L27</f>
        <v>0.25829999999999997</v>
      </c>
      <c r="M644" s="342">
        <f>SUM(J644:L644)</f>
        <v>8.7318499999999997</v>
      </c>
      <c r="N644" s="645">
        <f>G644+M644</f>
        <v>36.369949999999996</v>
      </c>
      <c r="O644" s="378">
        <f>N644*$O$27</f>
        <v>0.36369949999999995</v>
      </c>
      <c r="P644" s="646">
        <f>SUM(N644:O644)</f>
        <v>36.733649499999999</v>
      </c>
      <c r="Q644" s="179">
        <v>0.35</v>
      </c>
      <c r="R644" s="647">
        <f>P644/(1-Q644)</f>
        <v>56.513306923076918</v>
      </c>
      <c r="S644" s="378">
        <f>W644-R644</f>
        <v>1.3866930769230805</v>
      </c>
      <c r="T644" s="648">
        <f>SUM(R644:S644)</f>
        <v>57.9</v>
      </c>
      <c r="U644" s="644">
        <f>T644-P644</f>
        <v>21.1663505</v>
      </c>
      <c r="V644" s="503">
        <f>U644/T644</f>
        <v>0.36556736614853197</v>
      </c>
      <c r="W644" s="121">
        <v>57.9</v>
      </c>
      <c r="X644" s="128"/>
    </row>
    <row r="645" spans="1:24" s="124" customFormat="1" ht="14.25" x14ac:dyDescent="0.3">
      <c r="A645" s="141"/>
      <c r="B645" s="141" t="s">
        <v>721</v>
      </c>
      <c r="C645" s="141" t="s">
        <v>709</v>
      </c>
      <c r="D645" s="141" t="s">
        <v>724</v>
      </c>
      <c r="E645" s="125" t="s">
        <v>62</v>
      </c>
      <c r="F645" s="142" t="s">
        <v>779</v>
      </c>
      <c r="G645" s="484">
        <v>3.21</v>
      </c>
      <c r="H645" s="144">
        <v>7.14</v>
      </c>
      <c r="I645" s="144" t="s">
        <v>966</v>
      </c>
      <c r="J645" s="144">
        <v>6.46</v>
      </c>
      <c r="K645" s="144">
        <v>6.46</v>
      </c>
      <c r="L645" s="144"/>
      <c r="M645" s="631"/>
      <c r="N645" s="144"/>
      <c r="O645" s="632"/>
      <c r="P645" s="458"/>
      <c r="Q645" s="130"/>
      <c r="R645" s="146"/>
      <c r="S645" s="146"/>
      <c r="T645" s="195"/>
      <c r="U645" s="319"/>
      <c r="V645" s="197"/>
      <c r="W645" s="121"/>
      <c r="X645" s="128"/>
    </row>
    <row r="646" spans="1:24" s="124" customFormat="1" ht="14.25" x14ac:dyDescent="0.3">
      <c r="A646" s="44"/>
      <c r="B646" s="44"/>
      <c r="C646" s="44" t="s">
        <v>709</v>
      </c>
      <c r="D646" s="44" t="s">
        <v>724</v>
      </c>
      <c r="E646" s="45"/>
      <c r="F646" s="45" t="s">
        <v>830</v>
      </c>
      <c r="G646" s="477">
        <f>G645*J645</f>
        <v>20.736599999999999</v>
      </c>
      <c r="H646" s="47">
        <v>45</v>
      </c>
      <c r="I646" s="44">
        <v>0.36</v>
      </c>
      <c r="J646" s="47">
        <v>8</v>
      </c>
      <c r="K646" s="144">
        <f>J645*$K$384</f>
        <v>0.3553</v>
      </c>
      <c r="L646" s="47">
        <v>0.19</v>
      </c>
      <c r="M646" s="631">
        <f>SUM(J646:L646)</f>
        <v>8.5452999999999992</v>
      </c>
      <c r="N646" s="249">
        <f>G646+M646</f>
        <v>29.2819</v>
      </c>
      <c r="O646" s="632">
        <f>N646*$O$27</f>
        <v>0.292819</v>
      </c>
      <c r="P646" s="251">
        <v>29.58</v>
      </c>
      <c r="Q646" s="130">
        <v>0.35</v>
      </c>
      <c r="R646" s="250">
        <f>P646/(1-Q646)</f>
        <v>45.507692307692302</v>
      </c>
      <c r="S646" s="250">
        <f>W646-R646</f>
        <v>0.84230769230769909</v>
      </c>
      <c r="T646" s="633">
        <f>SUM(R646:S646)</f>
        <v>46.35</v>
      </c>
      <c r="U646" s="636">
        <f>T646-P646</f>
        <v>16.770000000000003</v>
      </c>
      <c r="V646" s="499">
        <f>U646/T646</f>
        <v>0.36181229773462786</v>
      </c>
      <c r="W646" s="121">
        <v>46.35</v>
      </c>
      <c r="X646" s="128"/>
    </row>
    <row r="647" spans="1:24" s="124" customFormat="1" ht="14.25" x14ac:dyDescent="0.3">
      <c r="A647" s="163">
        <v>969</v>
      </c>
      <c r="B647" s="163" t="s">
        <v>721</v>
      </c>
      <c r="C647" s="537" t="s">
        <v>710</v>
      </c>
      <c r="D647" s="163" t="s">
        <v>725</v>
      </c>
      <c r="E647" s="125" t="s">
        <v>62</v>
      </c>
      <c r="F647" s="164" t="s">
        <v>779</v>
      </c>
      <c r="G647" s="478">
        <v>3.21</v>
      </c>
      <c r="H647" s="124">
        <v>3.69</v>
      </c>
      <c r="I647" s="166" t="s">
        <v>966</v>
      </c>
      <c r="J647" s="81">
        <v>8.61</v>
      </c>
      <c r="K647" s="166">
        <v>8.61</v>
      </c>
      <c r="L647" s="81"/>
      <c r="M647" s="168"/>
      <c r="N647" s="81"/>
      <c r="O647" s="256"/>
      <c r="P647" s="630"/>
      <c r="Q647" s="170"/>
      <c r="R647" s="256"/>
      <c r="S647" s="632"/>
      <c r="T647" s="246"/>
      <c r="U647" s="611"/>
      <c r="V647" s="502"/>
      <c r="W647" s="121"/>
      <c r="X647" s="128"/>
    </row>
    <row r="648" spans="1:24" s="124" customFormat="1" ht="15" thickBot="1" x14ac:dyDescent="0.35">
      <c r="A648" s="206"/>
      <c r="B648" s="206"/>
      <c r="C648" s="694" t="s">
        <v>710</v>
      </c>
      <c r="D648" s="206" t="s">
        <v>725</v>
      </c>
      <c r="E648" s="572"/>
      <c r="F648" s="208" t="s">
        <v>830</v>
      </c>
      <c r="G648" s="476">
        <f>G647*J647</f>
        <v>27.638099999999998</v>
      </c>
      <c r="H648" s="341">
        <v>30</v>
      </c>
      <c r="I648" s="206">
        <v>0.8</v>
      </c>
      <c r="J648" s="341">
        <v>8</v>
      </c>
      <c r="K648" s="175">
        <f>J647*$K$384</f>
        <v>0.47354999999999997</v>
      </c>
      <c r="L648" s="341">
        <v>0.26</v>
      </c>
      <c r="M648" s="342">
        <f>SUM(J648:L648)</f>
        <v>8.7335499999999993</v>
      </c>
      <c r="N648" s="645">
        <f>G648+M648</f>
        <v>36.371649999999995</v>
      </c>
      <c r="O648" s="378">
        <f>N648*$O$27</f>
        <v>0.36371649999999994</v>
      </c>
      <c r="P648" s="646">
        <v>36.729999999999997</v>
      </c>
      <c r="Q648" s="179">
        <v>0.35</v>
      </c>
      <c r="R648" s="378">
        <f>P648/(1-Q648)</f>
        <v>56.507692307692302</v>
      </c>
      <c r="S648" s="647">
        <f>W648-R648</f>
        <v>1.3923076923076962</v>
      </c>
      <c r="T648" s="643">
        <f>SUM(R648:S648)</f>
        <v>57.9</v>
      </c>
      <c r="U648" s="649">
        <f>T648-P648</f>
        <v>21.17</v>
      </c>
      <c r="V648" s="503">
        <f>U648/T648</f>
        <v>0.36563039723661489</v>
      </c>
      <c r="W648" s="121">
        <v>57.9</v>
      </c>
      <c r="X648" s="128"/>
    </row>
    <row r="649" spans="1:24" s="124" customFormat="1" ht="14.25" x14ac:dyDescent="0.3">
      <c r="A649" s="141"/>
      <c r="B649" s="141" t="s">
        <v>721</v>
      </c>
      <c r="C649" s="141" t="s">
        <v>713</v>
      </c>
      <c r="D649" s="141" t="s">
        <v>728</v>
      </c>
      <c r="E649" s="125" t="s">
        <v>62</v>
      </c>
      <c r="F649" s="142" t="s">
        <v>779</v>
      </c>
      <c r="G649" s="629">
        <v>3.21</v>
      </c>
      <c r="H649" s="141">
        <v>7.14</v>
      </c>
      <c r="I649" s="81" t="s">
        <v>966</v>
      </c>
      <c r="J649" s="144">
        <v>6.46</v>
      </c>
      <c r="K649" s="144">
        <v>6.46</v>
      </c>
      <c r="L649" s="144"/>
      <c r="M649" s="129"/>
      <c r="N649" s="144"/>
      <c r="O649" s="632"/>
      <c r="P649" s="458"/>
      <c r="Q649" s="130"/>
      <c r="R649" s="146"/>
      <c r="S649" s="146"/>
      <c r="T649" s="202"/>
      <c r="U649" s="319"/>
      <c r="V649" s="197"/>
      <c r="W649" s="121"/>
      <c r="X649" s="128"/>
    </row>
    <row r="650" spans="1:24" s="124" customFormat="1" ht="14.25" x14ac:dyDescent="0.3">
      <c r="A650" s="44"/>
      <c r="B650" s="44"/>
      <c r="C650" s="44" t="s">
        <v>713</v>
      </c>
      <c r="D650" s="44" t="s">
        <v>728</v>
      </c>
      <c r="E650" s="45"/>
      <c r="F650" s="45" t="s">
        <v>830</v>
      </c>
      <c r="G650" s="629">
        <f>G649*J649</f>
        <v>20.736599999999999</v>
      </c>
      <c r="H650" s="47">
        <v>45</v>
      </c>
      <c r="I650" s="124">
        <v>0.36</v>
      </c>
      <c r="J650" s="47">
        <v>8</v>
      </c>
      <c r="K650" s="144">
        <f>J649*$K$384</f>
        <v>0.3553</v>
      </c>
      <c r="L650" s="47">
        <v>0.19</v>
      </c>
      <c r="M650" s="631">
        <f>SUM(J650:L650)</f>
        <v>8.5452999999999992</v>
      </c>
      <c r="N650" s="249">
        <f>G650+M650</f>
        <v>29.2819</v>
      </c>
      <c r="O650" s="632">
        <f>N650*$O$27</f>
        <v>0.292819</v>
      </c>
      <c r="P650" s="251">
        <v>29.58</v>
      </c>
      <c r="Q650" s="130">
        <v>0.35</v>
      </c>
      <c r="R650" s="250">
        <f>P650/(1-Q650)</f>
        <v>45.507692307692302</v>
      </c>
      <c r="S650" s="250">
        <f>W650-R650</f>
        <v>0.84230769230769909</v>
      </c>
      <c r="T650" s="635">
        <f>SUM(R650:S650)</f>
        <v>46.35</v>
      </c>
      <c r="U650" s="636">
        <f>T650-P650</f>
        <v>16.770000000000003</v>
      </c>
      <c r="V650" s="499">
        <f>U650/T650</f>
        <v>0.36181229773462786</v>
      </c>
      <c r="W650" s="121">
        <v>46.35</v>
      </c>
      <c r="X650" s="128"/>
    </row>
    <row r="651" spans="1:24" s="124" customFormat="1" ht="14.25" x14ac:dyDescent="0.3">
      <c r="A651" s="163"/>
      <c r="B651" s="124" t="s">
        <v>721</v>
      </c>
      <c r="C651" s="163" t="s">
        <v>714</v>
      </c>
      <c r="D651" s="163" t="s">
        <v>729</v>
      </c>
      <c r="E651" s="125" t="s">
        <v>62</v>
      </c>
      <c r="F651" s="164" t="s">
        <v>779</v>
      </c>
      <c r="G651" s="478">
        <v>3.21</v>
      </c>
      <c r="H651" s="124">
        <v>3.69</v>
      </c>
      <c r="I651" s="166" t="s">
        <v>966</v>
      </c>
      <c r="J651" s="81">
        <v>8.61</v>
      </c>
      <c r="K651" s="166">
        <v>8.61</v>
      </c>
      <c r="L651" s="81"/>
      <c r="M651" s="168"/>
      <c r="N651" s="81"/>
      <c r="O651" s="169"/>
      <c r="P651" s="630"/>
      <c r="Q651" s="170"/>
      <c r="R651" s="256"/>
      <c r="S651" s="632"/>
      <c r="T651" s="246"/>
      <c r="U651" s="611"/>
      <c r="V651" s="502"/>
      <c r="W651" s="121"/>
      <c r="X651" s="128"/>
    </row>
    <row r="652" spans="1:24" s="124" customFormat="1" ht="15" thickBot="1" x14ac:dyDescent="0.35">
      <c r="A652" s="206"/>
      <c r="B652" s="206"/>
      <c r="C652" s="206" t="s">
        <v>714</v>
      </c>
      <c r="D652" s="206" t="s">
        <v>729</v>
      </c>
      <c r="E652" s="572"/>
      <c r="F652" s="208" t="s">
        <v>830</v>
      </c>
      <c r="G652" s="476">
        <f>G651*J651</f>
        <v>27.638099999999998</v>
      </c>
      <c r="H652" s="341">
        <v>30</v>
      </c>
      <c r="I652" s="206">
        <v>0.8</v>
      </c>
      <c r="J652" s="341">
        <v>8</v>
      </c>
      <c r="K652" s="175">
        <f>J651*$K$384</f>
        <v>0.47354999999999997</v>
      </c>
      <c r="L652" s="341">
        <v>0.26</v>
      </c>
      <c r="M652" s="342">
        <f>SUM(J652:L652)</f>
        <v>8.7335499999999993</v>
      </c>
      <c r="N652" s="645">
        <f>G652+M652</f>
        <v>36.371649999999995</v>
      </c>
      <c r="O652" s="378">
        <f>N652*$O$27</f>
        <v>0.36371649999999994</v>
      </c>
      <c r="P652" s="646">
        <v>36.729999999999997</v>
      </c>
      <c r="Q652" s="179">
        <v>0.35</v>
      </c>
      <c r="R652" s="378">
        <f>P652/(1-Q652)</f>
        <v>56.507692307692302</v>
      </c>
      <c r="S652" s="647">
        <f>W652-R652</f>
        <v>1.3923076923076962</v>
      </c>
      <c r="T652" s="643">
        <f>SUM(R652:S652)</f>
        <v>57.9</v>
      </c>
      <c r="U652" s="649">
        <f>T652-P652</f>
        <v>21.17</v>
      </c>
      <c r="V652" s="503">
        <f>U652/T652</f>
        <v>0.36563039723661489</v>
      </c>
      <c r="W652" s="121">
        <v>57.9</v>
      </c>
      <c r="X652" s="128"/>
    </row>
    <row r="653" spans="1:24" s="124" customFormat="1" ht="14.25" x14ac:dyDescent="0.3">
      <c r="A653" s="141"/>
      <c r="B653" s="141" t="s">
        <v>721</v>
      </c>
      <c r="C653" s="141" t="s">
        <v>715</v>
      </c>
      <c r="D653" s="141" t="s">
        <v>730</v>
      </c>
      <c r="E653" s="125" t="s">
        <v>62</v>
      </c>
      <c r="F653" s="142" t="s">
        <v>779</v>
      </c>
      <c r="G653" s="484">
        <v>3.21</v>
      </c>
      <c r="H653" s="141">
        <v>7.14</v>
      </c>
      <c r="I653" s="144" t="s">
        <v>966</v>
      </c>
      <c r="J653" s="144">
        <v>6.46</v>
      </c>
      <c r="K653" s="144">
        <v>6.46</v>
      </c>
      <c r="L653" s="144"/>
      <c r="M653" s="603"/>
      <c r="N653" s="144"/>
      <c r="O653" s="146"/>
      <c r="P653" s="458"/>
      <c r="Q653" s="147"/>
      <c r="R653" s="146"/>
      <c r="S653" s="146"/>
      <c r="T653" s="195"/>
      <c r="U653" s="319"/>
      <c r="V653" s="197"/>
      <c r="W653" s="121"/>
      <c r="X653" s="128"/>
    </row>
    <row r="654" spans="1:24" s="124" customFormat="1" ht="14.25" x14ac:dyDescent="0.3">
      <c r="A654" s="44"/>
      <c r="B654" s="44"/>
      <c r="C654" s="44" t="s">
        <v>715</v>
      </c>
      <c r="D654" s="44" t="s">
        <v>730</v>
      </c>
      <c r="E654" s="45"/>
      <c r="F654" s="45" t="s">
        <v>830</v>
      </c>
      <c r="G654" s="477">
        <f>G653*J653</f>
        <v>20.736599999999999</v>
      </c>
      <c r="H654" s="47">
        <v>45</v>
      </c>
      <c r="I654" s="47">
        <v>0.36</v>
      </c>
      <c r="J654" s="47">
        <v>8</v>
      </c>
      <c r="K654" s="47">
        <f>J653*$K$384</f>
        <v>0.3553</v>
      </c>
      <c r="L654" s="47">
        <v>0.19</v>
      </c>
      <c r="M654" s="595">
        <f>SUM(J654:L654)</f>
        <v>8.5452999999999992</v>
      </c>
      <c r="N654" s="249">
        <f>G654+M654</f>
        <v>29.2819</v>
      </c>
      <c r="O654" s="250">
        <f>N654*$O$27</f>
        <v>0.292819</v>
      </c>
      <c r="P654" s="251">
        <v>29.58</v>
      </c>
      <c r="Q654" s="50">
        <v>0.35</v>
      </c>
      <c r="R654" s="250">
        <f>P654/(1-Q654)</f>
        <v>45.507692307692302</v>
      </c>
      <c r="S654" s="250">
        <f>W654-R654</f>
        <v>0.84230769230769909</v>
      </c>
      <c r="T654" s="633">
        <f>SUM(R654:S654)</f>
        <v>46.35</v>
      </c>
      <c r="U654" s="636">
        <f>T654-P654</f>
        <v>16.770000000000003</v>
      </c>
      <c r="V654" s="499">
        <f>U654/T654</f>
        <v>0.36181229773462786</v>
      </c>
      <c r="W654" s="121">
        <v>46.35</v>
      </c>
      <c r="X654" s="128"/>
    </row>
    <row r="655" spans="1:24" s="124" customFormat="1" ht="14.25" x14ac:dyDescent="0.3">
      <c r="A655" s="163">
        <v>969</v>
      </c>
      <c r="B655" s="124" t="s">
        <v>721</v>
      </c>
      <c r="C655" s="173" t="s">
        <v>716</v>
      </c>
      <c r="D655" s="163" t="s">
        <v>731</v>
      </c>
      <c r="E655" s="125" t="s">
        <v>62</v>
      </c>
      <c r="F655" s="164" t="s">
        <v>779</v>
      </c>
      <c r="G655" s="478">
        <v>3.21</v>
      </c>
      <c r="H655" s="124">
        <v>3.69</v>
      </c>
      <c r="I655" s="166" t="s">
        <v>966</v>
      </c>
      <c r="J655" s="81">
        <v>8.61</v>
      </c>
      <c r="K655" s="166">
        <v>8.61</v>
      </c>
      <c r="L655" s="81"/>
      <c r="M655" s="168"/>
      <c r="N655" s="81"/>
      <c r="O655" s="169"/>
      <c r="P655" s="630"/>
      <c r="Q655" s="170"/>
      <c r="R655" s="632"/>
      <c r="S655" s="256"/>
      <c r="T655" s="634"/>
      <c r="U655" s="244"/>
      <c r="V655" s="502"/>
      <c r="W655" s="121"/>
      <c r="X655" s="128"/>
    </row>
    <row r="656" spans="1:24" s="124" customFormat="1" ht="15" thickBot="1" x14ac:dyDescent="0.35">
      <c r="A656" s="206"/>
      <c r="B656" s="206"/>
      <c r="C656" s="207" t="s">
        <v>716</v>
      </c>
      <c r="D656" s="206" t="s">
        <v>731</v>
      </c>
      <c r="E656" s="572"/>
      <c r="F656" s="208" t="s">
        <v>830</v>
      </c>
      <c r="G656" s="476">
        <f>G655*J655</f>
        <v>27.638099999999998</v>
      </c>
      <c r="H656" s="341">
        <v>30</v>
      </c>
      <c r="I656" s="175">
        <v>0.8</v>
      </c>
      <c r="J656" s="341">
        <v>8</v>
      </c>
      <c r="K656" s="175">
        <f>J655*$K$384</f>
        <v>0.47354999999999997</v>
      </c>
      <c r="L656" s="341">
        <v>0.26</v>
      </c>
      <c r="M656" s="342">
        <f>SUM(J656:L656)</f>
        <v>8.7335499999999993</v>
      </c>
      <c r="N656" s="645">
        <f>G656+M656</f>
        <v>36.371649999999995</v>
      </c>
      <c r="O656" s="378">
        <f>N656*$O$27</f>
        <v>0.36371649999999994</v>
      </c>
      <c r="P656" s="646">
        <v>36.729999999999997</v>
      </c>
      <c r="Q656" s="179">
        <v>0.35</v>
      </c>
      <c r="R656" s="647">
        <f>P656/(1-Q656)</f>
        <v>56.507692307692302</v>
      </c>
      <c r="S656" s="378">
        <f>W656-R656</f>
        <v>1.3923076923076962</v>
      </c>
      <c r="T656" s="648">
        <f>SUM(R656:S656)</f>
        <v>57.9</v>
      </c>
      <c r="U656" s="644">
        <f>T656-P656</f>
        <v>21.17</v>
      </c>
      <c r="V656" s="503">
        <f>U656/T656</f>
        <v>0.36563039723661489</v>
      </c>
      <c r="W656" s="121">
        <v>57.9</v>
      </c>
      <c r="X656" s="128"/>
    </row>
    <row r="657" spans="1:25" s="124" customFormat="1" ht="14.25" x14ac:dyDescent="0.3">
      <c r="A657" s="141"/>
      <c r="B657" s="141" t="s">
        <v>721</v>
      </c>
      <c r="C657" s="141" t="s">
        <v>719</v>
      </c>
      <c r="D657" s="124" t="s">
        <v>734</v>
      </c>
      <c r="E657" s="302" t="s">
        <v>62</v>
      </c>
      <c r="F657" s="142" t="s">
        <v>779</v>
      </c>
      <c r="G657" s="629">
        <v>3.21</v>
      </c>
      <c r="H657" s="141">
        <v>7.14</v>
      </c>
      <c r="I657" s="81" t="s">
        <v>966</v>
      </c>
      <c r="J657" s="144">
        <v>6.46</v>
      </c>
      <c r="K657" s="144">
        <v>6.46</v>
      </c>
      <c r="L657" s="144"/>
      <c r="M657" s="129"/>
      <c r="N657" s="144"/>
      <c r="O657" s="128"/>
      <c r="P657" s="458"/>
      <c r="Q657" s="130"/>
      <c r="R657" s="146"/>
      <c r="S657" s="128"/>
      <c r="T657" s="195"/>
      <c r="U657" s="131"/>
      <c r="V657" s="197"/>
      <c r="W657" s="121"/>
      <c r="X657" s="128"/>
    </row>
    <row r="658" spans="1:25" s="124" customFormat="1" ht="14.25" x14ac:dyDescent="0.3">
      <c r="A658" s="44"/>
      <c r="B658" s="44"/>
      <c r="C658" s="44" t="s">
        <v>719</v>
      </c>
      <c r="D658" s="124" t="s">
        <v>734</v>
      </c>
      <c r="E658" s="45"/>
      <c r="F658" s="45" t="s">
        <v>830</v>
      </c>
      <c r="G658" s="629">
        <f>G657*J657</f>
        <v>20.736599999999999</v>
      </c>
      <c r="H658" s="47">
        <v>45</v>
      </c>
      <c r="I658" s="81">
        <v>0.36</v>
      </c>
      <c r="J658" s="47">
        <v>8</v>
      </c>
      <c r="K658" s="144">
        <f>J657*$K$384</f>
        <v>0.3553</v>
      </c>
      <c r="L658" s="47">
        <v>0.19</v>
      </c>
      <c r="M658" s="631">
        <f>SUM(J658:L658)</f>
        <v>8.5452999999999992</v>
      </c>
      <c r="N658" s="249">
        <f>G658+M658</f>
        <v>29.2819</v>
      </c>
      <c r="O658" s="632">
        <f>N658*$O$27</f>
        <v>0.292819</v>
      </c>
      <c r="P658" s="251">
        <v>29.58</v>
      </c>
      <c r="Q658" s="130">
        <v>0.35</v>
      </c>
      <c r="R658" s="250">
        <f>P658/(1-Q658)</f>
        <v>45.507692307692302</v>
      </c>
      <c r="S658" s="632">
        <f>W658-R658</f>
        <v>0.84230769230769909</v>
      </c>
      <c r="T658" s="633">
        <f>SUM(R658:S658)</f>
        <v>46.35</v>
      </c>
      <c r="U658" s="638">
        <f>T658-P658</f>
        <v>16.770000000000003</v>
      </c>
      <c r="V658" s="499">
        <f>U658/T658</f>
        <v>0.36181229773462786</v>
      </c>
      <c r="W658" s="121">
        <v>46.35</v>
      </c>
      <c r="X658" s="128"/>
    </row>
    <row r="659" spans="1:25" s="124" customFormat="1" ht="14.25" x14ac:dyDescent="0.3">
      <c r="A659" s="163"/>
      <c r="B659" s="163" t="s">
        <v>721</v>
      </c>
      <c r="C659" s="124" t="s">
        <v>720</v>
      </c>
      <c r="D659" s="163" t="s">
        <v>735</v>
      </c>
      <c r="E659" s="125" t="s">
        <v>62</v>
      </c>
      <c r="F659" s="164" t="s">
        <v>779</v>
      </c>
      <c r="G659" s="478">
        <v>3.21</v>
      </c>
      <c r="H659" s="124">
        <v>3.69</v>
      </c>
      <c r="I659" s="166" t="s">
        <v>966</v>
      </c>
      <c r="J659" s="81">
        <v>8.61</v>
      </c>
      <c r="K659" s="166">
        <v>8.61</v>
      </c>
      <c r="L659" s="81"/>
      <c r="M659" s="168"/>
      <c r="N659" s="81"/>
      <c r="O659" s="169"/>
      <c r="P659" s="630"/>
      <c r="Q659" s="170"/>
      <c r="R659" s="632"/>
      <c r="S659" s="256"/>
      <c r="T659" s="634"/>
      <c r="U659" s="244"/>
      <c r="V659" s="502"/>
      <c r="W659" s="121"/>
      <c r="X659" s="128"/>
    </row>
    <row r="660" spans="1:25" s="124" customFormat="1" ht="15" thickBot="1" x14ac:dyDescent="0.35">
      <c r="A660" s="206"/>
      <c r="B660" s="206"/>
      <c r="C660" s="571" t="s">
        <v>720</v>
      </c>
      <c r="D660" s="206" t="s">
        <v>735</v>
      </c>
      <c r="E660" s="572"/>
      <c r="F660" s="208" t="s">
        <v>830</v>
      </c>
      <c r="G660" s="476">
        <f>G659*J659</f>
        <v>27.638099999999998</v>
      </c>
      <c r="H660" s="341">
        <v>30</v>
      </c>
      <c r="I660" s="175">
        <v>0.8</v>
      </c>
      <c r="J660" s="341">
        <v>8</v>
      </c>
      <c r="K660" s="175">
        <f>J659*$K$384</f>
        <v>0.47354999999999997</v>
      </c>
      <c r="L660" s="341">
        <v>0.26</v>
      </c>
      <c r="M660" s="342">
        <f>SUM(J660:L660)</f>
        <v>8.7335499999999993</v>
      </c>
      <c r="N660" s="645">
        <f>G660+M660</f>
        <v>36.371649999999995</v>
      </c>
      <c r="O660" s="378">
        <f>N660*$O$27</f>
        <v>0.36371649999999994</v>
      </c>
      <c r="P660" s="646">
        <v>36.729999999999997</v>
      </c>
      <c r="Q660" s="179">
        <v>0.35</v>
      </c>
      <c r="R660" s="647">
        <f>P660/(1-Q660)</f>
        <v>56.507692307692302</v>
      </c>
      <c r="S660" s="378">
        <f>W660-R660</f>
        <v>1.3923076923076962</v>
      </c>
      <c r="T660" s="648">
        <f>SUM(R660:S660)</f>
        <v>57.9</v>
      </c>
      <c r="U660" s="644">
        <f>T660-P660</f>
        <v>21.17</v>
      </c>
      <c r="V660" s="503">
        <f>U660/T660</f>
        <v>0.36563039723661489</v>
      </c>
      <c r="W660" s="121">
        <v>57.9</v>
      </c>
      <c r="X660" s="128"/>
    </row>
    <row r="661" spans="1:25" s="124" customFormat="1" ht="14.25" x14ac:dyDescent="0.3">
      <c r="A661" s="141"/>
      <c r="B661" s="141" t="s">
        <v>721</v>
      </c>
      <c r="C661" s="141" t="s">
        <v>707</v>
      </c>
      <c r="D661" s="124" t="s">
        <v>722</v>
      </c>
      <c r="E661" s="302" t="s">
        <v>62</v>
      </c>
      <c r="F661" s="142" t="s">
        <v>779</v>
      </c>
      <c r="G661" s="629">
        <v>3.21</v>
      </c>
      <c r="H661" s="141">
        <v>7.14</v>
      </c>
      <c r="I661" s="81" t="s">
        <v>966</v>
      </c>
      <c r="J661" s="144">
        <v>6.46</v>
      </c>
      <c r="K661" s="144">
        <v>6.46</v>
      </c>
      <c r="L661" s="144"/>
      <c r="M661" s="129"/>
      <c r="N661" s="144"/>
      <c r="O661" s="128"/>
      <c r="P661" s="458"/>
      <c r="Q661" s="130"/>
      <c r="R661" s="146"/>
      <c r="S661" s="128"/>
      <c r="T661" s="195"/>
      <c r="U661" s="131"/>
      <c r="V661" s="197"/>
      <c r="W661" s="121"/>
      <c r="X661" s="128"/>
    </row>
    <row r="662" spans="1:25" s="124" customFormat="1" ht="14.25" x14ac:dyDescent="0.3">
      <c r="A662" s="44"/>
      <c r="B662" s="44"/>
      <c r="C662" s="44" t="s">
        <v>707</v>
      </c>
      <c r="D662" s="124" t="s">
        <v>722</v>
      </c>
      <c r="E662" s="45"/>
      <c r="F662" s="45" t="s">
        <v>830</v>
      </c>
      <c r="G662" s="629">
        <f>G661*J661</f>
        <v>20.736599999999999</v>
      </c>
      <c r="H662" s="47">
        <v>45</v>
      </c>
      <c r="I662" s="81">
        <v>0.36</v>
      </c>
      <c r="J662" s="47">
        <v>8</v>
      </c>
      <c r="K662" s="144">
        <f>J661*$K$384</f>
        <v>0.3553</v>
      </c>
      <c r="L662" s="47">
        <v>0.19</v>
      </c>
      <c r="M662" s="631">
        <f>SUM(J662:L662)</f>
        <v>8.5452999999999992</v>
      </c>
      <c r="N662" s="249">
        <f>G662+M662</f>
        <v>29.2819</v>
      </c>
      <c r="O662" s="632">
        <f>N662*$O$27</f>
        <v>0.292819</v>
      </c>
      <c r="P662" s="251">
        <v>29.58</v>
      </c>
      <c r="Q662" s="130">
        <v>0.35</v>
      </c>
      <c r="R662" s="250">
        <f>P662/(1-Q662)</f>
        <v>45.507692307692302</v>
      </c>
      <c r="S662" s="632">
        <f>W662-R662</f>
        <v>0.84230769230769909</v>
      </c>
      <c r="T662" s="633">
        <f>SUM(R662:S662)</f>
        <v>46.35</v>
      </c>
      <c r="U662" s="638">
        <f>T662-P662</f>
        <v>16.770000000000003</v>
      </c>
      <c r="V662" s="499">
        <f>U662/T662</f>
        <v>0.36181229773462786</v>
      </c>
      <c r="W662" s="121">
        <v>46.35</v>
      </c>
      <c r="X662" s="128"/>
    </row>
    <row r="663" spans="1:25" s="124" customFormat="1" ht="14.25" x14ac:dyDescent="0.3">
      <c r="A663" s="163"/>
      <c r="C663" s="163" t="s">
        <v>708</v>
      </c>
      <c r="D663" s="163" t="s">
        <v>723</v>
      </c>
      <c r="E663" s="125"/>
      <c r="F663" s="164" t="s">
        <v>779</v>
      </c>
      <c r="G663" s="478">
        <v>3.21</v>
      </c>
      <c r="H663" s="163">
        <v>3.69</v>
      </c>
      <c r="I663" s="166" t="s">
        <v>966</v>
      </c>
      <c r="J663" s="81">
        <v>8.61</v>
      </c>
      <c r="K663" s="166">
        <v>8.61</v>
      </c>
      <c r="L663" s="81"/>
      <c r="M663" s="168"/>
      <c r="N663" s="81"/>
      <c r="O663" s="169"/>
      <c r="P663" s="630"/>
      <c r="Q663" s="170"/>
      <c r="R663" s="632"/>
      <c r="S663" s="256"/>
      <c r="T663" s="634"/>
      <c r="U663" s="244"/>
      <c r="V663" s="502"/>
      <c r="W663" s="121"/>
      <c r="X663" s="128"/>
    </row>
    <row r="664" spans="1:25" s="124" customFormat="1" ht="14.25" thickBot="1" x14ac:dyDescent="0.35">
      <c r="A664" s="141"/>
      <c r="B664" s="124" t="s">
        <v>721</v>
      </c>
      <c r="C664" s="141" t="s">
        <v>708</v>
      </c>
      <c r="D664" s="141" t="s">
        <v>723</v>
      </c>
      <c r="E664" s="588" t="s">
        <v>62</v>
      </c>
      <c r="F664" s="208" t="s">
        <v>830</v>
      </c>
      <c r="G664" s="650">
        <f>G663*J663</f>
        <v>27.638099999999998</v>
      </c>
      <c r="H664" s="208">
        <v>30</v>
      </c>
      <c r="I664" s="175">
        <v>0.8</v>
      </c>
      <c r="J664" s="341">
        <v>8</v>
      </c>
      <c r="K664" s="175">
        <f>J663*$K$384</f>
        <v>0.47354999999999997</v>
      </c>
      <c r="L664" s="341">
        <v>0.26</v>
      </c>
      <c r="M664" s="342">
        <f>SUM(J664:L664)</f>
        <v>8.7335499999999993</v>
      </c>
      <c r="N664" s="645">
        <f>G664+M664</f>
        <v>36.371649999999995</v>
      </c>
      <c r="O664" s="378">
        <f>N664*$O$27</f>
        <v>0.36371649999999994</v>
      </c>
      <c r="P664" s="646">
        <v>36.729999999999997</v>
      </c>
      <c r="Q664" s="179">
        <v>0.35</v>
      </c>
      <c r="R664" s="647">
        <f>P664/(1-Q664)</f>
        <v>56.507692307692302</v>
      </c>
      <c r="S664" s="378">
        <f>W664-R664</f>
        <v>1.3923076923076962</v>
      </c>
      <c r="T664" s="648">
        <f>SUM(R664:S664)</f>
        <v>57.9</v>
      </c>
      <c r="U664" s="644">
        <f>T664-P664</f>
        <v>21.17</v>
      </c>
      <c r="V664" s="503">
        <f>U664/T664</f>
        <v>0.36563039723661489</v>
      </c>
      <c r="W664" s="121">
        <v>57.9</v>
      </c>
      <c r="X664" s="128"/>
    </row>
    <row r="665" spans="1:25" s="124" customFormat="1" x14ac:dyDescent="0.3">
      <c r="E665" s="125"/>
      <c r="F665" s="125"/>
      <c r="G665" s="877"/>
      <c r="H665" s="125"/>
      <c r="I665" s="81"/>
      <c r="J665" s="81"/>
      <c r="K665" s="81"/>
      <c r="L665" s="81"/>
      <c r="M665" s="631"/>
      <c r="N665" s="121"/>
      <c r="O665" s="632"/>
      <c r="P665" s="630"/>
      <c r="Q665" s="130"/>
      <c r="R665" s="632"/>
      <c r="S665" s="632"/>
      <c r="T665" s="635"/>
      <c r="U665" s="638"/>
      <c r="V665" s="822"/>
      <c r="W665" s="121"/>
      <c r="X665" s="128"/>
    </row>
    <row r="666" spans="1:25" s="5" customFormat="1" ht="51" x14ac:dyDescent="0.3">
      <c r="A666" s="840" t="s">
        <v>818</v>
      </c>
      <c r="B666" s="840" t="s">
        <v>782</v>
      </c>
      <c r="C666" s="840" t="s">
        <v>783</v>
      </c>
      <c r="D666" s="840" t="s">
        <v>784</v>
      </c>
      <c r="E666" s="27" t="s">
        <v>781</v>
      </c>
      <c r="F666" s="27" t="s">
        <v>780</v>
      </c>
      <c r="G666" s="28" t="s">
        <v>823</v>
      </c>
      <c r="H666" s="29" t="s">
        <v>815</v>
      </c>
      <c r="I666" s="30" t="s">
        <v>825</v>
      </c>
      <c r="J666" s="27" t="s">
        <v>800</v>
      </c>
      <c r="K666" s="27" t="s">
        <v>801</v>
      </c>
      <c r="L666" s="27" t="s">
        <v>831</v>
      </c>
      <c r="M666" s="61" t="s">
        <v>810</v>
      </c>
      <c r="N666" s="27" t="s">
        <v>802</v>
      </c>
      <c r="O666" s="29" t="s">
        <v>803</v>
      </c>
      <c r="P666" s="66" t="s">
        <v>811</v>
      </c>
      <c r="Q666" s="32" t="s">
        <v>804</v>
      </c>
      <c r="R666" s="27" t="s">
        <v>805</v>
      </c>
      <c r="S666" s="27" t="s">
        <v>806</v>
      </c>
      <c r="T666" s="27" t="s">
        <v>807</v>
      </c>
      <c r="U666" s="27" t="s">
        <v>808</v>
      </c>
      <c r="V666" s="27" t="s">
        <v>809</v>
      </c>
      <c r="W666" s="80"/>
      <c r="X666" s="922" t="s">
        <v>820</v>
      </c>
      <c r="Y666" s="5" t="s">
        <v>821</v>
      </c>
    </row>
    <row r="667" spans="1:25" s="5" customFormat="1" ht="14.25" x14ac:dyDescent="0.3">
      <c r="A667" s="512"/>
      <c r="B667" s="513" t="s">
        <v>740</v>
      </c>
      <c r="C667" s="44" t="s">
        <v>759</v>
      </c>
      <c r="D667" s="44" t="s">
        <v>760</v>
      </c>
      <c r="E667" s="512" t="s">
        <v>3</v>
      </c>
      <c r="F667" s="45" t="s">
        <v>3</v>
      </c>
      <c r="G667" s="521">
        <v>8</v>
      </c>
      <c r="H667" s="518">
        <v>20</v>
      </c>
      <c r="I667" s="514">
        <v>1.8</v>
      </c>
      <c r="J667" s="47">
        <v>1</v>
      </c>
      <c r="K667" s="47">
        <f>I667*$K$27</f>
        <v>0.23400000000000001</v>
      </c>
      <c r="L667" s="47">
        <f>G667*$L$27</f>
        <v>0.24</v>
      </c>
      <c r="M667" s="89">
        <f>SUM(J667:L667)</f>
        <v>1.474</v>
      </c>
      <c r="N667" s="47">
        <f>G667+M667</f>
        <v>9.4740000000000002</v>
      </c>
      <c r="O667" s="72">
        <f>N667*$O$27</f>
        <v>9.4740000000000005E-2</v>
      </c>
      <c r="P667" s="94">
        <f>N667+O667</f>
        <v>9.56874</v>
      </c>
      <c r="Q667" s="50">
        <v>0.35</v>
      </c>
      <c r="R667" s="95">
        <f>P667/(1-Q667)</f>
        <v>14.721138461538461</v>
      </c>
      <c r="S667" s="95">
        <f>W667-R667</f>
        <v>7.8861538461540093E-2</v>
      </c>
      <c r="T667" s="96">
        <f>R667+S667</f>
        <v>14.8</v>
      </c>
      <c r="U667" s="97">
        <f>T667-P667</f>
        <v>5.2312600000000007</v>
      </c>
      <c r="V667" s="51">
        <f>U667/T667</f>
        <v>0.35346351351351352</v>
      </c>
      <c r="W667" s="81">
        <v>14.8</v>
      </c>
      <c r="X667" s="926"/>
    </row>
    <row r="668" spans="1:25" s="5" customFormat="1" ht="14.25" x14ac:dyDescent="0.3">
      <c r="A668" s="1"/>
      <c r="B668" s="12" t="s">
        <v>740</v>
      </c>
      <c r="C668" s="6" t="s">
        <v>761</v>
      </c>
      <c r="D668" s="6" t="s">
        <v>762</v>
      </c>
      <c r="E668" s="1" t="s">
        <v>3</v>
      </c>
      <c r="F668" s="7" t="s">
        <v>3</v>
      </c>
      <c r="G668" s="522">
        <v>8</v>
      </c>
      <c r="H668" s="519">
        <v>20</v>
      </c>
      <c r="I668" s="514">
        <v>1.8</v>
      </c>
      <c r="J668" s="9"/>
      <c r="K668" s="9"/>
      <c r="L668" s="9"/>
      <c r="M668" s="59"/>
      <c r="N668" s="9"/>
      <c r="O668" s="70"/>
      <c r="P668" s="59"/>
      <c r="Q668" s="33"/>
      <c r="R668" s="70"/>
      <c r="S668" s="70"/>
      <c r="T668" s="67"/>
      <c r="U668" s="8"/>
      <c r="V668" s="19"/>
      <c r="W668" s="81"/>
      <c r="X668" s="920"/>
    </row>
    <row r="669" spans="1:25" s="5" customFormat="1" ht="14.25" x14ac:dyDescent="0.3">
      <c r="A669" s="1"/>
      <c r="B669" s="12" t="s">
        <v>740</v>
      </c>
      <c r="C669" s="6" t="s">
        <v>763</v>
      </c>
      <c r="D669" s="6" t="s">
        <v>764</v>
      </c>
      <c r="E669" s="1" t="s">
        <v>3</v>
      </c>
      <c r="F669" s="7" t="s">
        <v>3</v>
      </c>
      <c r="G669" s="522">
        <v>8</v>
      </c>
      <c r="H669" s="519">
        <v>20</v>
      </c>
      <c r="I669" s="514">
        <v>1.8</v>
      </c>
      <c r="J669" s="9"/>
      <c r="K669" s="9"/>
      <c r="L669" s="9"/>
      <c r="M669" s="59"/>
      <c r="N669" s="9"/>
      <c r="O669" s="70"/>
      <c r="P669" s="59"/>
      <c r="Q669" s="33"/>
      <c r="R669" s="70"/>
      <c r="S669" s="70"/>
      <c r="T669" s="67"/>
      <c r="U669" s="8"/>
      <c r="V669" s="19"/>
      <c r="W669" s="81"/>
      <c r="X669" s="920"/>
    </row>
    <row r="670" spans="1:25" s="5" customFormat="1" ht="14.25" x14ac:dyDescent="0.3">
      <c r="A670" s="1"/>
      <c r="B670" s="12" t="s">
        <v>740</v>
      </c>
      <c r="C670" s="6" t="s">
        <v>765</v>
      </c>
      <c r="D670" s="6" t="s">
        <v>766</v>
      </c>
      <c r="E670" s="1" t="s">
        <v>3</v>
      </c>
      <c r="F670" s="7" t="s">
        <v>3</v>
      </c>
      <c r="G670" s="522">
        <v>8</v>
      </c>
      <c r="H670" s="519">
        <v>20</v>
      </c>
      <c r="I670" s="514">
        <v>1.8</v>
      </c>
      <c r="J670" s="9"/>
      <c r="K670" s="9"/>
      <c r="L670" s="9"/>
      <c r="M670" s="59"/>
      <c r="N670" s="9"/>
      <c r="O670" s="70"/>
      <c r="P670" s="59"/>
      <c r="Q670" s="33"/>
      <c r="R670" s="70"/>
      <c r="S670" s="70"/>
      <c r="T670" s="67"/>
      <c r="U670" s="8"/>
      <c r="V670" s="19"/>
      <c r="W670" s="81"/>
      <c r="X670" s="920"/>
    </row>
    <row r="671" spans="1:25" s="5" customFormat="1" ht="15" thickBot="1" x14ac:dyDescent="0.35">
      <c r="A671" s="515"/>
      <c r="B671" s="516" t="s">
        <v>740</v>
      </c>
      <c r="C671" s="52" t="s">
        <v>767</v>
      </c>
      <c r="D671" s="52" t="s">
        <v>768</v>
      </c>
      <c r="E671" s="515" t="s">
        <v>3</v>
      </c>
      <c r="F671" s="53" t="s">
        <v>3</v>
      </c>
      <c r="G671" s="523">
        <v>8</v>
      </c>
      <c r="H671" s="520">
        <v>20</v>
      </c>
      <c r="I671" s="517">
        <v>1.8</v>
      </c>
      <c r="J671" s="54"/>
      <c r="K671" s="54"/>
      <c r="L671" s="54"/>
      <c r="M671" s="68"/>
      <c r="N671" s="54"/>
      <c r="O671" s="71"/>
      <c r="P671" s="68"/>
      <c r="Q671" s="57"/>
      <c r="R671" s="71"/>
      <c r="S671" s="71"/>
      <c r="T671" s="74"/>
      <c r="U671" s="56"/>
      <c r="V671" s="58"/>
      <c r="W671" s="81"/>
      <c r="X671" s="920"/>
    </row>
    <row r="672" spans="1:25" s="5" customFormat="1" ht="14.25" x14ac:dyDescent="0.3">
      <c r="A672" s="512"/>
      <c r="B672" s="513" t="s">
        <v>740</v>
      </c>
      <c r="C672" s="44" t="s">
        <v>769</v>
      </c>
      <c r="D672" s="44" t="s">
        <v>770</v>
      </c>
      <c r="E672" s="512" t="s">
        <v>3</v>
      </c>
      <c r="F672" s="45" t="s">
        <v>3</v>
      </c>
      <c r="G672" s="521">
        <v>8</v>
      </c>
      <c r="H672" s="518">
        <v>20</v>
      </c>
      <c r="I672" s="514">
        <v>2.2000000000000002</v>
      </c>
      <c r="J672" s="47">
        <v>1</v>
      </c>
      <c r="K672" s="47">
        <f>I672*$K$27</f>
        <v>0.28600000000000003</v>
      </c>
      <c r="L672" s="47">
        <f>G672*$L$27</f>
        <v>0.24</v>
      </c>
      <c r="M672" s="89">
        <f>SUM(J672:L672)</f>
        <v>1.526</v>
      </c>
      <c r="N672" s="47">
        <f>G672+M672</f>
        <v>9.5259999999999998</v>
      </c>
      <c r="O672" s="72">
        <f>N672*$O$27</f>
        <v>9.5259999999999997E-2</v>
      </c>
      <c r="P672" s="94">
        <f>N672+O672</f>
        <v>9.6212599999999995</v>
      </c>
      <c r="Q672" s="50">
        <v>0.35</v>
      </c>
      <c r="R672" s="95">
        <f>P672/(1-Q672)</f>
        <v>14.801938461538461</v>
      </c>
      <c r="S672" s="95">
        <f>W672-R672</f>
        <v>0.1980615384615394</v>
      </c>
      <c r="T672" s="96">
        <f>R672+S672</f>
        <v>15</v>
      </c>
      <c r="U672" s="97">
        <f>T672-P672</f>
        <v>5.3787400000000005</v>
      </c>
      <c r="V672" s="51">
        <f>U672/T672</f>
        <v>0.35858266666666672</v>
      </c>
      <c r="W672" s="81">
        <v>15</v>
      </c>
      <c r="X672" s="920"/>
    </row>
    <row r="673" spans="1:25" s="5" customFormat="1" ht="14.25" x14ac:dyDescent="0.3">
      <c r="A673" s="1"/>
      <c r="B673" s="12" t="s">
        <v>740</v>
      </c>
      <c r="C673" s="6" t="s">
        <v>771</v>
      </c>
      <c r="D673" s="6" t="s">
        <v>772</v>
      </c>
      <c r="E673" s="1" t="s">
        <v>3</v>
      </c>
      <c r="F673" s="7" t="s">
        <v>3</v>
      </c>
      <c r="G673" s="522">
        <v>8</v>
      </c>
      <c r="H673" s="519">
        <v>20</v>
      </c>
      <c r="I673" s="4">
        <v>2.2000000000000002</v>
      </c>
      <c r="J673" s="9"/>
      <c r="K673" s="9"/>
      <c r="L673" s="9"/>
      <c r="M673" s="59"/>
      <c r="N673" s="9"/>
      <c r="O673" s="70"/>
      <c r="P673" s="59"/>
      <c r="Q673" s="33"/>
      <c r="R673" s="70"/>
      <c r="S673" s="70"/>
      <c r="T673" s="67"/>
      <c r="U673" s="8"/>
      <c r="V673" s="19"/>
      <c r="W673" s="81"/>
      <c r="X673" s="920"/>
    </row>
    <row r="674" spans="1:25" s="5" customFormat="1" ht="14.25" x14ac:dyDescent="0.3">
      <c r="A674" s="1"/>
      <c r="B674" s="12" t="s">
        <v>740</v>
      </c>
      <c r="C674" s="6" t="s">
        <v>773</v>
      </c>
      <c r="D674" s="6" t="s">
        <v>774</v>
      </c>
      <c r="E674" s="1" t="s">
        <v>3</v>
      </c>
      <c r="F674" s="7" t="s">
        <v>3</v>
      </c>
      <c r="G674" s="522">
        <v>8</v>
      </c>
      <c r="H674" s="519">
        <v>20</v>
      </c>
      <c r="I674" s="4">
        <v>2.2000000000000002</v>
      </c>
      <c r="J674" s="9"/>
      <c r="K674" s="9"/>
      <c r="L674" s="9"/>
      <c r="M674" s="59"/>
      <c r="N674" s="9"/>
      <c r="O674" s="70"/>
      <c r="P674" s="59"/>
      <c r="Q674" s="33"/>
      <c r="R674" s="70"/>
      <c r="S674" s="70"/>
      <c r="T674" s="67"/>
      <c r="U674" s="8"/>
      <c r="V674" s="19"/>
      <c r="W674" s="81"/>
      <c r="X674" s="920"/>
    </row>
    <row r="675" spans="1:25" s="5" customFormat="1" ht="14.25" x14ac:dyDescent="0.3">
      <c r="A675" s="1"/>
      <c r="B675" s="12" t="s">
        <v>740</v>
      </c>
      <c r="C675" s="6" t="s">
        <v>775</v>
      </c>
      <c r="D675" s="6" t="s">
        <v>776</v>
      </c>
      <c r="E675" s="1" t="s">
        <v>3</v>
      </c>
      <c r="F675" s="7" t="s">
        <v>3</v>
      </c>
      <c r="G675" s="522">
        <v>8</v>
      </c>
      <c r="H675" s="519">
        <v>20</v>
      </c>
      <c r="I675" s="4">
        <v>2.2000000000000002</v>
      </c>
      <c r="J675" s="9"/>
      <c r="K675" s="9"/>
      <c r="L675" s="9"/>
      <c r="M675" s="59"/>
      <c r="N675" s="9"/>
      <c r="O675" s="70"/>
      <c r="P675" s="59"/>
      <c r="Q675" s="33"/>
      <c r="R675" s="70"/>
      <c r="S675" s="70"/>
      <c r="T675" s="67"/>
      <c r="U675" s="8"/>
      <c r="V675" s="19"/>
      <c r="W675" s="81"/>
      <c r="X675" s="920"/>
    </row>
    <row r="676" spans="1:25" s="5" customFormat="1" ht="15" thickBot="1" x14ac:dyDescent="0.35">
      <c r="A676" s="515"/>
      <c r="B676" s="516" t="s">
        <v>740</v>
      </c>
      <c r="C676" s="52" t="s">
        <v>777</v>
      </c>
      <c r="D676" s="52" t="s">
        <v>778</v>
      </c>
      <c r="E676" s="515" t="s">
        <v>3</v>
      </c>
      <c r="F676" s="53" t="s">
        <v>3</v>
      </c>
      <c r="G676" s="523">
        <v>8</v>
      </c>
      <c r="H676" s="520">
        <v>20</v>
      </c>
      <c r="I676" s="517">
        <f>I672</f>
        <v>2.2000000000000002</v>
      </c>
      <c r="J676" s="54"/>
      <c r="K676" s="54"/>
      <c r="L676" s="54"/>
      <c r="M676" s="68"/>
      <c r="N676" s="54"/>
      <c r="O676" s="71"/>
      <c r="P676" s="68"/>
      <c r="Q676" s="57"/>
      <c r="R676" s="71"/>
      <c r="S676" s="71"/>
      <c r="T676" s="74"/>
      <c r="U676" s="56"/>
      <c r="V676" s="58"/>
      <c r="W676" s="81"/>
      <c r="X676" s="920"/>
    </row>
    <row r="677" spans="1:25" s="702" customFormat="1" ht="14.25" x14ac:dyDescent="0.3">
      <c r="A677" s="876"/>
      <c r="B677" s="871"/>
      <c r="C677" s="608"/>
      <c r="D677" s="608"/>
      <c r="E677" s="872"/>
      <c r="F677" s="609"/>
      <c r="G677" s="873"/>
      <c r="H677" s="874"/>
      <c r="I677" s="875"/>
      <c r="J677" s="121"/>
      <c r="K677" s="121"/>
      <c r="L677" s="121"/>
      <c r="M677" s="630"/>
      <c r="N677" s="121"/>
      <c r="O677" s="632"/>
      <c r="P677" s="630"/>
      <c r="Q677" s="848"/>
      <c r="R677" s="632"/>
      <c r="S677" s="632"/>
      <c r="T677" s="634"/>
      <c r="U677" s="611"/>
      <c r="V677" s="822"/>
      <c r="W677" s="121"/>
      <c r="X677" s="924"/>
    </row>
    <row r="678" spans="1:25" s="5" customFormat="1" ht="51" x14ac:dyDescent="0.3">
      <c r="A678" s="26" t="s">
        <v>818</v>
      </c>
      <c r="B678" s="26" t="s">
        <v>782</v>
      </c>
      <c r="C678" s="26" t="s">
        <v>783</v>
      </c>
      <c r="D678" s="26" t="s">
        <v>784</v>
      </c>
      <c r="E678" s="27" t="s">
        <v>781</v>
      </c>
      <c r="F678" s="27" t="s">
        <v>780</v>
      </c>
      <c r="G678" s="28" t="s">
        <v>823</v>
      </c>
      <c r="H678" s="29" t="s">
        <v>815</v>
      </c>
      <c r="I678" s="30" t="s">
        <v>825</v>
      </c>
      <c r="J678" s="27" t="s">
        <v>800</v>
      </c>
      <c r="K678" s="27" t="s">
        <v>801</v>
      </c>
      <c r="L678" s="27" t="s">
        <v>831</v>
      </c>
      <c r="M678" s="61" t="s">
        <v>810</v>
      </c>
      <c r="N678" s="27" t="s">
        <v>802</v>
      </c>
      <c r="O678" s="29" t="s">
        <v>803</v>
      </c>
      <c r="P678" s="66" t="s">
        <v>811</v>
      </c>
      <c r="Q678" s="32" t="s">
        <v>804</v>
      </c>
      <c r="R678" s="27" t="s">
        <v>805</v>
      </c>
      <c r="S678" s="27" t="s">
        <v>806</v>
      </c>
      <c r="T678" s="27" t="s">
        <v>807</v>
      </c>
      <c r="U678" s="27" t="s">
        <v>808</v>
      </c>
      <c r="V678" s="27" t="s">
        <v>809</v>
      </c>
      <c r="W678" s="80"/>
      <c r="X678" s="904" t="s">
        <v>820</v>
      </c>
      <c r="Y678" s="5" t="s">
        <v>821</v>
      </c>
    </row>
    <row r="679" spans="1:25" ht="14.25" x14ac:dyDescent="0.3">
      <c r="A679" s="93">
        <v>865</v>
      </c>
      <c r="B679" s="44" t="s">
        <v>0</v>
      </c>
      <c r="C679" s="86" t="s">
        <v>8</v>
      </c>
      <c r="D679" s="44" t="s">
        <v>968</v>
      </c>
      <c r="E679" s="45" t="s">
        <v>3</v>
      </c>
      <c r="F679" s="45" t="s">
        <v>3</v>
      </c>
      <c r="G679" s="477">
        <v>22.5</v>
      </c>
      <c r="H679" s="162">
        <v>11</v>
      </c>
      <c r="I679" s="48">
        <v>2.27</v>
      </c>
      <c r="J679" s="47">
        <v>1</v>
      </c>
      <c r="K679" s="47">
        <f>I679*$K$27</f>
        <v>0.29510000000000003</v>
      </c>
      <c r="L679" s="47">
        <f t="shared" ref="L679:L687" si="140">G679*$L$27</f>
        <v>0.67499999999999993</v>
      </c>
      <c r="M679" s="89">
        <f>SUM(J679:L679)</f>
        <v>1.9701</v>
      </c>
      <c r="N679" s="47">
        <f>G679+M679</f>
        <v>24.470099999999999</v>
      </c>
      <c r="O679" s="72">
        <f t="shared" ref="O679:O687" si="141">N679*$O$27</f>
        <v>0.244701</v>
      </c>
      <c r="P679" s="94">
        <f>N679+O679</f>
        <v>24.714800999999998</v>
      </c>
      <c r="Q679" s="50">
        <v>0.33</v>
      </c>
      <c r="R679" s="95">
        <f>P679/(1-Q679)</f>
        <v>36.887762686567164</v>
      </c>
      <c r="S679" s="95">
        <f>W679-R679</f>
        <v>7.2237313432836459E-2</v>
      </c>
      <c r="T679" s="96">
        <f>R679+S679</f>
        <v>36.96</v>
      </c>
      <c r="U679" s="97">
        <f>T679-P679</f>
        <v>12.245199000000003</v>
      </c>
      <c r="V679" s="51">
        <f>U679/T679</f>
        <v>0.33130949675324683</v>
      </c>
      <c r="W679" s="81">
        <v>36.96</v>
      </c>
      <c r="X679" s="920">
        <v>30.25</v>
      </c>
    </row>
    <row r="680" spans="1:25" ht="14.25" x14ac:dyDescent="0.3">
      <c r="A680" s="93">
        <v>865</v>
      </c>
      <c r="B680" s="6" t="s">
        <v>0</v>
      </c>
      <c r="C680" s="78" t="s">
        <v>6</v>
      </c>
      <c r="D680" s="6" t="s">
        <v>7</v>
      </c>
      <c r="E680" s="7" t="s">
        <v>3</v>
      </c>
      <c r="F680" s="7" t="s">
        <v>3</v>
      </c>
      <c r="G680" s="230">
        <v>22.5</v>
      </c>
      <c r="H680" s="259">
        <v>11</v>
      </c>
      <c r="I680" s="10">
        <v>2.27</v>
      </c>
      <c r="J680" s="47">
        <v>1</v>
      </c>
      <c r="K680" s="47">
        <f>I680*$K$27</f>
        <v>0.29510000000000003</v>
      </c>
      <c r="L680" s="47">
        <f t="shared" si="140"/>
        <v>0.67499999999999993</v>
      </c>
      <c r="M680" s="89">
        <f t="shared" ref="M680:M687" si="142">SUM(J680:L680)</f>
        <v>1.9701</v>
      </c>
      <c r="N680" s="47">
        <f t="shared" ref="N680:N687" si="143">G680+M680</f>
        <v>24.470099999999999</v>
      </c>
      <c r="O680" s="72">
        <f t="shared" si="141"/>
        <v>0.244701</v>
      </c>
      <c r="P680" s="94">
        <f t="shared" ref="P680:P687" si="144">N680+O680</f>
        <v>24.714800999999998</v>
      </c>
      <c r="Q680" s="50">
        <f>Q679</f>
        <v>0.33</v>
      </c>
      <c r="R680" s="95">
        <f t="shared" ref="R680:R687" si="145">P680/(1-Q680)</f>
        <v>36.887762686567164</v>
      </c>
      <c r="S680" s="95">
        <f t="shared" ref="S680:S687" si="146">W680-R680</f>
        <v>7.2237313432836459E-2</v>
      </c>
      <c r="T680" s="96">
        <f t="shared" ref="T680:T687" si="147">R680+S680</f>
        <v>36.96</v>
      </c>
      <c r="U680" s="97">
        <f t="shared" ref="U680:U687" si="148">T680-P680</f>
        <v>12.245199000000003</v>
      </c>
      <c r="V680" s="51">
        <f t="shared" ref="V680:V687" si="149">U680/T680</f>
        <v>0.33130949675324683</v>
      </c>
      <c r="W680" s="81">
        <f>W679</f>
        <v>36.96</v>
      </c>
      <c r="X680" s="920">
        <v>30.25</v>
      </c>
    </row>
    <row r="681" spans="1:25" ht="14.25" x14ac:dyDescent="0.3">
      <c r="A681" s="93">
        <v>865</v>
      </c>
      <c r="B681" s="6" t="s">
        <v>0</v>
      </c>
      <c r="C681" s="78" t="s">
        <v>4</v>
      </c>
      <c r="D681" s="6" t="s">
        <v>967</v>
      </c>
      <c r="E681" s="7" t="s">
        <v>3</v>
      </c>
      <c r="F681" s="7" t="s">
        <v>3</v>
      </c>
      <c r="G681" s="230">
        <v>22.5</v>
      </c>
      <c r="H681" s="259">
        <v>11</v>
      </c>
      <c r="I681" s="10">
        <v>2.27</v>
      </c>
      <c r="J681" s="47">
        <v>1</v>
      </c>
      <c r="K681" s="47">
        <f>I681*$K$27</f>
        <v>0.29510000000000003</v>
      </c>
      <c r="L681" s="47">
        <f t="shared" si="140"/>
        <v>0.67499999999999993</v>
      </c>
      <c r="M681" s="89">
        <f t="shared" si="142"/>
        <v>1.9701</v>
      </c>
      <c r="N681" s="47">
        <f t="shared" si="143"/>
        <v>24.470099999999999</v>
      </c>
      <c r="O681" s="72">
        <f t="shared" si="141"/>
        <v>0.244701</v>
      </c>
      <c r="P681" s="94">
        <f t="shared" si="144"/>
        <v>24.714800999999998</v>
      </c>
      <c r="Q681" s="50">
        <f>Q679</f>
        <v>0.33</v>
      </c>
      <c r="R681" s="95">
        <f t="shared" si="145"/>
        <v>36.887762686567164</v>
      </c>
      <c r="S681" s="95">
        <f t="shared" si="146"/>
        <v>7.2237313432836459E-2</v>
      </c>
      <c r="T681" s="96">
        <f t="shared" si="147"/>
        <v>36.96</v>
      </c>
      <c r="U681" s="97">
        <f t="shared" si="148"/>
        <v>12.245199000000003</v>
      </c>
      <c r="V681" s="51">
        <f t="shared" si="149"/>
        <v>0.33130949675324683</v>
      </c>
      <c r="W681" s="81">
        <f>W679</f>
        <v>36.96</v>
      </c>
      <c r="X681" s="920">
        <v>30.25</v>
      </c>
    </row>
    <row r="682" spans="1:25" ht="14.25" x14ac:dyDescent="0.3">
      <c r="A682" s="93">
        <v>865</v>
      </c>
      <c r="B682" s="6" t="s">
        <v>0</v>
      </c>
      <c r="C682" s="87" t="s">
        <v>1</v>
      </c>
      <c r="D682" s="6" t="s">
        <v>2</v>
      </c>
      <c r="E682" s="7" t="s">
        <v>3</v>
      </c>
      <c r="F682" s="7" t="s">
        <v>3</v>
      </c>
      <c r="G682" s="230">
        <v>22.5</v>
      </c>
      <c r="H682" s="259">
        <v>11</v>
      </c>
      <c r="I682" s="10">
        <v>2.27</v>
      </c>
      <c r="J682" s="47">
        <v>1</v>
      </c>
      <c r="K682" s="47">
        <f>I682*$K$27</f>
        <v>0.29510000000000003</v>
      </c>
      <c r="L682" s="47">
        <f t="shared" si="140"/>
        <v>0.67499999999999993</v>
      </c>
      <c r="M682" s="89">
        <f t="shared" si="142"/>
        <v>1.9701</v>
      </c>
      <c r="N682" s="47">
        <f t="shared" si="143"/>
        <v>24.470099999999999</v>
      </c>
      <c r="O682" s="72">
        <f t="shared" si="141"/>
        <v>0.244701</v>
      </c>
      <c r="P682" s="94">
        <f t="shared" si="144"/>
        <v>24.714800999999998</v>
      </c>
      <c r="Q682" s="50">
        <f t="shared" ref="Q682:Q687" si="150">Q680</f>
        <v>0.33</v>
      </c>
      <c r="R682" s="95">
        <f t="shared" si="145"/>
        <v>36.887762686567164</v>
      </c>
      <c r="S682" s="95">
        <f t="shared" si="146"/>
        <v>7.2237313432836459E-2</v>
      </c>
      <c r="T682" s="96">
        <f t="shared" si="147"/>
        <v>36.96</v>
      </c>
      <c r="U682" s="97">
        <f t="shared" si="148"/>
        <v>12.245199000000003</v>
      </c>
      <c r="V682" s="51">
        <f t="shared" si="149"/>
        <v>0.33130949675324683</v>
      </c>
      <c r="W682" s="81">
        <f>W679</f>
        <v>36.96</v>
      </c>
      <c r="X682" s="920">
        <v>30.25</v>
      </c>
      <c r="Y682" s="11">
        <v>7</v>
      </c>
    </row>
    <row r="683" spans="1:25" ht="14.25" x14ac:dyDescent="0.3">
      <c r="A683" s="93">
        <v>865</v>
      </c>
      <c r="B683" s="6" t="s">
        <v>0</v>
      </c>
      <c r="C683" s="78" t="s">
        <v>12</v>
      </c>
      <c r="D683" s="6" t="s">
        <v>969</v>
      </c>
      <c r="E683" s="7" t="s">
        <v>3</v>
      </c>
      <c r="F683" s="7" t="s">
        <v>3</v>
      </c>
      <c r="G683" s="230">
        <v>22.5</v>
      </c>
      <c r="H683" s="259">
        <v>11</v>
      </c>
      <c r="I683" s="10">
        <v>1.91</v>
      </c>
      <c r="J683" s="47">
        <v>1</v>
      </c>
      <c r="K683" s="47">
        <f>K679</f>
        <v>0.29510000000000003</v>
      </c>
      <c r="L683" s="47">
        <f t="shared" si="140"/>
        <v>0.67499999999999993</v>
      </c>
      <c r="M683" s="89">
        <f t="shared" si="142"/>
        <v>1.9701</v>
      </c>
      <c r="N683" s="47">
        <f t="shared" si="143"/>
        <v>24.470099999999999</v>
      </c>
      <c r="O683" s="72">
        <f t="shared" si="141"/>
        <v>0.244701</v>
      </c>
      <c r="P683" s="94">
        <f t="shared" si="144"/>
        <v>24.714800999999998</v>
      </c>
      <c r="Q683" s="50">
        <f t="shared" si="150"/>
        <v>0.33</v>
      </c>
      <c r="R683" s="95">
        <f t="shared" si="145"/>
        <v>36.887762686567164</v>
      </c>
      <c r="S683" s="95">
        <f t="shared" si="146"/>
        <v>7.2237313432836459E-2</v>
      </c>
      <c r="T683" s="96">
        <f t="shared" si="147"/>
        <v>36.96</v>
      </c>
      <c r="U683" s="97">
        <f t="shared" si="148"/>
        <v>12.245199000000003</v>
      </c>
      <c r="V683" s="51">
        <f t="shared" si="149"/>
        <v>0.33130949675324683</v>
      </c>
      <c r="W683" s="81">
        <f>W679</f>
        <v>36.96</v>
      </c>
      <c r="X683" s="920">
        <v>30.25</v>
      </c>
    </row>
    <row r="684" spans="1:25" ht="14.25" x14ac:dyDescent="0.3">
      <c r="A684" s="93">
        <v>865</v>
      </c>
      <c r="B684" s="6" t="s">
        <v>0</v>
      </c>
      <c r="C684" s="78" t="s">
        <v>10</v>
      </c>
      <c r="D684" s="6" t="s">
        <v>11</v>
      </c>
      <c r="E684" s="7" t="s">
        <v>3</v>
      </c>
      <c r="F684" s="7" t="s">
        <v>3</v>
      </c>
      <c r="G684" s="230">
        <v>22.5</v>
      </c>
      <c r="H684" s="259">
        <v>11</v>
      </c>
      <c r="I684" s="10">
        <v>1.81</v>
      </c>
      <c r="J684" s="47">
        <v>1</v>
      </c>
      <c r="K684" s="47">
        <f>K679</f>
        <v>0.29510000000000003</v>
      </c>
      <c r="L684" s="47">
        <f t="shared" si="140"/>
        <v>0.67499999999999993</v>
      </c>
      <c r="M684" s="89">
        <f t="shared" si="142"/>
        <v>1.9701</v>
      </c>
      <c r="N684" s="47">
        <f t="shared" si="143"/>
        <v>24.470099999999999</v>
      </c>
      <c r="O684" s="72">
        <f t="shared" si="141"/>
        <v>0.244701</v>
      </c>
      <c r="P684" s="94">
        <f t="shared" si="144"/>
        <v>24.714800999999998</v>
      </c>
      <c r="Q684" s="50">
        <f t="shared" si="150"/>
        <v>0.33</v>
      </c>
      <c r="R684" s="95">
        <f t="shared" si="145"/>
        <v>36.887762686567164</v>
      </c>
      <c r="S684" s="95">
        <f t="shared" si="146"/>
        <v>7.2237313432836459E-2</v>
      </c>
      <c r="T684" s="96">
        <f t="shared" si="147"/>
        <v>36.96</v>
      </c>
      <c r="U684" s="97">
        <f t="shared" si="148"/>
        <v>12.245199000000003</v>
      </c>
      <c r="V684" s="51">
        <f t="shared" si="149"/>
        <v>0.33130949675324683</v>
      </c>
      <c r="W684" s="81">
        <f>W679</f>
        <v>36.96</v>
      </c>
      <c r="X684" s="920">
        <v>30.25</v>
      </c>
    </row>
    <row r="685" spans="1:25" ht="14.25" x14ac:dyDescent="0.3">
      <c r="A685" s="93">
        <v>865</v>
      </c>
      <c r="B685" s="6" t="s">
        <v>0</v>
      </c>
      <c r="C685" s="565" t="s">
        <v>18</v>
      </c>
      <c r="D685" s="6" t="s">
        <v>19</v>
      </c>
      <c r="E685" s="7" t="s">
        <v>3</v>
      </c>
      <c r="F685" s="7" t="s">
        <v>3</v>
      </c>
      <c r="G685" s="230">
        <v>22.5</v>
      </c>
      <c r="H685" s="259">
        <v>11</v>
      </c>
      <c r="I685" s="10">
        <v>1.81</v>
      </c>
      <c r="J685" s="47">
        <v>1</v>
      </c>
      <c r="K685" s="47">
        <f>K679</f>
        <v>0.29510000000000003</v>
      </c>
      <c r="L685" s="47">
        <f t="shared" si="140"/>
        <v>0.67499999999999993</v>
      </c>
      <c r="M685" s="89">
        <f t="shared" si="142"/>
        <v>1.9701</v>
      </c>
      <c r="N685" s="47">
        <f t="shared" si="143"/>
        <v>24.470099999999999</v>
      </c>
      <c r="O685" s="72">
        <f t="shared" si="141"/>
        <v>0.244701</v>
      </c>
      <c r="P685" s="94">
        <f t="shared" si="144"/>
        <v>24.714800999999998</v>
      </c>
      <c r="Q685" s="50">
        <f t="shared" si="150"/>
        <v>0.33</v>
      </c>
      <c r="R685" s="95">
        <f t="shared" si="145"/>
        <v>36.887762686567164</v>
      </c>
      <c r="S685" s="95">
        <f t="shared" si="146"/>
        <v>7.2237313432836459E-2</v>
      </c>
      <c r="T685" s="96">
        <f t="shared" si="147"/>
        <v>36.96</v>
      </c>
      <c r="U685" s="97">
        <f t="shared" si="148"/>
        <v>12.245199000000003</v>
      </c>
      <c r="V685" s="51">
        <f t="shared" si="149"/>
        <v>0.33130949675324683</v>
      </c>
      <c r="W685" s="81">
        <f>W679</f>
        <v>36.96</v>
      </c>
      <c r="X685" s="920">
        <v>30.25</v>
      </c>
    </row>
    <row r="686" spans="1:25" ht="14.25" x14ac:dyDescent="0.3">
      <c r="A686" s="93">
        <v>865</v>
      </c>
      <c r="B686" s="6" t="s">
        <v>0</v>
      </c>
      <c r="C686" s="78" t="s">
        <v>16</v>
      </c>
      <c r="D686" s="6" t="s">
        <v>17</v>
      </c>
      <c r="E686" s="7" t="s">
        <v>3</v>
      </c>
      <c r="F686" s="7" t="s">
        <v>3</v>
      </c>
      <c r="G686" s="230">
        <v>22.5</v>
      </c>
      <c r="H686" s="259">
        <v>11</v>
      </c>
      <c r="I686" s="10">
        <v>1.81</v>
      </c>
      <c r="J686" s="47">
        <v>1</v>
      </c>
      <c r="K686" s="47">
        <f>K679</f>
        <v>0.29510000000000003</v>
      </c>
      <c r="L686" s="47">
        <f t="shared" si="140"/>
        <v>0.67499999999999993</v>
      </c>
      <c r="M686" s="89">
        <f t="shared" si="142"/>
        <v>1.9701</v>
      </c>
      <c r="N686" s="47">
        <f t="shared" si="143"/>
        <v>24.470099999999999</v>
      </c>
      <c r="O686" s="72">
        <f t="shared" si="141"/>
        <v>0.244701</v>
      </c>
      <c r="P686" s="94">
        <f t="shared" si="144"/>
        <v>24.714800999999998</v>
      </c>
      <c r="Q686" s="50">
        <f t="shared" si="150"/>
        <v>0.33</v>
      </c>
      <c r="R686" s="95">
        <f t="shared" si="145"/>
        <v>36.887762686567164</v>
      </c>
      <c r="S686" s="95">
        <f t="shared" si="146"/>
        <v>7.2237313432836459E-2</v>
      </c>
      <c r="T686" s="96">
        <f t="shared" si="147"/>
        <v>36.96</v>
      </c>
      <c r="U686" s="97">
        <f t="shared" si="148"/>
        <v>12.245199000000003</v>
      </c>
      <c r="V686" s="51">
        <f t="shared" si="149"/>
        <v>0.33130949675324683</v>
      </c>
      <c r="W686" s="81">
        <f>W679</f>
        <v>36.96</v>
      </c>
      <c r="X686" s="920">
        <v>30.25</v>
      </c>
    </row>
    <row r="687" spans="1:25" ht="14.25" x14ac:dyDescent="0.3">
      <c r="A687" s="93">
        <v>865</v>
      </c>
      <c r="B687" s="6" t="s">
        <v>0</v>
      </c>
      <c r="C687" s="78" t="s">
        <v>14</v>
      </c>
      <c r="D687" s="6" t="s">
        <v>15</v>
      </c>
      <c r="E687" s="7" t="s">
        <v>3</v>
      </c>
      <c r="F687" s="7" t="s">
        <v>3</v>
      </c>
      <c r="G687" s="230">
        <v>22.5</v>
      </c>
      <c r="H687" s="259">
        <v>11</v>
      </c>
      <c r="I687" s="10">
        <v>1.81</v>
      </c>
      <c r="J687" s="47">
        <v>1</v>
      </c>
      <c r="K687" s="47">
        <f>K679</f>
        <v>0.29510000000000003</v>
      </c>
      <c r="L687" s="47">
        <f t="shared" si="140"/>
        <v>0.67499999999999993</v>
      </c>
      <c r="M687" s="89">
        <f t="shared" si="142"/>
        <v>1.9701</v>
      </c>
      <c r="N687" s="47">
        <f t="shared" si="143"/>
        <v>24.470099999999999</v>
      </c>
      <c r="O687" s="72">
        <f t="shared" si="141"/>
        <v>0.244701</v>
      </c>
      <c r="P687" s="94">
        <f t="shared" si="144"/>
        <v>24.714800999999998</v>
      </c>
      <c r="Q687" s="50">
        <f t="shared" si="150"/>
        <v>0.33</v>
      </c>
      <c r="R687" s="95">
        <f t="shared" si="145"/>
        <v>36.887762686567164</v>
      </c>
      <c r="S687" s="95">
        <f t="shared" si="146"/>
        <v>7.2237313432836459E-2</v>
      </c>
      <c r="T687" s="96">
        <f t="shared" si="147"/>
        <v>36.96</v>
      </c>
      <c r="U687" s="97">
        <f t="shared" si="148"/>
        <v>12.245199000000003</v>
      </c>
      <c r="V687" s="51">
        <f t="shared" si="149"/>
        <v>0.33130949675324683</v>
      </c>
      <c r="W687" s="81">
        <f>W679</f>
        <v>36.96</v>
      </c>
      <c r="X687" s="920">
        <v>30.25</v>
      </c>
    </row>
    <row r="688" spans="1:25" ht="12" customHeight="1" x14ac:dyDescent="0.3">
      <c r="A688" s="854" t="s">
        <v>970</v>
      </c>
      <c r="S688" s="69"/>
      <c r="T688" s="60"/>
    </row>
    <row r="689" spans="5:23" ht="12" customHeight="1" x14ac:dyDescent="0.3">
      <c r="S689" s="69"/>
      <c r="T689" s="60"/>
    </row>
    <row r="690" spans="5:23" ht="12" customHeight="1" x14ac:dyDescent="0.3">
      <c r="S690" s="69"/>
      <c r="T690" s="60"/>
    </row>
    <row r="691" spans="5:23" ht="12" customHeight="1" x14ac:dyDescent="0.3">
      <c r="S691" s="69"/>
      <c r="T691" s="60"/>
    </row>
    <row r="692" spans="5:23" x14ac:dyDescent="0.3">
      <c r="E692" s="11"/>
      <c r="F692" s="11"/>
      <c r="G692" s="11"/>
      <c r="H692" s="11"/>
      <c r="I692" s="11"/>
      <c r="M692" s="11"/>
      <c r="O692" s="11"/>
      <c r="P692" s="11"/>
      <c r="Q692" s="11"/>
      <c r="S692" s="69"/>
      <c r="T692" s="60"/>
      <c r="W692" s="11"/>
    </row>
    <row r="693" spans="5:23" x14ac:dyDescent="0.3">
      <c r="E693" s="11"/>
      <c r="F693" s="11"/>
      <c r="G693" s="11"/>
      <c r="H693" s="11"/>
      <c r="I693" s="11"/>
      <c r="M693" s="11"/>
      <c r="O693" s="11"/>
      <c r="P693" s="11"/>
      <c r="Q693" s="11"/>
      <c r="S693" s="69"/>
      <c r="T693" s="60"/>
      <c r="W693" s="11"/>
    </row>
    <row r="694" spans="5:23" x14ac:dyDescent="0.3">
      <c r="E694" s="11"/>
      <c r="F694" s="11"/>
      <c r="G694" s="11"/>
      <c r="H694" s="11"/>
      <c r="I694" s="11"/>
      <c r="M694" s="11"/>
      <c r="O694" s="11"/>
      <c r="P694" s="11"/>
      <c r="Q694" s="11"/>
      <c r="S694" s="69"/>
      <c r="T694" s="60"/>
      <c r="W694" s="11"/>
    </row>
    <row r="695" spans="5:23" x14ac:dyDescent="0.3">
      <c r="E695" s="11"/>
      <c r="F695" s="11"/>
      <c r="G695" s="11"/>
      <c r="H695" s="11"/>
      <c r="I695" s="11"/>
      <c r="M695" s="11"/>
      <c r="O695" s="11"/>
      <c r="P695" s="11"/>
      <c r="Q695" s="11"/>
      <c r="S695" s="69"/>
      <c r="T695" s="60"/>
      <c r="W695" s="11"/>
    </row>
    <row r="696" spans="5:23" x14ac:dyDescent="0.3">
      <c r="E696" s="11"/>
      <c r="F696" s="11"/>
      <c r="G696" s="11"/>
      <c r="H696" s="11"/>
      <c r="I696" s="11"/>
      <c r="M696" s="11"/>
      <c r="O696" s="11"/>
      <c r="P696" s="11"/>
      <c r="Q696" s="11"/>
      <c r="S696" s="69"/>
      <c r="T696" s="60"/>
      <c r="W696" s="11"/>
    </row>
    <row r="697" spans="5:23" x14ac:dyDescent="0.3">
      <c r="E697" s="11"/>
      <c r="F697" s="11"/>
      <c r="G697" s="11"/>
      <c r="H697" s="11"/>
      <c r="I697" s="11"/>
      <c r="M697" s="11"/>
      <c r="O697" s="11"/>
      <c r="P697" s="11"/>
      <c r="Q697" s="11"/>
      <c r="S697" s="69"/>
      <c r="T697" s="60"/>
      <c r="W697" s="11"/>
    </row>
    <row r="698" spans="5:23" x14ac:dyDescent="0.3">
      <c r="E698" s="11"/>
      <c r="F698" s="11"/>
      <c r="G698" s="11"/>
      <c r="H698" s="11"/>
      <c r="I698" s="11"/>
      <c r="M698" s="11"/>
      <c r="O698" s="11"/>
      <c r="P698" s="11"/>
      <c r="Q698" s="11"/>
      <c r="S698" s="69"/>
      <c r="T698" s="60"/>
      <c r="W698" s="11"/>
    </row>
    <row r="699" spans="5:23" x14ac:dyDescent="0.3">
      <c r="E699" s="11"/>
      <c r="F699" s="11"/>
      <c r="G699" s="11"/>
      <c r="H699" s="11"/>
      <c r="I699" s="11"/>
      <c r="M699" s="11"/>
      <c r="O699" s="11"/>
      <c r="P699" s="11"/>
      <c r="Q699" s="11"/>
      <c r="S699" s="69"/>
      <c r="T699" s="60"/>
      <c r="W699" s="11"/>
    </row>
    <row r="700" spans="5:23" x14ac:dyDescent="0.3">
      <c r="E700" s="11"/>
      <c r="F700" s="11"/>
      <c r="G700" s="11"/>
      <c r="H700" s="11"/>
      <c r="I700" s="11"/>
      <c r="M700" s="11"/>
      <c r="O700" s="11"/>
      <c r="P700" s="11"/>
      <c r="Q700" s="11"/>
      <c r="S700" s="69"/>
      <c r="T700" s="60"/>
      <c r="W700" s="11"/>
    </row>
    <row r="701" spans="5:23" x14ac:dyDescent="0.3">
      <c r="E701" s="11"/>
      <c r="F701" s="11"/>
      <c r="G701" s="11"/>
      <c r="H701" s="11"/>
      <c r="I701" s="11"/>
      <c r="M701" s="11"/>
      <c r="O701" s="11"/>
      <c r="P701" s="11"/>
      <c r="Q701" s="11"/>
      <c r="S701" s="69"/>
      <c r="T701" s="60"/>
      <c r="W701" s="11"/>
    </row>
    <row r="702" spans="5:23" x14ac:dyDescent="0.3">
      <c r="E702" s="11"/>
      <c r="F702" s="11"/>
      <c r="G702" s="11"/>
      <c r="H702" s="11"/>
      <c r="I702" s="11"/>
      <c r="M702" s="11"/>
      <c r="O702" s="11"/>
      <c r="P702" s="11"/>
      <c r="Q702" s="11"/>
      <c r="S702" s="69"/>
      <c r="T702" s="60"/>
      <c r="W702" s="11"/>
    </row>
    <row r="703" spans="5:23" x14ac:dyDescent="0.3">
      <c r="E703" s="11"/>
      <c r="F703" s="11"/>
      <c r="G703" s="11"/>
      <c r="H703" s="11"/>
      <c r="I703" s="11"/>
      <c r="M703" s="11"/>
      <c r="O703" s="11"/>
      <c r="P703" s="11"/>
      <c r="Q703" s="11"/>
      <c r="S703" s="69"/>
      <c r="T703" s="60"/>
      <c r="W703" s="11"/>
    </row>
    <row r="704" spans="5:23" x14ac:dyDescent="0.3">
      <c r="E704" s="11"/>
      <c r="F704" s="11"/>
      <c r="G704" s="11"/>
      <c r="H704" s="11"/>
      <c r="I704" s="11"/>
      <c r="M704" s="11"/>
      <c r="O704" s="11"/>
      <c r="P704" s="11"/>
      <c r="Q704" s="11"/>
      <c r="S704" s="69"/>
      <c r="T704" s="60"/>
      <c r="W704" s="11"/>
    </row>
    <row r="705" spans="5:23" x14ac:dyDescent="0.3">
      <c r="E705" s="11"/>
      <c r="F705" s="11"/>
      <c r="G705" s="11"/>
      <c r="H705" s="11"/>
      <c r="I705" s="11"/>
      <c r="M705" s="11"/>
      <c r="O705" s="11"/>
      <c r="P705" s="11"/>
      <c r="Q705" s="11"/>
      <c r="S705" s="69"/>
      <c r="T705" s="60"/>
      <c r="W705" s="11"/>
    </row>
    <row r="706" spans="5:23" x14ac:dyDescent="0.3">
      <c r="E706" s="11"/>
      <c r="F706" s="11"/>
      <c r="G706" s="11"/>
      <c r="H706" s="11"/>
      <c r="I706" s="11"/>
      <c r="M706" s="11"/>
      <c r="O706" s="11"/>
      <c r="P706" s="11"/>
      <c r="Q706" s="11"/>
      <c r="S706" s="69"/>
      <c r="T706" s="60"/>
      <c r="W706" s="11"/>
    </row>
    <row r="707" spans="5:23" x14ac:dyDescent="0.3">
      <c r="E707" s="11"/>
      <c r="F707" s="11"/>
      <c r="G707" s="11"/>
      <c r="H707" s="11"/>
      <c r="I707" s="11"/>
      <c r="M707" s="11"/>
      <c r="O707" s="11"/>
      <c r="P707" s="11"/>
      <c r="Q707" s="11"/>
      <c r="S707" s="69"/>
      <c r="T707" s="60"/>
      <c r="W707" s="11"/>
    </row>
    <row r="708" spans="5:23" x14ac:dyDescent="0.3">
      <c r="E708" s="11"/>
      <c r="F708" s="11"/>
      <c r="G708" s="11"/>
      <c r="H708" s="11"/>
      <c r="I708" s="11"/>
      <c r="M708" s="11"/>
      <c r="O708" s="11"/>
      <c r="P708" s="11"/>
      <c r="Q708" s="11"/>
      <c r="S708" s="69"/>
      <c r="T708" s="60"/>
      <c r="W708" s="11"/>
    </row>
    <row r="709" spans="5:23" x14ac:dyDescent="0.3">
      <c r="E709" s="11"/>
      <c r="F709" s="11"/>
      <c r="G709" s="11"/>
      <c r="H709" s="11"/>
      <c r="I709" s="11"/>
      <c r="M709" s="11"/>
      <c r="O709" s="11"/>
      <c r="P709" s="11"/>
      <c r="Q709" s="11"/>
      <c r="S709" s="69"/>
      <c r="T709" s="60"/>
      <c r="W709" s="11"/>
    </row>
    <row r="710" spans="5:23" x14ac:dyDescent="0.3">
      <c r="E710" s="11"/>
      <c r="F710" s="11"/>
      <c r="G710" s="11"/>
      <c r="H710" s="11"/>
      <c r="I710" s="11"/>
      <c r="M710" s="11"/>
      <c r="O710" s="11"/>
      <c r="P710" s="11"/>
      <c r="Q710" s="11"/>
      <c r="S710" s="69"/>
      <c r="T710" s="60"/>
      <c r="W710" s="11"/>
    </row>
    <row r="711" spans="5:23" x14ac:dyDescent="0.3">
      <c r="E711" s="11"/>
      <c r="F711" s="11"/>
      <c r="G711" s="11"/>
      <c r="H711" s="11"/>
      <c r="I711" s="11"/>
      <c r="M711" s="11"/>
      <c r="O711" s="11"/>
      <c r="P711" s="11"/>
      <c r="Q711" s="11"/>
      <c r="S711" s="69"/>
      <c r="T711" s="60"/>
      <c r="W711" s="11"/>
    </row>
    <row r="712" spans="5:23" x14ac:dyDescent="0.3">
      <c r="E712" s="11"/>
      <c r="F712" s="11"/>
      <c r="G712" s="11"/>
      <c r="H712" s="11"/>
      <c r="I712" s="11"/>
      <c r="M712" s="11"/>
      <c r="O712" s="11"/>
      <c r="P712" s="11"/>
      <c r="Q712" s="11"/>
      <c r="S712" s="69"/>
      <c r="T712" s="60"/>
      <c r="W712" s="11"/>
    </row>
    <row r="713" spans="5:23" x14ac:dyDescent="0.3">
      <c r="E713" s="11"/>
      <c r="F713" s="11"/>
      <c r="G713" s="11"/>
      <c r="H713" s="11"/>
      <c r="I713" s="11"/>
      <c r="M713" s="11"/>
      <c r="O713" s="11"/>
      <c r="P713" s="11"/>
      <c r="Q713" s="11"/>
      <c r="S713" s="69"/>
      <c r="T713" s="60"/>
      <c r="W713" s="11"/>
    </row>
    <row r="714" spans="5:23" x14ac:dyDescent="0.3">
      <c r="E714" s="11"/>
      <c r="F714" s="11"/>
      <c r="G714" s="11"/>
      <c r="H714" s="11"/>
      <c r="I714" s="11"/>
      <c r="M714" s="11"/>
      <c r="O714" s="11"/>
      <c r="P714" s="11"/>
      <c r="Q714" s="11"/>
      <c r="S714" s="69"/>
      <c r="T714" s="60"/>
      <c r="W714" s="11"/>
    </row>
    <row r="715" spans="5:23" x14ac:dyDescent="0.3">
      <c r="E715" s="11"/>
      <c r="F715" s="11"/>
      <c r="G715" s="11"/>
      <c r="H715" s="11"/>
      <c r="I715" s="11"/>
      <c r="M715" s="11"/>
      <c r="O715" s="11"/>
      <c r="P715" s="11"/>
      <c r="Q715" s="11"/>
      <c r="S715" s="69"/>
      <c r="T715" s="60"/>
      <c r="W715" s="11"/>
    </row>
    <row r="716" spans="5:23" x14ac:dyDescent="0.3">
      <c r="E716" s="11"/>
      <c r="F716" s="11"/>
      <c r="G716" s="11"/>
      <c r="H716" s="11"/>
      <c r="I716" s="11"/>
      <c r="M716" s="11"/>
      <c r="O716" s="11"/>
      <c r="P716" s="11"/>
      <c r="Q716" s="11"/>
      <c r="S716" s="69"/>
      <c r="T716" s="60"/>
      <c r="W716" s="11"/>
    </row>
    <row r="717" spans="5:23" x14ac:dyDescent="0.3">
      <c r="E717" s="11"/>
      <c r="F717" s="11"/>
      <c r="G717" s="11"/>
      <c r="H717" s="11"/>
      <c r="I717" s="11"/>
      <c r="M717" s="11"/>
      <c r="O717" s="11"/>
      <c r="P717" s="11"/>
      <c r="Q717" s="11"/>
      <c r="S717" s="69"/>
      <c r="T717" s="60"/>
      <c r="W717" s="11"/>
    </row>
    <row r="718" spans="5:23" x14ac:dyDescent="0.3">
      <c r="E718" s="11"/>
      <c r="F718" s="11"/>
      <c r="G718" s="11"/>
      <c r="H718" s="11"/>
      <c r="I718" s="11"/>
      <c r="M718" s="11"/>
      <c r="O718" s="11"/>
      <c r="P718" s="11"/>
      <c r="Q718" s="11"/>
      <c r="S718" s="69"/>
      <c r="T718" s="60"/>
      <c r="W718" s="11"/>
    </row>
    <row r="719" spans="5:23" x14ac:dyDescent="0.3">
      <c r="E719" s="11"/>
      <c r="F719" s="11"/>
      <c r="G719" s="11"/>
      <c r="H719" s="11"/>
      <c r="I719" s="11"/>
      <c r="M719" s="11"/>
      <c r="O719" s="11"/>
      <c r="P719" s="11"/>
      <c r="Q719" s="11"/>
      <c r="S719" s="69"/>
      <c r="T719" s="60"/>
      <c r="W719" s="11"/>
    </row>
    <row r="720" spans="5:23" x14ac:dyDescent="0.3">
      <c r="E720" s="11"/>
      <c r="F720" s="11"/>
      <c r="G720" s="11"/>
      <c r="H720" s="11"/>
      <c r="I720" s="11"/>
      <c r="M720" s="11"/>
      <c r="O720" s="11"/>
      <c r="P720" s="11"/>
      <c r="Q720" s="11"/>
      <c r="S720" s="69"/>
      <c r="T720" s="60"/>
      <c r="W720" s="11"/>
    </row>
    <row r="721" spans="5:23" x14ac:dyDescent="0.3">
      <c r="E721" s="11"/>
      <c r="F721" s="11"/>
      <c r="G721" s="11"/>
      <c r="H721" s="11"/>
      <c r="I721" s="11"/>
      <c r="M721" s="11"/>
      <c r="O721" s="11"/>
      <c r="P721" s="11"/>
      <c r="Q721" s="11"/>
      <c r="S721" s="69"/>
      <c r="T721" s="60"/>
      <c r="W721" s="11"/>
    </row>
    <row r="722" spans="5:23" x14ac:dyDescent="0.3">
      <c r="E722" s="11"/>
      <c r="F722" s="11"/>
      <c r="G722" s="11"/>
      <c r="H722" s="11"/>
      <c r="I722" s="11"/>
      <c r="M722" s="11"/>
      <c r="O722" s="11"/>
      <c r="P722" s="11"/>
      <c r="Q722" s="11"/>
      <c r="S722" s="69"/>
      <c r="T722" s="60"/>
      <c r="W722" s="11"/>
    </row>
    <row r="723" spans="5:23" x14ac:dyDescent="0.3">
      <c r="E723" s="11"/>
      <c r="F723" s="11"/>
      <c r="G723" s="11"/>
      <c r="H723" s="11"/>
      <c r="I723" s="11"/>
      <c r="M723" s="11"/>
      <c r="O723" s="11"/>
      <c r="P723" s="11"/>
      <c r="Q723" s="11"/>
      <c r="S723" s="69"/>
      <c r="T723" s="60"/>
      <c r="W723" s="11"/>
    </row>
    <row r="724" spans="5:23" x14ac:dyDescent="0.3">
      <c r="E724" s="11"/>
      <c r="F724" s="11"/>
      <c r="G724" s="11"/>
      <c r="H724" s="11"/>
      <c r="I724" s="11"/>
      <c r="M724" s="11"/>
      <c r="O724" s="11"/>
      <c r="P724" s="11"/>
      <c r="Q724" s="11"/>
      <c r="S724" s="69"/>
      <c r="T724" s="60"/>
      <c r="W724" s="11"/>
    </row>
    <row r="725" spans="5:23" x14ac:dyDescent="0.3">
      <c r="E725" s="11"/>
      <c r="F725" s="11"/>
      <c r="G725" s="11"/>
      <c r="H725" s="11"/>
      <c r="I725" s="11"/>
      <c r="M725" s="11"/>
      <c r="O725" s="11"/>
      <c r="P725" s="11"/>
      <c r="Q725" s="11"/>
      <c r="S725" s="69"/>
      <c r="T725" s="60"/>
      <c r="W725" s="11"/>
    </row>
    <row r="726" spans="5:23" x14ac:dyDescent="0.3">
      <c r="E726" s="11"/>
      <c r="F726" s="11"/>
      <c r="G726" s="11"/>
      <c r="H726" s="11"/>
      <c r="I726" s="11"/>
      <c r="M726" s="11"/>
      <c r="O726" s="11"/>
      <c r="P726" s="11"/>
      <c r="Q726" s="11"/>
      <c r="S726" s="69"/>
      <c r="T726" s="60"/>
      <c r="W726" s="11"/>
    </row>
    <row r="727" spans="5:23" x14ac:dyDescent="0.3">
      <c r="E727" s="11"/>
      <c r="F727" s="11"/>
      <c r="G727" s="11"/>
      <c r="H727" s="11"/>
      <c r="I727" s="11"/>
      <c r="M727" s="11"/>
      <c r="O727" s="11"/>
      <c r="P727" s="11"/>
      <c r="Q727" s="11"/>
      <c r="S727" s="69"/>
      <c r="T727" s="60"/>
      <c r="W727" s="11"/>
    </row>
    <row r="728" spans="5:23" x14ac:dyDescent="0.3">
      <c r="E728" s="11"/>
      <c r="F728" s="11"/>
      <c r="G728" s="11"/>
      <c r="H728" s="11"/>
      <c r="I728" s="11"/>
      <c r="M728" s="11"/>
      <c r="O728" s="11"/>
      <c r="P728" s="11"/>
      <c r="Q728" s="11"/>
      <c r="S728" s="69"/>
      <c r="T728" s="60"/>
      <c r="W728" s="11"/>
    </row>
    <row r="729" spans="5:23" x14ac:dyDescent="0.3">
      <c r="E729" s="11"/>
      <c r="F729" s="11"/>
      <c r="G729" s="11"/>
      <c r="H729" s="11"/>
      <c r="I729" s="11"/>
      <c r="M729" s="11"/>
      <c r="O729" s="11"/>
      <c r="P729" s="11"/>
      <c r="Q729" s="11"/>
      <c r="S729" s="69"/>
      <c r="T729" s="60"/>
      <c r="W729" s="11"/>
    </row>
    <row r="730" spans="5:23" x14ac:dyDescent="0.3">
      <c r="E730" s="11"/>
      <c r="F730" s="11"/>
      <c r="G730" s="11"/>
      <c r="H730" s="11"/>
      <c r="I730" s="11"/>
      <c r="M730" s="11"/>
      <c r="O730" s="11"/>
      <c r="P730" s="11"/>
      <c r="Q730" s="11"/>
      <c r="S730" s="69"/>
      <c r="T730" s="60"/>
      <c r="W730" s="11"/>
    </row>
    <row r="731" spans="5:23" x14ac:dyDescent="0.3">
      <c r="E731" s="11"/>
      <c r="F731" s="11"/>
      <c r="G731" s="11"/>
      <c r="H731" s="11"/>
      <c r="I731" s="11"/>
      <c r="M731" s="11"/>
      <c r="O731" s="11"/>
      <c r="P731" s="11"/>
      <c r="Q731" s="11"/>
      <c r="S731" s="69"/>
      <c r="T731" s="60"/>
      <c r="W731" s="11"/>
    </row>
    <row r="732" spans="5:23" x14ac:dyDescent="0.3">
      <c r="E732" s="11"/>
      <c r="F732" s="11"/>
      <c r="G732" s="11"/>
      <c r="H732" s="11"/>
      <c r="I732" s="11"/>
      <c r="M732" s="11"/>
      <c r="O732" s="11"/>
      <c r="P732" s="11"/>
      <c r="Q732" s="11"/>
      <c r="S732" s="69"/>
      <c r="T732" s="60"/>
      <c r="W732" s="11"/>
    </row>
    <row r="733" spans="5:23" x14ac:dyDescent="0.3">
      <c r="E733" s="11"/>
      <c r="F733" s="11"/>
      <c r="G733" s="11"/>
      <c r="H733" s="11"/>
      <c r="I733" s="11"/>
      <c r="M733" s="11"/>
      <c r="O733" s="11"/>
      <c r="P733" s="11"/>
      <c r="Q733" s="11"/>
      <c r="S733" s="69"/>
      <c r="T733" s="60"/>
      <c r="W733" s="11"/>
    </row>
    <row r="734" spans="5:23" x14ac:dyDescent="0.3">
      <c r="E734" s="11"/>
      <c r="F734" s="11"/>
      <c r="G734" s="11"/>
      <c r="H734" s="11"/>
      <c r="I734" s="11"/>
      <c r="M734" s="11"/>
      <c r="O734" s="11"/>
      <c r="P734" s="11"/>
      <c r="Q734" s="11"/>
      <c r="S734" s="69"/>
      <c r="T734" s="60"/>
      <c r="W734" s="11"/>
    </row>
    <row r="735" spans="5:23" x14ac:dyDescent="0.3">
      <c r="E735" s="11"/>
      <c r="F735" s="11"/>
      <c r="G735" s="11"/>
      <c r="H735" s="11"/>
      <c r="I735" s="11"/>
      <c r="M735" s="11"/>
      <c r="O735" s="11"/>
      <c r="P735" s="11"/>
      <c r="Q735" s="11"/>
      <c r="S735" s="69"/>
      <c r="T735" s="60"/>
      <c r="W735" s="11"/>
    </row>
    <row r="736" spans="5:23" x14ac:dyDescent="0.3">
      <c r="E736" s="11"/>
      <c r="F736" s="11"/>
      <c r="G736" s="11"/>
      <c r="H736" s="11"/>
      <c r="I736" s="11"/>
      <c r="M736" s="11"/>
      <c r="O736" s="11"/>
      <c r="P736" s="11"/>
      <c r="Q736" s="11"/>
      <c r="S736" s="69"/>
      <c r="T736" s="60"/>
      <c r="W736" s="11"/>
    </row>
    <row r="737" spans="5:23" x14ac:dyDescent="0.3">
      <c r="E737" s="11"/>
      <c r="F737" s="11"/>
      <c r="G737" s="11"/>
      <c r="H737" s="11"/>
      <c r="I737" s="11"/>
      <c r="M737" s="11"/>
      <c r="O737" s="11"/>
      <c r="P737" s="11"/>
      <c r="Q737" s="11"/>
      <c r="S737" s="69"/>
      <c r="T737" s="60"/>
      <c r="W737" s="11"/>
    </row>
    <row r="738" spans="5:23" x14ac:dyDescent="0.3">
      <c r="E738" s="11"/>
      <c r="F738" s="11"/>
      <c r="G738" s="11"/>
      <c r="H738" s="11"/>
      <c r="I738" s="11"/>
      <c r="M738" s="11"/>
      <c r="O738" s="11"/>
      <c r="P738" s="11"/>
      <c r="Q738" s="11"/>
      <c r="S738" s="69"/>
      <c r="T738" s="60"/>
      <c r="W738" s="11"/>
    </row>
    <row r="739" spans="5:23" x14ac:dyDescent="0.3">
      <c r="E739" s="11"/>
      <c r="F739" s="11"/>
      <c r="G739" s="11"/>
      <c r="H739" s="11"/>
      <c r="I739" s="11"/>
      <c r="M739" s="11"/>
      <c r="O739" s="11"/>
      <c r="P739" s="11"/>
      <c r="Q739" s="11"/>
      <c r="S739" s="69"/>
      <c r="T739" s="60"/>
      <c r="W739" s="11"/>
    </row>
    <row r="740" spans="5:23" x14ac:dyDescent="0.3">
      <c r="E740" s="11"/>
      <c r="F740" s="11"/>
      <c r="G740" s="11"/>
      <c r="H740" s="11"/>
      <c r="I740" s="11"/>
      <c r="M740" s="11"/>
      <c r="O740" s="11"/>
      <c r="P740" s="11"/>
      <c r="Q740" s="11"/>
      <c r="S740" s="69"/>
      <c r="T740" s="60"/>
      <c r="W740" s="11"/>
    </row>
    <row r="741" spans="5:23" x14ac:dyDescent="0.3">
      <c r="E741" s="11"/>
      <c r="F741" s="11"/>
      <c r="G741" s="11"/>
      <c r="H741" s="11"/>
      <c r="I741" s="11"/>
      <c r="M741" s="11"/>
      <c r="O741" s="11"/>
      <c r="P741" s="11"/>
      <c r="Q741" s="11"/>
      <c r="S741" s="69"/>
      <c r="T741" s="60"/>
      <c r="W741" s="11"/>
    </row>
    <row r="742" spans="5:23" x14ac:dyDescent="0.3">
      <c r="E742" s="11"/>
      <c r="F742" s="11"/>
      <c r="G742" s="11"/>
      <c r="H742" s="11"/>
      <c r="I742" s="11"/>
      <c r="M742" s="11"/>
      <c r="O742" s="11"/>
      <c r="P742" s="11"/>
      <c r="Q742" s="11"/>
      <c r="S742" s="69"/>
      <c r="T742" s="60"/>
      <c r="W742" s="11"/>
    </row>
    <row r="743" spans="5:23" x14ac:dyDescent="0.3">
      <c r="E743" s="11"/>
      <c r="F743" s="11"/>
      <c r="G743" s="11"/>
      <c r="H743" s="11"/>
      <c r="I743" s="11"/>
      <c r="M743" s="11"/>
      <c r="O743" s="11"/>
      <c r="P743" s="11"/>
      <c r="Q743" s="11"/>
      <c r="S743" s="69"/>
      <c r="T743" s="60"/>
      <c r="W743" s="11"/>
    </row>
    <row r="744" spans="5:23" x14ac:dyDescent="0.3">
      <c r="E744" s="11"/>
      <c r="F744" s="11"/>
      <c r="G744" s="11"/>
      <c r="H744" s="11"/>
      <c r="I744" s="11"/>
      <c r="M744" s="11"/>
      <c r="O744" s="11"/>
      <c r="P744" s="11"/>
      <c r="Q744" s="11"/>
      <c r="S744" s="69"/>
      <c r="T744" s="60"/>
      <c r="W744" s="11"/>
    </row>
    <row r="745" spans="5:23" x14ac:dyDescent="0.3">
      <c r="E745" s="11"/>
      <c r="F745" s="11"/>
      <c r="G745" s="11"/>
      <c r="H745" s="11"/>
      <c r="I745" s="11"/>
      <c r="M745" s="11"/>
      <c r="O745" s="11"/>
      <c r="P745" s="11"/>
      <c r="Q745" s="11"/>
      <c r="S745" s="69"/>
      <c r="T745" s="60"/>
      <c r="W745" s="11"/>
    </row>
    <row r="746" spans="5:23" x14ac:dyDescent="0.3">
      <c r="E746" s="11"/>
      <c r="F746" s="11"/>
      <c r="G746" s="11"/>
      <c r="H746" s="11"/>
      <c r="I746" s="11"/>
      <c r="M746" s="11"/>
      <c r="O746" s="11"/>
      <c r="P746" s="11"/>
      <c r="Q746" s="11"/>
      <c r="S746" s="69"/>
      <c r="T746" s="60"/>
      <c r="W746" s="11"/>
    </row>
    <row r="747" spans="5:23" x14ac:dyDescent="0.3">
      <c r="E747" s="11"/>
      <c r="F747" s="11"/>
      <c r="G747" s="11"/>
      <c r="H747" s="11"/>
      <c r="I747" s="11"/>
      <c r="M747" s="11"/>
      <c r="O747" s="11"/>
      <c r="P747" s="11"/>
      <c r="Q747" s="11"/>
      <c r="S747" s="69"/>
      <c r="T747" s="60"/>
      <c r="W747" s="11"/>
    </row>
    <row r="748" spans="5:23" x14ac:dyDescent="0.3">
      <c r="E748" s="11"/>
      <c r="F748" s="11"/>
      <c r="G748" s="11"/>
      <c r="H748" s="11"/>
      <c r="I748" s="11"/>
      <c r="M748" s="11"/>
      <c r="O748" s="11"/>
      <c r="P748" s="11"/>
      <c r="Q748" s="11"/>
      <c r="S748" s="69"/>
      <c r="T748" s="60"/>
      <c r="W748" s="11"/>
    </row>
    <row r="749" spans="5:23" x14ac:dyDescent="0.3">
      <c r="E749" s="11"/>
      <c r="F749" s="11"/>
      <c r="G749" s="11"/>
      <c r="H749" s="11"/>
      <c r="I749" s="11"/>
      <c r="M749" s="11"/>
      <c r="O749" s="11"/>
      <c r="P749" s="11"/>
      <c r="Q749" s="11"/>
      <c r="S749" s="69"/>
      <c r="T749" s="60"/>
      <c r="W749" s="11"/>
    </row>
    <row r="750" spans="5:23" x14ac:dyDescent="0.3">
      <c r="E750" s="11"/>
      <c r="F750" s="11"/>
      <c r="G750" s="11"/>
      <c r="H750" s="11"/>
      <c r="I750" s="11"/>
      <c r="M750" s="11"/>
      <c r="O750" s="11"/>
      <c r="P750" s="11"/>
      <c r="Q750" s="11"/>
      <c r="S750" s="69"/>
      <c r="T750" s="60"/>
      <c r="W750" s="11"/>
    </row>
    <row r="751" spans="5:23" x14ac:dyDescent="0.3">
      <c r="E751" s="11"/>
      <c r="F751" s="11"/>
      <c r="G751" s="11"/>
      <c r="H751" s="11"/>
      <c r="I751" s="11"/>
      <c r="M751" s="11"/>
      <c r="O751" s="11"/>
      <c r="P751" s="11"/>
      <c r="Q751" s="11"/>
      <c r="S751" s="69"/>
      <c r="T751" s="60"/>
      <c r="W751" s="11"/>
    </row>
    <row r="752" spans="5:23" x14ac:dyDescent="0.3">
      <c r="E752" s="11"/>
      <c r="F752" s="11"/>
      <c r="G752" s="11"/>
      <c r="H752" s="11"/>
      <c r="I752" s="11"/>
      <c r="M752" s="11"/>
      <c r="O752" s="11"/>
      <c r="P752" s="11"/>
      <c r="Q752" s="11"/>
      <c r="S752" s="69"/>
      <c r="W752" s="11"/>
    </row>
    <row r="753" spans="5:23" x14ac:dyDescent="0.3">
      <c r="E753" s="11"/>
      <c r="F753" s="11"/>
      <c r="G753" s="11"/>
      <c r="H753" s="11"/>
      <c r="I753" s="11"/>
      <c r="M753" s="11"/>
      <c r="O753" s="11"/>
      <c r="P753" s="11"/>
      <c r="Q753" s="11"/>
      <c r="S753" s="69"/>
      <c r="W753" s="11"/>
    </row>
    <row r="754" spans="5:23" x14ac:dyDescent="0.3">
      <c r="E754" s="11"/>
      <c r="F754" s="11"/>
      <c r="G754" s="11"/>
      <c r="H754" s="11"/>
      <c r="I754" s="11"/>
      <c r="M754" s="11"/>
      <c r="O754" s="11"/>
      <c r="P754" s="11"/>
      <c r="Q754" s="11"/>
      <c r="S754" s="69"/>
      <c r="W754" s="11"/>
    </row>
    <row r="755" spans="5:23" x14ac:dyDescent="0.3">
      <c r="E755" s="11"/>
      <c r="F755" s="11"/>
      <c r="G755" s="11"/>
      <c r="H755" s="11"/>
      <c r="I755" s="11"/>
      <c r="M755" s="11"/>
      <c r="O755" s="11"/>
      <c r="P755" s="11"/>
      <c r="Q755" s="11"/>
      <c r="S755" s="69"/>
      <c r="W755" s="11"/>
    </row>
  </sheetData>
  <mergeCells count="217">
    <mergeCell ref="X6:X7"/>
    <mergeCell ref="X8:X9"/>
    <mergeCell ref="X14:X15"/>
    <mergeCell ref="V24:V25"/>
    <mergeCell ref="Q24:Q25"/>
    <mergeCell ref="R24:R25"/>
    <mergeCell ref="S24:S25"/>
    <mergeCell ref="T24:T25"/>
    <mergeCell ref="U24:U25"/>
    <mergeCell ref="V22:V23"/>
    <mergeCell ref="T22:T23"/>
    <mergeCell ref="U22:U23"/>
    <mergeCell ref="T18:T19"/>
    <mergeCell ref="U18:U19"/>
    <mergeCell ref="V18:V19"/>
    <mergeCell ref="S20:S21"/>
    <mergeCell ref="T20:T21"/>
    <mergeCell ref="U20:U21"/>
    <mergeCell ref="V20:V21"/>
    <mergeCell ref="T14:T15"/>
    <mergeCell ref="U14:U15"/>
    <mergeCell ref="V14:V15"/>
    <mergeCell ref="S16:S17"/>
    <mergeCell ref="T16:T17"/>
    <mergeCell ref="A24:A25"/>
    <mergeCell ref="B24:B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2:Q23"/>
    <mergeCell ref="R22:R23"/>
    <mergeCell ref="S22:S23"/>
    <mergeCell ref="L22:L23"/>
    <mergeCell ref="M22:M23"/>
    <mergeCell ref="N22:N23"/>
    <mergeCell ref="O22:O23"/>
    <mergeCell ref="P22:P23"/>
    <mergeCell ref="G22:G23"/>
    <mergeCell ref="H22:H23"/>
    <mergeCell ref="I22:I23"/>
    <mergeCell ref="J22:J23"/>
    <mergeCell ref="K22:K23"/>
    <mergeCell ref="A22:A23"/>
    <mergeCell ref="B22:B23"/>
    <mergeCell ref="D22:D23"/>
    <mergeCell ref="E22:E23"/>
    <mergeCell ref="F22:F23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O18:O19"/>
    <mergeCell ref="P18:P19"/>
    <mergeCell ref="Q18:Q19"/>
    <mergeCell ref="R18:R19"/>
    <mergeCell ref="S18:S19"/>
    <mergeCell ref="J18:J19"/>
    <mergeCell ref="K18:K19"/>
    <mergeCell ref="L18:L19"/>
    <mergeCell ref="M18:M19"/>
    <mergeCell ref="N18:N19"/>
    <mergeCell ref="U16:U17"/>
    <mergeCell ref="V16:V17"/>
    <mergeCell ref="O14:O15"/>
    <mergeCell ref="P14:P15"/>
    <mergeCell ref="Q14:Q15"/>
    <mergeCell ref="R14:R15"/>
    <mergeCell ref="S14:S15"/>
    <mergeCell ref="J14:J15"/>
    <mergeCell ref="K14:K15"/>
    <mergeCell ref="L14:L15"/>
    <mergeCell ref="M14:M15"/>
    <mergeCell ref="N14:N15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T10:T11"/>
    <mergeCell ref="U10:U11"/>
    <mergeCell ref="V10:V11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O10:O11"/>
    <mergeCell ref="P10:P11"/>
    <mergeCell ref="Q10:Q11"/>
    <mergeCell ref="R10:R11"/>
    <mergeCell ref="S10:S11"/>
    <mergeCell ref="J10:J11"/>
    <mergeCell ref="K10:K11"/>
    <mergeCell ref="L10:L11"/>
    <mergeCell ref="M10:M11"/>
    <mergeCell ref="N10:N11"/>
    <mergeCell ref="T6:T7"/>
    <mergeCell ref="U6:U7"/>
    <mergeCell ref="V6:V7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O6:O7"/>
    <mergeCell ref="P6:P7"/>
    <mergeCell ref="Q6:Q7"/>
    <mergeCell ref="R6:R7"/>
    <mergeCell ref="S6:S7"/>
    <mergeCell ref="N6:N7"/>
    <mergeCell ref="E14:E15"/>
    <mergeCell ref="F14:F15"/>
    <mergeCell ref="G14:G15"/>
    <mergeCell ref="H14:H15"/>
    <mergeCell ref="I14:I15"/>
    <mergeCell ref="E20:E21"/>
    <mergeCell ref="F20:F21"/>
    <mergeCell ref="G20:G21"/>
    <mergeCell ref="H20:H21"/>
    <mergeCell ref="I20:I21"/>
    <mergeCell ref="E18:E19"/>
    <mergeCell ref="F18:F19"/>
    <mergeCell ref="G18:G19"/>
    <mergeCell ref="H18:H19"/>
    <mergeCell ref="I18:I19"/>
    <mergeCell ref="J6:J7"/>
    <mergeCell ref="K6:K7"/>
    <mergeCell ref="L6:L7"/>
    <mergeCell ref="M6:M7"/>
    <mergeCell ref="E6:E7"/>
    <mergeCell ref="F6:F7"/>
    <mergeCell ref="G6:G7"/>
    <mergeCell ref="H6:H7"/>
    <mergeCell ref="I6:I7"/>
    <mergeCell ref="B10:B11"/>
    <mergeCell ref="B12:B13"/>
    <mergeCell ref="B14:B15"/>
    <mergeCell ref="B16:B17"/>
    <mergeCell ref="E8:E9"/>
    <mergeCell ref="F8:F9"/>
    <mergeCell ref="G8:G9"/>
    <mergeCell ref="H8:H9"/>
    <mergeCell ref="I8:I9"/>
    <mergeCell ref="E12:E13"/>
    <mergeCell ref="F12:F13"/>
    <mergeCell ref="G12:G13"/>
    <mergeCell ref="H12:H13"/>
    <mergeCell ref="I12:I13"/>
    <mergeCell ref="E10:E11"/>
    <mergeCell ref="F10:F11"/>
    <mergeCell ref="G10:G11"/>
    <mergeCell ref="H10:H11"/>
    <mergeCell ref="I10:I11"/>
    <mergeCell ref="E16:E17"/>
    <mergeCell ref="F16:F17"/>
    <mergeCell ref="G16:G17"/>
    <mergeCell ref="H16:H17"/>
    <mergeCell ref="I16:I17"/>
    <mergeCell ref="A207:D207"/>
    <mergeCell ref="A228:H228"/>
    <mergeCell ref="A301:H301"/>
    <mergeCell ref="A337:J337"/>
    <mergeCell ref="A6:A7"/>
    <mergeCell ref="B6:B7"/>
    <mergeCell ref="D6:D7"/>
    <mergeCell ref="D8:D9"/>
    <mergeCell ref="D10:D11"/>
    <mergeCell ref="D12:D13"/>
    <mergeCell ref="A8:A9"/>
    <mergeCell ref="B8:B9"/>
    <mergeCell ref="D14:D15"/>
    <mergeCell ref="D16:D17"/>
    <mergeCell ref="D18:D19"/>
    <mergeCell ref="D20:D21"/>
    <mergeCell ref="B18:B19"/>
    <mergeCell ref="B20:B21"/>
    <mergeCell ref="A12:A13"/>
    <mergeCell ref="A14:A15"/>
    <mergeCell ref="A16:A17"/>
    <mergeCell ref="A18:A19"/>
    <mergeCell ref="A20:A21"/>
    <mergeCell ref="A10:A11"/>
  </mergeCells>
  <hyperlinks>
    <hyperlink ref="G3" r:id="rId1" display="mailto:EReeder@maniscalcostone.com"/>
  </hyperlinks>
  <pageMargins left="0.4" right="0.25" top="0.75" bottom="0.75" header="0.3" footer="0.3"/>
  <pageSetup paperSize="5" scale="76" fitToHeight="0" orientation="landscape" r:id="rId2"/>
  <headerFooter>
    <oddHeader>&amp;L&amp;"Century Gothic,Regular"&amp;10&amp;K000000Manufacturer Effective Date: &amp;"Century Gothic,Bold"May 27, 2022&amp;C&amp;G&amp;R&amp;"Century Gothic,Italic"&amp;8&amp;KFF0000Level A 2022.5
Customer Effective Date:  10-3-2022</oddHeader>
    <oddFooter>&amp;LCONFIDENTIAL&amp;C&amp;"Century Gothic,Regular"&amp;8&amp;KFF0000
&amp;K000000Page &amp;P of &amp;N&amp;KFF0000
Maniscalco will not be held liable for changes made to unlocked pages or misuse of the information in these pages.&amp;R&amp;D &amp;T</oddFooter>
  </headerFooter>
  <rowBreaks count="13" manualBreakCount="13">
    <brk id="163" min="2" max="21" man="1"/>
    <brk id="191" min="2" max="21" man="1"/>
    <brk id="226" min="2" max="21" man="1"/>
    <brk id="260" min="2" max="21" man="1"/>
    <brk id="299" min="2" max="21" man="1"/>
    <brk id="336" min="2" max="21" man="1"/>
    <brk id="383" min="2" max="21" man="1"/>
    <brk id="431" min="2" max="21" man="1"/>
    <brk id="470" min="2" max="21" man="1"/>
    <brk id="504" min="2" max="21" man="1"/>
    <brk id="548" min="2" max="21" man="1"/>
    <brk id="580" min="2" max="21" man="1"/>
    <brk id="624" min="2" max="21" man="1"/>
  </rowBreaks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</vt:lpstr>
      <vt:lpstr>Merchandise</vt:lpstr>
      <vt:lpstr>Price Sheet</vt:lpstr>
      <vt:lpstr>Spreadsheet</vt:lpstr>
      <vt:lpstr>Sheet1</vt:lpstr>
      <vt:lpstr>Spreadsheet!Print_Area</vt:lpstr>
      <vt:lpstr>A!Print_Titles</vt:lpstr>
      <vt:lpstr>'Price Sheet'!Print_Titles</vt:lpstr>
      <vt:lpstr>Spreadsheet!Print_Titles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 Lyons</cp:lastModifiedBy>
  <cp:lastPrinted>2024-09-03T00:58:17Z</cp:lastPrinted>
  <dcterms:created xsi:type="dcterms:W3CDTF">2021-01-30T00:25:04Z</dcterms:created>
  <dcterms:modified xsi:type="dcterms:W3CDTF">2024-09-16T02:11:03Z</dcterms:modified>
</cp:coreProperties>
</file>