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changlvang/mygitFiles/diffusivity_calculations/errorbar_calculations/"/>
    </mc:Choice>
  </mc:AlternateContent>
  <bookViews>
    <workbookView xWindow="9500" yWindow="4780" windowWidth="21440" windowHeight="13520" activeTab="1"/>
  </bookViews>
  <sheets>
    <sheet name="FLEX Test Summary" sheetId="1" r:id="rId1"/>
    <sheet name="HepHexPropGlyCSV" sheetId="13" r:id="rId2"/>
    <sheet name="HepHexLaTeXTable" sheetId="10" r:id="rId3"/>
    <sheet name="Viscosity_Calculations" sheetId="15" r:id="rId4"/>
    <sheet name="HepHexDiffValues" sheetId="12" r:id="rId5"/>
    <sheet name="HepHexDABDBA" sheetId="14" r:id="rId6"/>
  </sheets>
  <definedNames>
    <definedName name="_xlnm._FilterDatabase" localSheetId="0" hidden="1">'FLEX Test Summary'!$G$2:$BI$411</definedName>
    <definedName name="_xlnm._FilterDatabase" localSheetId="1" hidden="1">HepHexPropGlyCSV!$A$1:$V$53</definedName>
    <definedName name="_xlnm.Print_Area" localSheetId="0">'FLEX Test Summary'!$A:$BD</definedName>
    <definedName name="_xlnm.Print_Titles" localSheetId="0">'FLEX Test Summary'!$1:$2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2" i="13" l="1"/>
  <c r="AM54" i="13"/>
  <c r="AN54" i="13"/>
  <c r="AN50" i="13"/>
  <c r="AN51" i="13"/>
  <c r="AM50" i="13"/>
  <c r="AP4" i="13"/>
  <c r="AN48" i="13"/>
  <c r="AN40" i="13"/>
  <c r="AN37" i="13"/>
  <c r="AN38" i="13"/>
  <c r="AA375" i="1"/>
  <c r="AB375" i="1"/>
  <c r="AD375" i="1"/>
  <c r="AA370" i="1"/>
  <c r="AB370" i="1"/>
  <c r="AD370" i="1"/>
  <c r="AA368" i="1"/>
  <c r="AB368" i="1"/>
  <c r="AD368" i="1"/>
  <c r="AA350" i="1"/>
  <c r="AB350" i="1"/>
  <c r="AD350" i="1"/>
  <c r="AA348" i="1"/>
  <c r="AB348" i="1"/>
  <c r="AD348" i="1"/>
  <c r="AA292" i="1"/>
  <c r="AB292" i="1"/>
  <c r="AD292" i="1"/>
  <c r="AV5" i="13"/>
  <c r="AV12" i="13"/>
  <c r="AS11" i="13"/>
  <c r="AA288" i="1"/>
  <c r="AB288" i="1"/>
  <c r="AA289" i="1"/>
  <c r="AB289" i="1"/>
  <c r="AA290" i="1"/>
  <c r="AB290" i="1"/>
  <c r="AA291" i="1"/>
  <c r="AB291" i="1"/>
  <c r="AA293" i="1"/>
  <c r="AB293" i="1"/>
  <c r="AA294" i="1"/>
  <c r="AB294" i="1"/>
  <c r="AA295" i="1"/>
  <c r="AB295" i="1"/>
  <c r="AA296" i="1"/>
  <c r="AB296" i="1"/>
  <c r="AA297" i="1"/>
  <c r="AB297" i="1"/>
  <c r="AA298" i="1"/>
  <c r="AB298" i="1"/>
  <c r="AA299" i="1"/>
  <c r="AB299" i="1"/>
  <c r="AA300" i="1"/>
  <c r="AB300" i="1"/>
  <c r="AA304" i="1"/>
  <c r="AB304" i="1"/>
  <c r="AA305" i="1"/>
  <c r="AB305" i="1"/>
  <c r="AA306" i="1"/>
  <c r="AB306" i="1"/>
  <c r="AA309" i="1"/>
  <c r="AB309" i="1"/>
  <c r="AA311" i="1"/>
  <c r="AB311" i="1"/>
  <c r="AA312" i="1"/>
  <c r="AB312" i="1"/>
  <c r="AA314" i="1"/>
  <c r="AB314" i="1"/>
  <c r="AA317" i="1"/>
  <c r="AB317" i="1"/>
  <c r="AA318" i="1"/>
  <c r="AB318" i="1"/>
  <c r="AA321" i="1"/>
  <c r="AB321" i="1"/>
  <c r="AA322" i="1"/>
  <c r="AB322" i="1"/>
  <c r="AA323" i="1"/>
  <c r="AB323" i="1"/>
  <c r="AA324" i="1"/>
  <c r="AB324" i="1"/>
  <c r="AA325" i="1"/>
  <c r="AB325" i="1"/>
  <c r="AA326" i="1"/>
  <c r="AB326" i="1"/>
  <c r="AA327" i="1"/>
  <c r="AB327" i="1"/>
  <c r="AA328" i="1"/>
  <c r="AB328" i="1"/>
  <c r="AA329" i="1"/>
  <c r="AB329" i="1"/>
  <c r="AA337" i="1"/>
  <c r="AB337" i="1"/>
  <c r="AA339" i="1"/>
  <c r="AB339" i="1"/>
  <c r="AA340" i="1"/>
  <c r="AB340" i="1"/>
  <c r="AA341" i="1"/>
  <c r="AB341" i="1"/>
  <c r="AA342" i="1"/>
  <c r="AB342" i="1"/>
  <c r="AA343" i="1"/>
  <c r="AB343" i="1"/>
  <c r="AA349" i="1"/>
  <c r="AB349" i="1"/>
  <c r="AA352" i="1"/>
  <c r="AB352" i="1"/>
  <c r="AA353" i="1"/>
  <c r="AB353" i="1"/>
  <c r="AA356" i="1"/>
  <c r="AB356" i="1"/>
  <c r="AA357" i="1"/>
  <c r="AB357" i="1"/>
  <c r="AA358" i="1"/>
  <c r="AB358" i="1"/>
  <c r="AA360" i="1"/>
  <c r="AB360" i="1"/>
  <c r="AA367" i="1"/>
  <c r="AB367" i="1"/>
  <c r="AA369" i="1"/>
  <c r="AB369" i="1"/>
  <c r="AA371" i="1"/>
  <c r="AB371" i="1"/>
  <c r="AA372" i="1"/>
  <c r="AB372" i="1"/>
  <c r="AA373" i="1"/>
  <c r="AB373" i="1"/>
  <c r="AD371" i="1"/>
  <c r="W416" i="1"/>
  <c r="W415" i="1"/>
  <c r="X420" i="1"/>
  <c r="X415" i="1"/>
  <c r="X419" i="1"/>
  <c r="X418" i="1"/>
  <c r="X414" i="1"/>
  <c r="X413" i="1"/>
  <c r="AD373" i="1"/>
  <c r="AD372" i="1"/>
  <c r="AD369" i="1"/>
  <c r="AD367" i="1"/>
  <c r="AD360" i="1"/>
  <c r="AD358" i="1"/>
  <c r="AD357" i="1"/>
  <c r="AD356" i="1"/>
  <c r="AD353" i="1"/>
  <c r="AD352" i="1"/>
  <c r="AD349" i="1"/>
  <c r="AD343" i="1"/>
  <c r="AD342" i="1"/>
  <c r="AD341" i="1"/>
  <c r="AD340" i="1"/>
  <c r="AD339" i="1"/>
  <c r="AD337" i="1"/>
  <c r="AD329" i="1"/>
  <c r="AD328" i="1"/>
  <c r="AD327" i="1"/>
  <c r="AD326" i="1"/>
  <c r="AD325" i="1"/>
  <c r="AD324" i="1"/>
  <c r="AD323" i="1"/>
  <c r="AD322" i="1"/>
  <c r="AD321" i="1"/>
  <c r="AD318" i="1"/>
  <c r="AD317" i="1"/>
  <c r="AD314" i="1"/>
  <c r="AD312" i="1"/>
  <c r="AD311" i="1"/>
  <c r="AD309" i="1"/>
  <c r="AD306" i="1"/>
  <c r="AD305" i="1"/>
  <c r="AD304" i="1"/>
  <c r="AD300" i="1"/>
  <c r="AD299" i="1"/>
  <c r="AD298" i="1"/>
  <c r="AD297" i="1"/>
  <c r="AD296" i="1"/>
  <c r="AD295" i="1"/>
  <c r="AD294" i="1"/>
  <c r="AD293" i="1"/>
  <c r="AD291" i="1"/>
  <c r="AD290" i="1"/>
  <c r="AD289" i="1"/>
  <c r="AD288" i="1"/>
  <c r="AN5" i="13"/>
  <c r="U288" i="1"/>
  <c r="U348" i="1"/>
  <c r="U289" i="1"/>
  <c r="AV36" i="13"/>
  <c r="AV37" i="13"/>
  <c r="AV38" i="13"/>
  <c r="AV39" i="13"/>
  <c r="AV41" i="13"/>
  <c r="AU37" i="13"/>
  <c r="AU38" i="13"/>
  <c r="AU39" i="13"/>
  <c r="AT37" i="13"/>
  <c r="AT38" i="13"/>
  <c r="AT39" i="13"/>
  <c r="AT41" i="13"/>
  <c r="AS36" i="13"/>
  <c r="AS37" i="13"/>
  <c r="AS38" i="13"/>
  <c r="AS39" i="13"/>
  <c r="AS41" i="13"/>
  <c r="AN35" i="13"/>
  <c r="AN36" i="13"/>
  <c r="AN39" i="13"/>
  <c r="AN41" i="13"/>
  <c r="AN32" i="13"/>
  <c r="AN33" i="13"/>
  <c r="AN34" i="13"/>
  <c r="AN42" i="13"/>
  <c r="AN43" i="13"/>
  <c r="AP38" i="13"/>
  <c r="AM39" i="13"/>
  <c r="O373" i="1"/>
  <c r="G10" i="12"/>
  <c r="H8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D46" i="15"/>
  <c r="E46" i="15"/>
  <c r="F46" i="15"/>
  <c r="G46" i="15"/>
  <c r="D45" i="15"/>
  <c r="E45" i="15"/>
  <c r="F45" i="15"/>
  <c r="G45" i="15"/>
  <c r="D44" i="15"/>
  <c r="E44" i="15"/>
  <c r="F44" i="15"/>
  <c r="G44" i="15"/>
  <c r="D43" i="15"/>
  <c r="E43" i="15"/>
  <c r="F43" i="15"/>
  <c r="G43" i="15"/>
  <c r="D42" i="15"/>
  <c r="E42" i="15"/>
  <c r="F42" i="15"/>
  <c r="G42" i="15"/>
  <c r="D41" i="15"/>
  <c r="E41" i="15"/>
  <c r="F41" i="15"/>
  <c r="G41" i="15"/>
  <c r="D40" i="15"/>
  <c r="E40" i="15"/>
  <c r="F40" i="15"/>
  <c r="G40" i="15"/>
  <c r="D39" i="15"/>
  <c r="E39" i="15"/>
  <c r="F39" i="15"/>
  <c r="G39" i="15"/>
  <c r="D38" i="15"/>
  <c r="E38" i="15"/>
  <c r="F38" i="15"/>
  <c r="G38" i="15"/>
  <c r="D37" i="15"/>
  <c r="E37" i="15"/>
  <c r="F37" i="15"/>
  <c r="G37" i="15"/>
  <c r="D36" i="15"/>
  <c r="E36" i="15"/>
  <c r="F36" i="15"/>
  <c r="G36" i="15"/>
  <c r="D35" i="15"/>
  <c r="E35" i="15"/>
  <c r="F35" i="15"/>
  <c r="G35" i="15"/>
  <c r="D34" i="15"/>
  <c r="E34" i="15"/>
  <c r="F34" i="15"/>
  <c r="G34" i="15"/>
  <c r="D33" i="15"/>
  <c r="E33" i="15"/>
  <c r="F33" i="15"/>
  <c r="G33" i="15"/>
  <c r="D32" i="15"/>
  <c r="E32" i="15"/>
  <c r="F32" i="15"/>
  <c r="G32" i="15"/>
  <c r="D31" i="15"/>
  <c r="E31" i="15"/>
  <c r="F31" i="15"/>
  <c r="G31" i="15"/>
  <c r="D30" i="15"/>
  <c r="E30" i="15"/>
  <c r="F30" i="15"/>
  <c r="G30" i="15"/>
  <c r="D29" i="15"/>
  <c r="E29" i="15"/>
  <c r="F29" i="15"/>
  <c r="G29" i="15"/>
  <c r="D28" i="15"/>
  <c r="E28" i="15"/>
  <c r="F28" i="15"/>
  <c r="G28" i="15"/>
  <c r="D27" i="15"/>
  <c r="E27" i="15"/>
  <c r="F27" i="15"/>
  <c r="G27" i="15"/>
  <c r="D26" i="15"/>
  <c r="E26" i="15"/>
  <c r="F26" i="15"/>
  <c r="G26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D22" i="15"/>
  <c r="E22" i="15"/>
  <c r="F22" i="15"/>
  <c r="G22" i="15"/>
  <c r="H22" i="15"/>
  <c r="D21" i="15"/>
  <c r="E21" i="15"/>
  <c r="F21" i="15"/>
  <c r="G21" i="15"/>
  <c r="H21" i="15"/>
  <c r="D20" i="15"/>
  <c r="E20" i="15"/>
  <c r="F20" i="15"/>
  <c r="G20" i="15"/>
  <c r="H20" i="15"/>
  <c r="D19" i="15"/>
  <c r="E19" i="15"/>
  <c r="F19" i="15"/>
  <c r="G19" i="15"/>
  <c r="H19" i="15"/>
  <c r="D18" i="15"/>
  <c r="E18" i="15"/>
  <c r="F18" i="15"/>
  <c r="G18" i="15"/>
  <c r="H18" i="15"/>
  <c r="D17" i="15"/>
  <c r="E17" i="15"/>
  <c r="F17" i="15"/>
  <c r="G17" i="15"/>
  <c r="H17" i="15"/>
  <c r="D16" i="15"/>
  <c r="E16" i="15"/>
  <c r="F16" i="15"/>
  <c r="G16" i="15"/>
  <c r="H16" i="15"/>
  <c r="D15" i="15"/>
  <c r="E15" i="15"/>
  <c r="F15" i="15"/>
  <c r="G15" i="15"/>
  <c r="H15" i="15"/>
  <c r="D14" i="15"/>
  <c r="E14" i="15"/>
  <c r="F14" i="15"/>
  <c r="G14" i="15"/>
  <c r="H14" i="15"/>
  <c r="D13" i="15"/>
  <c r="E13" i="15"/>
  <c r="F13" i="15"/>
  <c r="G13" i="15"/>
  <c r="H13" i="15"/>
  <c r="D12" i="15"/>
  <c r="E12" i="15"/>
  <c r="F12" i="15"/>
  <c r="G12" i="15"/>
  <c r="H12" i="15"/>
  <c r="D11" i="15"/>
  <c r="E11" i="15"/>
  <c r="F11" i="15"/>
  <c r="G11" i="15"/>
  <c r="H11" i="15"/>
  <c r="D10" i="15"/>
  <c r="E10" i="15"/>
  <c r="F10" i="15"/>
  <c r="G10" i="15"/>
  <c r="H10" i="15"/>
  <c r="D9" i="15"/>
  <c r="E9" i="15"/>
  <c r="F9" i="15"/>
  <c r="G9" i="15"/>
  <c r="H9" i="15"/>
  <c r="D8" i="15"/>
  <c r="E8" i="15"/>
  <c r="F8" i="15"/>
  <c r="G8" i="15"/>
  <c r="D7" i="15"/>
  <c r="E7" i="15"/>
  <c r="F7" i="15"/>
  <c r="G7" i="15"/>
  <c r="H7" i="15"/>
  <c r="D6" i="15"/>
  <c r="E6" i="15"/>
  <c r="F6" i="15"/>
  <c r="G6" i="15"/>
  <c r="H6" i="15"/>
  <c r="D5" i="15"/>
  <c r="E5" i="15"/>
  <c r="F5" i="15"/>
  <c r="G5" i="15"/>
  <c r="H5" i="15"/>
  <c r="D4" i="15"/>
  <c r="E4" i="15"/>
  <c r="F4" i="15"/>
  <c r="G4" i="15"/>
  <c r="H4" i="15"/>
  <c r="D3" i="15"/>
  <c r="E3" i="15"/>
  <c r="F3" i="15"/>
  <c r="G3" i="15"/>
  <c r="H3" i="15"/>
  <c r="D2" i="15"/>
  <c r="E2" i="15"/>
  <c r="F2" i="15"/>
  <c r="G2" i="15"/>
  <c r="H2" i="15"/>
  <c r="AP14" i="13"/>
  <c r="AP15" i="13"/>
  <c r="AP16" i="13"/>
  <c r="AP17" i="13"/>
  <c r="AP18" i="13"/>
  <c r="AP19" i="13"/>
  <c r="AP20" i="13"/>
  <c r="AP21" i="13"/>
  <c r="AP22" i="13"/>
  <c r="AP23" i="13"/>
  <c r="AP24" i="13"/>
  <c r="AP25" i="13"/>
  <c r="AP26" i="13"/>
  <c r="AP27" i="13"/>
  <c r="AP28" i="13"/>
  <c r="AP29" i="13"/>
  <c r="AP30" i="13"/>
  <c r="AP31" i="13"/>
  <c r="AP32" i="13"/>
  <c r="AP33" i="13"/>
  <c r="AP34" i="13"/>
  <c r="AP35" i="13"/>
  <c r="AP36" i="13"/>
  <c r="AP37" i="13"/>
  <c r="AP39" i="13"/>
  <c r="AP41" i="13"/>
  <c r="AP42" i="13"/>
  <c r="AP43" i="13"/>
  <c r="AP44" i="13"/>
  <c r="AP45" i="13"/>
  <c r="AP46" i="13"/>
  <c r="AP47" i="13"/>
  <c r="AP49" i="13"/>
  <c r="AP51" i="13"/>
  <c r="AP52" i="13"/>
  <c r="AP53" i="13"/>
  <c r="AP3" i="13"/>
  <c r="AP5" i="13"/>
  <c r="AP6" i="13"/>
  <c r="AP7" i="13"/>
  <c r="AP8" i="13"/>
  <c r="AP9" i="13"/>
  <c r="AP10" i="13"/>
  <c r="AP11" i="13"/>
  <c r="AP12" i="13"/>
  <c r="AP13" i="13"/>
  <c r="C9" i="14"/>
  <c r="AN17" i="13"/>
  <c r="AS3" i="13"/>
  <c r="AS4" i="13"/>
  <c r="AS5" i="13"/>
  <c r="AS6" i="13"/>
  <c r="AS7" i="13"/>
  <c r="AS8" i="13"/>
  <c r="AS9" i="13"/>
  <c r="AS10" i="13"/>
  <c r="AS12" i="13"/>
  <c r="AS13" i="13"/>
  <c r="AS14" i="13"/>
  <c r="AS15" i="13"/>
  <c r="AS16" i="13"/>
  <c r="AS17" i="13"/>
  <c r="AS18" i="13"/>
  <c r="AS19" i="13"/>
  <c r="AS20" i="13"/>
  <c r="AS21" i="13"/>
  <c r="AS22" i="13"/>
  <c r="AS23" i="13"/>
  <c r="AS24" i="13"/>
  <c r="AS25" i="13"/>
  <c r="AS26" i="13"/>
  <c r="AS27" i="13"/>
  <c r="AS28" i="13"/>
  <c r="AS29" i="13"/>
  <c r="AS30" i="13"/>
  <c r="AS31" i="13"/>
  <c r="AS32" i="13"/>
  <c r="AS33" i="13"/>
  <c r="AS34" i="13"/>
  <c r="AS35" i="13"/>
  <c r="AS42" i="13"/>
  <c r="AS43" i="13"/>
  <c r="AS44" i="13"/>
  <c r="AS45" i="13"/>
  <c r="AS46" i="13"/>
  <c r="AS47" i="13"/>
  <c r="AS49" i="13"/>
  <c r="AS51" i="13"/>
  <c r="AS52" i="13"/>
  <c r="AS53" i="13"/>
  <c r="AS2" i="13"/>
  <c r="AV4" i="13"/>
  <c r="AU3" i="13"/>
  <c r="AT2" i="13"/>
  <c r="AM3" i="13"/>
  <c r="AM4" i="13"/>
  <c r="AM5" i="13"/>
  <c r="AM6" i="13"/>
  <c r="AM7" i="13"/>
  <c r="AM8" i="13"/>
  <c r="AM9" i="13"/>
  <c r="AM10" i="13"/>
  <c r="AM11" i="13"/>
  <c r="AM12" i="13"/>
  <c r="AM13" i="13"/>
  <c r="AM14" i="13"/>
  <c r="AM15" i="13"/>
  <c r="AM16" i="13"/>
  <c r="AM17" i="13"/>
  <c r="AM18" i="13"/>
  <c r="AM19" i="13"/>
  <c r="AM20" i="13"/>
  <c r="AM21" i="13"/>
  <c r="AM22" i="13"/>
  <c r="AM23" i="13"/>
  <c r="AM24" i="13"/>
  <c r="AM25" i="13"/>
  <c r="AM26" i="13"/>
  <c r="AM27" i="13"/>
  <c r="AM28" i="13"/>
  <c r="AM29" i="13"/>
  <c r="AM30" i="13"/>
  <c r="AM31" i="13"/>
  <c r="AM32" i="13"/>
  <c r="AM33" i="13"/>
  <c r="AM34" i="13"/>
  <c r="AM35" i="13"/>
  <c r="AM36" i="13"/>
  <c r="AM37" i="13"/>
  <c r="AM41" i="13"/>
  <c r="AM42" i="13"/>
  <c r="AM43" i="13"/>
  <c r="AM44" i="13"/>
  <c r="AM45" i="13"/>
  <c r="AM46" i="13"/>
  <c r="AM47" i="13"/>
  <c r="AM49" i="13"/>
  <c r="AM51" i="13"/>
  <c r="AM52" i="13"/>
  <c r="AM53" i="13"/>
  <c r="AM2" i="13"/>
  <c r="AT10" i="13"/>
  <c r="O292" i="1"/>
  <c r="O291" i="1"/>
  <c r="BK295" i="1"/>
  <c r="BK296" i="1"/>
  <c r="BK297" i="1"/>
  <c r="BK298" i="1"/>
  <c r="AA385" i="1"/>
  <c r="AA383" i="1"/>
  <c r="X381" i="1"/>
  <c r="T381" i="1"/>
  <c r="T382" i="1"/>
  <c r="AN6" i="13"/>
  <c r="AN7" i="13"/>
  <c r="AN8" i="13"/>
  <c r="AN9" i="13"/>
  <c r="AN10" i="13"/>
  <c r="AN11" i="13"/>
  <c r="AN12" i="13"/>
  <c r="AN13" i="13"/>
  <c r="AN14" i="13"/>
  <c r="AN15" i="13"/>
  <c r="AN16" i="13"/>
  <c r="AN18" i="13"/>
  <c r="AN19" i="13"/>
  <c r="AN20" i="13"/>
  <c r="AN21" i="13"/>
  <c r="AN22" i="13"/>
  <c r="AN23" i="13"/>
  <c r="AN24" i="13"/>
  <c r="AN25" i="13"/>
  <c r="AN26" i="13"/>
  <c r="AN27" i="13"/>
  <c r="AN28" i="13"/>
  <c r="AN29" i="13"/>
  <c r="AN30" i="13"/>
  <c r="AN31" i="13"/>
  <c r="AN44" i="13"/>
  <c r="AN45" i="13"/>
  <c r="AN46" i="13"/>
  <c r="AN47" i="13"/>
  <c r="AN49" i="13"/>
  <c r="AN52" i="13"/>
  <c r="AN53" i="13"/>
  <c r="AN2" i="13"/>
  <c r="AN3" i="13"/>
  <c r="AN4" i="13"/>
  <c r="X386" i="1"/>
  <c r="X385" i="1"/>
  <c r="X384" i="1"/>
  <c r="X380" i="1"/>
  <c r="AV6" i="13"/>
  <c r="AV7" i="13"/>
  <c r="AV8" i="13"/>
  <c r="AV9" i="13"/>
  <c r="AV10" i="13"/>
  <c r="AV11" i="13"/>
  <c r="AV13" i="13"/>
  <c r="AV14" i="13"/>
  <c r="AV15" i="13"/>
  <c r="AV16" i="13"/>
  <c r="AV17" i="13"/>
  <c r="AV18" i="13"/>
  <c r="AV19" i="13"/>
  <c r="AV20" i="13"/>
  <c r="AV21" i="13"/>
  <c r="AV22" i="13"/>
  <c r="AV23" i="13"/>
  <c r="AV24" i="13"/>
  <c r="AV25" i="13"/>
  <c r="AV26" i="13"/>
  <c r="AV27" i="13"/>
  <c r="AV28" i="13"/>
  <c r="AV29" i="13"/>
  <c r="AV30" i="13"/>
  <c r="AV31" i="13"/>
  <c r="AV32" i="13"/>
  <c r="AV33" i="13"/>
  <c r="AV34" i="13"/>
  <c r="AV35" i="13"/>
  <c r="AV42" i="13"/>
  <c r="AV43" i="13"/>
  <c r="AV44" i="13"/>
  <c r="AV45" i="13"/>
  <c r="AV46" i="13"/>
  <c r="AV47" i="13"/>
  <c r="AV49" i="13"/>
  <c r="AV51" i="13"/>
  <c r="AV52" i="13"/>
  <c r="AV53" i="13"/>
  <c r="AV3" i="13"/>
  <c r="AV2" i="13"/>
  <c r="AU7" i="13"/>
  <c r="AU8" i="13"/>
  <c r="AU9" i="13"/>
  <c r="AU10" i="13"/>
  <c r="AU11" i="13"/>
  <c r="AU12" i="13"/>
  <c r="AU13" i="13"/>
  <c r="AU14" i="13"/>
  <c r="AU15" i="13"/>
  <c r="AU16" i="13"/>
  <c r="AU17" i="13"/>
  <c r="AU18" i="13"/>
  <c r="AU19" i="13"/>
  <c r="AU20" i="13"/>
  <c r="AU21" i="13"/>
  <c r="AU22" i="13"/>
  <c r="AU23" i="13"/>
  <c r="AU24" i="13"/>
  <c r="AU25" i="13"/>
  <c r="AU26" i="13"/>
  <c r="AU27" i="13"/>
  <c r="AU28" i="13"/>
  <c r="AU29" i="13"/>
  <c r="AU30" i="13"/>
  <c r="AU31" i="13"/>
  <c r="AU32" i="13"/>
  <c r="AU33" i="13"/>
  <c r="AU34" i="13"/>
  <c r="AU35" i="13"/>
  <c r="AU36" i="13"/>
  <c r="AU41" i="13"/>
  <c r="AU42" i="13"/>
  <c r="AU43" i="13"/>
  <c r="AU44" i="13"/>
  <c r="AU45" i="13"/>
  <c r="AU46" i="13"/>
  <c r="AU47" i="13"/>
  <c r="AU49" i="13"/>
  <c r="AU51" i="13"/>
  <c r="AU52" i="13"/>
  <c r="AU53" i="13"/>
  <c r="AU4" i="13"/>
  <c r="AU5" i="13"/>
  <c r="AU6" i="13"/>
  <c r="AU2" i="13"/>
  <c r="AT5" i="13"/>
  <c r="AT6" i="13"/>
  <c r="AT7" i="13"/>
  <c r="AT8" i="13"/>
  <c r="AT9" i="13"/>
  <c r="AT11" i="13"/>
  <c r="AT12" i="13"/>
  <c r="AT13" i="13"/>
  <c r="AT14" i="13"/>
  <c r="AT15" i="13"/>
  <c r="AT16" i="13"/>
  <c r="AT17" i="13"/>
  <c r="AT18" i="13"/>
  <c r="AT19" i="13"/>
  <c r="AT20" i="13"/>
  <c r="AT21" i="13"/>
  <c r="AT22" i="13"/>
  <c r="AT23" i="13"/>
  <c r="AT24" i="13"/>
  <c r="AT25" i="13"/>
  <c r="AT26" i="13"/>
  <c r="AT27" i="13"/>
  <c r="AT28" i="13"/>
  <c r="AT29" i="13"/>
  <c r="AT30" i="13"/>
  <c r="AT31" i="13"/>
  <c r="AT32" i="13"/>
  <c r="AT33" i="13"/>
  <c r="AT34" i="13"/>
  <c r="AT35" i="13"/>
  <c r="AT36" i="13"/>
  <c r="AT42" i="13"/>
  <c r="AT43" i="13"/>
  <c r="AT44" i="13"/>
  <c r="AT45" i="13"/>
  <c r="AT46" i="13"/>
  <c r="AT47" i="13"/>
  <c r="AT49" i="13"/>
  <c r="AT51" i="13"/>
  <c r="AT52" i="13"/>
  <c r="AT53" i="13"/>
  <c r="AT3" i="13"/>
  <c r="AT4" i="13"/>
  <c r="U329" i="1"/>
  <c r="U328" i="1"/>
  <c r="U327" i="1"/>
  <c r="U326" i="1"/>
  <c r="U325" i="1"/>
  <c r="U324" i="1"/>
  <c r="U323" i="1"/>
  <c r="U322" i="1"/>
  <c r="U321" i="1"/>
  <c r="U317" i="1"/>
  <c r="X382" i="1"/>
  <c r="G74" i="14"/>
  <c r="F74" i="14"/>
  <c r="C51" i="14"/>
  <c r="C3" i="14"/>
  <c r="C4" i="14"/>
  <c r="C5" i="14"/>
  <c r="C6" i="14"/>
  <c r="C7" i="14"/>
  <c r="C8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2" i="14"/>
  <c r="H12" i="12"/>
  <c r="U305" i="1"/>
  <c r="U306" i="1"/>
  <c r="U309" i="1"/>
  <c r="U311" i="1"/>
  <c r="U312" i="1"/>
  <c r="U314" i="1"/>
  <c r="U318" i="1"/>
  <c r="U304" i="1"/>
  <c r="U290" i="1"/>
  <c r="U291" i="1"/>
  <c r="U292" i="1"/>
  <c r="U293" i="1"/>
  <c r="U294" i="1"/>
  <c r="U295" i="1"/>
  <c r="U296" i="1"/>
  <c r="U297" i="1"/>
  <c r="U298" i="1"/>
  <c r="U299" i="1"/>
  <c r="U300" i="1"/>
  <c r="U337" i="1"/>
  <c r="U339" i="1"/>
  <c r="O337" i="1"/>
  <c r="O338" i="1"/>
  <c r="O339" i="1"/>
  <c r="O340" i="1"/>
  <c r="O341" i="1"/>
  <c r="O342" i="1"/>
  <c r="O343" i="1"/>
  <c r="O348" i="1"/>
  <c r="O349" i="1"/>
  <c r="O350" i="1"/>
  <c r="O351" i="1"/>
  <c r="O352" i="1"/>
  <c r="O353" i="1"/>
  <c r="U360" i="1"/>
  <c r="U340" i="1"/>
  <c r="U373" i="1"/>
  <c r="U372" i="1"/>
  <c r="U371" i="1"/>
  <c r="U369" i="1"/>
  <c r="U367" i="1"/>
  <c r="U358" i="1"/>
  <c r="U357" i="1"/>
  <c r="U356" i="1"/>
  <c r="U353" i="1"/>
  <c r="U352" i="1"/>
  <c r="U349" i="1"/>
  <c r="U343" i="1"/>
  <c r="U342" i="1"/>
  <c r="U341" i="1"/>
  <c r="O367" i="1"/>
  <c r="O333" i="1"/>
  <c r="O334" i="1"/>
  <c r="O335" i="1"/>
  <c r="O354" i="1"/>
  <c r="O355" i="1"/>
  <c r="O356" i="1"/>
  <c r="O357" i="1"/>
  <c r="O358" i="1"/>
  <c r="O359" i="1"/>
  <c r="O362" i="1"/>
  <c r="O368" i="1"/>
  <c r="O369" i="1"/>
  <c r="O370" i="1"/>
  <c r="O371" i="1"/>
  <c r="O372" i="1"/>
  <c r="O374" i="1"/>
  <c r="O375" i="1"/>
  <c r="O332" i="1"/>
  <c r="O290" i="1"/>
  <c r="O289" i="1"/>
  <c r="O315" i="1"/>
  <c r="O293" i="1"/>
  <c r="O294" i="1"/>
  <c r="O295" i="1"/>
  <c r="O296" i="1"/>
  <c r="O297" i="1"/>
  <c r="O298" i="1"/>
  <c r="O299" i="1"/>
  <c r="O300" i="1"/>
  <c r="O304" i="1"/>
  <c r="O305" i="1"/>
  <c r="O306" i="1"/>
  <c r="O309" i="1"/>
  <c r="O311" i="1"/>
  <c r="O312" i="1"/>
  <c r="O314" i="1"/>
  <c r="O317" i="1"/>
  <c r="O318" i="1"/>
  <c r="O321" i="1"/>
  <c r="O322" i="1"/>
  <c r="O323" i="1"/>
  <c r="O324" i="1"/>
  <c r="O325" i="1"/>
  <c r="O326" i="1"/>
  <c r="O327" i="1"/>
  <c r="O328" i="1"/>
  <c r="O329" i="1"/>
  <c r="O288" i="1"/>
</calcChain>
</file>

<file path=xl/sharedStrings.xml><?xml version="1.0" encoding="utf-8"?>
<sst xmlns="http://schemas.openxmlformats.org/spreadsheetml/2006/main" count="3004" uniqueCount="789">
  <si>
    <t>Fuel</t>
  </si>
  <si>
    <t>001</t>
  </si>
  <si>
    <t>002</t>
  </si>
  <si>
    <t>003</t>
  </si>
  <si>
    <t>004</t>
  </si>
  <si>
    <t>005</t>
  </si>
  <si>
    <t>006</t>
  </si>
  <si>
    <t>007</t>
  </si>
  <si>
    <t>008</t>
  </si>
  <si>
    <t>Heptane</t>
  </si>
  <si>
    <t>20CAL08</t>
  </si>
  <si>
    <t>20CAL10</t>
  </si>
  <si>
    <t>20CAL12</t>
  </si>
  <si>
    <t>30CAL02</t>
  </si>
  <si>
    <t>30CAL03</t>
  </si>
  <si>
    <t>40CAL01</t>
  </si>
  <si>
    <t>20CAL13</t>
  </si>
  <si>
    <t>30CAL06</t>
  </si>
  <si>
    <t>FLEX
Identifier</t>
  </si>
  <si>
    <t>Test
Number</t>
  </si>
  <si>
    <t>Ignition On (GMT)
Date</t>
  </si>
  <si>
    <t>Date</t>
  </si>
  <si>
    <t>Time</t>
  </si>
  <si>
    <t>Methanol</t>
  </si>
  <si>
    <t>009</t>
  </si>
  <si>
    <t>010</t>
  </si>
  <si>
    <t>011</t>
  </si>
  <si>
    <t>012</t>
  </si>
  <si>
    <t>256F002</t>
  </si>
  <si>
    <t>256R001</t>
  </si>
  <si>
    <t>264F003</t>
  </si>
  <si>
    <t>No</t>
  </si>
  <si>
    <t>P (atm)</t>
  </si>
  <si>
    <t>Yes</t>
  </si>
  <si>
    <t>n/a</t>
  </si>
  <si>
    <t>013</t>
  </si>
  <si>
    <t>014</t>
  </si>
  <si>
    <t>015</t>
  </si>
  <si>
    <t>016</t>
  </si>
  <si>
    <t>017</t>
  </si>
  <si>
    <t>018</t>
  </si>
  <si>
    <t>256R002</t>
  </si>
  <si>
    <t>256F007</t>
  </si>
  <si>
    <t>256F008</t>
  </si>
  <si>
    <t>256F009</t>
  </si>
  <si>
    <t>240R003</t>
  </si>
  <si>
    <t>248F001</t>
  </si>
  <si>
    <r>
      <t>Burning Rate 
(mm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/s)</t>
    </r>
  </si>
  <si>
    <t>019</t>
  </si>
  <si>
    <t>196F001</t>
  </si>
  <si>
    <t>020</t>
  </si>
  <si>
    <t>021</t>
  </si>
  <si>
    <t>022</t>
  </si>
  <si>
    <t>023</t>
  </si>
  <si>
    <t>024</t>
  </si>
  <si>
    <t>192F001</t>
  </si>
  <si>
    <t>192F002</t>
  </si>
  <si>
    <t>192F003</t>
  </si>
  <si>
    <t>196F002</t>
  </si>
  <si>
    <t>196F003</t>
  </si>
  <si>
    <t>025</t>
  </si>
  <si>
    <t>026</t>
  </si>
  <si>
    <t>027</t>
  </si>
  <si>
    <t>028</t>
  </si>
  <si>
    <t>191F001</t>
  </si>
  <si>
    <t>191R001</t>
  </si>
  <si>
    <t>195F001</t>
  </si>
  <si>
    <t>195F002</t>
  </si>
  <si>
    <t>029</t>
  </si>
  <si>
    <t>030</t>
  </si>
  <si>
    <t>031</t>
  </si>
  <si>
    <t>032</t>
  </si>
  <si>
    <t>033</t>
  </si>
  <si>
    <t>178R001</t>
  </si>
  <si>
    <t>178F001</t>
  </si>
  <si>
    <t>182F001</t>
  </si>
  <si>
    <t>182F002</t>
  </si>
  <si>
    <t>034</t>
  </si>
  <si>
    <t>035</t>
  </si>
  <si>
    <t>177F001</t>
  </si>
  <si>
    <t>181F001</t>
  </si>
  <si>
    <t>177R002</t>
  </si>
  <si>
    <t>036</t>
  </si>
  <si>
    <t>190R002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</si>
  <si>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</si>
  <si>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</si>
  <si>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</si>
  <si>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</si>
  <si>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</si>
  <si>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</si>
  <si>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</si>
  <si>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</si>
  <si>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</si>
  <si>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220R001</t>
  </si>
  <si>
    <t>220R002</t>
  </si>
  <si>
    <t>224F001</t>
  </si>
  <si>
    <t>219R001</t>
  </si>
  <si>
    <t>219F001</t>
  </si>
  <si>
    <t>223F001</t>
  </si>
  <si>
    <t>223F002</t>
  </si>
  <si>
    <t>206F001</t>
  </si>
  <si>
    <t>206R001</t>
  </si>
  <si>
    <t>205R001</t>
  </si>
  <si>
    <t>209F001</t>
  </si>
  <si>
    <t>046</t>
  </si>
  <si>
    <t>047</t>
  </si>
  <si>
    <t>048</t>
  </si>
  <si>
    <t>049</t>
  </si>
  <si>
    <t>050</t>
  </si>
  <si>
    <t>051</t>
  </si>
  <si>
    <t>205F001</t>
  </si>
  <si>
    <t>209F003</t>
  </si>
  <si>
    <t>209F004</t>
  </si>
  <si>
    <t>209F005</t>
  </si>
  <si>
    <t>052</t>
  </si>
  <si>
    <t>053</t>
  </si>
  <si>
    <t>054</t>
  </si>
  <si>
    <t>210F002</t>
  </si>
  <si>
    <t>209F002</t>
  </si>
  <si>
    <t>190F003</t>
  </si>
  <si>
    <t>30CAL07</t>
  </si>
  <si>
    <t>055</t>
  </si>
  <si>
    <t>056</t>
  </si>
  <si>
    <t>057</t>
  </si>
  <si>
    <t>058</t>
  </si>
  <si>
    <t>059</t>
  </si>
  <si>
    <t>060</t>
  </si>
  <si>
    <t>061</t>
  </si>
  <si>
    <t>218F001</t>
  </si>
  <si>
    <t>194F001</t>
  </si>
  <si>
    <t>303F001</t>
  </si>
  <si>
    <t>176F001</t>
  </si>
  <si>
    <t>176R001</t>
  </si>
  <si>
    <t>204F001</t>
  </si>
  <si>
    <t>204R001</t>
  </si>
  <si>
    <t>062</t>
  </si>
  <si>
    <t>063</t>
  </si>
  <si>
    <t>064</t>
  </si>
  <si>
    <t>065</t>
  </si>
  <si>
    <t>066</t>
  </si>
  <si>
    <t>067</t>
  </si>
  <si>
    <t>068</t>
  </si>
  <si>
    <t>301F001</t>
  </si>
  <si>
    <t>302F001</t>
  </si>
  <si>
    <t>301F002</t>
  </si>
  <si>
    <t>189R001</t>
  </si>
  <si>
    <t>189F001</t>
  </si>
  <si>
    <t>189F002</t>
  </si>
  <si>
    <t>189R002</t>
  </si>
  <si>
    <t>069</t>
  </si>
  <si>
    <t>189R003</t>
  </si>
  <si>
    <t>070</t>
  </si>
  <si>
    <t>071</t>
  </si>
  <si>
    <t>072</t>
  </si>
  <si>
    <t>073</t>
  </si>
  <si>
    <t>193F001</t>
  </si>
  <si>
    <t>193R001</t>
  </si>
  <si>
    <t>193R002</t>
  </si>
  <si>
    <t>074</t>
  </si>
  <si>
    <t>075</t>
  </si>
  <si>
    <t>076</t>
  </si>
  <si>
    <t>077</t>
  </si>
  <si>
    <t>078</t>
  </si>
  <si>
    <t>079</t>
  </si>
  <si>
    <t>080</t>
  </si>
  <si>
    <t>221F001</t>
  </si>
  <si>
    <t>203R002</t>
  </si>
  <si>
    <t>203F001</t>
  </si>
  <si>
    <t>175R001</t>
  </si>
  <si>
    <t>175F001</t>
  </si>
  <si>
    <t>179F001</t>
  </si>
  <si>
    <t>207F001</t>
  </si>
  <si>
    <t>081</t>
  </si>
  <si>
    <t>207F002</t>
  </si>
  <si>
    <t>No Data</t>
  </si>
  <si>
    <t>082</t>
  </si>
  <si>
    <t>083</t>
  </si>
  <si>
    <t>084</t>
  </si>
  <si>
    <t>085</t>
  </si>
  <si>
    <t>086</t>
  </si>
  <si>
    <t>087</t>
  </si>
  <si>
    <t>304F001</t>
  </si>
  <si>
    <t>304F002</t>
  </si>
  <si>
    <t>304R001</t>
  </si>
  <si>
    <t>304R002</t>
  </si>
  <si>
    <t>305F002</t>
  </si>
  <si>
    <t>305F003</t>
  </si>
  <si>
    <r>
      <t>O</t>
    </r>
    <r>
      <rPr>
        <vertAlign val="subscript"/>
        <sz val="11"/>
        <color indexed="8"/>
        <rFont val="Calibri"/>
        <family val="2"/>
      </rPr>
      <t>2</t>
    </r>
  </si>
  <si>
    <t>He</t>
  </si>
  <si>
    <r>
      <t>CO</t>
    </r>
    <r>
      <rPr>
        <vertAlign val="subscript"/>
        <sz val="11"/>
        <color indexed="8"/>
        <rFont val="Calibri"/>
        <family val="2"/>
      </rPr>
      <t>2</t>
    </r>
  </si>
  <si>
    <r>
      <t>N</t>
    </r>
    <r>
      <rPr>
        <vertAlign val="subscript"/>
        <sz val="11"/>
        <color indexed="8"/>
        <rFont val="Calibri"/>
        <family val="2"/>
      </rPr>
      <t>2</t>
    </r>
  </si>
  <si>
    <r>
      <t>H</t>
    </r>
    <r>
      <rPr>
        <vertAlign val="subscript"/>
        <sz val="11"/>
        <color indexed="8"/>
        <rFont val="Calibri"/>
        <family val="2"/>
      </rPr>
      <t>2</t>
    </r>
    <r>
      <rPr>
        <sz val="10"/>
        <color theme="1"/>
        <rFont val="Arial"/>
        <family val="2"/>
      </rPr>
      <t>0</t>
    </r>
  </si>
  <si>
    <t>088</t>
  </si>
  <si>
    <t>089</t>
  </si>
  <si>
    <t>090</t>
  </si>
  <si>
    <t>091</t>
  </si>
  <si>
    <t>053R001</t>
  </si>
  <si>
    <t>053F001</t>
  </si>
  <si>
    <t>141R001</t>
  </si>
  <si>
    <t>141F001</t>
  </si>
  <si>
    <t>Initial Mole Fraction</t>
  </si>
  <si>
    <t>092</t>
  </si>
  <si>
    <t>093</t>
  </si>
  <si>
    <t>094</t>
  </si>
  <si>
    <t>095</t>
  </si>
  <si>
    <t>096</t>
  </si>
  <si>
    <t>097</t>
  </si>
  <si>
    <t>061F002</t>
  </si>
  <si>
    <t>149F001</t>
  </si>
  <si>
    <t>C08H101</t>
  </si>
  <si>
    <t>C08H201</t>
  </si>
  <si>
    <t>C08H301</t>
  </si>
  <si>
    <t>Fiber</t>
  </si>
  <si>
    <t>098</t>
  </si>
  <si>
    <t>099</t>
  </si>
  <si>
    <t>100</t>
  </si>
  <si>
    <t>101</t>
  </si>
  <si>
    <t>102</t>
  </si>
  <si>
    <t>103</t>
  </si>
  <si>
    <t>C10H101</t>
  </si>
  <si>
    <t>C10H201</t>
  </si>
  <si>
    <t>C08M101</t>
  </si>
  <si>
    <t>C09M201</t>
  </si>
  <si>
    <t>C09M101</t>
  </si>
  <si>
    <t>104</t>
  </si>
  <si>
    <t>105</t>
  </si>
  <si>
    <t>106</t>
  </si>
  <si>
    <t>107</t>
  </si>
  <si>
    <t>108</t>
  </si>
  <si>
    <t>109</t>
  </si>
  <si>
    <t>110</t>
  </si>
  <si>
    <t>C10M102</t>
  </si>
  <si>
    <t>C10M201</t>
  </si>
  <si>
    <t>C10M303</t>
  </si>
  <si>
    <r>
      <t>A</t>
    </r>
    <r>
      <rPr>
        <sz val="10"/>
        <color theme="1"/>
        <rFont val="Arial"/>
        <family val="2"/>
      </rPr>
      <t xml:space="preserve"> Manual tracking due to bright flame and soot.  Burning rate calculated by looking at 1.7 seconds in the middle of the burn when droplet is fairly visible.</t>
    </r>
  </si>
  <si>
    <r>
      <rPr>
        <vertAlign val="superscript"/>
        <sz val="10"/>
        <color indexed="8"/>
        <rFont val="Arial"/>
        <family val="2"/>
      </rPr>
      <t>B</t>
    </r>
    <r>
      <rPr>
        <sz val="10"/>
        <color theme="1"/>
        <rFont val="Arial"/>
        <family val="2"/>
      </rPr>
      <t xml:space="preserve"> Droplet difficult to see through bright flame and soot.</t>
    </r>
  </si>
  <si>
    <r>
      <t>C</t>
    </r>
    <r>
      <rPr>
        <sz val="10"/>
        <color theme="1"/>
        <rFont val="Arial"/>
        <family val="2"/>
      </rPr>
      <t xml:space="preserve"> Manual tracking due to soot.  Burning rate calculated by looking at first 2.7 seconds of the burn before droplet leaves FOV.</t>
    </r>
  </si>
  <si>
    <r>
      <rPr>
        <vertAlign val="superscript"/>
        <sz val="10"/>
        <color indexed="8"/>
        <rFont val="Arial"/>
        <family val="2"/>
      </rPr>
      <t>D</t>
    </r>
    <r>
      <rPr>
        <sz val="10"/>
        <color theme="1"/>
        <rFont val="Arial"/>
        <family val="2"/>
      </rPr>
      <t xml:space="preserve"> Burning rate data with clean video (frames IPSU1 624-811)</t>
    </r>
  </si>
  <si>
    <r>
      <rPr>
        <vertAlign val="superscript"/>
        <sz val="10"/>
        <color indexed="8"/>
        <rFont val="Arial"/>
        <family val="2"/>
      </rPr>
      <t>E</t>
    </r>
    <r>
      <rPr>
        <sz val="10"/>
        <color theme="1"/>
        <rFont val="Arial"/>
        <family val="2"/>
      </rPr>
      <t xml:space="preserve"> Burning rate data with clean video (frames IPSU1 668-706)</t>
    </r>
  </si>
  <si>
    <r>
      <rPr>
        <vertAlign val="superscript"/>
        <sz val="10"/>
        <color indexed="8"/>
        <rFont val="Arial"/>
        <family val="2"/>
      </rPr>
      <t>G</t>
    </r>
    <r>
      <rPr>
        <sz val="10"/>
        <color theme="1"/>
        <rFont val="Arial"/>
        <family val="2"/>
      </rPr>
      <t xml:space="preserve"> Droplet is still oscillating during the burning rate measurement, which is made for only the last visible one second of data.</t>
    </r>
  </si>
  <si>
    <r>
      <rPr>
        <vertAlign val="superscript"/>
        <sz val="10"/>
        <color indexed="8"/>
        <rFont val="Arial"/>
        <family val="2"/>
      </rPr>
      <t>H</t>
    </r>
    <r>
      <rPr>
        <sz val="10"/>
        <color theme="1"/>
        <rFont val="Arial"/>
        <family val="2"/>
      </rPr>
      <t xml:space="preserve"> Flame heats retracted needle causing it to glow for about 6 seconds as it leaves the FOV (IPSU4), but flame does not appear significantly disturbed.</t>
    </r>
  </si>
  <si>
    <r>
      <rPr>
        <vertAlign val="superscript"/>
        <sz val="10"/>
        <color indexed="8"/>
        <rFont val="Arial"/>
        <family val="2"/>
      </rPr>
      <t>L</t>
    </r>
    <r>
      <rPr>
        <sz val="10"/>
        <color theme="1"/>
        <rFont val="Arial"/>
        <family val="2"/>
      </rPr>
      <t xml:space="preserve"> Droplet rapidly leaves the field of view; burning rate estimated using only about 1 second of data</t>
    </r>
  </si>
  <si>
    <r>
      <rPr>
        <vertAlign val="superscript"/>
        <sz val="10"/>
        <color indexed="8"/>
        <rFont val="Arial"/>
        <family val="2"/>
      </rPr>
      <t>M</t>
    </r>
    <r>
      <rPr>
        <sz val="10"/>
        <color theme="1"/>
        <rFont val="Arial"/>
        <family val="2"/>
      </rPr>
      <t xml:space="preserve"> Burning rate based on only 0.7 second of data as droplet rapidly leaves the field of view</t>
    </r>
  </si>
  <si>
    <r>
      <rPr>
        <vertAlign val="superscript"/>
        <sz val="10"/>
        <color indexed="8"/>
        <rFont val="Arial"/>
        <family val="2"/>
      </rPr>
      <t>R</t>
    </r>
    <r>
      <rPr>
        <sz val="10"/>
        <color theme="1"/>
        <rFont val="Arial"/>
        <family val="2"/>
      </rPr>
      <t xml:space="preserve"> Droplet becomes unstable on fiber and measured diameter fluctuates</t>
    </r>
  </si>
  <si>
    <r>
      <rPr>
        <vertAlign val="superscript"/>
        <sz val="10"/>
        <color indexed="8"/>
        <rFont val="Arial"/>
        <family val="2"/>
      </rPr>
      <t>S</t>
    </r>
    <r>
      <rPr>
        <sz val="10"/>
        <color theme="1"/>
        <rFont val="Arial"/>
        <family val="2"/>
      </rPr>
      <t xml:space="preserve"> Substantial agitation; burning rate is low when droplet is on fiber but increases dramatically after droplet is ejected off fiber</t>
    </r>
  </si>
  <si>
    <r>
      <rPr>
        <vertAlign val="superscript"/>
        <sz val="10"/>
        <color indexed="8"/>
        <rFont val="Arial"/>
        <family val="2"/>
      </rPr>
      <t>X</t>
    </r>
    <r>
      <rPr>
        <sz val="10"/>
        <color theme="1"/>
        <rFont val="Arial"/>
        <family val="2"/>
      </rPr>
      <t xml:space="preserve"> Disruption</t>
    </r>
  </si>
  <si>
    <t>111</t>
  </si>
  <si>
    <t>112</t>
  </si>
  <si>
    <t>113</t>
  </si>
  <si>
    <t>114</t>
  </si>
  <si>
    <t>115</t>
  </si>
  <si>
    <t>C10M401</t>
  </si>
  <si>
    <t>C11M101</t>
  </si>
  <si>
    <t>C11M201</t>
  </si>
  <si>
    <t>C11M301</t>
  </si>
  <si>
    <t>C11M401</t>
  </si>
  <si>
    <t>C08M201</t>
  </si>
  <si>
    <t>C08M301</t>
  </si>
  <si>
    <t>C09H101</t>
  </si>
  <si>
    <t>C09H201</t>
  </si>
  <si>
    <t>C09M401</t>
  </si>
  <si>
    <r>
      <rPr>
        <vertAlign val="superscript"/>
        <sz val="10"/>
        <color indexed="8"/>
        <rFont val="Arial"/>
        <family val="2"/>
      </rPr>
      <t>T</t>
    </r>
    <r>
      <rPr>
        <sz val="10"/>
        <color theme="1"/>
        <rFont val="Arial"/>
        <family val="2"/>
      </rPr>
      <t xml:space="preserve"> Burned to completion</t>
    </r>
  </si>
  <si>
    <t>116</t>
  </si>
  <si>
    <t>117</t>
  </si>
  <si>
    <t>118</t>
  </si>
  <si>
    <t>119</t>
  </si>
  <si>
    <t>120</t>
  </si>
  <si>
    <t>121</t>
  </si>
  <si>
    <t>122</t>
  </si>
  <si>
    <t>123</t>
  </si>
  <si>
    <t>C11H101</t>
  </si>
  <si>
    <t>C11H201</t>
  </si>
  <si>
    <t>C12H103</t>
  </si>
  <si>
    <t>C12H201</t>
  </si>
  <si>
    <t>C12M101</t>
  </si>
  <si>
    <t>C12M201</t>
  </si>
  <si>
    <t>C12M301</t>
  </si>
  <si>
    <t>C12M401</t>
  </si>
  <si>
    <t>124</t>
  </si>
  <si>
    <t>125</t>
  </si>
  <si>
    <t>126</t>
  </si>
  <si>
    <t>127</t>
  </si>
  <si>
    <t>C13M103</t>
  </si>
  <si>
    <t>C13M201</t>
  </si>
  <si>
    <t>C13M301</t>
  </si>
  <si>
    <t>C13M401</t>
  </si>
  <si>
    <t>128</t>
  </si>
  <si>
    <t>C08M401</t>
  </si>
  <si>
    <t>C09M301</t>
  </si>
  <si>
    <t>C13H102</t>
  </si>
  <si>
    <t>C13H201</t>
  </si>
  <si>
    <t>129</t>
  </si>
  <si>
    <t>130</t>
  </si>
  <si>
    <t>Status</t>
  </si>
  <si>
    <t>X</t>
  </si>
  <si>
    <t>R</t>
  </si>
  <si>
    <r>
      <rPr>
        <vertAlign val="superscript"/>
        <sz val="10"/>
        <color indexed="8"/>
        <rFont val="Arial"/>
        <family val="2"/>
      </rPr>
      <t>J</t>
    </r>
    <r>
      <rPr>
        <sz val="10"/>
        <color theme="1"/>
        <rFont val="Arial"/>
        <family val="2"/>
      </rPr>
      <t xml:space="preserve"> Droplet-diameter-squared continues to decrease at a linear rate for some time after the flame apparently goes out.</t>
    </r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</si>
  <si>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</si>
  <si>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</si>
  <si>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</si>
  <si>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</si>
  <si>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</si>
  <si>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</si>
  <si>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</si>
  <si>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</si>
  <si>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</si>
  <si>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C21H101</t>
  </si>
  <si>
    <t>C21H201</t>
  </si>
  <si>
    <t>C21H301</t>
  </si>
  <si>
    <t>C21H401</t>
  </si>
  <si>
    <t>C21H501</t>
  </si>
  <si>
    <t>C21H302</t>
  </si>
  <si>
    <t>C21H303</t>
  </si>
  <si>
    <t>C21H304</t>
  </si>
  <si>
    <t>C21H305</t>
  </si>
  <si>
    <t>Visible Flame Extinction
Diameter (mm)</t>
  </si>
  <si>
    <t>#</t>
  </si>
  <si>
    <t>@</t>
  </si>
  <si>
    <t>~</t>
  </si>
  <si>
    <t>Notes</t>
  </si>
  <si>
    <t>P</t>
  </si>
  <si>
    <t>D</t>
  </si>
  <si>
    <t>E</t>
  </si>
  <si>
    <t>F</t>
  </si>
  <si>
    <t>G, H</t>
  </si>
  <si>
    <t>J</t>
  </si>
  <si>
    <t>L</t>
  </si>
  <si>
    <t>M</t>
  </si>
  <si>
    <t>N, X</t>
  </si>
  <si>
    <t>R, S</t>
  </si>
  <si>
    <t>T</t>
  </si>
  <si>
    <t>R, X</t>
  </si>
  <si>
    <r>
      <rPr>
        <vertAlign val="superscript"/>
        <sz val="10"/>
        <color indexed="8"/>
        <rFont val="Arial"/>
        <family val="2"/>
      </rPr>
      <t>F</t>
    </r>
    <r>
      <rPr>
        <sz val="10"/>
        <color theme="1"/>
        <rFont val="Arial"/>
        <family val="2"/>
      </rPr>
      <t xml:space="preserve"> Burning rate not available because igniter disrupts droplet.</t>
    </r>
  </si>
  <si>
    <r>
      <rPr>
        <vertAlign val="superscript"/>
        <sz val="10"/>
        <color indexed="8"/>
        <rFont val="Arial"/>
        <family val="2"/>
      </rPr>
      <t>N</t>
    </r>
    <r>
      <rPr>
        <sz val="10"/>
        <color theme="1"/>
        <rFont val="Arial"/>
        <family val="2"/>
      </rPr>
      <t xml:space="preserve"> "Equivalent extinction diameter" estimated since droplet becomes highly non-spherical before disruption.</t>
    </r>
  </si>
  <si>
    <r>
      <rPr>
        <vertAlign val="superscript"/>
        <sz val="10"/>
        <color indexed="8"/>
        <rFont val="Arial"/>
        <family val="2"/>
      </rPr>
      <t>P</t>
    </r>
    <r>
      <rPr>
        <sz val="10"/>
        <color theme="1"/>
        <rFont val="Arial"/>
        <family val="2"/>
      </rPr>
      <t xml:space="preserve"> Droplet initial diameter estimated from MDCA color camera (IPSU4)</t>
    </r>
  </si>
  <si>
    <t>140</t>
  </si>
  <si>
    <t>141</t>
  </si>
  <si>
    <t>142</t>
  </si>
  <si>
    <t>143</t>
  </si>
  <si>
    <t>C14M101</t>
  </si>
  <si>
    <t>C14M201</t>
  </si>
  <si>
    <t>C14M301</t>
  </si>
  <si>
    <t>C14M302</t>
  </si>
  <si>
    <t>144</t>
  </si>
  <si>
    <t>145</t>
  </si>
  <si>
    <t>146</t>
  </si>
  <si>
    <t>C01M101</t>
  </si>
  <si>
    <t>C01M201</t>
  </si>
  <si>
    <t>C01M301</t>
  </si>
  <si>
    <t>C01H101</t>
  </si>
  <si>
    <t>C01H201</t>
  </si>
  <si>
    <t>C01H302</t>
  </si>
  <si>
    <t>C13M102</t>
  </si>
  <si>
    <t>U</t>
  </si>
  <si>
    <t>J, U</t>
  </si>
  <si>
    <t>C03M101</t>
  </si>
  <si>
    <t>C03M201</t>
  </si>
  <si>
    <t>C03M301</t>
  </si>
  <si>
    <t>K</t>
  </si>
  <si>
    <t>P, V</t>
  </si>
  <si>
    <r>
      <rPr>
        <vertAlign val="superscript"/>
        <sz val="10"/>
        <color indexed="8"/>
        <rFont val="Arial"/>
        <family val="2"/>
      </rPr>
      <t>V</t>
    </r>
    <r>
      <rPr>
        <sz val="10"/>
        <color theme="1"/>
        <rFont val="Arial"/>
        <family val="2"/>
      </rPr>
      <t xml:space="preserve"> Droplet is ejected off fiber</t>
    </r>
  </si>
  <si>
    <t>W</t>
  </si>
  <si>
    <r>
      <rPr>
        <vertAlign val="superscript"/>
        <sz val="10"/>
        <color indexed="8"/>
        <rFont val="Arial"/>
        <family val="2"/>
      </rPr>
      <t>W</t>
    </r>
    <r>
      <rPr>
        <sz val="10"/>
        <color theme="1"/>
        <rFont val="Arial"/>
        <family val="2"/>
      </rPr>
      <t xml:space="preserve"> Droplet approaches top needle and is blown out of FOV</t>
    </r>
  </si>
  <si>
    <t>C03H201</t>
  </si>
  <si>
    <t>C03H101</t>
  </si>
  <si>
    <t>C03H301</t>
  </si>
  <si>
    <t>C03H401</t>
  </si>
  <si>
    <t>C05M101</t>
  </si>
  <si>
    <t>C05M201</t>
  </si>
  <si>
    <t>C05M301</t>
  </si>
  <si>
    <t>C05M401</t>
  </si>
  <si>
    <t>C06M101</t>
  </si>
  <si>
    <t>C06M201</t>
  </si>
  <si>
    <t>C06M301</t>
  </si>
  <si>
    <t>C06M401</t>
  </si>
  <si>
    <t>C03H302</t>
  </si>
  <si>
    <r>
      <t>Planned
D</t>
    </r>
    <r>
      <rPr>
        <b/>
        <vertAlign val="subscript"/>
        <sz val="10"/>
        <color indexed="8"/>
        <rFont val="Arial"/>
        <family val="2"/>
      </rPr>
      <t>0</t>
    </r>
    <r>
      <rPr>
        <b/>
        <sz val="10"/>
        <color indexed="8"/>
        <rFont val="Arial"/>
        <family val="2"/>
      </rPr>
      <t xml:space="preserve"> (mm)</t>
    </r>
  </si>
  <si>
    <r>
      <t>Actual
D</t>
    </r>
    <r>
      <rPr>
        <b/>
        <vertAlign val="subscript"/>
        <sz val="10"/>
        <color indexed="8"/>
        <rFont val="Arial"/>
        <family val="2"/>
      </rPr>
      <t>0</t>
    </r>
    <r>
      <rPr>
        <b/>
        <sz val="10"/>
        <color indexed="8"/>
        <rFont val="Arial"/>
        <family val="2"/>
      </rPr>
      <t xml:space="preserve"> (mm)</t>
    </r>
  </si>
  <si>
    <t>C15M101</t>
  </si>
  <si>
    <t>C15M201</t>
  </si>
  <si>
    <t>C15M301</t>
  </si>
  <si>
    <t>Y</t>
  </si>
  <si>
    <r>
      <rPr>
        <vertAlign val="superscript"/>
        <sz val="10"/>
        <color indexed="8"/>
        <rFont val="Arial"/>
        <family val="2"/>
      </rPr>
      <t>Y</t>
    </r>
    <r>
      <rPr>
        <sz val="10"/>
        <color theme="1"/>
        <rFont val="Arial"/>
        <family val="2"/>
      </rPr>
      <t xml:space="preserve"> Flame disappears shortly after igniters are retracted</t>
    </r>
  </si>
  <si>
    <t>C07M101</t>
  </si>
  <si>
    <t>C07M201</t>
  </si>
  <si>
    <r>
      <rPr>
        <vertAlign val="superscript"/>
        <sz val="10"/>
        <color indexed="8"/>
        <rFont val="Arial"/>
        <family val="2"/>
      </rPr>
      <t>K</t>
    </r>
    <r>
      <rPr>
        <sz val="10"/>
        <color theme="1"/>
        <rFont val="Arial"/>
        <family val="2"/>
      </rPr>
      <t xml:space="preserve"> Internal gas bubble causes droplet to rapidly expand at about 11.5 mm</t>
    </r>
    <r>
      <rPr>
        <vertAlign val="superscript"/>
        <sz val="10"/>
        <color indexed="8"/>
        <rFont val="Arial"/>
        <family val="2"/>
      </rPr>
      <t xml:space="preserve"> </t>
    </r>
    <r>
      <rPr>
        <vertAlign val="superscript"/>
        <sz val="10"/>
        <color indexed="8"/>
        <rFont val="Arial"/>
        <family val="2"/>
      </rPr>
      <t>2</t>
    </r>
    <r>
      <rPr>
        <sz val="10"/>
        <color theme="1"/>
        <rFont val="Arial"/>
        <family val="2"/>
      </rPr>
      <t xml:space="preserve"> /s in about 0.8 seconds, at which time it bursts into burning fragments</t>
    </r>
  </si>
  <si>
    <r>
      <rPr>
        <vertAlign val="superscript"/>
        <sz val="10"/>
        <color indexed="8"/>
        <rFont val="Arial"/>
        <family val="2"/>
      </rPr>
      <t>U</t>
    </r>
    <r>
      <rPr>
        <sz val="10"/>
        <color theme="1"/>
        <rFont val="Arial"/>
        <family val="2"/>
      </rPr>
      <t xml:space="preserve"> Used "best fit" circle to get D</t>
    </r>
    <r>
      <rPr>
        <vertAlign val="superscript"/>
        <sz val="10"/>
        <color indexed="8"/>
        <rFont val="Arial"/>
        <family val="2"/>
      </rPr>
      <t xml:space="preserve"> </t>
    </r>
    <r>
      <rPr>
        <vertAlign val="superscript"/>
        <sz val="10"/>
        <color indexed="8"/>
        <rFont val="Arial"/>
        <family val="2"/>
      </rPr>
      <t>2</t>
    </r>
    <r>
      <rPr>
        <sz val="10"/>
        <color theme="1"/>
        <rFont val="Arial"/>
        <family val="2"/>
      </rPr>
      <t xml:space="preserve">  when droplet partially leaves the field of view</t>
    </r>
  </si>
  <si>
    <t>U, X</t>
  </si>
  <si>
    <t>P, X</t>
  </si>
  <si>
    <t>Z</t>
  </si>
  <si>
    <r>
      <rPr>
        <vertAlign val="superscript"/>
        <sz val="10"/>
        <color indexed="8"/>
        <rFont val="Arial"/>
        <family val="2"/>
      </rPr>
      <t>Z</t>
    </r>
    <r>
      <rPr>
        <sz val="10"/>
        <color theme="1"/>
        <rFont val="Arial"/>
        <family val="2"/>
      </rPr>
      <t xml:space="preserve"> Very short duration burn; mostly ignition transient</t>
    </r>
  </si>
  <si>
    <t>U, AA</t>
  </si>
  <si>
    <r>
      <rPr>
        <vertAlign val="superscript"/>
        <sz val="10"/>
        <color indexed="8"/>
        <rFont val="Arial"/>
        <family val="2"/>
      </rPr>
      <t>AA</t>
    </r>
    <r>
      <rPr>
        <sz val="10"/>
        <color theme="1"/>
        <rFont val="Arial"/>
        <family val="2"/>
      </rPr>
      <t xml:space="preserve"> Estimated extinction diameter from the last portion of the burning rate data </t>
    </r>
  </si>
  <si>
    <t>AA</t>
  </si>
  <si>
    <t>C03H501</t>
  </si>
  <si>
    <t>C03H601</t>
  </si>
  <si>
    <t>C03H701</t>
  </si>
  <si>
    <t>C08H502</t>
  </si>
  <si>
    <t>C08H601</t>
  </si>
  <si>
    <t>C08M501</t>
  </si>
  <si>
    <t>C08M601</t>
  </si>
  <si>
    <t>C09H501</t>
  </si>
  <si>
    <t>C09H601</t>
  </si>
  <si>
    <t>C02H101</t>
  </si>
  <si>
    <t>C02H201</t>
  </si>
  <si>
    <t>C02H202</t>
  </si>
  <si>
    <t>X, AIR</t>
  </si>
  <si>
    <t>AIR</t>
  </si>
  <si>
    <t>A, B, X, AIR</t>
  </si>
  <si>
    <t>C, X, AIR</t>
  </si>
  <si>
    <t>P, AIR</t>
  </si>
  <si>
    <r>
      <rPr>
        <vertAlign val="superscript"/>
        <sz val="10"/>
        <color indexed="8"/>
        <rFont val="Arial"/>
        <family val="2"/>
      </rPr>
      <t>AIR</t>
    </r>
    <r>
      <rPr>
        <sz val="10"/>
        <color theme="1"/>
        <rFont val="Arial"/>
        <family val="2"/>
      </rPr>
      <t xml:space="preserve"> Cabin Air</t>
    </r>
  </si>
  <si>
    <t>C09M501</t>
  </si>
  <si>
    <t>C09M502</t>
  </si>
  <si>
    <t>C09M601</t>
  </si>
  <si>
    <t>C09M701</t>
  </si>
  <si>
    <t>C02M101</t>
  </si>
  <si>
    <t>C02M201</t>
  </si>
  <si>
    <t>C03M501</t>
  </si>
  <si>
    <t>C03M601</t>
  </si>
  <si>
    <t>C03M701</t>
  </si>
  <si>
    <t>C04M101</t>
  </si>
  <si>
    <t>C04M201</t>
  </si>
  <si>
    <t>C04H101</t>
  </si>
  <si>
    <t>C04H201</t>
  </si>
  <si>
    <t>C01H501</t>
  </si>
  <si>
    <t>C01H601</t>
  </si>
  <si>
    <t>C01H701</t>
  </si>
  <si>
    <t>C01M501</t>
  </si>
  <si>
    <t>C01M602</t>
  </si>
  <si>
    <t>C01M603</t>
  </si>
  <si>
    <t>N01M101</t>
  </si>
  <si>
    <t>N01M201</t>
  </si>
  <si>
    <t>N01M302</t>
  </si>
  <si>
    <t>N01H101</t>
  </si>
  <si>
    <t>N01H102</t>
  </si>
  <si>
    <t>N01H201</t>
  </si>
  <si>
    <t>N01H202</t>
  </si>
  <si>
    <t>N01H301</t>
  </si>
  <si>
    <t>N02H101</t>
  </si>
  <si>
    <t>N02H201</t>
  </si>
  <si>
    <t>N02H202</t>
  </si>
  <si>
    <t>N02H203</t>
  </si>
  <si>
    <t>N03H101</t>
  </si>
  <si>
    <t>N03H201</t>
  </si>
  <si>
    <t>N04H101</t>
  </si>
  <si>
    <t>N04H201</t>
  </si>
  <si>
    <t>N04M101</t>
  </si>
  <si>
    <t>N04M201</t>
  </si>
  <si>
    <t>N05M101</t>
  </si>
  <si>
    <t>N05M201</t>
  </si>
  <si>
    <t>N06M101</t>
  </si>
  <si>
    <t>N06M201</t>
  </si>
  <si>
    <t>N06M202</t>
  </si>
  <si>
    <t>H01M102</t>
  </si>
  <si>
    <t>H01M104</t>
  </si>
  <si>
    <t>a</t>
  </si>
  <si>
    <r>
      <t>a</t>
    </r>
    <r>
      <rPr>
        <sz val="10"/>
        <color indexed="8"/>
        <rFont val="Calibri"/>
        <family val="2"/>
      </rPr>
      <t>+</t>
    </r>
  </si>
  <si>
    <t>H01H102</t>
  </si>
  <si>
    <t>H01H103</t>
  </si>
  <si>
    <t>H02M101</t>
  </si>
  <si>
    <t>H03M101</t>
  </si>
  <si>
    <t>H03M201</t>
  </si>
  <si>
    <t>N01H401</t>
  </si>
  <si>
    <t>N01H601</t>
  </si>
  <si>
    <t>H01H101</t>
  </si>
  <si>
    <t>H02H101</t>
  </si>
  <si>
    <t>H03H101</t>
  </si>
  <si>
    <t>H03H201</t>
  </si>
  <si>
    <t>H03H202</t>
  </si>
  <si>
    <t>H04H101</t>
  </si>
  <si>
    <t>H04H201</t>
  </si>
  <si>
    <t>H04H302</t>
  </si>
  <si>
    <t>H04H303</t>
  </si>
  <si>
    <t>H04M101</t>
  </si>
  <si>
    <t>H04M202</t>
  </si>
  <si>
    <t>H05M102</t>
  </si>
  <si>
    <t>H05M202</t>
  </si>
  <si>
    <t>H05H103</t>
  </si>
  <si>
    <t>H06M102</t>
  </si>
  <si>
    <t>H06M201</t>
  </si>
  <si>
    <t>H07M101</t>
  </si>
  <si>
    <t>H07M202</t>
  </si>
  <si>
    <t>H08M101</t>
  </si>
  <si>
    <t>H10H101</t>
  </si>
  <si>
    <t>H11H101</t>
  </si>
  <si>
    <t>N01H502</t>
  </si>
  <si>
    <t>H10M101</t>
  </si>
  <si>
    <t>H10M102</t>
  </si>
  <si>
    <t>H11M101</t>
  </si>
  <si>
    <t>H11M102</t>
  </si>
  <si>
    <t>H12M101</t>
  </si>
  <si>
    <t>H12M102</t>
  </si>
  <si>
    <t>H12M201</t>
  </si>
  <si>
    <t>H12H101</t>
  </si>
  <si>
    <t>H12H201</t>
  </si>
  <si>
    <t>H13H101</t>
  </si>
  <si>
    <t>H13H201</t>
  </si>
  <si>
    <t>H13M102</t>
  </si>
  <si>
    <t>H13M201</t>
  </si>
  <si>
    <t>H14M101</t>
  </si>
  <si>
    <t>H14M201</t>
  </si>
  <si>
    <t>H14M202</t>
  </si>
  <si>
    <t>H14H101</t>
  </si>
  <si>
    <t>H14H201</t>
  </si>
  <si>
    <t>H15H101</t>
  </si>
  <si>
    <t>H15H201</t>
  </si>
  <si>
    <t>IPSU
1    2    3    4</t>
  </si>
  <si>
    <t>H15M102</t>
  </si>
  <si>
    <t>H15M201</t>
  </si>
  <si>
    <t>H22H101</t>
  </si>
  <si>
    <t>H22H102</t>
  </si>
  <si>
    <r>
      <rPr>
        <vertAlign val="superscript"/>
        <sz val="10"/>
        <color indexed="8"/>
        <rFont val="Arial"/>
        <family val="2"/>
      </rPr>
      <t>BB</t>
    </r>
    <r>
      <rPr>
        <sz val="10"/>
        <color theme="1"/>
        <rFont val="Arial"/>
        <family val="2"/>
      </rPr>
      <t xml:space="preserve"> Estimated to equal the diameter 0.55 sec after extinction (droplet is outside FOV)</t>
    </r>
  </si>
  <si>
    <t>C044D01</t>
  </si>
  <si>
    <t>Pro95/Gly5</t>
  </si>
  <si>
    <t>C044D02</t>
  </si>
  <si>
    <t>C044D03</t>
  </si>
  <si>
    <t>C055D01</t>
  </si>
  <si>
    <t>C055D02</t>
  </si>
  <si>
    <t>C055D03</t>
  </si>
  <si>
    <t>C055D04</t>
  </si>
  <si>
    <t>C080D01</t>
  </si>
  <si>
    <t>C080D02</t>
  </si>
  <si>
    <t>C080D03</t>
  </si>
  <si>
    <t>C080D04</t>
  </si>
  <si>
    <t>C080D05</t>
  </si>
  <si>
    <t>C080D06</t>
  </si>
  <si>
    <t>C080D07</t>
  </si>
  <si>
    <t>C085D01</t>
  </si>
  <si>
    <t>C085D02</t>
  </si>
  <si>
    <t>C085D03</t>
  </si>
  <si>
    <t>C085D04</t>
  </si>
  <si>
    <t>C085D05</t>
  </si>
  <si>
    <t>C085D06</t>
  </si>
  <si>
    <t>C101D01</t>
  </si>
  <si>
    <t>C101D02</t>
  </si>
  <si>
    <t>C101D03</t>
  </si>
  <si>
    <t>C101D04</t>
  </si>
  <si>
    <t>C101D05</t>
  </si>
  <si>
    <t>C101D06</t>
  </si>
  <si>
    <t>C104D01</t>
  </si>
  <si>
    <t>C104D02</t>
  </si>
  <si>
    <t>C104D03</t>
  </si>
  <si>
    <t>C104D04</t>
  </si>
  <si>
    <t>C104D05</t>
  </si>
  <si>
    <t>C104D08</t>
  </si>
  <si>
    <t>C104D06</t>
  </si>
  <si>
    <t>C108D01</t>
  </si>
  <si>
    <t>C108D02</t>
  </si>
  <si>
    <t>C108D03</t>
  </si>
  <si>
    <t>C108D04</t>
  </si>
  <si>
    <t>C108D05</t>
  </si>
  <si>
    <t>C077D01</t>
  </si>
  <si>
    <t>C077D02</t>
  </si>
  <si>
    <t>C077D03</t>
  </si>
  <si>
    <t>C077D04</t>
  </si>
  <si>
    <t>C077D06</t>
  </si>
  <si>
    <t>-</t>
  </si>
  <si>
    <t>From Dataset Flame Contraction Diameter [mm^2]</t>
  </si>
  <si>
    <t>Graphical Flame Contraction Onset Time [sec]</t>
  </si>
  <si>
    <t>Average Burning Rate Before Flame Contraction [mm^2/s]</t>
  </si>
  <si>
    <t>Graphical Flame Contraction Diameter Squared [mm^2]</t>
  </si>
  <si>
    <t>not on server</t>
  </si>
  <si>
    <t>radiometer info out of sync</t>
  </si>
  <si>
    <t>Actual D0 (mm)</t>
  </si>
  <si>
    <t>ε</t>
  </si>
  <si>
    <t>Đ [mm^2/s]</t>
  </si>
  <si>
    <t>Đ [m^2/s]</t>
  </si>
  <si>
    <t>Needles Retract</t>
  </si>
  <si>
    <t>Burn to Completion/Igniter On</t>
  </si>
  <si>
    <t>Time Delay [s]</t>
  </si>
  <si>
    <t>Flame contraction occurs.  Droplet disruption.</t>
  </si>
  <si>
    <t>C039A01</t>
  </si>
  <si>
    <t>Hep95/Hex5</t>
  </si>
  <si>
    <t>C039A02</t>
  </si>
  <si>
    <t>C060A01</t>
  </si>
  <si>
    <t>C060A02</t>
  </si>
  <si>
    <t>C060A03</t>
  </si>
  <si>
    <t>C060A06</t>
  </si>
  <si>
    <t>too sooty</t>
  </si>
  <si>
    <t>C039A03</t>
  </si>
  <si>
    <t>C039A04</t>
  </si>
  <si>
    <t>C039A05</t>
  </si>
  <si>
    <t>C039A06</t>
  </si>
  <si>
    <t>C039A07</t>
  </si>
  <si>
    <t>C050A01</t>
  </si>
  <si>
    <t>C050A02</t>
  </si>
  <si>
    <t>C050A03</t>
  </si>
  <si>
    <t>C050A04</t>
  </si>
  <si>
    <t>C050A05</t>
  </si>
  <si>
    <t>C083A01</t>
  </si>
  <si>
    <t>C083A02</t>
  </si>
  <si>
    <t>C083A03</t>
  </si>
  <si>
    <t>No flame contraction</t>
  </si>
  <si>
    <t>Hep80/Hex20</t>
  </si>
  <si>
    <t>C042B06</t>
  </si>
  <si>
    <t>C042B01</t>
  </si>
  <si>
    <t>C042B08</t>
  </si>
  <si>
    <t>C042B09</t>
  </si>
  <si>
    <t>C042B10</t>
  </si>
  <si>
    <t>C055B06</t>
  </si>
  <si>
    <t>C055B04</t>
  </si>
  <si>
    <t>C055B03</t>
  </si>
  <si>
    <t>C055B07</t>
  </si>
  <si>
    <t>C055B08</t>
  </si>
  <si>
    <t>C070B03</t>
  </si>
  <si>
    <t>C070B04</t>
  </si>
  <si>
    <t>C083B01</t>
  </si>
  <si>
    <t>C083B02</t>
  </si>
  <si>
    <t>C083B03</t>
  </si>
  <si>
    <t>C083B05</t>
  </si>
  <si>
    <t>C083B06</t>
  </si>
  <si>
    <t>C091B01</t>
  </si>
  <si>
    <t>C091B02</t>
  </si>
  <si>
    <t>C091B03</t>
  </si>
  <si>
    <t>C091B04</t>
  </si>
  <si>
    <t>C091B05</t>
  </si>
  <si>
    <t>too sooty to analyze</t>
  </si>
  <si>
    <t>C070B05</t>
  </si>
  <si>
    <t>C070B06</t>
  </si>
  <si>
    <t>C070B01</t>
  </si>
  <si>
    <t>No flame contraction (noted as failed on notes)</t>
  </si>
  <si>
    <t>FLEX_ID</t>
  </si>
  <si>
    <t>d0</t>
  </si>
  <si>
    <t>d_c</t>
  </si>
  <si>
    <t>t_delay</t>
  </si>
  <si>
    <t>t_decay</t>
  </si>
  <si>
    <t>Delay_to_Decay_Time_Ratio</t>
  </si>
  <si>
    <t>XO2</t>
  </si>
  <si>
    <t>XHe</t>
  </si>
  <si>
    <t>XN2</t>
  </si>
  <si>
    <t>Inert</t>
  </si>
  <si>
    <t>eps</t>
  </si>
  <si>
    <t>Helium</t>
  </si>
  <si>
    <t>Nitrogen</t>
  </si>
  <si>
    <t>fuel</t>
  </si>
  <si>
    <t>log sheet has 0.2 O2/0.8 N2</t>
  </si>
  <si>
    <t>K ($\text{mm}^2/\text{s}$)</t>
  </si>
  <si>
    <t>D ($\text{m}^2/\text{s}$)</t>
  </si>
  <si>
    <t>$d_o$ (mm)</t>
  </si>
  <si>
    <t>$d_c$ (mm)</t>
  </si>
  <si>
    <t>$\varepsilon$</t>
  </si>
  <si>
    <t>$X_{He}$</t>
  </si>
  <si>
    <t>$X_{N_2}$</t>
  </si>
  <si>
    <t>$X_{O_2}$</t>
  </si>
  <si>
    <t>$t_{d}$ (s)</t>
  </si>
  <si>
    <t>$t_{v}$ (s)</t>
  </si>
  <si>
    <t>no flame contraction (droplets meergin)</t>
  </si>
  <si>
    <t>From Dataset Flame Contraction Diameter [mm]</t>
  </si>
  <si>
    <t>No flame contraction. Failed no ignition</t>
  </si>
  <si>
    <t>No flame contraction. Failed. Dorplet hit lower igniter and ignited</t>
  </si>
  <si>
    <t>One needle only.  Needle does not retract. Failed</t>
  </si>
  <si>
    <t>no flame contraction.  Droplet moves out of field view. Failed</t>
  </si>
  <si>
    <t>too sooty to analyze.</t>
  </si>
  <si>
    <t>no flame contraction.  Visible flame gradually extinguisehd</t>
  </si>
  <si>
    <t>no flame contraction. Large discruption after igniter withdraw</t>
  </si>
  <si>
    <t>no flame contraction.no ignition</t>
  </si>
  <si>
    <t>no flame contraction. Burned to completion</t>
  </si>
  <si>
    <t>no flame contraction. No ignition</t>
  </si>
  <si>
    <t>no flame contraction. Burning Residual fuel from previous test. No ignition.</t>
  </si>
  <si>
    <t>no flame contraction. Cool flame (show plot in paper). Visible flame gradually extinguished.</t>
  </si>
  <si>
    <t>no flame contraction. No ignition.</t>
  </si>
  <si>
    <t>no flame contraction.  Cool flame (show plot in paper). No flame visible at all.</t>
  </si>
  <si>
    <t>Ambient Pressure Mpa</t>
  </si>
  <si>
    <t>D_[AB] [m^2/s]</t>
  </si>
  <si>
    <t>Ambient Pressure [Mpa]</t>
  </si>
  <si>
    <t>D_[BA] [m^2/s]</t>
  </si>
  <si>
    <t>DAB @ 1 atm = 0.101 Mpa</t>
  </si>
  <si>
    <t>DBA @ 1 atm = 0.101 Mpa</t>
  </si>
  <si>
    <t>Pressure [Mpa]</t>
  </si>
  <si>
    <t>Current Results</t>
  </si>
  <si>
    <t>DAB</t>
  </si>
  <si>
    <t>DBA</t>
  </si>
  <si>
    <t>Y_Heptane</t>
  </si>
  <si>
    <t>Y_Propanol</t>
  </si>
  <si>
    <t>Y_Hexadecane</t>
  </si>
  <si>
    <t>Y_Glycerol</t>
  </si>
  <si>
    <t>DABBA</t>
  </si>
  <si>
    <t>EAB</t>
  </si>
  <si>
    <t>EBA</t>
  </si>
  <si>
    <t>EABBA</t>
  </si>
  <si>
    <t>there is flame contraction, but subtle. Gass bubble upon droplet deployment</t>
  </si>
  <si>
    <t>droplet hits the igniter after ignition</t>
  </si>
  <si>
    <t>estimated delay time based on plots. very long delay time</t>
  </si>
  <si>
    <t>D [m^2/s] % error</t>
  </si>
  <si>
    <t>DAB [m^2/s]</t>
  </si>
  <si>
    <t>DBA [m^2/s]</t>
  </si>
  <si>
    <t>Temperature [K]</t>
  </si>
  <si>
    <t>boiling point of Heptane</t>
  </si>
  <si>
    <t>fuel2</t>
  </si>
  <si>
    <t>Prop/Gly</t>
  </si>
  <si>
    <t>Hep/Hex</t>
  </si>
  <si>
    <t>DAB @ nbp</t>
  </si>
  <si>
    <t>DBA @350</t>
  </si>
  <si>
    <t>U_K [mm^2/s]</t>
  </si>
  <si>
    <t>Stability</t>
  </si>
  <si>
    <t>Unstable</t>
  </si>
  <si>
    <t>Stable</t>
  </si>
  <si>
    <t>Uncertainty_D</t>
  </si>
  <si>
    <t>Uncertainty_K</t>
  </si>
  <si>
    <t>Img Frame (t=0)</t>
  </si>
  <si>
    <t>Flame contraction occurs.  Droplet disruption. Old value of eps=0.116294</t>
  </si>
  <si>
    <t>old value of eps=0.001</t>
  </si>
  <si>
    <t>Need to fix D2K_Rout24.R code on this one</t>
  </si>
  <si>
    <t>max HepHex</t>
  </si>
  <si>
    <t>min HepHex</t>
  </si>
  <si>
    <t>max PropGly</t>
  </si>
  <si>
    <t>min PropGly</t>
  </si>
  <si>
    <t>mean PropGly</t>
  </si>
  <si>
    <t>mean Hep Hex</t>
  </si>
  <si>
    <t>Uncertainty_eps</t>
  </si>
  <si>
    <t>0.02*.20</t>
  </si>
  <si>
    <t>Microexplosions?</t>
  </si>
  <si>
    <t>N</t>
  </si>
  <si>
    <t>Increase K Rate after contraction</t>
  </si>
  <si>
    <t>nucleation of bubble very clear</t>
  </si>
  <si>
    <t>micro explosion occurred at last frame destroying the droplet</t>
  </si>
  <si>
    <t>intersting soot oscillation</t>
  </si>
  <si>
    <t>MicroExp</t>
  </si>
  <si>
    <t>IncrK</t>
  </si>
  <si>
    <t xml:space="preserve">N </t>
  </si>
  <si>
    <t>NA</t>
  </si>
  <si>
    <t xml:space="preserve">N  </t>
  </si>
  <si>
    <t>IC</t>
  </si>
  <si>
    <t>*nucleation of gas bubble</t>
  </si>
  <si>
    <t>vigorous evap but not microexplosion</t>
  </si>
  <si>
    <t>*calculation of viscous decay times are computed in the matlab script: "decayTimes.m"</t>
  </si>
  <si>
    <t>dc_sq</t>
  </si>
  <si>
    <t>y Hexadecane</t>
  </si>
  <si>
    <t>x Hexadecane</t>
  </si>
  <si>
    <t>mu mixture kg/m s</t>
  </si>
  <si>
    <t>rho mixture kg/m^3</t>
  </si>
  <si>
    <t>nu mixture mm^2/s</t>
  </si>
  <si>
    <t>mu Heptane kg/m s</t>
  </si>
  <si>
    <t>viscosity of components at 298, 1 atm</t>
  </si>
  <si>
    <t>mu Hexadecane kg/m s</t>
  </si>
  <si>
    <t>density of components at 298K, 1 atm</t>
  </si>
  <si>
    <t>rho Heptane kg/m^3</t>
  </si>
  <si>
    <t>molecular weights of components</t>
  </si>
  <si>
    <t>rho Hexadecane kg/m^3</t>
  </si>
  <si>
    <t>W Heptane kg/kmol</t>
  </si>
  <si>
    <t>W Hexadecane kg/kmol</t>
  </si>
  <si>
    <t>y Glycerol</t>
  </si>
  <si>
    <t>x Glycerol</t>
  </si>
  <si>
    <t>mu Propanol kg/m s</t>
  </si>
  <si>
    <t>mu Glycerol kg/m s</t>
  </si>
  <si>
    <t>rho Propanol kg/m^3</t>
  </si>
  <si>
    <t>rho Glycerol kg/m^3</t>
  </si>
  <si>
    <t>W Propanol kg/kmol</t>
  </si>
  <si>
    <t>W Glycerol kg/kmol</t>
  </si>
  <si>
    <t>Cool Flame. Looks like droplet never visibly ignited. Flame contraction not likely. However, droplet rapidly burns, and there is nonzero radiometer reading.</t>
  </si>
  <si>
    <t>Cool Flame, but doesn't look like flame contraction happened.</t>
  </si>
  <si>
    <t>Time Decay [s]</t>
  </si>
  <si>
    <t>$He$</t>
  </si>
  <si>
    <t>$N_2$</t>
  </si>
  <si>
    <t>hephex</t>
  </si>
  <si>
    <t>propgly</t>
  </si>
  <si>
    <t>min</t>
  </si>
  <si>
    <t>max</t>
  </si>
  <si>
    <t>mean</t>
  </si>
  <si>
    <t>Dmc_AV_N95 [m^2/s]</t>
  </si>
  <si>
    <t>DmcHigh_N95 [m^2/s]</t>
  </si>
  <si>
    <t>Dmc_MP_N95[m^2/s]</t>
  </si>
  <si>
    <t>DmcLow_N95 [m^2/s]</t>
  </si>
  <si>
    <t>DNS_bar [m^2/s]</t>
  </si>
  <si>
    <t>DUS_bar [m^2/s]</t>
  </si>
  <si>
    <t>mean(DNS)</t>
  </si>
  <si>
    <t>DNS_SD [m^2/s]</t>
  </si>
  <si>
    <t>DNS sigma</t>
  </si>
  <si>
    <t>DUS_SD</t>
  </si>
  <si>
    <t>mean(DUS)</t>
  </si>
  <si>
    <t>DUS sigma</t>
  </si>
  <si>
    <t>DmcLow_N95</t>
  </si>
  <si>
    <t>Dmc_AV_N95</t>
  </si>
  <si>
    <t>DmcHigh_N95</t>
  </si>
  <si>
    <t>Dmc_MP_N95</t>
  </si>
  <si>
    <t>DNS_bar</t>
  </si>
  <si>
    <t>DNS_SD</t>
  </si>
  <si>
    <t>DUS_bar</t>
  </si>
  <si>
    <t>Actual Time Delay [s]</t>
  </si>
  <si>
    <t>gonna have to use droplet video. Flame and droplet time stamps don't  match</t>
  </si>
  <si>
    <t>TSM D [m^2/s] Uncertainty p/m</t>
  </si>
  <si>
    <t>tdtv_low95</t>
  </si>
  <si>
    <t>tdtv_avg</t>
  </si>
  <si>
    <t>tdtv_high95</t>
  </si>
  <si>
    <t>EF_low95</t>
  </si>
  <si>
    <t>EF_avg</t>
  </si>
  <si>
    <t>EF_high95</t>
  </si>
  <si>
    <t>Prop95/Gly5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</si>
</sst>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_-;\-* #,##0.00_-;_-* &quot;-&quot;??_-;_-@_-"/>
    <numFmt numFmtId="165" formatCode="h:mm:ss.000"/>
    <numFmt numFmtId="166" formatCode="0.0"/>
    <numFmt numFmtId="167" formatCode="0.000"/>
    <numFmt numFmtId="168" formatCode="0.00000"/>
    <numFmt numFmtId="169" formatCode="00000"/>
    <numFmt numFmtId="170" formatCode="0.000000"/>
    <numFmt numFmtId="171" formatCode="0.0000000000000"/>
    <numFmt numFmtId="172" formatCode="0.00000000"/>
    <numFmt numFmtId="173" formatCode="0.000E+00"/>
    <numFmt numFmtId="174" formatCode="0.0000E+00"/>
  </numFmts>
  <fonts count="21" x14ac:knownFonts="1"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vertAlign val="subscript"/>
      <sz val="11"/>
      <color indexed="8"/>
      <name val="Calibri"/>
      <family val="2"/>
    </font>
    <font>
      <b/>
      <vertAlign val="subscript"/>
      <sz val="10"/>
      <color indexed="8"/>
      <name val="Arial"/>
      <family val="2"/>
    </font>
    <font>
      <sz val="10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vertAlign val="superscript"/>
      <sz val="10"/>
      <color theme="1"/>
      <name val="Arial"/>
      <family val="2"/>
    </font>
    <font>
      <sz val="10"/>
      <color theme="1"/>
      <name val="Marlett"/>
      <charset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  <family val="2"/>
    </font>
    <font>
      <sz val="11"/>
      <color rgb="FF000000"/>
      <name val="Menlo"/>
      <family val="2"/>
    </font>
    <font>
      <sz val="11"/>
      <name val="Menlo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0">
    <xf numFmtId="0" fontId="0" fillId="0" borderId="0"/>
    <xf numFmtId="164" fontId="9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20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wrapText="1"/>
    </xf>
    <xf numFmtId="0" fontId="0" fillId="0" borderId="0" xfId="0" quotePrefix="1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0" fillId="0" borderId="0" xfId="0" quotePrefix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8" fontId="0" fillId="0" borderId="3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14" fillId="0" borderId="0" xfId="0" applyFont="1" applyAlignment="1">
      <alignment horizontal="center"/>
    </xf>
    <xf numFmtId="168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0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3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14" fontId="0" fillId="8" borderId="0" xfId="0" applyNumberFormat="1" applyFill="1" applyAlignment="1">
      <alignment horizontal="center"/>
    </xf>
    <xf numFmtId="165" fontId="0" fillId="8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5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11" fontId="0" fillId="0" borderId="0" xfId="0" applyNumberFormat="1"/>
    <xf numFmtId="0" fontId="0" fillId="0" borderId="0" xfId="0" applyNumberFormat="1" applyFill="1" applyAlignment="1">
      <alignment horizontal="center"/>
    </xf>
    <xf numFmtId="2" fontId="11" fillId="0" borderId="0" xfId="0" applyNumberFormat="1" applyFont="1" applyAlignment="1">
      <alignment horizontal="center"/>
    </xf>
    <xf numFmtId="0" fontId="8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9" borderId="0" xfId="0" applyFill="1"/>
    <xf numFmtId="11" fontId="0" fillId="9" borderId="0" xfId="0" applyNumberFormat="1" applyFill="1"/>
    <xf numFmtId="0" fontId="0" fillId="3" borderId="0" xfId="0" applyFill="1"/>
    <xf numFmtId="11" fontId="0" fillId="3" borderId="0" xfId="0" applyNumberFormat="1" applyFill="1"/>
    <xf numFmtId="0" fontId="0" fillId="12" borderId="0" xfId="0" applyFill="1"/>
    <xf numFmtId="0" fontId="15" fillId="0" borderId="0" xfId="0" applyFont="1" applyFill="1" applyAlignment="1">
      <alignment horizontal="center"/>
    </xf>
    <xf numFmtId="0" fontId="0" fillId="13" borderId="0" xfId="0" applyFill="1"/>
    <xf numFmtId="0" fontId="0" fillId="6" borderId="0" xfId="0" applyFill="1"/>
    <xf numFmtId="11" fontId="0" fillId="6" borderId="0" xfId="0" applyNumberFormat="1" applyFill="1"/>
    <xf numFmtId="11" fontId="0" fillId="0" borderId="0" xfId="0" applyNumberFormat="1" applyFill="1"/>
    <xf numFmtId="11" fontId="0" fillId="12" borderId="0" xfId="0" applyNumberFormat="1" applyFill="1"/>
    <xf numFmtId="11" fontId="0" fillId="14" borderId="0" xfId="0" applyNumberFormat="1" applyFill="1"/>
    <xf numFmtId="0" fontId="0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Fill="1" applyBorder="1"/>
    <xf numFmtId="11" fontId="0" fillId="10" borderId="0" xfId="0" applyNumberFormat="1" applyFill="1"/>
    <xf numFmtId="0" fontId="0" fillId="10" borderId="0" xfId="0" applyFill="1"/>
    <xf numFmtId="0" fontId="0" fillId="3" borderId="0" xfId="0" applyFill="1" applyAlignment="1">
      <alignment horizontal="center"/>
    </xf>
    <xf numFmtId="165" fontId="0" fillId="0" borderId="0" xfId="0" applyNumberFormat="1" applyFill="1"/>
    <xf numFmtId="167" fontId="0" fillId="3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12" fillId="0" borderId="0" xfId="0" applyFont="1" applyFill="1" applyAlignment="1">
      <alignment horizontal="left"/>
    </xf>
    <xf numFmtId="0" fontId="0" fillId="0" borderId="0" xfId="0" quotePrefix="1" applyFill="1" applyAlignment="1">
      <alignment horizontal="left"/>
    </xf>
    <xf numFmtId="167" fontId="0" fillId="0" borderId="0" xfId="0" applyNumberFormat="1" applyFill="1"/>
    <xf numFmtId="168" fontId="0" fillId="0" borderId="0" xfId="0" applyNumberFormat="1" applyFill="1"/>
    <xf numFmtId="2" fontId="0" fillId="0" borderId="0" xfId="0" applyNumberFormat="1" applyFill="1"/>
    <xf numFmtId="0" fontId="0" fillId="0" borderId="0" xfId="0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/>
    <xf numFmtId="167" fontId="10" fillId="0" borderId="1" xfId="0" applyNumberFormat="1" applyFont="1" applyFill="1" applyBorder="1" applyAlignment="1">
      <alignment horizontal="center" vertical="center" wrapText="1"/>
    </xf>
    <xf numFmtId="167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center"/>
    </xf>
    <xf numFmtId="165" fontId="0" fillId="6" borderId="0" xfId="0" applyNumberFormat="1" applyFill="1" applyAlignment="1">
      <alignment horizontal="center"/>
    </xf>
    <xf numFmtId="0" fontId="0" fillId="6" borderId="0" xfId="0" applyNumberFormat="1" applyFill="1" applyAlignment="1">
      <alignment horizontal="center"/>
    </xf>
    <xf numFmtId="167" fontId="0" fillId="6" borderId="0" xfId="0" applyNumberFormat="1" applyFill="1" applyAlignment="1">
      <alignment horizontal="center"/>
    </xf>
    <xf numFmtId="166" fontId="0" fillId="6" borderId="0" xfId="0" applyNumberFormat="1" applyFill="1" applyAlignment="1">
      <alignment horizontal="center"/>
    </xf>
    <xf numFmtId="168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11" fillId="0" borderId="0" xfId="0" applyFont="1" applyFill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11" fontId="0" fillId="6" borderId="0" xfId="0" applyNumberFormat="1" applyFill="1" applyAlignment="1">
      <alignment horizontal="center" wrapText="1"/>
    </xf>
    <xf numFmtId="170" fontId="0" fillId="0" borderId="0" xfId="0" applyNumberFormat="1" applyAlignment="1">
      <alignment horizontal="center" wrapText="1"/>
    </xf>
    <xf numFmtId="166" fontId="0" fillId="0" borderId="0" xfId="0" applyNumberFormat="1" applyAlignment="1">
      <alignment horizontal="center" wrapText="1"/>
    </xf>
    <xf numFmtId="167" fontId="0" fillId="0" borderId="0" xfId="0" applyNumberFormat="1" applyAlignment="1">
      <alignment horizontal="center" wrapText="1"/>
    </xf>
    <xf numFmtId="0" fontId="0" fillId="6" borderId="0" xfId="0" applyFill="1" applyAlignment="1">
      <alignment horizontal="left" wrapText="1"/>
    </xf>
    <xf numFmtId="11" fontId="0" fillId="0" borderId="0" xfId="0" applyNumberFormat="1" applyAlignment="1">
      <alignment horizontal="center" wrapText="1"/>
    </xf>
    <xf numFmtId="2" fontId="0" fillId="15" borderId="0" xfId="0" applyNumberFormat="1" applyFill="1" applyAlignment="1">
      <alignment horizontal="center" wrapText="1"/>
    </xf>
    <xf numFmtId="171" fontId="0" fillId="15" borderId="0" xfId="0" applyNumberFormat="1" applyFill="1" applyAlignment="1">
      <alignment horizontal="center" wrapText="1"/>
    </xf>
    <xf numFmtId="170" fontId="0" fillId="15" borderId="0" xfId="0" applyNumberFormat="1" applyFill="1" applyAlignment="1">
      <alignment horizontal="center" wrapText="1"/>
    </xf>
    <xf numFmtId="166" fontId="0" fillId="15" borderId="0" xfId="0" applyNumberFormat="1" applyFill="1" applyAlignment="1">
      <alignment horizontal="center" wrapText="1"/>
    </xf>
    <xf numFmtId="167" fontId="0" fillId="15" borderId="0" xfId="0" applyNumberFormat="1" applyFill="1" applyAlignment="1">
      <alignment horizontal="center" wrapText="1"/>
    </xf>
    <xf numFmtId="0" fontId="0" fillId="15" borderId="0" xfId="0" applyFill="1" applyAlignment="1">
      <alignment horizontal="center" wrapText="1"/>
    </xf>
    <xf numFmtId="0" fontId="0" fillId="13" borderId="0" xfId="0" applyFill="1" applyAlignment="1">
      <alignment horizontal="left" wrapText="1"/>
    </xf>
    <xf numFmtId="0" fontId="0" fillId="13" borderId="0" xfId="0" applyFill="1" applyAlignment="1">
      <alignment horizontal="center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center" wrapText="1"/>
    </xf>
    <xf numFmtId="172" fontId="0" fillId="0" borderId="0" xfId="0" applyNumberFormat="1" applyAlignment="1">
      <alignment horizontal="center" wrapText="1"/>
    </xf>
    <xf numFmtId="0" fontId="0" fillId="16" borderId="0" xfId="0" applyFill="1" applyAlignment="1">
      <alignment horizontal="center"/>
    </xf>
    <xf numFmtId="165" fontId="0" fillId="16" borderId="0" xfId="0" applyNumberFormat="1" applyFill="1" applyAlignment="1">
      <alignment horizontal="center"/>
    </xf>
    <xf numFmtId="173" fontId="0" fillId="0" borderId="0" xfId="0" applyNumberFormat="1" applyFill="1" applyAlignment="1">
      <alignment horizontal="center"/>
    </xf>
    <xf numFmtId="173" fontId="0" fillId="0" borderId="0" xfId="0" applyNumberFormat="1" applyFill="1" applyBorder="1" applyAlignment="1">
      <alignment horizontal="center"/>
    </xf>
    <xf numFmtId="173" fontId="0" fillId="0" borderId="0" xfId="0" applyNumberFormat="1" applyFill="1"/>
    <xf numFmtId="0" fontId="10" fillId="0" borderId="0" xfId="0" applyFont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19" fillId="0" borderId="0" xfId="0" applyNumberFormat="1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173" fontId="10" fillId="0" borderId="0" xfId="0" applyNumberFormat="1" applyFont="1" applyFill="1" applyAlignment="1">
      <alignment horizontal="center"/>
    </xf>
    <xf numFmtId="2" fontId="10" fillId="0" borderId="1" xfId="0" applyNumberFormat="1" applyFont="1" applyFill="1" applyBorder="1" applyAlignment="1">
      <alignment horizontal="center" vertical="center" wrapText="1"/>
    </xf>
    <xf numFmtId="166" fontId="10" fillId="0" borderId="1" xfId="0" applyNumberFormat="1" applyFont="1" applyFill="1" applyBorder="1" applyAlignment="1">
      <alignment horizontal="center" vertical="center" wrapText="1"/>
    </xf>
    <xf numFmtId="168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8" fontId="0" fillId="0" borderId="2" xfId="0" applyNumberForma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1" fontId="19" fillId="0" borderId="0" xfId="0" applyNumberFormat="1" applyFont="1" applyFill="1"/>
    <xf numFmtId="0" fontId="8" fillId="0" borderId="0" xfId="0" applyFont="1" applyFill="1"/>
    <xf numFmtId="164" fontId="9" fillId="0" borderId="0" xfId="1" applyFont="1" applyFill="1" applyAlignment="1">
      <alignment horizontal="center"/>
    </xf>
    <xf numFmtId="168" fontId="11" fillId="0" borderId="0" xfId="0" applyNumberFormat="1" applyFont="1" applyFill="1" applyAlignment="1">
      <alignment horizontal="center"/>
    </xf>
    <xf numFmtId="2" fontId="8" fillId="6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8" fontId="0" fillId="3" borderId="0" xfId="0" applyNumberFormat="1" applyFill="1" applyAlignment="1">
      <alignment horizontal="center"/>
    </xf>
    <xf numFmtId="0" fontId="8" fillId="3" borderId="0" xfId="0" applyFont="1" applyFill="1"/>
    <xf numFmtId="0" fontId="0" fillId="3" borderId="0" xfId="0" applyNumberFormat="1" applyFill="1" applyAlignment="1">
      <alignment horizontal="center"/>
    </xf>
    <xf numFmtId="169" fontId="10" fillId="0" borderId="1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Fill="1" applyAlignment="1">
      <alignment horizontal="center"/>
    </xf>
    <xf numFmtId="165" fontId="15" fillId="0" borderId="0" xfId="0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17" borderId="0" xfId="0" applyFill="1" applyAlignment="1">
      <alignment horizontal="center"/>
    </xf>
    <xf numFmtId="0" fontId="0" fillId="17" borderId="0" xfId="0" applyNumberFormat="1" applyFill="1" applyAlignment="1">
      <alignment horizontal="center"/>
    </xf>
    <xf numFmtId="0" fontId="8" fillId="17" borderId="0" xfId="0" applyFont="1" applyFill="1" applyAlignment="1">
      <alignment horizontal="center"/>
    </xf>
    <xf numFmtId="173" fontId="0" fillId="17" borderId="0" xfId="0" applyNumberFormat="1" applyFill="1" applyAlignment="1">
      <alignment horizontal="center"/>
    </xf>
    <xf numFmtId="11" fontId="19" fillId="17" borderId="0" xfId="0" applyNumberFormat="1" applyFont="1" applyFill="1"/>
    <xf numFmtId="11" fontId="0" fillId="17" borderId="0" xfId="0" applyNumberFormat="1" applyFill="1" applyAlignment="1">
      <alignment horizontal="center"/>
    </xf>
    <xf numFmtId="0" fontId="10" fillId="18" borderId="1" xfId="0" applyFont="1" applyFill="1" applyBorder="1" applyAlignment="1">
      <alignment horizontal="center" vertical="center" wrapText="1"/>
    </xf>
    <xf numFmtId="167" fontId="10" fillId="18" borderId="1" xfId="0" applyNumberFormat="1" applyFont="1" applyFill="1" applyBorder="1" applyAlignment="1">
      <alignment horizontal="center" vertical="center" wrapText="1"/>
    </xf>
    <xf numFmtId="174" fontId="0" fillId="3" borderId="0" xfId="0" applyNumberFormat="1" applyFill="1" applyAlignment="1">
      <alignment horizontal="center"/>
    </xf>
    <xf numFmtId="2" fontId="8" fillId="17" borderId="0" xfId="0" applyNumberFormat="1" applyFont="1" applyFill="1" applyAlignment="1">
      <alignment horizontal="center"/>
    </xf>
    <xf numFmtId="174" fontId="0" fillId="17" borderId="0" xfId="0" applyNumberFormat="1" applyFill="1" applyAlignment="1">
      <alignment horizontal="center"/>
    </xf>
    <xf numFmtId="0" fontId="0" fillId="17" borderId="0" xfId="0" applyFill="1"/>
    <xf numFmtId="0" fontId="0" fillId="13" borderId="0" xfId="0" applyFill="1" applyAlignment="1">
      <alignment horizontal="center"/>
    </xf>
    <xf numFmtId="0" fontId="0" fillId="13" borderId="0" xfId="0" applyFill="1" applyBorder="1" applyAlignment="1">
      <alignment horizontal="center"/>
    </xf>
    <xf numFmtId="0" fontId="8" fillId="13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67" fontId="0" fillId="17" borderId="0" xfId="0" applyNumberFormat="1" applyFill="1" applyAlignment="1">
      <alignment horizontal="center"/>
    </xf>
    <xf numFmtId="173" fontId="10" fillId="20" borderId="0" xfId="0" applyNumberFormat="1" applyFont="1" applyFill="1" applyAlignment="1">
      <alignment horizontal="center"/>
    </xf>
    <xf numFmtId="11" fontId="8" fillId="0" borderId="0" xfId="0" applyNumberFormat="1" applyFont="1" applyFill="1" applyAlignment="1">
      <alignment horizontal="center"/>
    </xf>
    <xf numFmtId="173" fontId="8" fillId="0" borderId="0" xfId="0" applyNumberFormat="1" applyFont="1" applyFill="1" applyAlignment="1">
      <alignment horizontal="center"/>
    </xf>
    <xf numFmtId="173" fontId="8" fillId="0" borderId="0" xfId="0" applyNumberFormat="1" applyFont="1" applyFill="1"/>
    <xf numFmtId="167" fontId="8" fillId="0" borderId="0" xfId="0" applyNumberFormat="1" applyFont="1" applyFill="1" applyAlignment="1">
      <alignment horizontal="center"/>
    </xf>
    <xf numFmtId="11" fontId="20" fillId="0" borderId="0" xfId="0" applyNumberFormat="1" applyFont="1" applyFill="1"/>
    <xf numFmtId="0" fontId="8" fillId="0" borderId="0" xfId="0" applyNumberFormat="1" applyFont="1" applyFill="1" applyAlignment="1">
      <alignment horizontal="center"/>
    </xf>
    <xf numFmtId="174" fontId="8" fillId="0" borderId="0" xfId="0" applyNumberFormat="1" applyFont="1" applyFill="1" applyAlignment="1">
      <alignment horizontal="center"/>
    </xf>
    <xf numFmtId="11" fontId="8" fillId="0" borderId="0" xfId="0" applyNumberFormat="1" applyFont="1" applyFill="1" applyBorder="1" applyAlignment="1">
      <alignment horizontal="center"/>
    </xf>
    <xf numFmtId="173" fontId="8" fillId="0" borderId="0" xfId="0" applyNumberFormat="1" applyFont="1" applyFill="1" applyBorder="1" applyAlignment="1">
      <alignment horizontal="center"/>
    </xf>
    <xf numFmtId="11" fontId="8" fillId="0" borderId="0" xfId="0" applyNumberFormat="1" applyFont="1" applyFill="1"/>
    <xf numFmtId="0" fontId="10" fillId="0" borderId="4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168" fontId="10" fillId="0" borderId="1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5" xfId="0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10" fillId="0" borderId="4" xfId="0" applyFont="1" applyBorder="1" applyAlignment="1">
      <alignment horizontal="center" vertical="center" wrapText="1"/>
    </xf>
    <xf numFmtId="0" fontId="0" fillId="0" borderId="7" xfId="0" applyBorder="1"/>
    <xf numFmtId="0" fontId="0" fillId="0" borderId="2" xfId="0" applyBorder="1"/>
  </cellXfs>
  <cellStyles count="13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hep/hex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HepHexDABDBA!$D$2:$D$101</c:f>
              <c:numCache>
                <c:formatCode>0.00E+00</c:formatCode>
                <c:ptCount val="100"/>
                <c:pt idx="0">
                  <c:v>294.0</c:v>
                </c:pt>
                <c:pt idx="1">
                  <c:v>294.79</c:v>
                </c:pt>
                <c:pt idx="2">
                  <c:v>295.58</c:v>
                </c:pt>
                <c:pt idx="3">
                  <c:v>296.37</c:v>
                </c:pt>
                <c:pt idx="4">
                  <c:v>297.16</c:v>
                </c:pt>
                <c:pt idx="5">
                  <c:v>297.95</c:v>
                </c:pt>
                <c:pt idx="6">
                  <c:v>298.7401</c:v>
                </c:pt>
                <c:pt idx="7">
                  <c:v>299.5301</c:v>
                </c:pt>
                <c:pt idx="8">
                  <c:v>300.3201</c:v>
                </c:pt>
                <c:pt idx="9">
                  <c:v>301.1101</c:v>
                </c:pt>
                <c:pt idx="10">
                  <c:v>301.9001</c:v>
                </c:pt>
                <c:pt idx="11">
                  <c:v>302.6901</c:v>
                </c:pt>
                <c:pt idx="12">
                  <c:v>303.4801</c:v>
                </c:pt>
                <c:pt idx="13">
                  <c:v>304.2701</c:v>
                </c:pt>
                <c:pt idx="14">
                  <c:v>305.0601</c:v>
                </c:pt>
                <c:pt idx="15">
                  <c:v>305.8501</c:v>
                </c:pt>
                <c:pt idx="16">
                  <c:v>306.6401</c:v>
                </c:pt>
                <c:pt idx="17">
                  <c:v>307.4301</c:v>
                </c:pt>
                <c:pt idx="18">
                  <c:v>308.2202</c:v>
                </c:pt>
                <c:pt idx="19">
                  <c:v>309.0102</c:v>
                </c:pt>
                <c:pt idx="20">
                  <c:v>309.8002</c:v>
                </c:pt>
                <c:pt idx="21">
                  <c:v>310.5902</c:v>
                </c:pt>
                <c:pt idx="22">
                  <c:v>311.3802</c:v>
                </c:pt>
                <c:pt idx="23">
                  <c:v>312.1702</c:v>
                </c:pt>
                <c:pt idx="24">
                  <c:v>312.9602</c:v>
                </c:pt>
                <c:pt idx="25">
                  <c:v>313.7502</c:v>
                </c:pt>
                <c:pt idx="26">
                  <c:v>314.5402</c:v>
                </c:pt>
                <c:pt idx="27">
                  <c:v>315.3302</c:v>
                </c:pt>
                <c:pt idx="28">
                  <c:v>316.1202</c:v>
                </c:pt>
                <c:pt idx="29">
                  <c:v>316.9102</c:v>
                </c:pt>
                <c:pt idx="30">
                  <c:v>317.7003</c:v>
                </c:pt>
                <c:pt idx="31">
                  <c:v>318.4903</c:v>
                </c:pt>
                <c:pt idx="32">
                  <c:v>319.2803</c:v>
                </c:pt>
                <c:pt idx="33">
                  <c:v>320.0703</c:v>
                </c:pt>
                <c:pt idx="34">
                  <c:v>320.8603</c:v>
                </c:pt>
                <c:pt idx="35">
                  <c:v>321.6503</c:v>
                </c:pt>
                <c:pt idx="36">
                  <c:v>322.4403</c:v>
                </c:pt>
                <c:pt idx="37">
                  <c:v>323.2303</c:v>
                </c:pt>
                <c:pt idx="38">
                  <c:v>324.0203</c:v>
                </c:pt>
                <c:pt idx="39">
                  <c:v>324.8103</c:v>
                </c:pt>
                <c:pt idx="40">
                  <c:v>325.6003</c:v>
                </c:pt>
                <c:pt idx="41">
                  <c:v>326.3904</c:v>
                </c:pt>
                <c:pt idx="42">
                  <c:v>327.1804</c:v>
                </c:pt>
                <c:pt idx="43">
                  <c:v>327.9704</c:v>
                </c:pt>
                <c:pt idx="44">
                  <c:v>328.7604</c:v>
                </c:pt>
                <c:pt idx="45">
                  <c:v>329.5504</c:v>
                </c:pt>
                <c:pt idx="46">
                  <c:v>330.3404</c:v>
                </c:pt>
                <c:pt idx="47">
                  <c:v>331.1304</c:v>
                </c:pt>
                <c:pt idx="48">
                  <c:v>331.9204</c:v>
                </c:pt>
                <c:pt idx="49">
                  <c:v>332.7104</c:v>
                </c:pt>
                <c:pt idx="50">
                  <c:v>333.5004</c:v>
                </c:pt>
                <c:pt idx="51">
                  <c:v>334.2904</c:v>
                </c:pt>
                <c:pt idx="52">
                  <c:v>335.0804</c:v>
                </c:pt>
                <c:pt idx="53">
                  <c:v>335.8705</c:v>
                </c:pt>
                <c:pt idx="54">
                  <c:v>336.6605</c:v>
                </c:pt>
                <c:pt idx="55">
                  <c:v>337.4505</c:v>
                </c:pt>
                <c:pt idx="56">
                  <c:v>338.2405</c:v>
                </c:pt>
                <c:pt idx="57">
                  <c:v>339.0305</c:v>
                </c:pt>
                <c:pt idx="58">
                  <c:v>339.8205</c:v>
                </c:pt>
                <c:pt idx="59">
                  <c:v>340.6105</c:v>
                </c:pt>
                <c:pt idx="60">
                  <c:v>341.4005</c:v>
                </c:pt>
                <c:pt idx="61">
                  <c:v>342.1905</c:v>
                </c:pt>
                <c:pt idx="62">
                  <c:v>342.9805</c:v>
                </c:pt>
                <c:pt idx="63">
                  <c:v>343.7705</c:v>
                </c:pt>
                <c:pt idx="64">
                  <c:v>344.5605</c:v>
                </c:pt>
                <c:pt idx="65">
                  <c:v>345.3506</c:v>
                </c:pt>
                <c:pt idx="66">
                  <c:v>346.1406</c:v>
                </c:pt>
                <c:pt idx="67">
                  <c:v>346.9306</c:v>
                </c:pt>
                <c:pt idx="68">
                  <c:v>347.7206</c:v>
                </c:pt>
                <c:pt idx="69">
                  <c:v>348.5106</c:v>
                </c:pt>
                <c:pt idx="70">
                  <c:v>349.3006</c:v>
                </c:pt>
                <c:pt idx="71">
                  <c:v>350.0906</c:v>
                </c:pt>
                <c:pt idx="72">
                  <c:v>350.8806</c:v>
                </c:pt>
                <c:pt idx="73">
                  <c:v>351.6706</c:v>
                </c:pt>
                <c:pt idx="74">
                  <c:v>352.4606</c:v>
                </c:pt>
                <c:pt idx="75">
                  <c:v>353.2506</c:v>
                </c:pt>
                <c:pt idx="76">
                  <c:v>354.0406</c:v>
                </c:pt>
                <c:pt idx="77">
                  <c:v>354.8307</c:v>
                </c:pt>
                <c:pt idx="78">
                  <c:v>355.6207</c:v>
                </c:pt>
                <c:pt idx="79">
                  <c:v>356.4107</c:v>
                </c:pt>
                <c:pt idx="80">
                  <c:v>357.2007</c:v>
                </c:pt>
                <c:pt idx="81">
                  <c:v>357.9907</c:v>
                </c:pt>
                <c:pt idx="82">
                  <c:v>358.7807</c:v>
                </c:pt>
                <c:pt idx="83">
                  <c:v>359.5707</c:v>
                </c:pt>
                <c:pt idx="84">
                  <c:v>360.3607</c:v>
                </c:pt>
                <c:pt idx="85">
                  <c:v>361.1507</c:v>
                </c:pt>
                <c:pt idx="86">
                  <c:v>361.9407</c:v>
                </c:pt>
                <c:pt idx="87">
                  <c:v>362.7307</c:v>
                </c:pt>
                <c:pt idx="88">
                  <c:v>363.5208</c:v>
                </c:pt>
                <c:pt idx="89">
                  <c:v>364.3108</c:v>
                </c:pt>
                <c:pt idx="90">
                  <c:v>365.1008</c:v>
                </c:pt>
                <c:pt idx="91">
                  <c:v>365.8908</c:v>
                </c:pt>
                <c:pt idx="92">
                  <c:v>366.6808</c:v>
                </c:pt>
                <c:pt idx="93">
                  <c:v>367.4708</c:v>
                </c:pt>
                <c:pt idx="94">
                  <c:v>368.2608</c:v>
                </c:pt>
                <c:pt idx="95">
                  <c:v>369.0508</c:v>
                </c:pt>
                <c:pt idx="96">
                  <c:v>369.8408</c:v>
                </c:pt>
                <c:pt idx="97">
                  <c:v>370.6308</c:v>
                </c:pt>
                <c:pt idx="98">
                  <c:v>371.4208</c:v>
                </c:pt>
                <c:pt idx="99">
                  <c:v>373.0</c:v>
                </c:pt>
              </c:numCache>
            </c:numRef>
          </c:xVal>
          <c:yVal>
            <c:numRef>
              <c:f>HepHexDABDBA!$A$2:$A$101</c:f>
              <c:numCache>
                <c:formatCode>0.00E+00</c:formatCode>
                <c:ptCount val="100"/>
                <c:pt idx="0">
                  <c:v>2.09974E-9</c:v>
                </c:pt>
                <c:pt idx="1">
                  <c:v>2.124777E-9</c:v>
                </c:pt>
                <c:pt idx="2">
                  <c:v>2.149993E-9</c:v>
                </c:pt>
                <c:pt idx="3">
                  <c:v>2.175385E-9</c:v>
                </c:pt>
                <c:pt idx="4">
                  <c:v>2.200957E-9</c:v>
                </c:pt>
                <c:pt idx="5">
                  <c:v>2.226706E-9</c:v>
                </c:pt>
                <c:pt idx="6">
                  <c:v>2.252634E-9</c:v>
                </c:pt>
                <c:pt idx="7">
                  <c:v>2.278741E-9</c:v>
                </c:pt>
                <c:pt idx="8">
                  <c:v>2.305026E-9</c:v>
                </c:pt>
                <c:pt idx="9">
                  <c:v>2.331489E-9</c:v>
                </c:pt>
                <c:pt idx="10">
                  <c:v>2.358134E-9</c:v>
                </c:pt>
                <c:pt idx="11">
                  <c:v>2.384956E-9</c:v>
                </c:pt>
                <c:pt idx="12">
                  <c:v>2.411958E-9</c:v>
                </c:pt>
                <c:pt idx="13">
                  <c:v>2.43914E-9</c:v>
                </c:pt>
                <c:pt idx="14">
                  <c:v>2.466501E-9</c:v>
                </c:pt>
                <c:pt idx="15">
                  <c:v>2.494043E-9</c:v>
                </c:pt>
                <c:pt idx="16">
                  <c:v>2.521765E-9</c:v>
                </c:pt>
                <c:pt idx="17">
                  <c:v>2.549666E-9</c:v>
                </c:pt>
                <c:pt idx="18">
                  <c:v>2.577748E-9</c:v>
                </c:pt>
                <c:pt idx="19">
                  <c:v>2.60601E-9</c:v>
                </c:pt>
                <c:pt idx="20">
                  <c:v>2.634452E-9</c:v>
                </c:pt>
                <c:pt idx="21">
                  <c:v>2.663076E-9</c:v>
                </c:pt>
                <c:pt idx="22">
                  <c:v>2.69188E-9</c:v>
                </c:pt>
                <c:pt idx="23">
                  <c:v>2.720866E-9</c:v>
                </c:pt>
                <c:pt idx="24">
                  <c:v>2.750032E-9</c:v>
                </c:pt>
                <c:pt idx="25">
                  <c:v>2.779379E-9</c:v>
                </c:pt>
                <c:pt idx="26">
                  <c:v>2.808906E-9</c:v>
                </c:pt>
                <c:pt idx="27">
                  <c:v>2.838616E-9</c:v>
                </c:pt>
                <c:pt idx="28">
                  <c:v>2.868507E-9</c:v>
                </c:pt>
                <c:pt idx="29">
                  <c:v>2.898579E-9</c:v>
                </c:pt>
                <c:pt idx="30">
                  <c:v>2.928833E-9</c:v>
                </c:pt>
                <c:pt idx="31">
                  <c:v>2.959268E-9</c:v>
                </c:pt>
                <c:pt idx="32">
                  <c:v>2.989886E-9</c:v>
                </c:pt>
                <c:pt idx="33">
                  <c:v>3.020684E-9</c:v>
                </c:pt>
                <c:pt idx="34">
                  <c:v>3.051665E-9</c:v>
                </c:pt>
                <c:pt idx="35">
                  <c:v>3.082828E-9</c:v>
                </c:pt>
                <c:pt idx="36">
                  <c:v>3.114172E-9</c:v>
                </c:pt>
                <c:pt idx="37">
                  <c:v>3.145698E-9</c:v>
                </c:pt>
                <c:pt idx="38">
                  <c:v>3.177406E-9</c:v>
                </c:pt>
                <c:pt idx="39">
                  <c:v>3.209297E-9</c:v>
                </c:pt>
                <c:pt idx="40">
                  <c:v>3.241369E-9</c:v>
                </c:pt>
                <c:pt idx="41">
                  <c:v>3.273624E-9</c:v>
                </c:pt>
                <c:pt idx="42">
                  <c:v>3.306061E-9</c:v>
                </c:pt>
                <c:pt idx="43">
                  <c:v>3.338679E-9</c:v>
                </c:pt>
                <c:pt idx="44">
                  <c:v>3.371482E-9</c:v>
                </c:pt>
                <c:pt idx="45">
                  <c:v>3.404464E-9</c:v>
                </c:pt>
                <c:pt idx="46">
                  <c:v>3.437631E-9</c:v>
                </c:pt>
                <c:pt idx="47">
                  <c:v>3.470979E-9</c:v>
                </c:pt>
                <c:pt idx="48">
                  <c:v>3.50451E-9</c:v>
                </c:pt>
                <c:pt idx="49">
                  <c:v>3.538223E-9</c:v>
                </c:pt>
                <c:pt idx="50">
                  <c:v>3.572118E-9</c:v>
                </c:pt>
                <c:pt idx="51">
                  <c:v>3.606196E-9</c:v>
                </c:pt>
                <c:pt idx="52">
                  <c:v>3.640457E-9</c:v>
                </c:pt>
                <c:pt idx="53">
                  <c:v>3.674898E-9</c:v>
                </c:pt>
                <c:pt idx="54">
                  <c:v>3.709524E-9</c:v>
                </c:pt>
                <c:pt idx="55">
                  <c:v>3.744331E-9</c:v>
                </c:pt>
                <c:pt idx="56">
                  <c:v>3.779321E-9</c:v>
                </c:pt>
                <c:pt idx="57">
                  <c:v>3.814493E-9</c:v>
                </c:pt>
                <c:pt idx="58">
                  <c:v>3.849848E-9</c:v>
                </c:pt>
                <c:pt idx="59">
                  <c:v>3.885384E-9</c:v>
                </c:pt>
                <c:pt idx="60">
                  <c:v>3.921103E-9</c:v>
                </c:pt>
                <c:pt idx="61">
                  <c:v>3.957005E-9</c:v>
                </c:pt>
                <c:pt idx="62">
                  <c:v>3.993089E-9</c:v>
                </c:pt>
                <c:pt idx="63">
                  <c:v>4.029355E-9</c:v>
                </c:pt>
                <c:pt idx="64">
                  <c:v>4.065803E-9</c:v>
                </c:pt>
                <c:pt idx="65">
                  <c:v>4.102434E-9</c:v>
                </c:pt>
                <c:pt idx="66">
                  <c:v>4.139246E-9</c:v>
                </c:pt>
                <c:pt idx="67">
                  <c:v>4.176241E-9</c:v>
                </c:pt>
                <c:pt idx="68">
                  <c:v>4.213418E-9</c:v>
                </c:pt>
                <c:pt idx="69">
                  <c:v>4.250776E-9</c:v>
                </c:pt>
                <c:pt idx="70">
                  <c:v>4.288318E-9</c:v>
                </c:pt>
                <c:pt idx="71">
                  <c:v>4.32604E-9</c:v>
                </c:pt>
                <c:pt idx="72">
                  <c:v>4.363945E-9</c:v>
                </c:pt>
                <c:pt idx="73">
                  <c:v>4.402032E-9</c:v>
                </c:pt>
                <c:pt idx="74">
                  <c:v>4.4403E-9</c:v>
                </c:pt>
                <c:pt idx="75">
                  <c:v>4.478751E-9</c:v>
                </c:pt>
                <c:pt idx="76">
                  <c:v>4.517382E-9</c:v>
                </c:pt>
                <c:pt idx="77">
                  <c:v>4.556195E-9</c:v>
                </c:pt>
                <c:pt idx="78">
                  <c:v>4.59519E-9</c:v>
                </c:pt>
                <c:pt idx="79">
                  <c:v>4.634367E-9</c:v>
                </c:pt>
                <c:pt idx="80">
                  <c:v>4.673725E-9</c:v>
                </c:pt>
                <c:pt idx="81">
                  <c:v>4.713264E-9</c:v>
                </c:pt>
                <c:pt idx="82">
                  <c:v>4.752984E-9</c:v>
                </c:pt>
                <c:pt idx="83">
                  <c:v>4.792885E-9</c:v>
                </c:pt>
                <c:pt idx="84">
                  <c:v>4.832968E-9</c:v>
                </c:pt>
                <c:pt idx="85">
                  <c:v>4.873232E-9</c:v>
                </c:pt>
                <c:pt idx="86">
                  <c:v>4.913676E-9</c:v>
                </c:pt>
                <c:pt idx="87">
                  <c:v>4.954302E-9</c:v>
                </c:pt>
                <c:pt idx="88">
                  <c:v>4.995109E-9</c:v>
                </c:pt>
                <c:pt idx="89">
                  <c:v>5.036095E-9</c:v>
                </c:pt>
                <c:pt idx="90">
                  <c:v>5.077262E-9</c:v>
                </c:pt>
                <c:pt idx="91">
                  <c:v>5.118611E-9</c:v>
                </c:pt>
                <c:pt idx="92">
                  <c:v>5.160139E-9</c:v>
                </c:pt>
                <c:pt idx="93">
                  <c:v>5.201847E-9</c:v>
                </c:pt>
                <c:pt idx="94">
                  <c:v>5.243737E-9</c:v>
                </c:pt>
                <c:pt idx="95">
                  <c:v>5.285805E-9</c:v>
                </c:pt>
                <c:pt idx="96">
                  <c:v>5.328054E-9</c:v>
                </c:pt>
                <c:pt idx="97">
                  <c:v>5.370483E-9</c:v>
                </c:pt>
                <c:pt idx="98">
                  <c:v>5.413091E-9</c:v>
                </c:pt>
                <c:pt idx="99">
                  <c:v>5.4988E-9</c:v>
                </c:pt>
              </c:numCache>
            </c:numRef>
          </c:yVal>
          <c:smooth val="1"/>
        </c:ser>
        <c:ser>
          <c:idx val="1"/>
          <c:order val="1"/>
          <c:tx>
            <c:v>DBA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HepHexDABDBA!$D$2:$D$101</c:f>
              <c:numCache>
                <c:formatCode>0.00E+00</c:formatCode>
                <c:ptCount val="100"/>
                <c:pt idx="0">
                  <c:v>294.0</c:v>
                </c:pt>
                <c:pt idx="1">
                  <c:v>294.79</c:v>
                </c:pt>
                <c:pt idx="2">
                  <c:v>295.58</c:v>
                </c:pt>
                <c:pt idx="3">
                  <c:v>296.37</c:v>
                </c:pt>
                <c:pt idx="4">
                  <c:v>297.16</c:v>
                </c:pt>
                <c:pt idx="5">
                  <c:v>297.95</c:v>
                </c:pt>
                <c:pt idx="6">
                  <c:v>298.7401</c:v>
                </c:pt>
                <c:pt idx="7">
                  <c:v>299.5301</c:v>
                </c:pt>
                <c:pt idx="8">
                  <c:v>300.3201</c:v>
                </c:pt>
                <c:pt idx="9">
                  <c:v>301.1101</c:v>
                </c:pt>
                <c:pt idx="10">
                  <c:v>301.9001</c:v>
                </c:pt>
                <c:pt idx="11">
                  <c:v>302.6901</c:v>
                </c:pt>
                <c:pt idx="12">
                  <c:v>303.4801</c:v>
                </c:pt>
                <c:pt idx="13">
                  <c:v>304.2701</c:v>
                </c:pt>
                <c:pt idx="14">
                  <c:v>305.0601</c:v>
                </c:pt>
                <c:pt idx="15">
                  <c:v>305.8501</c:v>
                </c:pt>
                <c:pt idx="16">
                  <c:v>306.6401</c:v>
                </c:pt>
                <c:pt idx="17">
                  <c:v>307.4301</c:v>
                </c:pt>
                <c:pt idx="18">
                  <c:v>308.2202</c:v>
                </c:pt>
                <c:pt idx="19">
                  <c:v>309.0102</c:v>
                </c:pt>
                <c:pt idx="20">
                  <c:v>309.8002</c:v>
                </c:pt>
                <c:pt idx="21">
                  <c:v>310.5902</c:v>
                </c:pt>
                <c:pt idx="22">
                  <c:v>311.3802</c:v>
                </c:pt>
                <c:pt idx="23">
                  <c:v>312.1702</c:v>
                </c:pt>
                <c:pt idx="24">
                  <c:v>312.9602</c:v>
                </c:pt>
                <c:pt idx="25">
                  <c:v>313.7502</c:v>
                </c:pt>
                <c:pt idx="26">
                  <c:v>314.5402</c:v>
                </c:pt>
                <c:pt idx="27">
                  <c:v>315.3302</c:v>
                </c:pt>
                <c:pt idx="28">
                  <c:v>316.1202</c:v>
                </c:pt>
                <c:pt idx="29">
                  <c:v>316.9102</c:v>
                </c:pt>
                <c:pt idx="30">
                  <c:v>317.7003</c:v>
                </c:pt>
                <c:pt idx="31">
                  <c:v>318.4903</c:v>
                </c:pt>
                <c:pt idx="32">
                  <c:v>319.2803</c:v>
                </c:pt>
                <c:pt idx="33">
                  <c:v>320.0703</c:v>
                </c:pt>
                <c:pt idx="34">
                  <c:v>320.8603</c:v>
                </c:pt>
                <c:pt idx="35">
                  <c:v>321.6503</c:v>
                </c:pt>
                <c:pt idx="36">
                  <c:v>322.4403</c:v>
                </c:pt>
                <c:pt idx="37">
                  <c:v>323.2303</c:v>
                </c:pt>
                <c:pt idx="38">
                  <c:v>324.0203</c:v>
                </c:pt>
                <c:pt idx="39">
                  <c:v>324.8103</c:v>
                </c:pt>
                <c:pt idx="40">
                  <c:v>325.6003</c:v>
                </c:pt>
                <c:pt idx="41">
                  <c:v>326.3904</c:v>
                </c:pt>
                <c:pt idx="42">
                  <c:v>327.1804</c:v>
                </c:pt>
                <c:pt idx="43">
                  <c:v>327.9704</c:v>
                </c:pt>
                <c:pt idx="44">
                  <c:v>328.7604</c:v>
                </c:pt>
                <c:pt idx="45">
                  <c:v>329.5504</c:v>
                </c:pt>
                <c:pt idx="46">
                  <c:v>330.3404</c:v>
                </c:pt>
                <c:pt idx="47">
                  <c:v>331.1304</c:v>
                </c:pt>
                <c:pt idx="48">
                  <c:v>331.9204</c:v>
                </c:pt>
                <c:pt idx="49">
                  <c:v>332.7104</c:v>
                </c:pt>
                <c:pt idx="50">
                  <c:v>333.5004</c:v>
                </c:pt>
                <c:pt idx="51">
                  <c:v>334.2904</c:v>
                </c:pt>
                <c:pt idx="52">
                  <c:v>335.0804</c:v>
                </c:pt>
                <c:pt idx="53">
                  <c:v>335.8705</c:v>
                </c:pt>
                <c:pt idx="54">
                  <c:v>336.6605</c:v>
                </c:pt>
                <c:pt idx="55">
                  <c:v>337.4505</c:v>
                </c:pt>
                <c:pt idx="56">
                  <c:v>338.2405</c:v>
                </c:pt>
                <c:pt idx="57">
                  <c:v>339.0305</c:v>
                </c:pt>
                <c:pt idx="58">
                  <c:v>339.8205</c:v>
                </c:pt>
                <c:pt idx="59">
                  <c:v>340.6105</c:v>
                </c:pt>
                <c:pt idx="60">
                  <c:v>341.4005</c:v>
                </c:pt>
                <c:pt idx="61">
                  <c:v>342.1905</c:v>
                </c:pt>
                <c:pt idx="62">
                  <c:v>342.9805</c:v>
                </c:pt>
                <c:pt idx="63">
                  <c:v>343.7705</c:v>
                </c:pt>
                <c:pt idx="64">
                  <c:v>344.5605</c:v>
                </c:pt>
                <c:pt idx="65">
                  <c:v>345.3506</c:v>
                </c:pt>
                <c:pt idx="66">
                  <c:v>346.1406</c:v>
                </c:pt>
                <c:pt idx="67">
                  <c:v>346.9306</c:v>
                </c:pt>
                <c:pt idx="68">
                  <c:v>347.7206</c:v>
                </c:pt>
                <c:pt idx="69">
                  <c:v>348.5106</c:v>
                </c:pt>
                <c:pt idx="70">
                  <c:v>349.3006</c:v>
                </c:pt>
                <c:pt idx="71">
                  <c:v>350.0906</c:v>
                </c:pt>
                <c:pt idx="72">
                  <c:v>350.8806</c:v>
                </c:pt>
                <c:pt idx="73">
                  <c:v>351.6706</c:v>
                </c:pt>
                <c:pt idx="74">
                  <c:v>352.4606</c:v>
                </c:pt>
                <c:pt idx="75">
                  <c:v>353.2506</c:v>
                </c:pt>
                <c:pt idx="76">
                  <c:v>354.0406</c:v>
                </c:pt>
                <c:pt idx="77">
                  <c:v>354.8307</c:v>
                </c:pt>
                <c:pt idx="78">
                  <c:v>355.6207</c:v>
                </c:pt>
                <c:pt idx="79">
                  <c:v>356.4107</c:v>
                </c:pt>
                <c:pt idx="80">
                  <c:v>357.2007</c:v>
                </c:pt>
                <c:pt idx="81">
                  <c:v>357.9907</c:v>
                </c:pt>
                <c:pt idx="82">
                  <c:v>358.7807</c:v>
                </c:pt>
                <c:pt idx="83">
                  <c:v>359.5707</c:v>
                </c:pt>
                <c:pt idx="84">
                  <c:v>360.3607</c:v>
                </c:pt>
                <c:pt idx="85">
                  <c:v>361.1507</c:v>
                </c:pt>
                <c:pt idx="86">
                  <c:v>361.9407</c:v>
                </c:pt>
                <c:pt idx="87">
                  <c:v>362.7307</c:v>
                </c:pt>
                <c:pt idx="88">
                  <c:v>363.5208</c:v>
                </c:pt>
                <c:pt idx="89">
                  <c:v>364.3108</c:v>
                </c:pt>
                <c:pt idx="90">
                  <c:v>365.1008</c:v>
                </c:pt>
                <c:pt idx="91">
                  <c:v>365.8908</c:v>
                </c:pt>
                <c:pt idx="92">
                  <c:v>366.6808</c:v>
                </c:pt>
                <c:pt idx="93">
                  <c:v>367.4708</c:v>
                </c:pt>
                <c:pt idx="94">
                  <c:v>368.2608</c:v>
                </c:pt>
                <c:pt idx="95">
                  <c:v>369.0508</c:v>
                </c:pt>
                <c:pt idx="96">
                  <c:v>369.8408</c:v>
                </c:pt>
                <c:pt idx="97">
                  <c:v>370.6308</c:v>
                </c:pt>
                <c:pt idx="98">
                  <c:v>371.4208</c:v>
                </c:pt>
                <c:pt idx="99">
                  <c:v>373.0</c:v>
                </c:pt>
              </c:numCache>
            </c:numRef>
          </c:xVal>
          <c:yVal>
            <c:numRef>
              <c:f>HepHexDABDBA!$B$2:$B$101</c:f>
              <c:numCache>
                <c:formatCode>0.00E+00</c:formatCode>
                <c:ptCount val="100"/>
                <c:pt idx="0">
                  <c:v>4.288551E-10</c:v>
                </c:pt>
                <c:pt idx="1">
                  <c:v>4.367227E-10</c:v>
                </c:pt>
                <c:pt idx="2">
                  <c:v>4.446948E-10</c:v>
                </c:pt>
                <c:pt idx="3">
                  <c:v>4.527719E-10</c:v>
                </c:pt>
                <c:pt idx="4">
                  <c:v>4.609547E-10</c:v>
                </c:pt>
                <c:pt idx="5">
                  <c:v>4.692443E-10</c:v>
                </c:pt>
                <c:pt idx="6">
                  <c:v>4.776413E-10</c:v>
                </c:pt>
                <c:pt idx="7">
                  <c:v>4.861464E-10</c:v>
                </c:pt>
                <c:pt idx="8">
                  <c:v>4.947605E-10</c:v>
                </c:pt>
                <c:pt idx="9">
                  <c:v>5.034841E-10</c:v>
                </c:pt>
                <c:pt idx="10">
                  <c:v>5.123185E-10</c:v>
                </c:pt>
                <c:pt idx="11">
                  <c:v>5.212638E-10</c:v>
                </c:pt>
                <c:pt idx="12">
                  <c:v>5.303213E-10</c:v>
                </c:pt>
                <c:pt idx="13">
                  <c:v>5.394915E-10</c:v>
                </c:pt>
                <c:pt idx="14">
                  <c:v>5.487754E-10</c:v>
                </c:pt>
                <c:pt idx="15">
                  <c:v>5.581732E-10</c:v>
                </c:pt>
                <c:pt idx="16">
                  <c:v>5.676865E-10</c:v>
                </c:pt>
                <c:pt idx="17">
                  <c:v>5.773155E-10</c:v>
                </c:pt>
                <c:pt idx="18">
                  <c:v>5.870608E-10</c:v>
                </c:pt>
                <c:pt idx="19">
                  <c:v>5.969236E-10</c:v>
                </c:pt>
                <c:pt idx="20">
                  <c:v>6.069046E-10</c:v>
                </c:pt>
                <c:pt idx="21">
                  <c:v>6.170042E-10</c:v>
                </c:pt>
                <c:pt idx="22">
                  <c:v>6.272237E-10</c:v>
                </c:pt>
                <c:pt idx="23">
                  <c:v>6.375632E-10</c:v>
                </c:pt>
                <c:pt idx="24">
                  <c:v>6.480239E-10</c:v>
                </c:pt>
                <c:pt idx="25">
                  <c:v>6.586066E-10</c:v>
                </c:pt>
                <c:pt idx="26">
                  <c:v>6.693118E-10</c:v>
                </c:pt>
                <c:pt idx="27">
                  <c:v>6.801404E-10</c:v>
                </c:pt>
                <c:pt idx="28">
                  <c:v>6.910927E-10</c:v>
                </c:pt>
                <c:pt idx="29">
                  <c:v>7.021702E-10</c:v>
                </c:pt>
                <c:pt idx="30">
                  <c:v>7.133735E-10</c:v>
                </c:pt>
                <c:pt idx="31">
                  <c:v>7.247026E-10</c:v>
                </c:pt>
                <c:pt idx="32">
                  <c:v>7.361591E-10</c:v>
                </c:pt>
                <c:pt idx="33">
                  <c:v>7.477429E-10</c:v>
                </c:pt>
                <c:pt idx="34">
                  <c:v>7.594558E-10</c:v>
                </c:pt>
                <c:pt idx="35">
                  <c:v>7.712974E-10</c:v>
                </c:pt>
                <c:pt idx="36">
                  <c:v>7.832694E-10</c:v>
                </c:pt>
                <c:pt idx="37">
                  <c:v>7.953719E-10</c:v>
                </c:pt>
                <c:pt idx="38">
                  <c:v>8.076058E-10</c:v>
                </c:pt>
                <c:pt idx="39">
                  <c:v>8.199718E-10</c:v>
                </c:pt>
                <c:pt idx="40">
                  <c:v>8.324709E-10</c:v>
                </c:pt>
                <c:pt idx="41">
                  <c:v>8.451032E-10</c:v>
                </c:pt>
                <c:pt idx="42">
                  <c:v>8.578702E-10</c:v>
                </c:pt>
                <c:pt idx="43">
                  <c:v>8.707723E-10</c:v>
                </c:pt>
                <c:pt idx="44">
                  <c:v>8.838099E-10</c:v>
                </c:pt>
                <c:pt idx="45">
                  <c:v>8.969839E-10</c:v>
                </c:pt>
                <c:pt idx="46">
                  <c:v>9.102952E-10</c:v>
                </c:pt>
                <c:pt idx="47">
                  <c:v>9.237443E-10</c:v>
                </c:pt>
                <c:pt idx="48">
                  <c:v>9.373321E-10</c:v>
                </c:pt>
                <c:pt idx="49">
                  <c:v>9.51059E-10</c:v>
                </c:pt>
                <c:pt idx="50">
                  <c:v>9.649264E-10</c:v>
                </c:pt>
                <c:pt idx="51">
                  <c:v>9.789339E-10</c:v>
                </c:pt>
                <c:pt idx="52">
                  <c:v>9.930831E-10</c:v>
                </c:pt>
                <c:pt idx="53">
                  <c:v>1.007374E-9</c:v>
                </c:pt>
                <c:pt idx="54">
                  <c:v>1.021808E-9</c:v>
                </c:pt>
                <c:pt idx="55">
                  <c:v>1.036386E-9</c:v>
                </c:pt>
                <c:pt idx="56">
                  <c:v>1.051107E-9</c:v>
                </c:pt>
                <c:pt idx="57">
                  <c:v>1.065974E-9</c:v>
                </c:pt>
                <c:pt idx="58">
                  <c:v>1.080986E-9</c:v>
                </c:pt>
                <c:pt idx="59">
                  <c:v>1.096144E-9</c:v>
                </c:pt>
                <c:pt idx="60">
                  <c:v>1.111449E-9</c:v>
                </c:pt>
                <c:pt idx="61">
                  <c:v>1.126901E-9</c:v>
                </c:pt>
                <c:pt idx="62">
                  <c:v>1.142502E-9</c:v>
                </c:pt>
                <c:pt idx="63">
                  <c:v>1.158252E-9</c:v>
                </c:pt>
                <c:pt idx="64">
                  <c:v>1.174152E-9</c:v>
                </c:pt>
                <c:pt idx="65">
                  <c:v>1.190201E-9</c:v>
                </c:pt>
                <c:pt idx="66">
                  <c:v>1.206402E-9</c:v>
                </c:pt>
                <c:pt idx="67">
                  <c:v>1.222754E-9</c:v>
                </c:pt>
                <c:pt idx="68">
                  <c:v>1.239259E-9</c:v>
                </c:pt>
                <c:pt idx="69">
                  <c:v>1.255916E-9</c:v>
                </c:pt>
                <c:pt idx="70">
                  <c:v>1.272726E-9</c:v>
                </c:pt>
                <c:pt idx="71">
                  <c:v>1.289691E-9</c:v>
                </c:pt>
                <c:pt idx="72">
                  <c:v>1.306812E-9</c:v>
                </c:pt>
                <c:pt idx="73">
                  <c:v>1.324087E-9</c:v>
                </c:pt>
                <c:pt idx="74">
                  <c:v>1.341519E-9</c:v>
                </c:pt>
                <c:pt idx="75">
                  <c:v>1.359107E-9</c:v>
                </c:pt>
                <c:pt idx="76">
                  <c:v>1.376852E-9</c:v>
                </c:pt>
                <c:pt idx="77">
                  <c:v>1.394756E-9</c:v>
                </c:pt>
                <c:pt idx="78">
                  <c:v>1.412819E-9</c:v>
                </c:pt>
                <c:pt idx="79">
                  <c:v>1.431041E-9</c:v>
                </c:pt>
                <c:pt idx="80">
                  <c:v>1.449423E-9</c:v>
                </c:pt>
                <c:pt idx="81">
                  <c:v>1.467965E-9</c:v>
                </c:pt>
                <c:pt idx="82">
                  <c:v>1.486669E-9</c:v>
                </c:pt>
                <c:pt idx="83">
                  <c:v>1.505534E-9</c:v>
                </c:pt>
                <c:pt idx="84">
                  <c:v>1.524562E-9</c:v>
                </c:pt>
                <c:pt idx="85">
                  <c:v>1.543753E-9</c:v>
                </c:pt>
                <c:pt idx="86">
                  <c:v>1.563108E-9</c:v>
                </c:pt>
                <c:pt idx="87">
                  <c:v>1.582627E-9</c:v>
                </c:pt>
                <c:pt idx="88">
                  <c:v>1.60231E-9</c:v>
                </c:pt>
                <c:pt idx="89">
                  <c:v>1.622159E-9</c:v>
                </c:pt>
                <c:pt idx="90">
                  <c:v>1.642175E-9</c:v>
                </c:pt>
                <c:pt idx="91">
                  <c:v>1.662357E-9</c:v>
                </c:pt>
                <c:pt idx="92">
                  <c:v>1.682706E-9</c:v>
                </c:pt>
                <c:pt idx="93">
                  <c:v>1.703224E-9</c:v>
                </c:pt>
                <c:pt idx="94">
                  <c:v>1.72391E-9</c:v>
                </c:pt>
                <c:pt idx="95">
                  <c:v>1.744764E-9</c:v>
                </c:pt>
                <c:pt idx="96">
                  <c:v>1.765789E-9</c:v>
                </c:pt>
                <c:pt idx="97">
                  <c:v>1.786984E-9</c:v>
                </c:pt>
                <c:pt idx="98">
                  <c:v>1.808349E-9</c:v>
                </c:pt>
                <c:pt idx="99">
                  <c:v>1.851572E-9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805552"/>
        <c:axId val="437322208"/>
      </c:scatterChart>
      <c:valAx>
        <c:axId val="280805552"/>
        <c:scaling>
          <c:orientation val="minMax"/>
          <c:min val="29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  <a:r>
                  <a:rPr lang="en-US" baseline="0"/>
                  <a:t>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22208"/>
        <c:crosses val="autoZero"/>
        <c:crossBetween val="midCat"/>
      </c:valAx>
      <c:valAx>
        <c:axId val="4373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  <a:r>
                  <a:rPr lang="en-US" baseline="0"/>
                  <a:t> [m^2/s]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0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7024608501119"/>
          <c:y val="0.117124920195786"/>
          <c:w val="0.0788089330024814"/>
          <c:h val="0.0980525616116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232265</xdr:colOff>
      <xdr:row>430</xdr:row>
      <xdr:rowOff>101600</xdr:rowOff>
    </xdr:from>
    <xdr:to>
      <xdr:col>59</xdr:col>
      <xdr:colOff>1079139</xdr:colOff>
      <xdr:row>443</xdr:row>
      <xdr:rowOff>72815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68465" y="10147300"/>
          <a:ext cx="5964973" cy="21175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</xdr:colOff>
      <xdr:row>8</xdr:row>
      <xdr:rowOff>50800</xdr:rowOff>
    </xdr:from>
    <xdr:to>
      <xdr:col>11</xdr:col>
      <xdr:colOff>723900</xdr:colOff>
      <xdr:row>10</xdr:row>
      <xdr:rowOff>50800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032000"/>
          <a:ext cx="2349500" cy="33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800100</xdr:colOff>
      <xdr:row>12</xdr:row>
      <xdr:rowOff>152400</xdr:rowOff>
    </xdr:from>
    <xdr:to>
      <xdr:col>13</xdr:col>
      <xdr:colOff>419100</xdr:colOff>
      <xdr:row>27</xdr:row>
      <xdr:rowOff>0</xdr:rowOff>
    </xdr:to>
    <xdr:pic>
      <xdr:nvPicPr>
        <xdr:cNvPr id="3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2794000"/>
          <a:ext cx="4546600" cy="248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730250</xdr:colOff>
      <xdr:row>13</xdr:row>
      <xdr:rowOff>25400</xdr:rowOff>
    </xdr:from>
    <xdr:to>
      <xdr:col>14</xdr:col>
      <xdr:colOff>152400</xdr:colOff>
      <xdr:row>42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L423"/>
  <sheetViews>
    <sheetView topLeftCell="H1" zoomScaleNormal="120" workbookViewId="0">
      <selection activeCell="T295" sqref="T295"/>
    </sheetView>
  </sheetViews>
  <sheetFormatPr baseColWidth="10" defaultColWidth="8.83203125" defaultRowHeight="13" x14ac:dyDescent="0.15"/>
  <cols>
    <col min="1" max="1" width="4.5" style="1" hidden="1" customWidth="1"/>
    <col min="2" max="6" width="3.5" style="1" hidden="1" customWidth="1"/>
    <col min="7" max="7" width="8.1640625" style="1" hidden="1" customWidth="1"/>
    <col min="8" max="8" width="9" style="19" customWidth="1"/>
    <col min="9" max="9" width="11.1640625" style="1" hidden="1" customWidth="1"/>
    <col min="10" max="11" width="11.6640625" style="4" hidden="1" customWidth="1"/>
    <col min="12" max="12" width="11.5" style="19" customWidth="1"/>
    <col min="13" max="13" width="13.1640625" style="21" hidden="1" customWidth="1"/>
    <col min="14" max="14" width="17.6640625" style="21" hidden="1" customWidth="1"/>
    <col min="15" max="15" width="11.6640625" style="21" hidden="1" customWidth="1"/>
    <col min="16" max="16" width="11.6640625" style="21" customWidth="1"/>
    <col min="17" max="17" width="11.6640625" style="21" hidden="1" customWidth="1"/>
    <col min="18" max="18" width="9.6640625" style="19" hidden="1" customWidth="1"/>
    <col min="19" max="19" width="10.83203125" style="19" hidden="1" customWidth="1"/>
    <col min="20" max="20" width="11.83203125" style="19" customWidth="1"/>
    <col min="21" max="21" width="12.33203125" style="19" hidden="1" customWidth="1"/>
    <col min="22" max="22" width="11.1640625" style="19" customWidth="1"/>
    <col min="23" max="23" width="10.83203125" style="19" customWidth="1"/>
    <col min="24" max="24" width="13.83203125" style="19" bestFit="1" customWidth="1"/>
    <col min="25" max="25" width="9.33203125" style="19" hidden="1" customWidth="1"/>
    <col min="26" max="26" width="14.6640625" style="19" customWidth="1"/>
    <col min="27" max="27" width="11.6640625" style="19" customWidth="1"/>
    <col min="28" max="30" width="11" style="19" customWidth="1"/>
    <col min="31" max="31" width="8.1640625" style="39" customWidth="1"/>
    <col min="32" max="33" width="23.6640625" style="132" bestFit="1" customWidth="1"/>
    <col min="34" max="34" width="24" style="132" bestFit="1" customWidth="1"/>
    <col min="35" max="35" width="23.33203125" style="132" bestFit="1" customWidth="1"/>
    <col min="36" max="36" width="19.83203125" style="132" bestFit="1" customWidth="1"/>
    <col min="37" max="37" width="21.83203125" style="132" customWidth="1"/>
    <col min="38" max="38" width="21.6640625" style="132" bestFit="1" customWidth="1"/>
    <col min="39" max="39" width="14.6640625" style="132" bestFit="1" customWidth="1"/>
    <col min="40" max="45" width="14.6640625" style="132" customWidth="1"/>
    <col min="46" max="46" width="8.5" style="19" customWidth="1"/>
    <col min="47" max="47" width="8.1640625" style="38" customWidth="1"/>
    <col min="48" max="48" width="16.83203125" style="39" customWidth="1"/>
    <col min="49" max="49" width="15.83203125" style="39" customWidth="1"/>
    <col min="50" max="50" width="11.5" style="39" customWidth="1"/>
    <col min="51" max="51" width="8.33203125" style="40" customWidth="1"/>
    <col min="52" max="52" width="9.1640625" style="41" customWidth="1"/>
    <col min="53" max="53" width="5.1640625" style="38" customWidth="1"/>
    <col min="54" max="57" width="8" style="41" customWidth="1"/>
    <col min="58" max="58" width="10.6640625" style="41" customWidth="1"/>
    <col min="59" max="59" width="48.5" style="42" customWidth="1"/>
    <col min="60" max="60" width="15.33203125" style="42" bestFit="1" customWidth="1"/>
    <col min="61" max="61" width="27.1640625" style="42" bestFit="1" customWidth="1"/>
    <col min="62" max="16384" width="8.83203125" style="42"/>
  </cols>
  <sheetData>
    <row r="1" spans="1:61" ht="13" customHeight="1" x14ac:dyDescent="0.15">
      <c r="A1" s="197"/>
      <c r="B1" s="197"/>
      <c r="C1" s="197"/>
      <c r="D1" s="197"/>
      <c r="E1" s="197"/>
      <c r="F1" s="197"/>
      <c r="G1" s="198"/>
      <c r="H1" s="199"/>
      <c r="I1" s="192" t="s">
        <v>20</v>
      </c>
      <c r="J1" s="193"/>
      <c r="K1" s="135"/>
      <c r="M1" s="19"/>
      <c r="N1" s="19"/>
      <c r="O1" s="19"/>
      <c r="P1" s="19"/>
      <c r="Q1" s="19"/>
      <c r="AZ1" s="194" t="s">
        <v>200</v>
      </c>
      <c r="BA1" s="194"/>
      <c r="BB1" s="194"/>
      <c r="BC1" s="194"/>
      <c r="BD1" s="194"/>
      <c r="BE1" s="194"/>
      <c r="BF1" s="194"/>
    </row>
    <row r="2" spans="1:61" s="149" customFormat="1" ht="78" x14ac:dyDescent="0.15">
      <c r="A2" s="195" t="s">
        <v>293</v>
      </c>
      <c r="B2" s="196"/>
      <c r="C2" s="200" t="s">
        <v>507</v>
      </c>
      <c r="D2" s="201"/>
      <c r="E2" s="201"/>
      <c r="F2" s="202"/>
      <c r="G2" s="24" t="s">
        <v>19</v>
      </c>
      <c r="H2" s="24" t="s">
        <v>18</v>
      </c>
      <c r="I2" s="5" t="s">
        <v>21</v>
      </c>
      <c r="J2" s="6" t="s">
        <v>22</v>
      </c>
      <c r="K2" s="6"/>
      <c r="L2" s="142" t="s">
        <v>0</v>
      </c>
      <c r="M2" s="160" t="s">
        <v>568</v>
      </c>
      <c r="N2" s="160" t="s">
        <v>569</v>
      </c>
      <c r="O2" s="170" t="s">
        <v>570</v>
      </c>
      <c r="P2" s="170" t="s">
        <v>779</v>
      </c>
      <c r="Q2" s="24" t="s">
        <v>752</v>
      </c>
      <c r="R2" s="24" t="s">
        <v>559</v>
      </c>
      <c r="S2" s="24" t="s">
        <v>561</v>
      </c>
      <c r="T2" s="170" t="s">
        <v>558</v>
      </c>
      <c r="U2" s="24" t="s">
        <v>648</v>
      </c>
      <c r="V2" s="170" t="s">
        <v>560</v>
      </c>
      <c r="W2" s="170" t="s">
        <v>564</v>
      </c>
      <c r="X2" s="170" t="s">
        <v>694</v>
      </c>
      <c r="Y2" s="92" t="s">
        <v>700</v>
      </c>
      <c r="Z2" s="24" t="s">
        <v>565</v>
      </c>
      <c r="AA2" s="24" t="s">
        <v>566</v>
      </c>
      <c r="AB2" s="24" t="s">
        <v>567</v>
      </c>
      <c r="AC2" s="24" t="s">
        <v>781</v>
      </c>
      <c r="AD2" s="24" t="s">
        <v>684</v>
      </c>
      <c r="AE2" s="171" t="s">
        <v>32</v>
      </c>
      <c r="AF2" s="181" t="s">
        <v>763</v>
      </c>
      <c r="AG2" s="143" t="s">
        <v>760</v>
      </c>
      <c r="AH2" s="143" t="s">
        <v>761</v>
      </c>
      <c r="AI2" s="143" t="s">
        <v>762</v>
      </c>
      <c r="AJ2" s="143" t="s">
        <v>764</v>
      </c>
      <c r="AK2" s="143" t="s">
        <v>767</v>
      </c>
      <c r="AL2" s="143" t="s">
        <v>765</v>
      </c>
      <c r="AM2" s="143" t="s">
        <v>769</v>
      </c>
      <c r="AN2" s="77" t="s">
        <v>782</v>
      </c>
      <c r="AO2" s="77" t="s">
        <v>783</v>
      </c>
      <c r="AP2" s="77" t="s">
        <v>784</v>
      </c>
      <c r="AQ2" s="77" t="s">
        <v>785</v>
      </c>
      <c r="AR2" s="77" t="s">
        <v>786</v>
      </c>
      <c r="AS2" s="77" t="s">
        <v>787</v>
      </c>
      <c r="AT2" s="24" t="s">
        <v>376</v>
      </c>
      <c r="AU2" s="144" t="s">
        <v>377</v>
      </c>
      <c r="AV2" s="95" t="s">
        <v>47</v>
      </c>
      <c r="AW2" s="95" t="s">
        <v>315</v>
      </c>
      <c r="AX2" s="95" t="s">
        <v>319</v>
      </c>
      <c r="AY2" s="145" t="s">
        <v>212</v>
      </c>
      <c r="AZ2" s="146" t="s">
        <v>187</v>
      </c>
      <c r="BA2" s="147" t="s">
        <v>188</v>
      </c>
      <c r="BB2" s="146" t="s">
        <v>189</v>
      </c>
      <c r="BC2" s="146" t="s">
        <v>190</v>
      </c>
      <c r="BD2" s="146" t="s">
        <v>191</v>
      </c>
      <c r="BE2" s="146" t="s">
        <v>9</v>
      </c>
      <c r="BF2" s="148" t="s">
        <v>23</v>
      </c>
      <c r="BG2" s="149" t="s">
        <v>319</v>
      </c>
      <c r="BH2" s="149" t="s">
        <v>712</v>
      </c>
      <c r="BI2" s="149" t="s">
        <v>714</v>
      </c>
    </row>
    <row r="3" spans="1:61" customFormat="1" ht="16" hidden="1" x14ac:dyDescent="0.2">
      <c r="A3" s="28" t="s">
        <v>457</v>
      </c>
      <c r="B3" s="1" t="s">
        <v>317</v>
      </c>
      <c r="C3" s="1"/>
      <c r="D3" s="1"/>
      <c r="E3" s="35"/>
      <c r="F3" s="1"/>
      <c r="G3" s="18" t="s">
        <v>1</v>
      </c>
      <c r="H3" s="19" t="s">
        <v>10</v>
      </c>
      <c r="I3" s="3">
        <v>39877</v>
      </c>
      <c r="J3" s="4">
        <v>0.72366119212962954</v>
      </c>
      <c r="K3" s="4"/>
      <c r="L3" s="1" t="s">
        <v>23</v>
      </c>
      <c r="M3" s="1"/>
      <c r="N3" s="1"/>
      <c r="O3" s="43"/>
      <c r="P3" s="43"/>
      <c r="Q3" s="43"/>
      <c r="R3" s="1"/>
      <c r="S3" s="1"/>
      <c r="T3" s="1"/>
      <c r="U3" s="1"/>
      <c r="V3" s="1"/>
      <c r="W3" s="1"/>
      <c r="X3" s="1"/>
      <c r="Y3" s="1"/>
      <c r="Z3" s="46"/>
      <c r="AA3" s="46"/>
      <c r="AB3" s="46"/>
      <c r="AC3" s="54"/>
      <c r="AD3" s="54"/>
      <c r="AE3" s="10">
        <v>0.996</v>
      </c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">
        <v>2</v>
      </c>
      <c r="AU3" s="9">
        <v>1.8</v>
      </c>
      <c r="AV3" s="10">
        <v>0.53959999999999997</v>
      </c>
      <c r="AW3" s="9">
        <v>0.91</v>
      </c>
      <c r="AX3" s="9" t="s">
        <v>406</v>
      </c>
      <c r="AY3" s="7" t="s">
        <v>31</v>
      </c>
      <c r="AZ3" s="32">
        <v>0.21</v>
      </c>
      <c r="BA3" s="34"/>
      <c r="BB3" s="32"/>
      <c r="BC3" s="32">
        <v>0.79</v>
      </c>
      <c r="BD3" s="29"/>
      <c r="BE3" s="29"/>
      <c r="BF3" s="29"/>
    </row>
    <row r="4" spans="1:61" customFormat="1" ht="16" hidden="1" x14ac:dyDescent="0.2">
      <c r="A4" s="28" t="s">
        <v>457</v>
      </c>
      <c r="B4" s="1" t="s">
        <v>317</v>
      </c>
      <c r="C4" s="1"/>
      <c r="D4" s="1"/>
      <c r="E4" s="35"/>
      <c r="F4" s="1"/>
      <c r="G4" s="18" t="s">
        <v>2</v>
      </c>
      <c r="H4" s="19" t="s">
        <v>11</v>
      </c>
      <c r="I4" s="3">
        <v>39877</v>
      </c>
      <c r="J4" s="4">
        <v>0.80563747685185183</v>
      </c>
      <c r="K4" s="4"/>
      <c r="L4" s="1" t="s">
        <v>23</v>
      </c>
      <c r="M4" s="1"/>
      <c r="N4" s="1"/>
      <c r="O4" s="43"/>
      <c r="P4" s="43"/>
      <c r="Q4" s="43"/>
      <c r="R4" s="1"/>
      <c r="S4" s="1"/>
      <c r="T4" s="1"/>
      <c r="U4" s="1"/>
      <c r="V4" s="1"/>
      <c r="W4" s="1"/>
      <c r="X4" s="1"/>
      <c r="Y4" s="1"/>
      <c r="Z4" s="46"/>
      <c r="AA4" s="46"/>
      <c r="AB4" s="46"/>
      <c r="AC4" s="54"/>
      <c r="AD4" s="54"/>
      <c r="AE4" s="10">
        <v>1.002</v>
      </c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">
        <v>2</v>
      </c>
      <c r="AU4" s="9">
        <v>2</v>
      </c>
      <c r="AV4" s="10">
        <v>0.53559999999999997</v>
      </c>
      <c r="AW4" s="9">
        <v>0.92</v>
      </c>
      <c r="AX4" s="9" t="s">
        <v>407</v>
      </c>
      <c r="AY4" s="7" t="s">
        <v>31</v>
      </c>
      <c r="AZ4" s="30">
        <v>0.21</v>
      </c>
      <c r="BA4" s="33"/>
      <c r="BB4" s="30"/>
      <c r="BC4" s="30">
        <v>0.79</v>
      </c>
      <c r="BD4" s="30"/>
      <c r="BE4" s="30"/>
      <c r="BF4" s="30"/>
    </row>
    <row r="5" spans="1:61" customFormat="1" ht="16" hidden="1" x14ac:dyDescent="0.2">
      <c r="A5" s="28" t="s">
        <v>457</v>
      </c>
      <c r="B5" s="1" t="s">
        <v>317</v>
      </c>
      <c r="C5" s="1"/>
      <c r="D5" s="1"/>
      <c r="E5" s="35"/>
      <c r="F5" s="1"/>
      <c r="G5" s="18" t="s">
        <v>3</v>
      </c>
      <c r="H5" s="19" t="s">
        <v>12</v>
      </c>
      <c r="I5" s="3">
        <v>39877</v>
      </c>
      <c r="J5" s="4">
        <v>0.88735075231481486</v>
      </c>
      <c r="K5" s="4"/>
      <c r="L5" s="1" t="s">
        <v>23</v>
      </c>
      <c r="M5" s="1"/>
      <c r="N5" s="1"/>
      <c r="O5" s="43"/>
      <c r="P5" s="43"/>
      <c r="Q5" s="43"/>
      <c r="R5" s="1"/>
      <c r="S5" s="1"/>
      <c r="T5" s="1"/>
      <c r="U5" s="1"/>
      <c r="V5" s="1"/>
      <c r="W5" s="1"/>
      <c r="X5" s="1"/>
      <c r="Y5" s="1"/>
      <c r="Z5" s="46"/>
      <c r="AA5" s="46"/>
      <c r="AB5" s="46"/>
      <c r="AC5" s="54"/>
      <c r="AD5" s="54"/>
      <c r="AE5" s="10">
        <v>1.0049999999999999</v>
      </c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">
        <v>2</v>
      </c>
      <c r="AU5" s="9">
        <v>1.71</v>
      </c>
      <c r="AV5" s="10">
        <v>0.55300000000000005</v>
      </c>
      <c r="AW5" s="9">
        <v>0.92</v>
      </c>
      <c r="AX5" s="9" t="s">
        <v>407</v>
      </c>
      <c r="AY5" s="7" t="s">
        <v>31</v>
      </c>
      <c r="AZ5" s="30">
        <v>0.21</v>
      </c>
      <c r="BA5" s="33"/>
      <c r="BB5" s="30"/>
      <c r="BC5" s="30">
        <v>0.79</v>
      </c>
      <c r="BD5" s="30"/>
      <c r="BE5" s="30"/>
      <c r="BF5" s="30"/>
    </row>
    <row r="6" spans="1:61" customFormat="1" ht="16" hidden="1" x14ac:dyDescent="0.2">
      <c r="A6" s="28" t="s">
        <v>457</v>
      </c>
      <c r="B6" s="1" t="s">
        <v>317</v>
      </c>
      <c r="C6" s="1"/>
      <c r="D6" s="1"/>
      <c r="E6" s="35"/>
      <c r="F6" s="1"/>
      <c r="G6" s="18" t="s">
        <v>4</v>
      </c>
      <c r="H6" s="19" t="s">
        <v>13</v>
      </c>
      <c r="I6" s="3">
        <v>39903</v>
      </c>
      <c r="J6" s="4">
        <v>0.71965983796296296</v>
      </c>
      <c r="K6" s="4"/>
      <c r="L6" s="1" t="s">
        <v>23</v>
      </c>
      <c r="M6" s="1"/>
      <c r="N6" s="1"/>
      <c r="O6" s="43"/>
      <c r="P6" s="43"/>
      <c r="Q6" s="43"/>
      <c r="R6" s="1"/>
      <c r="S6" s="1"/>
      <c r="T6" s="1"/>
      <c r="U6" s="1"/>
      <c r="V6" s="1"/>
      <c r="W6" s="1"/>
      <c r="X6" s="1"/>
      <c r="Y6" s="1"/>
      <c r="Z6" s="46"/>
      <c r="AA6" s="46"/>
      <c r="AB6" s="46"/>
      <c r="AC6" s="54"/>
      <c r="AD6" s="54"/>
      <c r="AE6" s="10">
        <v>1.002</v>
      </c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">
        <v>2</v>
      </c>
      <c r="AU6" s="9">
        <v>2.19</v>
      </c>
      <c r="AV6" s="10">
        <v>0.55500000000000005</v>
      </c>
      <c r="AW6" s="10" t="e">
        <v>#N/A</v>
      </c>
      <c r="AX6" s="9" t="s">
        <v>407</v>
      </c>
      <c r="AY6" s="7" t="s">
        <v>31</v>
      </c>
      <c r="AZ6" s="30">
        <v>0.21</v>
      </c>
      <c r="BA6" s="33"/>
      <c r="BB6" s="30"/>
      <c r="BC6" s="30">
        <v>0.79</v>
      </c>
      <c r="BD6" s="30"/>
      <c r="BE6" s="30"/>
      <c r="BF6" s="30"/>
    </row>
    <row r="7" spans="1:61" customFormat="1" ht="16" hidden="1" x14ac:dyDescent="0.2">
      <c r="A7" s="28" t="s">
        <v>457</v>
      </c>
      <c r="B7" s="1" t="s">
        <v>317</v>
      </c>
      <c r="C7" s="1"/>
      <c r="D7" s="1"/>
      <c r="E7" s="35"/>
      <c r="F7" s="1"/>
      <c r="G7" s="18" t="s">
        <v>5</v>
      </c>
      <c r="H7" s="19" t="s">
        <v>14</v>
      </c>
      <c r="I7" s="3">
        <v>39903</v>
      </c>
      <c r="J7" s="4">
        <v>0.7922284837962964</v>
      </c>
      <c r="K7" s="4"/>
      <c r="L7" s="1" t="s">
        <v>23</v>
      </c>
      <c r="M7" s="1"/>
      <c r="N7" s="1"/>
      <c r="O7" s="43"/>
      <c r="P7" s="43"/>
      <c r="Q7" s="43"/>
      <c r="R7" s="1"/>
      <c r="S7" s="1"/>
      <c r="T7" s="1"/>
      <c r="U7" s="1"/>
      <c r="V7" s="1"/>
      <c r="W7" s="1"/>
      <c r="X7" s="1"/>
      <c r="Y7" s="1"/>
      <c r="Z7" s="46"/>
      <c r="AA7" s="46"/>
      <c r="AB7" s="46"/>
      <c r="AC7" s="54"/>
      <c r="AD7" s="54"/>
      <c r="AE7" s="10">
        <v>1.002</v>
      </c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">
        <v>2</v>
      </c>
      <c r="AU7" s="9">
        <v>1.95</v>
      </c>
      <c r="AV7" s="10">
        <v>0.46510000000000001</v>
      </c>
      <c r="AW7" s="9">
        <v>0.73</v>
      </c>
      <c r="AX7" s="9" t="s">
        <v>407</v>
      </c>
      <c r="AY7" s="7" t="s">
        <v>31</v>
      </c>
      <c r="AZ7" s="30">
        <v>0.21</v>
      </c>
      <c r="BA7" s="33"/>
      <c r="BB7" s="30"/>
      <c r="BC7" s="30">
        <v>0.79</v>
      </c>
      <c r="BD7" s="30"/>
      <c r="BE7" s="30"/>
      <c r="BF7" s="30"/>
    </row>
    <row r="8" spans="1:61" customFormat="1" ht="16" hidden="1" x14ac:dyDescent="0.2">
      <c r="A8" s="28" t="s">
        <v>457</v>
      </c>
      <c r="B8" s="1" t="s">
        <v>317</v>
      </c>
      <c r="C8" s="1"/>
      <c r="D8" s="1"/>
      <c r="E8" s="35"/>
      <c r="F8" s="1"/>
      <c r="G8" s="18" t="s">
        <v>6</v>
      </c>
      <c r="H8" s="19" t="s">
        <v>15</v>
      </c>
      <c r="I8" s="3">
        <v>39903</v>
      </c>
      <c r="J8" s="4">
        <v>0.83738902777777779</v>
      </c>
      <c r="K8" s="4"/>
      <c r="L8" s="1" t="s">
        <v>23</v>
      </c>
      <c r="M8" s="1"/>
      <c r="N8" s="1"/>
      <c r="O8" s="43"/>
      <c r="P8" s="43"/>
      <c r="Q8" s="43"/>
      <c r="R8" s="1"/>
      <c r="S8" s="1"/>
      <c r="T8" s="1"/>
      <c r="U8" s="1"/>
      <c r="V8" s="1"/>
      <c r="W8" s="1"/>
      <c r="X8" s="1"/>
      <c r="Y8" s="1"/>
      <c r="Z8" s="46"/>
      <c r="AA8" s="46"/>
      <c r="AB8" s="46"/>
      <c r="AC8" s="54"/>
      <c r="AD8" s="54"/>
      <c r="AE8" s="10">
        <v>1.002</v>
      </c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">
        <v>3</v>
      </c>
      <c r="AU8" s="9">
        <v>2.9</v>
      </c>
      <c r="AV8" s="10">
        <v>0.4496</v>
      </c>
      <c r="AW8" s="9">
        <v>1.43</v>
      </c>
      <c r="AX8" s="9" t="s">
        <v>407</v>
      </c>
      <c r="AY8" s="7" t="s">
        <v>31</v>
      </c>
      <c r="AZ8" s="30">
        <v>0.21</v>
      </c>
      <c r="BA8" s="33"/>
      <c r="BB8" s="30"/>
      <c r="BC8" s="30">
        <v>0.79</v>
      </c>
      <c r="BD8" s="30"/>
      <c r="BE8" s="30"/>
      <c r="BF8" s="30"/>
    </row>
    <row r="9" spans="1:61" customFormat="1" ht="16" hidden="1" x14ac:dyDescent="0.2">
      <c r="A9" s="28" t="s">
        <v>457</v>
      </c>
      <c r="B9" s="1" t="s">
        <v>317</v>
      </c>
      <c r="C9" s="1"/>
      <c r="D9" s="1"/>
      <c r="E9" s="35"/>
      <c r="F9" s="1"/>
      <c r="G9" s="18" t="s">
        <v>7</v>
      </c>
      <c r="H9" s="19" t="s">
        <v>16</v>
      </c>
      <c r="I9" s="3">
        <v>39913</v>
      </c>
      <c r="J9" s="4">
        <v>0.55986333333333327</v>
      </c>
      <c r="K9" s="4"/>
      <c r="L9" s="1" t="s">
        <v>9</v>
      </c>
      <c r="M9" s="1"/>
      <c r="N9" s="1"/>
      <c r="O9" s="43"/>
      <c r="P9" s="43"/>
      <c r="Q9" s="43"/>
      <c r="R9" s="1"/>
      <c r="S9" s="1"/>
      <c r="T9" s="1"/>
      <c r="U9" s="1"/>
      <c r="V9" s="1"/>
      <c r="W9" s="1"/>
      <c r="X9" s="1"/>
      <c r="Y9" s="1"/>
      <c r="Z9" s="46"/>
      <c r="AA9" s="46"/>
      <c r="AB9" s="46"/>
      <c r="AC9" s="54"/>
      <c r="AD9" s="54"/>
      <c r="AE9" s="10">
        <v>1.0009999999999999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">
        <v>2</v>
      </c>
      <c r="AU9" s="9">
        <v>1.91</v>
      </c>
      <c r="AV9" s="10">
        <v>0.67100000000000004</v>
      </c>
      <c r="AW9" s="10">
        <v>0.2</v>
      </c>
      <c r="AX9" s="10" t="s">
        <v>408</v>
      </c>
      <c r="AY9" s="7" t="s">
        <v>31</v>
      </c>
      <c r="AZ9" s="30">
        <v>0.21</v>
      </c>
      <c r="BA9" s="33"/>
      <c r="BB9" s="30"/>
      <c r="BC9" s="30">
        <v>0.79</v>
      </c>
      <c r="BD9" s="30"/>
      <c r="BE9" s="30"/>
      <c r="BF9" s="30"/>
    </row>
    <row r="10" spans="1:61" customFormat="1" ht="16" hidden="1" x14ac:dyDescent="0.2">
      <c r="A10" s="28" t="s">
        <v>457</v>
      </c>
      <c r="B10" s="1" t="s">
        <v>317</v>
      </c>
      <c r="C10" s="1"/>
      <c r="D10" s="1"/>
      <c r="E10" s="35"/>
      <c r="F10" s="1"/>
      <c r="G10" s="18" t="s">
        <v>8</v>
      </c>
      <c r="H10" s="19" t="s">
        <v>17</v>
      </c>
      <c r="I10" s="3">
        <v>39913</v>
      </c>
      <c r="J10" s="4">
        <v>0.75504874999999994</v>
      </c>
      <c r="K10" s="4"/>
      <c r="L10" s="1" t="s">
        <v>9</v>
      </c>
      <c r="M10" s="1"/>
      <c r="N10" s="1"/>
      <c r="O10" s="43"/>
      <c r="P10" s="43"/>
      <c r="Q10" s="43"/>
      <c r="R10" s="1"/>
      <c r="S10" s="1"/>
      <c r="T10" s="1"/>
      <c r="U10" s="1"/>
      <c r="V10" s="1"/>
      <c r="W10" s="1"/>
      <c r="X10" s="1"/>
      <c r="Y10" s="1"/>
      <c r="Z10" s="46"/>
      <c r="AA10" s="46"/>
      <c r="AB10" s="46"/>
      <c r="AC10" s="54"/>
      <c r="AD10" s="54"/>
      <c r="AE10" s="10">
        <v>1.0029999999999999</v>
      </c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">
        <v>3</v>
      </c>
      <c r="AU10" s="9">
        <v>2.8940000000000001</v>
      </c>
      <c r="AV10" s="10">
        <v>0.48699999999999999</v>
      </c>
      <c r="AW10" s="10" t="e">
        <v>#N/A</v>
      </c>
      <c r="AX10" s="10" t="s">
        <v>409</v>
      </c>
      <c r="AY10" s="7" t="s">
        <v>31</v>
      </c>
      <c r="AZ10" s="30">
        <v>0.21</v>
      </c>
      <c r="BA10" s="33"/>
      <c r="BB10" s="30"/>
      <c r="BC10" s="30">
        <v>0.79</v>
      </c>
      <c r="BD10" s="30"/>
      <c r="BE10" s="30"/>
      <c r="BF10" s="30"/>
    </row>
    <row r="11" spans="1:61" customFormat="1" ht="16" hidden="1" x14ac:dyDescent="0.2">
      <c r="A11" s="28" t="s">
        <v>457</v>
      </c>
      <c r="B11" s="1" t="s">
        <v>317</v>
      </c>
      <c r="C11" s="1" t="s">
        <v>316</v>
      </c>
      <c r="D11" s="1" t="s">
        <v>316</v>
      </c>
      <c r="E11" s="35"/>
      <c r="F11" s="1" t="s">
        <v>318</v>
      </c>
      <c r="G11" s="18" t="s">
        <v>24</v>
      </c>
      <c r="H11" s="19" t="s">
        <v>120</v>
      </c>
      <c r="I11" s="3">
        <v>39913</v>
      </c>
      <c r="J11" s="1" t="s">
        <v>34</v>
      </c>
      <c r="K11" s="1"/>
      <c r="L11" s="1" t="s">
        <v>9</v>
      </c>
      <c r="M11" s="1"/>
      <c r="N11" s="1"/>
      <c r="O11" s="43"/>
      <c r="P11" s="43"/>
      <c r="Q11" s="43"/>
      <c r="R11" s="1"/>
      <c r="S11" s="1"/>
      <c r="T11" s="1"/>
      <c r="U11" s="1"/>
      <c r="V11" s="1"/>
      <c r="W11" s="1"/>
      <c r="X11" s="1"/>
      <c r="Y11" s="1"/>
      <c r="Z11" s="46"/>
      <c r="AA11" s="46"/>
      <c r="AB11" s="46"/>
      <c r="AC11" s="54"/>
      <c r="AD11" s="54"/>
      <c r="AE11" s="10">
        <v>1</v>
      </c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">
        <v>3</v>
      </c>
      <c r="AU11" s="14">
        <v>3</v>
      </c>
      <c r="AV11" s="10" t="e">
        <v>#N/A</v>
      </c>
      <c r="AW11" s="10" t="e">
        <v>#N/A</v>
      </c>
      <c r="AX11" s="10" t="s">
        <v>410</v>
      </c>
      <c r="AY11" s="7" t="s">
        <v>31</v>
      </c>
      <c r="AZ11" s="30">
        <v>0.21</v>
      </c>
      <c r="BA11" s="33"/>
      <c r="BB11" s="30"/>
      <c r="BC11" s="30">
        <v>0.79</v>
      </c>
      <c r="BD11" s="30"/>
      <c r="BE11" s="30"/>
      <c r="BF11" s="30"/>
    </row>
    <row r="12" spans="1:61" customFormat="1" ht="16" hidden="1" x14ac:dyDescent="0.2">
      <c r="A12" s="28" t="s">
        <v>457</v>
      </c>
      <c r="B12" s="1" t="s">
        <v>317</v>
      </c>
      <c r="C12" s="1"/>
      <c r="D12" s="1"/>
      <c r="E12" s="35"/>
      <c r="F12" s="1"/>
      <c r="G12" s="18" t="s">
        <v>25</v>
      </c>
      <c r="H12" s="19" t="s">
        <v>28</v>
      </c>
      <c r="I12" s="3">
        <v>39955</v>
      </c>
      <c r="J12" s="4">
        <v>0.62046664351851855</v>
      </c>
      <c r="K12" s="4"/>
      <c r="L12" s="1" t="s">
        <v>23</v>
      </c>
      <c r="M12" s="1"/>
      <c r="N12" s="1"/>
      <c r="O12" s="43"/>
      <c r="P12" s="43"/>
      <c r="Q12" s="43"/>
      <c r="R12" s="1"/>
      <c r="S12" s="1"/>
      <c r="T12" s="1"/>
      <c r="U12" s="1"/>
      <c r="V12" s="1"/>
      <c r="W12" s="1"/>
      <c r="X12" s="1"/>
      <c r="Y12" s="1"/>
      <c r="Z12" s="46"/>
      <c r="AA12" s="46"/>
      <c r="AB12" s="46"/>
      <c r="AC12" s="54"/>
      <c r="AD12" s="54"/>
      <c r="AE12" s="10">
        <v>3.0489999999999999</v>
      </c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">
        <v>4</v>
      </c>
      <c r="AU12" s="9">
        <v>3.88</v>
      </c>
      <c r="AV12" s="10">
        <v>0.23699999999999999</v>
      </c>
      <c r="AW12" s="10" t="e">
        <v>#N/A</v>
      </c>
      <c r="AX12" s="10" t="s">
        <v>321</v>
      </c>
      <c r="AY12" s="7" t="s">
        <v>31</v>
      </c>
      <c r="AZ12" s="22">
        <v>0.21</v>
      </c>
      <c r="BA12" s="9"/>
      <c r="BB12" s="22">
        <v>0.7</v>
      </c>
      <c r="BC12" s="22">
        <v>0.09</v>
      </c>
      <c r="BD12" s="22"/>
      <c r="BE12" s="22"/>
      <c r="BF12" s="22"/>
    </row>
    <row r="13" spans="1:61" customFormat="1" ht="16" hidden="1" x14ac:dyDescent="0.2">
      <c r="A13" s="28" t="s">
        <v>457</v>
      </c>
      <c r="B13" s="1" t="s">
        <v>317</v>
      </c>
      <c r="C13" s="1"/>
      <c r="D13" s="1"/>
      <c r="E13" s="35"/>
      <c r="F13" s="1"/>
      <c r="G13" s="18" t="s">
        <v>26</v>
      </c>
      <c r="H13" s="19" t="s">
        <v>29</v>
      </c>
      <c r="I13" s="3">
        <v>39955</v>
      </c>
      <c r="J13" s="4">
        <v>0.64847640046296295</v>
      </c>
      <c r="K13" s="4"/>
      <c r="L13" s="1" t="s">
        <v>23</v>
      </c>
      <c r="M13" s="1"/>
      <c r="N13" s="1"/>
      <c r="O13" s="43"/>
      <c r="P13" s="43"/>
      <c r="Q13" s="43"/>
      <c r="R13" s="1"/>
      <c r="S13" s="1"/>
      <c r="T13" s="1"/>
      <c r="U13" s="1"/>
      <c r="V13" s="1"/>
      <c r="W13" s="1"/>
      <c r="X13" s="1"/>
      <c r="Y13" s="1"/>
      <c r="Z13" s="46"/>
      <c r="AA13" s="46"/>
      <c r="AB13" s="46"/>
      <c r="AC13" s="54"/>
      <c r="AD13" s="54"/>
      <c r="AE13" s="10">
        <v>3.05</v>
      </c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">
        <v>3</v>
      </c>
      <c r="AU13" s="9">
        <v>3.02</v>
      </c>
      <c r="AV13" s="10">
        <v>0.4</v>
      </c>
      <c r="AW13" s="10" t="e">
        <v>#N/A</v>
      </c>
      <c r="AX13" s="10" t="s">
        <v>322</v>
      </c>
      <c r="AY13" s="7" t="s">
        <v>31</v>
      </c>
      <c r="AZ13" s="22">
        <v>0.21</v>
      </c>
      <c r="BA13" s="9"/>
      <c r="BB13" s="22">
        <v>0.7</v>
      </c>
      <c r="BC13" s="22">
        <v>0.09</v>
      </c>
      <c r="BD13" s="22"/>
      <c r="BE13" s="22"/>
      <c r="BF13" s="22"/>
    </row>
    <row r="14" spans="1:61" customFormat="1" ht="16" hidden="1" x14ac:dyDescent="0.2">
      <c r="A14" s="28" t="s">
        <v>457</v>
      </c>
      <c r="B14" s="1" t="s">
        <v>317</v>
      </c>
      <c r="C14" s="1"/>
      <c r="D14" s="1"/>
      <c r="E14" s="35"/>
      <c r="F14" s="1"/>
      <c r="G14" s="18" t="s">
        <v>27</v>
      </c>
      <c r="H14" s="19" t="s">
        <v>30</v>
      </c>
      <c r="I14" s="3">
        <v>39955</v>
      </c>
      <c r="J14" s="4">
        <v>0.80805306712962965</v>
      </c>
      <c r="K14" s="4"/>
      <c r="L14" s="1" t="s">
        <v>9</v>
      </c>
      <c r="M14" s="1"/>
      <c r="N14" s="1"/>
      <c r="O14" s="43"/>
      <c r="P14" s="43"/>
      <c r="Q14" s="43"/>
      <c r="R14" s="1"/>
      <c r="S14" s="1"/>
      <c r="T14" s="1"/>
      <c r="U14" s="1"/>
      <c r="V14" s="1"/>
      <c r="W14" s="1"/>
      <c r="X14" s="1"/>
      <c r="Y14" s="1"/>
      <c r="Z14" s="46"/>
      <c r="AA14" s="46"/>
      <c r="AB14" s="46"/>
      <c r="AC14" s="54"/>
      <c r="AD14" s="54"/>
      <c r="AE14" s="10">
        <v>3.0529999999999999</v>
      </c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">
        <v>4</v>
      </c>
      <c r="AU14" s="9">
        <v>3.09</v>
      </c>
      <c r="AV14" s="10" t="e">
        <v>#N/A</v>
      </c>
      <c r="AW14" s="10" t="e">
        <v>#N/A</v>
      </c>
      <c r="AX14" s="10" t="s">
        <v>323</v>
      </c>
      <c r="AY14" s="7" t="s">
        <v>31</v>
      </c>
      <c r="AZ14" s="22">
        <v>0.21</v>
      </c>
      <c r="BA14" s="9"/>
      <c r="BB14" s="22">
        <v>0.7</v>
      </c>
      <c r="BC14" s="22">
        <v>0.09</v>
      </c>
      <c r="BD14" s="22"/>
      <c r="BE14" s="22"/>
      <c r="BF14" s="22"/>
    </row>
    <row r="15" spans="1:61" customFormat="1" ht="16" hidden="1" x14ac:dyDescent="0.2">
      <c r="A15" s="28" t="s">
        <v>457</v>
      </c>
      <c r="B15" s="1" t="s">
        <v>317</v>
      </c>
      <c r="C15" s="1"/>
      <c r="D15" s="1"/>
      <c r="E15" s="35"/>
      <c r="F15" s="1" t="s">
        <v>318</v>
      </c>
      <c r="G15" s="18" t="s">
        <v>35</v>
      </c>
      <c r="H15" s="19" t="s">
        <v>41</v>
      </c>
      <c r="I15" s="3">
        <v>39989</v>
      </c>
      <c r="J15" s="4">
        <v>0.64797959490740742</v>
      </c>
      <c r="K15" s="4"/>
      <c r="L15" s="1" t="s">
        <v>23</v>
      </c>
      <c r="M15" s="1"/>
      <c r="N15" s="1"/>
      <c r="O15" s="43"/>
      <c r="P15" s="43"/>
      <c r="Q15" s="43"/>
      <c r="R15" s="1"/>
      <c r="S15" s="1"/>
      <c r="T15" s="1"/>
      <c r="U15" s="1"/>
      <c r="V15" s="1"/>
      <c r="W15" s="1"/>
      <c r="X15" s="1"/>
      <c r="Y15" s="1"/>
      <c r="Z15" s="46"/>
      <c r="AA15" s="46"/>
      <c r="AB15" s="46"/>
      <c r="AC15" s="54"/>
      <c r="AD15" s="54"/>
      <c r="AE15" s="10">
        <v>2.7280000000000002</v>
      </c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">
        <v>3</v>
      </c>
      <c r="AU15" s="9">
        <v>2.72</v>
      </c>
      <c r="AV15" s="10">
        <v>0.50900000000000001</v>
      </c>
      <c r="AW15" s="10" t="e">
        <v>#N/A</v>
      </c>
      <c r="AX15" s="10"/>
      <c r="AY15" s="7" t="s">
        <v>31</v>
      </c>
      <c r="AZ15" s="22">
        <v>0.21</v>
      </c>
      <c r="BA15" s="9"/>
      <c r="BB15" s="22">
        <v>0.7</v>
      </c>
      <c r="BC15" s="22">
        <v>0.09</v>
      </c>
      <c r="BD15" s="22"/>
      <c r="BE15" s="22"/>
      <c r="BF15" s="22"/>
    </row>
    <row r="16" spans="1:61" customFormat="1" ht="16" hidden="1" x14ac:dyDescent="0.2">
      <c r="A16" s="28" t="s">
        <v>457</v>
      </c>
      <c r="B16" s="1" t="s">
        <v>317</v>
      </c>
      <c r="C16" s="1"/>
      <c r="D16" s="1"/>
      <c r="E16" s="35"/>
      <c r="F16" s="1" t="s">
        <v>318</v>
      </c>
      <c r="G16" s="18" t="s">
        <v>36</v>
      </c>
      <c r="H16" s="19" t="s">
        <v>42</v>
      </c>
      <c r="I16" s="3">
        <v>39993</v>
      </c>
      <c r="J16" s="4">
        <v>0.51813238425925923</v>
      </c>
      <c r="K16" s="4"/>
      <c r="L16" s="1" t="s">
        <v>23</v>
      </c>
      <c r="M16" s="1"/>
      <c r="N16" s="1"/>
      <c r="O16" s="43"/>
      <c r="P16" s="43"/>
      <c r="Q16" s="43"/>
      <c r="R16" s="1"/>
      <c r="S16" s="1"/>
      <c r="T16" s="1"/>
      <c r="U16" s="1"/>
      <c r="V16" s="1"/>
      <c r="W16" s="1"/>
      <c r="X16" s="1"/>
      <c r="Y16" s="1"/>
      <c r="Z16" s="46"/>
      <c r="AA16" s="46"/>
      <c r="AB16" s="46"/>
      <c r="AC16" s="54"/>
      <c r="AD16" s="54"/>
      <c r="AE16" s="10">
        <v>2.7029999999999998</v>
      </c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">
        <v>4</v>
      </c>
      <c r="AU16" s="9">
        <v>3.7090000000000001</v>
      </c>
      <c r="AV16" s="10">
        <v>0.26700000000000002</v>
      </c>
      <c r="AW16" s="10" t="e">
        <v>#N/A</v>
      </c>
      <c r="AX16" s="10"/>
      <c r="AY16" s="7" t="s">
        <v>31</v>
      </c>
      <c r="AZ16" s="22">
        <v>0.21</v>
      </c>
      <c r="BA16" s="9"/>
      <c r="BB16" s="22">
        <v>0.7</v>
      </c>
      <c r="BC16" s="22">
        <v>0.09</v>
      </c>
      <c r="BD16" s="22"/>
      <c r="BE16" s="22"/>
      <c r="BF16" s="22"/>
    </row>
    <row r="17" spans="1:58" customFormat="1" ht="16" hidden="1" x14ac:dyDescent="0.2">
      <c r="A17" s="28" t="s">
        <v>457</v>
      </c>
      <c r="B17" s="1" t="s">
        <v>317</v>
      </c>
      <c r="C17" s="1"/>
      <c r="D17" s="1"/>
      <c r="E17" s="35"/>
      <c r="F17" s="1"/>
      <c r="G17" s="18" t="s">
        <v>37</v>
      </c>
      <c r="H17" s="19" t="s">
        <v>43</v>
      </c>
      <c r="I17" s="3">
        <v>39993</v>
      </c>
      <c r="J17" s="4">
        <v>0.58063400462962966</v>
      </c>
      <c r="K17" s="4"/>
      <c r="L17" s="1" t="s">
        <v>23</v>
      </c>
      <c r="M17" s="1"/>
      <c r="N17" s="1"/>
      <c r="O17" s="43"/>
      <c r="P17" s="43"/>
      <c r="Q17" s="43"/>
      <c r="R17" s="1"/>
      <c r="S17" s="1"/>
      <c r="T17" s="1"/>
      <c r="U17" s="1"/>
      <c r="V17" s="1"/>
      <c r="W17" s="1"/>
      <c r="X17" s="1"/>
      <c r="Y17" s="1"/>
      <c r="Z17" s="46"/>
      <c r="AA17" s="46"/>
      <c r="AB17" s="46"/>
      <c r="AC17" s="54"/>
      <c r="AD17" s="54"/>
      <c r="AE17" s="10">
        <v>2.7160000000000002</v>
      </c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">
        <v>4</v>
      </c>
      <c r="AU17" s="9">
        <v>4.43</v>
      </c>
      <c r="AV17" s="10">
        <v>7.8E-2</v>
      </c>
      <c r="AW17" s="10" t="e">
        <v>#N/A</v>
      </c>
      <c r="AX17" s="10" t="s">
        <v>324</v>
      </c>
      <c r="AY17" s="7" t="s">
        <v>31</v>
      </c>
      <c r="AZ17" s="22">
        <v>0.21</v>
      </c>
      <c r="BA17" s="9"/>
      <c r="BB17" s="22">
        <v>0.7</v>
      </c>
      <c r="BC17" s="22">
        <v>0.09</v>
      </c>
      <c r="BD17" s="22"/>
      <c r="BE17" s="22"/>
      <c r="BF17" s="22"/>
    </row>
    <row r="18" spans="1:58" customFormat="1" ht="16" hidden="1" x14ac:dyDescent="0.2">
      <c r="A18" s="28" t="s">
        <v>457</v>
      </c>
      <c r="B18" s="1" t="s">
        <v>317</v>
      </c>
      <c r="C18" s="1"/>
      <c r="D18" s="1"/>
      <c r="E18" s="35"/>
      <c r="F18" s="1"/>
      <c r="G18" s="18" t="s">
        <v>38</v>
      </c>
      <c r="H18" s="19" t="s">
        <v>44</v>
      </c>
      <c r="I18" s="3">
        <v>39993</v>
      </c>
      <c r="J18" s="4">
        <v>0.64928527777777778</v>
      </c>
      <c r="K18" s="4"/>
      <c r="L18" s="1" t="s">
        <v>23</v>
      </c>
      <c r="M18" s="1"/>
      <c r="N18" s="1"/>
      <c r="O18" s="43"/>
      <c r="P18" s="43"/>
      <c r="Q18" s="43"/>
      <c r="R18" s="1"/>
      <c r="S18" s="1"/>
      <c r="T18" s="1"/>
      <c r="U18" s="1"/>
      <c r="V18" s="1"/>
      <c r="W18" s="1"/>
      <c r="X18" s="1"/>
      <c r="Y18" s="1"/>
      <c r="Z18" s="46"/>
      <c r="AA18" s="46"/>
      <c r="AB18" s="46"/>
      <c r="AC18" s="54"/>
      <c r="AD18" s="54"/>
      <c r="AE18" s="10">
        <v>2.726</v>
      </c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">
        <v>4</v>
      </c>
      <c r="AU18" s="9">
        <v>1.7989999999999999</v>
      </c>
      <c r="AV18" s="10">
        <v>0.5272</v>
      </c>
      <c r="AW18" s="9">
        <v>0.99</v>
      </c>
      <c r="AX18" s="9"/>
      <c r="AY18" s="7" t="s">
        <v>31</v>
      </c>
      <c r="AZ18" s="22">
        <v>0.21</v>
      </c>
      <c r="BA18" s="9"/>
      <c r="BB18" s="22">
        <v>0.7</v>
      </c>
      <c r="BC18" s="22">
        <v>0.09</v>
      </c>
      <c r="BD18" s="22"/>
      <c r="BE18" s="22"/>
      <c r="BF18" s="22"/>
    </row>
    <row r="19" spans="1:58" customFormat="1" ht="16" hidden="1" x14ac:dyDescent="0.2">
      <c r="A19" s="28" t="s">
        <v>457</v>
      </c>
      <c r="B19" s="1" t="s">
        <v>317</v>
      </c>
      <c r="C19" s="1"/>
      <c r="D19" s="1"/>
      <c r="E19" s="35"/>
      <c r="F19" s="1"/>
      <c r="G19" s="18" t="s">
        <v>39</v>
      </c>
      <c r="H19" s="19" t="s">
        <v>45</v>
      </c>
      <c r="I19" s="3">
        <v>39995</v>
      </c>
      <c r="J19" s="4">
        <v>0.51992528935185189</v>
      </c>
      <c r="K19" s="4"/>
      <c r="L19" s="1" t="s">
        <v>23</v>
      </c>
      <c r="M19" s="1"/>
      <c r="N19" s="1"/>
      <c r="O19" s="43"/>
      <c r="P19" s="43"/>
      <c r="Q19" s="43"/>
      <c r="R19" s="1"/>
      <c r="S19" s="1"/>
      <c r="T19" s="1"/>
      <c r="U19" s="1"/>
      <c r="V19" s="1"/>
      <c r="W19" s="1"/>
      <c r="X19" s="1"/>
      <c r="Y19" s="1"/>
      <c r="Z19" s="46"/>
      <c r="AA19" s="46"/>
      <c r="AB19" s="46"/>
      <c r="AC19" s="54"/>
      <c r="AD19" s="54"/>
      <c r="AE19" s="10">
        <v>2.0329999999999999</v>
      </c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">
        <v>3</v>
      </c>
      <c r="AU19" s="9">
        <v>2.8090000000000002</v>
      </c>
      <c r="AV19" s="10" t="e">
        <v>#N/A</v>
      </c>
      <c r="AW19" s="10" t="e">
        <v>#N/A</v>
      </c>
      <c r="AX19" s="9" t="s">
        <v>358</v>
      </c>
      <c r="AY19" s="7" t="s">
        <v>31</v>
      </c>
      <c r="AZ19" s="22">
        <v>0.21</v>
      </c>
      <c r="BA19" s="9"/>
      <c r="BB19" s="22">
        <v>0.7</v>
      </c>
      <c r="BC19" s="22">
        <v>0.09</v>
      </c>
      <c r="BD19" s="22"/>
      <c r="BE19" s="22"/>
      <c r="BF19" s="22"/>
    </row>
    <row r="20" spans="1:58" customFormat="1" ht="16" hidden="1" x14ac:dyDescent="0.2">
      <c r="A20" s="28" t="s">
        <v>457</v>
      </c>
      <c r="B20" s="1" t="s">
        <v>317</v>
      </c>
      <c r="C20" s="1"/>
      <c r="D20" s="1"/>
      <c r="E20" s="35"/>
      <c r="F20" s="1"/>
      <c r="G20" s="18" t="s">
        <v>40</v>
      </c>
      <c r="H20" s="19" t="s">
        <v>46</v>
      </c>
      <c r="I20" s="3">
        <v>39995</v>
      </c>
      <c r="J20" s="4">
        <v>0.68677084490740736</v>
      </c>
      <c r="K20" s="4"/>
      <c r="L20" s="1" t="s">
        <v>9</v>
      </c>
      <c r="M20" s="1"/>
      <c r="N20" s="1"/>
      <c r="O20" s="43"/>
      <c r="P20" s="43"/>
      <c r="Q20" s="43"/>
      <c r="R20" s="1"/>
      <c r="S20" s="1"/>
      <c r="T20" s="1"/>
      <c r="U20" s="1"/>
      <c r="V20" s="1"/>
      <c r="W20" s="1"/>
      <c r="X20" s="1"/>
      <c r="Y20" s="1"/>
      <c r="Z20" s="46"/>
      <c r="AA20" s="46"/>
      <c r="AB20" s="46"/>
      <c r="AC20" s="54"/>
      <c r="AD20" s="54"/>
      <c r="AE20" s="10">
        <v>2.0430000000000001</v>
      </c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">
        <v>3</v>
      </c>
      <c r="AU20" s="9">
        <v>2.92</v>
      </c>
      <c r="AV20" s="10">
        <v>0.59499999999999997</v>
      </c>
      <c r="AW20" s="9">
        <v>1.73</v>
      </c>
      <c r="AX20" s="9" t="s">
        <v>325</v>
      </c>
      <c r="AY20" s="7" t="s">
        <v>31</v>
      </c>
      <c r="AZ20" s="22">
        <v>0.21</v>
      </c>
      <c r="BA20" s="9"/>
      <c r="BB20" s="22">
        <v>0.7</v>
      </c>
      <c r="BC20" s="22">
        <v>0.09</v>
      </c>
      <c r="BD20" s="22"/>
      <c r="BE20" s="22"/>
      <c r="BF20" s="22"/>
    </row>
    <row r="21" spans="1:58" customFormat="1" ht="14.25" hidden="1" customHeight="1" x14ac:dyDescent="0.2">
      <c r="A21" s="28" t="s">
        <v>457</v>
      </c>
      <c r="B21" s="1" t="s">
        <v>317</v>
      </c>
      <c r="C21" s="1"/>
      <c r="D21" s="1"/>
      <c r="E21" s="35"/>
      <c r="F21" s="1" t="s">
        <v>318</v>
      </c>
      <c r="G21" s="18" t="s">
        <v>48</v>
      </c>
      <c r="H21" s="19" t="s">
        <v>49</v>
      </c>
      <c r="I21" s="3">
        <v>40051</v>
      </c>
      <c r="J21" s="4">
        <v>0.79686061342592585</v>
      </c>
      <c r="K21" s="4"/>
      <c r="L21" s="1" t="s">
        <v>9</v>
      </c>
      <c r="M21" s="1"/>
      <c r="N21" s="1"/>
      <c r="O21" s="43"/>
      <c r="P21" s="43"/>
      <c r="Q21" s="43"/>
      <c r="R21" s="1"/>
      <c r="S21" s="1"/>
      <c r="T21" s="1"/>
      <c r="U21" s="1"/>
      <c r="V21" s="1"/>
      <c r="W21" s="1"/>
      <c r="X21" s="1"/>
      <c r="Y21" s="1"/>
      <c r="Z21" s="46"/>
      <c r="AA21" s="46"/>
      <c r="AB21" s="46"/>
      <c r="AC21" s="54"/>
      <c r="AD21" s="54"/>
      <c r="AE21" s="10">
        <v>0.70899999999999996</v>
      </c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">
        <v>4</v>
      </c>
      <c r="AU21" s="9">
        <v>3.43</v>
      </c>
      <c r="AV21" s="10">
        <v>0.63100000000000001</v>
      </c>
      <c r="AW21" s="10" t="e">
        <v>#N/A</v>
      </c>
      <c r="AX21" s="10" t="s">
        <v>326</v>
      </c>
      <c r="AY21" s="7" t="s">
        <v>31</v>
      </c>
      <c r="AZ21" s="22">
        <v>0.33415269818045751</v>
      </c>
      <c r="BA21" s="9"/>
      <c r="BB21" s="22">
        <v>9.1796762407550861E-4</v>
      </c>
      <c r="BC21" s="22">
        <v>0.66274429206013519</v>
      </c>
      <c r="BD21" s="22"/>
      <c r="BE21" s="22"/>
      <c r="BF21" s="22"/>
    </row>
    <row r="22" spans="1:58" customFormat="1" ht="14.25" hidden="1" customHeight="1" x14ac:dyDescent="0.2">
      <c r="A22" s="28" t="s">
        <v>457</v>
      </c>
      <c r="B22" s="1" t="s">
        <v>317</v>
      </c>
      <c r="C22" s="1"/>
      <c r="D22" s="1" t="s">
        <v>316</v>
      </c>
      <c r="E22" s="35"/>
      <c r="F22" s="1"/>
      <c r="G22" s="18" t="s">
        <v>50</v>
      </c>
      <c r="H22" s="19" t="s">
        <v>55</v>
      </c>
      <c r="I22" s="3">
        <v>40110</v>
      </c>
      <c r="J22" s="4">
        <v>0.58963413194444447</v>
      </c>
      <c r="K22" s="4"/>
      <c r="L22" s="1" t="s">
        <v>23</v>
      </c>
      <c r="M22" s="1"/>
      <c r="N22" s="1"/>
      <c r="O22" s="43"/>
      <c r="P22" s="43"/>
      <c r="Q22" s="43"/>
      <c r="R22" s="1"/>
      <c r="S22" s="1"/>
      <c r="T22" s="1"/>
      <c r="U22" s="1"/>
      <c r="V22" s="1"/>
      <c r="W22" s="1"/>
      <c r="X22" s="1"/>
      <c r="Y22" s="1"/>
      <c r="Z22" s="46"/>
      <c r="AA22" s="46"/>
      <c r="AB22" s="46"/>
      <c r="AC22" s="54"/>
      <c r="AD22" s="54"/>
      <c r="AE22" s="10">
        <v>0.71</v>
      </c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">
        <v>4</v>
      </c>
      <c r="AU22" s="9">
        <v>3.46</v>
      </c>
      <c r="AV22" s="10">
        <v>0.60899999999999999</v>
      </c>
      <c r="AW22" s="10" t="e">
        <v>#N/A</v>
      </c>
      <c r="AX22" s="10" t="s">
        <v>327</v>
      </c>
      <c r="AY22" s="7" t="s">
        <v>31</v>
      </c>
      <c r="AZ22" s="22">
        <v>0.33539433197859891</v>
      </c>
      <c r="BA22" s="9"/>
      <c r="BB22" s="22">
        <v>2.8896542040898987E-4</v>
      </c>
      <c r="BC22" s="22">
        <v>0.66329658021290239</v>
      </c>
      <c r="BD22" s="22">
        <v>5.7793084081797974E-4</v>
      </c>
      <c r="BE22" s="22">
        <v>0</v>
      </c>
      <c r="BF22" s="22">
        <v>4.4219154727195305E-4</v>
      </c>
    </row>
    <row r="23" spans="1:58" customFormat="1" ht="14.25" hidden="1" customHeight="1" x14ac:dyDescent="0.2">
      <c r="A23" s="28" t="s">
        <v>457</v>
      </c>
      <c r="B23" s="1" t="s">
        <v>317</v>
      </c>
      <c r="C23" s="1"/>
      <c r="D23" s="1"/>
      <c r="E23" s="35"/>
      <c r="F23" s="1"/>
      <c r="G23" s="18" t="s">
        <v>51</v>
      </c>
      <c r="H23" s="19" t="s">
        <v>56</v>
      </c>
      <c r="I23" s="3">
        <v>40110</v>
      </c>
      <c r="J23" s="4">
        <v>0.63570357638888886</v>
      </c>
      <c r="K23" s="4"/>
      <c r="L23" s="1" t="s">
        <v>23</v>
      </c>
      <c r="M23" s="1"/>
      <c r="N23" s="1"/>
      <c r="O23" s="43"/>
      <c r="P23" s="43"/>
      <c r="Q23" s="43"/>
      <c r="R23" s="1"/>
      <c r="S23" s="1"/>
      <c r="T23" s="1"/>
      <c r="U23" s="1"/>
      <c r="V23" s="1"/>
      <c r="W23" s="1"/>
      <c r="X23" s="1"/>
      <c r="Y23" s="1"/>
      <c r="Z23" s="46"/>
      <c r="AA23" s="46"/>
      <c r="AB23" s="46"/>
      <c r="AC23" s="54"/>
      <c r="AD23" s="54"/>
      <c r="AE23" s="10">
        <v>0.71099999999999997</v>
      </c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">
        <v>4</v>
      </c>
      <c r="AU23" s="9">
        <v>3.4929999999999999</v>
      </c>
      <c r="AV23" s="10">
        <v>0.65169999999999995</v>
      </c>
      <c r="AW23" s="10">
        <v>0.75</v>
      </c>
      <c r="AX23" s="10" t="s">
        <v>328</v>
      </c>
      <c r="AY23" s="7" t="s">
        <v>31</v>
      </c>
      <c r="AZ23" s="22">
        <v>0.33501386894057283</v>
      </c>
      <c r="BA23" s="9"/>
      <c r="BB23" s="22">
        <v>4.6919241569642661E-4</v>
      </c>
      <c r="BC23" s="22">
        <v>0.66307907614715167</v>
      </c>
      <c r="BD23" s="22">
        <v>9.3838483139285322E-4</v>
      </c>
      <c r="BE23" s="22">
        <v>0</v>
      </c>
      <c r="BF23" s="22">
        <v>4.9947766518644782E-4</v>
      </c>
    </row>
    <row r="24" spans="1:58" customFormat="1" ht="14.25" hidden="1" customHeight="1" x14ac:dyDescent="0.2">
      <c r="A24" s="28" t="s">
        <v>457</v>
      </c>
      <c r="B24" s="1" t="s">
        <v>317</v>
      </c>
      <c r="C24" s="1"/>
      <c r="D24" s="1"/>
      <c r="E24" s="35"/>
      <c r="F24" s="1"/>
      <c r="G24" s="18" t="s">
        <v>52</v>
      </c>
      <c r="H24" s="19" t="s">
        <v>57</v>
      </c>
      <c r="I24" s="3">
        <v>40110</v>
      </c>
      <c r="J24" s="4">
        <v>0.65264093750000007</v>
      </c>
      <c r="K24" s="4"/>
      <c r="L24" s="1" t="s">
        <v>23</v>
      </c>
      <c r="M24" s="1"/>
      <c r="N24" s="1"/>
      <c r="O24" s="43"/>
      <c r="P24" s="43"/>
      <c r="Q24" s="43"/>
      <c r="R24" s="1"/>
      <c r="S24" s="1"/>
      <c r="T24" s="1"/>
      <c r="U24" s="1"/>
      <c r="V24" s="1"/>
      <c r="W24" s="1"/>
      <c r="X24" s="1"/>
      <c r="Y24" s="1"/>
      <c r="Z24" s="46"/>
      <c r="AA24" s="46"/>
      <c r="AB24" s="46"/>
      <c r="AC24" s="54"/>
      <c r="AD24" s="54"/>
      <c r="AE24" s="10">
        <v>0.71099999999999997</v>
      </c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">
        <v>4</v>
      </c>
      <c r="AU24" s="9">
        <v>3.5459999999999998</v>
      </c>
      <c r="AV24" s="10">
        <v>0.68469999999999998</v>
      </c>
      <c r="AW24" s="10">
        <v>0.73</v>
      </c>
      <c r="AX24" s="10" t="s">
        <v>328</v>
      </c>
      <c r="AY24" s="7" t="s">
        <v>31</v>
      </c>
      <c r="AZ24" s="22">
        <v>0.33461411284035503</v>
      </c>
      <c r="BA24" s="9"/>
      <c r="BB24" s="22">
        <v>6.5898490886658642E-4</v>
      </c>
      <c r="BC24" s="22">
        <v>0.66285180553045608</v>
      </c>
      <c r="BD24" s="22">
        <v>1.3179698177331728E-3</v>
      </c>
      <c r="BE24" s="22">
        <v>0</v>
      </c>
      <c r="BF24" s="22">
        <v>5.5712690258919026E-4</v>
      </c>
    </row>
    <row r="25" spans="1:58" customFormat="1" ht="14.25" hidden="1" customHeight="1" x14ac:dyDescent="0.2">
      <c r="A25" s="28" t="s">
        <v>457</v>
      </c>
      <c r="B25" s="1" t="s">
        <v>317</v>
      </c>
      <c r="C25" s="1"/>
      <c r="D25" s="1"/>
      <c r="E25" s="35"/>
      <c r="F25" s="1" t="s">
        <v>318</v>
      </c>
      <c r="G25" s="18" t="s">
        <v>53</v>
      </c>
      <c r="H25" s="19" t="s">
        <v>58</v>
      </c>
      <c r="I25" s="3">
        <v>40110</v>
      </c>
      <c r="J25" s="4">
        <v>0.77076287037037039</v>
      </c>
      <c r="K25" s="4"/>
      <c r="L25" s="1" t="s">
        <v>9</v>
      </c>
      <c r="M25" s="1"/>
      <c r="N25" s="1"/>
      <c r="O25" s="43"/>
      <c r="P25" s="43"/>
      <c r="Q25" s="43"/>
      <c r="R25" s="1"/>
      <c r="S25" s="1"/>
      <c r="T25" s="1"/>
      <c r="U25" s="1"/>
      <c r="V25" s="1"/>
      <c r="W25" s="1"/>
      <c r="X25" s="1"/>
      <c r="Y25" s="1"/>
      <c r="Z25" s="46"/>
      <c r="AA25" s="46"/>
      <c r="AB25" s="46"/>
      <c r="AC25" s="54"/>
      <c r="AD25" s="54"/>
      <c r="AE25" s="10">
        <v>0.71250000000000002</v>
      </c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">
        <v>4</v>
      </c>
      <c r="AU25" s="9">
        <v>3.18</v>
      </c>
      <c r="AV25" s="10">
        <v>0.71350000000000002</v>
      </c>
      <c r="AW25" s="10">
        <v>0.96</v>
      </c>
      <c r="AX25" s="10" t="s">
        <v>294</v>
      </c>
      <c r="AY25" s="7" t="s">
        <v>31</v>
      </c>
      <c r="AZ25" s="22">
        <v>0.33415269818045751</v>
      </c>
      <c r="BA25" s="9"/>
      <c r="BB25" s="22">
        <v>9.1796762407550861E-4</v>
      </c>
      <c r="BC25" s="22">
        <v>0.66274429206013519</v>
      </c>
      <c r="BD25" s="22">
        <v>1.6138584468867508E-3</v>
      </c>
      <c r="BE25" s="22">
        <v>1.4147150921212089E-5</v>
      </c>
      <c r="BF25" s="22">
        <v>5.570365375238669E-4</v>
      </c>
    </row>
    <row r="26" spans="1:58" customFormat="1" ht="16" hidden="1" x14ac:dyDescent="0.2">
      <c r="A26" s="28" t="s">
        <v>457</v>
      </c>
      <c r="B26" s="1" t="s">
        <v>317</v>
      </c>
      <c r="C26" s="1" t="s">
        <v>316</v>
      </c>
      <c r="D26" s="1"/>
      <c r="E26" s="35"/>
      <c r="F26" s="1"/>
      <c r="G26" s="25" t="s">
        <v>54</v>
      </c>
      <c r="H26" s="26" t="s">
        <v>59</v>
      </c>
      <c r="I26" s="12">
        <v>40110</v>
      </c>
      <c r="J26" s="13">
        <v>0.82227797453703699</v>
      </c>
      <c r="K26" s="13"/>
      <c r="L26" s="11" t="s">
        <v>9</v>
      </c>
      <c r="M26" s="11"/>
      <c r="N26" s="11"/>
      <c r="O26" s="44"/>
      <c r="P26" s="44"/>
      <c r="Q26" s="44"/>
      <c r="R26" s="11"/>
      <c r="S26" s="11"/>
      <c r="T26" s="11"/>
      <c r="U26" s="11"/>
      <c r="V26" s="11"/>
      <c r="W26" s="11"/>
      <c r="X26" s="11"/>
      <c r="Y26" s="11"/>
      <c r="Z26" s="47"/>
      <c r="AA26" s="47"/>
      <c r="AB26" s="47"/>
      <c r="AC26" s="47"/>
      <c r="AD26" s="47"/>
      <c r="AE26" s="15">
        <v>0.71260000000000001</v>
      </c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1">
        <v>4</v>
      </c>
      <c r="AU26" s="14">
        <v>4</v>
      </c>
      <c r="AV26" s="10" t="e">
        <v>#N/A</v>
      </c>
      <c r="AW26" s="10" t="e">
        <v>#N/A</v>
      </c>
      <c r="AX26" s="15" t="s">
        <v>320</v>
      </c>
      <c r="AY26" s="16" t="s">
        <v>31</v>
      </c>
      <c r="AZ26" s="22">
        <v>0.33323795637664122</v>
      </c>
      <c r="BA26" s="33"/>
      <c r="BB26" s="23">
        <v>1.4478438391325029E-3</v>
      </c>
      <c r="BC26" s="22">
        <v>0.66258219944048957</v>
      </c>
      <c r="BD26" s="23">
        <v>2.2192931380814519E-3</v>
      </c>
      <c r="BE26" s="23">
        <v>0</v>
      </c>
      <c r="BF26" s="22">
        <v>5.5690029868682629E-4</v>
      </c>
    </row>
    <row r="27" spans="1:58" customFormat="1" ht="16" hidden="1" x14ac:dyDescent="0.2">
      <c r="A27" s="28" t="s">
        <v>457</v>
      </c>
      <c r="B27" s="1" t="s">
        <v>317</v>
      </c>
      <c r="C27" s="1"/>
      <c r="D27" s="1"/>
      <c r="E27" s="35"/>
      <c r="F27" s="1"/>
      <c r="G27" s="18" t="s">
        <v>60</v>
      </c>
      <c r="H27" s="19" t="s">
        <v>65</v>
      </c>
      <c r="I27" s="3">
        <v>40126</v>
      </c>
      <c r="J27" s="4">
        <v>0.48777706018518519</v>
      </c>
      <c r="K27" s="4"/>
      <c r="L27" s="1" t="s">
        <v>23</v>
      </c>
      <c r="M27" s="1"/>
      <c r="N27" s="1"/>
      <c r="O27" s="43"/>
      <c r="P27" s="43"/>
      <c r="Q27" s="43"/>
      <c r="R27" s="1"/>
      <c r="S27" s="1"/>
      <c r="T27" s="1"/>
      <c r="U27" s="1"/>
      <c r="V27" s="1"/>
      <c r="W27" s="1"/>
      <c r="X27" s="1"/>
      <c r="Y27" s="1"/>
      <c r="Z27" s="46"/>
      <c r="AA27" s="46"/>
      <c r="AB27" s="46"/>
      <c r="AC27" s="54"/>
      <c r="AD27" s="54"/>
      <c r="AE27" s="10">
        <v>0.70679999999999998</v>
      </c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">
        <v>3</v>
      </c>
      <c r="AU27" s="17">
        <v>2.6469999999999998</v>
      </c>
      <c r="AV27" s="10">
        <v>0.63239999999999996</v>
      </c>
      <c r="AW27" s="10" t="e">
        <v>#N/A</v>
      </c>
      <c r="AX27" s="10"/>
      <c r="AY27" s="7" t="s">
        <v>31</v>
      </c>
      <c r="AZ27" s="22">
        <v>0.29593404144016205</v>
      </c>
      <c r="BA27" s="9"/>
      <c r="BB27" s="22">
        <v>1.0638311229597677E-3</v>
      </c>
      <c r="BC27" s="22">
        <v>0.70010421575672599</v>
      </c>
      <c r="BD27" s="22">
        <v>1.6675627089445316E-3</v>
      </c>
      <c r="BE27" s="22">
        <v>0</v>
      </c>
      <c r="BF27" s="22">
        <v>1.2604101565566587E-3</v>
      </c>
    </row>
    <row r="28" spans="1:58" customFormat="1" ht="16" hidden="1" x14ac:dyDescent="0.2">
      <c r="A28" s="28" t="s">
        <v>457</v>
      </c>
      <c r="B28" s="1" t="s">
        <v>317</v>
      </c>
      <c r="C28" s="1"/>
      <c r="D28" s="1"/>
      <c r="E28" s="35"/>
      <c r="F28" s="1"/>
      <c r="G28" s="18" t="s">
        <v>61</v>
      </c>
      <c r="H28" s="19" t="s">
        <v>64</v>
      </c>
      <c r="I28" s="3">
        <v>40126</v>
      </c>
      <c r="J28" s="4">
        <v>0.49999712962962967</v>
      </c>
      <c r="K28" s="4"/>
      <c r="L28" s="1" t="s">
        <v>23</v>
      </c>
      <c r="M28" s="1"/>
      <c r="N28" s="1"/>
      <c r="O28" s="43"/>
      <c r="P28" s="43"/>
      <c r="Q28" s="43"/>
      <c r="R28" s="1"/>
      <c r="S28" s="1"/>
      <c r="T28" s="1"/>
      <c r="U28" s="1"/>
      <c r="V28" s="1"/>
      <c r="W28" s="1"/>
      <c r="X28" s="1"/>
      <c r="Y28" s="1"/>
      <c r="Z28" s="46"/>
      <c r="AA28" s="46"/>
      <c r="AB28" s="46"/>
      <c r="AC28" s="54"/>
      <c r="AD28" s="54"/>
      <c r="AE28" s="10">
        <v>0.70760000000000001</v>
      </c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">
        <v>4</v>
      </c>
      <c r="AU28" s="17">
        <v>3.702</v>
      </c>
      <c r="AV28" s="10">
        <v>0.63639999999999997</v>
      </c>
      <c r="AW28" s="10" t="e">
        <v>#N/A</v>
      </c>
      <c r="AX28" s="10"/>
      <c r="AY28" s="7" t="s">
        <v>31</v>
      </c>
      <c r="AZ28" s="22">
        <v>0.29549232525499819</v>
      </c>
      <c r="BA28" s="9"/>
      <c r="BB28" s="22">
        <v>1.28044475413315E-3</v>
      </c>
      <c r="BC28" s="22">
        <v>0.69982938885836954</v>
      </c>
      <c r="BD28" s="22">
        <v>2.1009705840141397E-3</v>
      </c>
      <c r="BE28" s="22">
        <v>0</v>
      </c>
      <c r="BF28" s="22">
        <v>1.3269199332732688E-3</v>
      </c>
    </row>
    <row r="29" spans="1:58" customFormat="1" ht="16" hidden="1" x14ac:dyDescent="0.2">
      <c r="A29" s="28" t="s">
        <v>457</v>
      </c>
      <c r="B29" s="1" t="s">
        <v>317</v>
      </c>
      <c r="C29" s="1"/>
      <c r="D29" s="1"/>
      <c r="E29" s="35"/>
      <c r="F29" s="1"/>
      <c r="G29" s="18" t="s">
        <v>62</v>
      </c>
      <c r="H29" s="19" t="s">
        <v>66</v>
      </c>
      <c r="I29" s="3">
        <v>40126</v>
      </c>
      <c r="J29" s="4">
        <v>0.5862431597222223</v>
      </c>
      <c r="K29" s="4"/>
      <c r="L29" s="1" t="s">
        <v>9</v>
      </c>
      <c r="M29" s="1"/>
      <c r="N29" s="1"/>
      <c r="O29" s="43"/>
      <c r="P29" s="43"/>
      <c r="Q29" s="43"/>
      <c r="R29" s="1"/>
      <c r="S29" s="1"/>
      <c r="T29" s="1"/>
      <c r="U29" s="1"/>
      <c r="V29" s="1"/>
      <c r="W29" s="1"/>
      <c r="X29" s="1"/>
      <c r="Y29" s="1"/>
      <c r="Z29" s="46"/>
      <c r="AA29" s="46"/>
      <c r="AB29" s="46"/>
      <c r="AC29" s="54"/>
      <c r="AD29" s="54"/>
      <c r="AE29" s="10">
        <v>0.71079999999999999</v>
      </c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">
        <v>4</v>
      </c>
      <c r="AU29" s="17">
        <v>4.0019999999999998</v>
      </c>
      <c r="AV29" s="10">
        <v>0.61839999999999995</v>
      </c>
      <c r="AW29" s="10" t="e">
        <v>#N/A</v>
      </c>
      <c r="AX29" s="10" t="s">
        <v>294</v>
      </c>
      <c r="AY29" s="7" t="s">
        <v>31</v>
      </c>
      <c r="AZ29" s="22">
        <v>0.294580411566158</v>
      </c>
      <c r="BA29" s="9"/>
      <c r="BB29" s="22">
        <v>1.8079621906748249E-3</v>
      </c>
      <c r="BC29" s="22">
        <v>0.69963424472540103</v>
      </c>
      <c r="BD29" s="22">
        <v>2.7036698611506062E-3</v>
      </c>
      <c r="BE29" s="22">
        <v>0</v>
      </c>
      <c r="BF29" s="22">
        <v>1.3265499278919293E-3</v>
      </c>
    </row>
    <row r="30" spans="1:58" customFormat="1" ht="16" hidden="1" x14ac:dyDescent="0.2">
      <c r="A30" s="28" t="s">
        <v>457</v>
      </c>
      <c r="B30" s="1" t="s">
        <v>317</v>
      </c>
      <c r="C30" s="1"/>
      <c r="D30" s="1"/>
      <c r="E30" s="35"/>
      <c r="F30" s="1"/>
      <c r="G30" s="18" t="s">
        <v>63</v>
      </c>
      <c r="H30" s="19" t="s">
        <v>67</v>
      </c>
      <c r="I30" s="3">
        <v>40126</v>
      </c>
      <c r="J30" s="4">
        <v>0.62228862268518526</v>
      </c>
      <c r="K30" s="4"/>
      <c r="L30" s="1" t="s">
        <v>9</v>
      </c>
      <c r="M30" s="1"/>
      <c r="N30" s="1"/>
      <c r="O30" s="43"/>
      <c r="P30" s="43"/>
      <c r="Q30" s="43"/>
      <c r="R30" s="1"/>
      <c r="S30" s="1"/>
      <c r="T30" s="1"/>
      <c r="U30" s="1"/>
      <c r="V30" s="1"/>
      <c r="W30" s="1"/>
      <c r="X30" s="1"/>
      <c r="Y30" s="1"/>
      <c r="Z30" s="46"/>
      <c r="AA30" s="46"/>
      <c r="AB30" s="46"/>
      <c r="AC30" s="54"/>
      <c r="AD30" s="54"/>
      <c r="AE30" s="10">
        <v>0.70979999999999999</v>
      </c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">
        <v>4</v>
      </c>
      <c r="AU30" s="17">
        <v>3.4609999999999999</v>
      </c>
      <c r="AV30" s="10">
        <v>0.61250000000000004</v>
      </c>
      <c r="AW30" s="10" t="e">
        <v>#N/A</v>
      </c>
      <c r="AX30" s="10" t="s">
        <v>294</v>
      </c>
      <c r="AY30" s="7" t="s">
        <v>31</v>
      </c>
      <c r="AZ30" s="22">
        <v>0.29399069660759758</v>
      </c>
      <c r="BA30" s="9"/>
      <c r="BB30" s="22">
        <v>2.1443295541992494E-3</v>
      </c>
      <c r="BC30" s="22">
        <v>0.69949042859103661</v>
      </c>
      <c r="BD30" s="22">
        <v>3.0879586762313405E-3</v>
      </c>
      <c r="BE30" s="22">
        <v>0</v>
      </c>
      <c r="BF30" s="22">
        <v>1.3262772435799347E-3</v>
      </c>
    </row>
    <row r="31" spans="1:58" customFormat="1" ht="16" hidden="1" x14ac:dyDescent="0.2">
      <c r="A31" s="28" t="s">
        <v>457</v>
      </c>
      <c r="B31" s="1" t="s">
        <v>317</v>
      </c>
      <c r="C31" s="1"/>
      <c r="D31" s="1"/>
      <c r="E31" s="35"/>
      <c r="F31" s="1"/>
      <c r="G31" s="18" t="s">
        <v>68</v>
      </c>
      <c r="H31" s="19" t="s">
        <v>73</v>
      </c>
      <c r="I31" s="3">
        <v>40130</v>
      </c>
      <c r="J31" s="4">
        <v>0.54957324074074076</v>
      </c>
      <c r="K31" s="4"/>
      <c r="L31" s="1" t="s">
        <v>23</v>
      </c>
      <c r="M31" s="1"/>
      <c r="N31" s="1"/>
      <c r="O31" s="43"/>
      <c r="P31" s="43"/>
      <c r="Q31" s="43"/>
      <c r="R31" s="1"/>
      <c r="S31" s="1"/>
      <c r="T31" s="1"/>
      <c r="U31" s="1"/>
      <c r="V31" s="1"/>
      <c r="W31" s="1"/>
      <c r="X31" s="1"/>
      <c r="Y31" s="1"/>
      <c r="Z31" s="46"/>
      <c r="AA31" s="46"/>
      <c r="AB31" s="46"/>
      <c r="AC31" s="54"/>
      <c r="AD31" s="54"/>
      <c r="AE31" s="10">
        <v>1.0087999999999999</v>
      </c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">
        <v>4</v>
      </c>
      <c r="AU31" s="17">
        <v>2.653</v>
      </c>
      <c r="AV31" s="10">
        <v>0.77259999999999995</v>
      </c>
      <c r="AW31" s="10" t="e">
        <v>#N/A</v>
      </c>
      <c r="AX31" s="10"/>
      <c r="AY31" s="7" t="s">
        <v>31</v>
      </c>
      <c r="AZ31" s="22">
        <v>0.29578153036314597</v>
      </c>
      <c r="BA31" s="9"/>
      <c r="BB31" s="22">
        <v>1.5598665792964461E-3</v>
      </c>
      <c r="BC31" s="22">
        <v>0.69937941133839154</v>
      </c>
      <c r="BD31" s="22">
        <v>2.2775974777947557E-3</v>
      </c>
      <c r="BE31" s="22">
        <v>0</v>
      </c>
      <c r="BF31" s="22">
        <v>1.0294321022845643E-3</v>
      </c>
    </row>
    <row r="32" spans="1:58" customFormat="1" ht="16" hidden="1" x14ac:dyDescent="0.2">
      <c r="A32" s="28" t="s">
        <v>457</v>
      </c>
      <c r="B32" s="1" t="s">
        <v>317</v>
      </c>
      <c r="C32" s="1"/>
      <c r="D32" s="1"/>
      <c r="E32" s="35"/>
      <c r="F32" s="1"/>
      <c r="G32" s="18" t="s">
        <v>69</v>
      </c>
      <c r="H32" s="19" t="s">
        <v>74</v>
      </c>
      <c r="I32" s="3">
        <v>40130</v>
      </c>
      <c r="J32" s="4">
        <v>0.58595543981481479</v>
      </c>
      <c r="K32" s="4"/>
      <c r="L32" s="1" t="s">
        <v>23</v>
      </c>
      <c r="M32" s="1"/>
      <c r="N32" s="1"/>
      <c r="O32" s="43"/>
      <c r="P32" s="43"/>
      <c r="Q32" s="43"/>
      <c r="R32" s="1"/>
      <c r="S32" s="1"/>
      <c r="T32" s="1"/>
      <c r="U32" s="1"/>
      <c r="V32" s="1"/>
      <c r="W32" s="1"/>
      <c r="X32" s="1"/>
      <c r="Y32" s="1"/>
      <c r="Z32" s="46"/>
      <c r="AA32" s="46"/>
      <c r="AB32" s="46"/>
      <c r="AC32" s="54"/>
      <c r="AD32" s="54"/>
      <c r="AE32" s="10">
        <v>1.0114000000000001</v>
      </c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">
        <v>4</v>
      </c>
      <c r="AU32" s="17">
        <v>3.3220000000000001</v>
      </c>
      <c r="AV32" s="10">
        <v>0.60129999999999995</v>
      </c>
      <c r="AW32" s="9">
        <v>1.35</v>
      </c>
      <c r="AX32" s="9"/>
      <c r="AY32" s="7" t="s">
        <v>31</v>
      </c>
      <c r="AZ32" s="22">
        <v>0.29556259620856196</v>
      </c>
      <c r="BA32" s="9"/>
      <c r="BB32" s="22">
        <v>1.6620279554471248E-3</v>
      </c>
      <c r="BC32" s="22">
        <v>0.69922530060955379</v>
      </c>
      <c r="BD32" s="22">
        <v>2.4821057976742314E-3</v>
      </c>
      <c r="BE32" s="22">
        <v>0</v>
      </c>
      <c r="BF32" s="22">
        <v>1.0958011555047855E-3</v>
      </c>
    </row>
    <row r="33" spans="1:58" customFormat="1" ht="16" hidden="1" x14ac:dyDescent="0.2">
      <c r="A33" s="28" t="s">
        <v>457</v>
      </c>
      <c r="B33" s="1" t="s">
        <v>317</v>
      </c>
      <c r="C33" s="1"/>
      <c r="D33" s="1"/>
      <c r="E33" s="35"/>
      <c r="F33" s="1"/>
      <c r="G33" s="18" t="s">
        <v>70</v>
      </c>
      <c r="H33" s="19" t="s">
        <v>75</v>
      </c>
      <c r="I33" s="3">
        <v>40130</v>
      </c>
      <c r="J33" s="4">
        <v>0.77337541666666665</v>
      </c>
      <c r="K33" s="4"/>
      <c r="L33" s="1" t="s">
        <v>9</v>
      </c>
      <c r="M33" s="1"/>
      <c r="N33" s="1"/>
      <c r="O33" s="43"/>
      <c r="P33" s="43"/>
      <c r="Q33" s="43"/>
      <c r="R33" s="1"/>
      <c r="S33" s="1"/>
      <c r="T33" s="1"/>
      <c r="U33" s="1"/>
      <c r="V33" s="1"/>
      <c r="W33" s="1"/>
      <c r="X33" s="1"/>
      <c r="Y33" s="1"/>
      <c r="Z33" s="46"/>
      <c r="AA33" s="46"/>
      <c r="AB33" s="46"/>
      <c r="AC33" s="54"/>
      <c r="AD33" s="54"/>
      <c r="AE33" s="10">
        <v>1.0129999999999999</v>
      </c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">
        <v>4</v>
      </c>
      <c r="AU33" s="17">
        <v>3.508</v>
      </c>
      <c r="AV33" s="10">
        <v>0.64890000000000003</v>
      </c>
      <c r="AW33" s="10" t="e">
        <v>#N/A</v>
      </c>
      <c r="AX33" s="10" t="s">
        <v>294</v>
      </c>
      <c r="AY33" s="7" t="s">
        <v>31</v>
      </c>
      <c r="AZ33" s="22">
        <v>0.29491871306378231</v>
      </c>
      <c r="BA33" s="9"/>
      <c r="BB33" s="22">
        <v>1.9934829788455194E-3</v>
      </c>
      <c r="BC33" s="22">
        <v>0.69892322831900833</v>
      </c>
      <c r="BD33" s="22">
        <v>2.9301282924285451E-3</v>
      </c>
      <c r="BE33" s="22">
        <v>1.3997474211070225E-4</v>
      </c>
      <c r="BF33" s="22">
        <v>1.0944726038247042E-3</v>
      </c>
    </row>
    <row r="34" spans="1:58" customFormat="1" ht="16" hidden="1" x14ac:dyDescent="0.2">
      <c r="A34" s="28" t="s">
        <v>457</v>
      </c>
      <c r="B34" s="1" t="s">
        <v>317</v>
      </c>
      <c r="C34" s="1"/>
      <c r="D34" s="1"/>
      <c r="E34" s="35"/>
      <c r="F34" s="1"/>
      <c r="G34" s="18" t="s">
        <v>71</v>
      </c>
      <c r="H34" s="19" t="s">
        <v>76</v>
      </c>
      <c r="I34" s="3">
        <v>40130</v>
      </c>
      <c r="J34" s="4">
        <v>0.79483747685185191</v>
      </c>
      <c r="K34" s="4"/>
      <c r="L34" s="1" t="s">
        <v>9</v>
      </c>
      <c r="M34" s="1"/>
      <c r="N34" s="1"/>
      <c r="O34" s="43"/>
      <c r="P34" s="43"/>
      <c r="Q34" s="43"/>
      <c r="R34" s="1"/>
      <c r="S34" s="1"/>
      <c r="T34" s="1"/>
      <c r="U34" s="1"/>
      <c r="V34" s="1"/>
      <c r="W34" s="1"/>
      <c r="X34" s="1"/>
      <c r="Y34" s="1"/>
      <c r="Z34" s="46"/>
      <c r="AA34" s="46"/>
      <c r="AB34" s="46"/>
      <c r="AC34" s="54"/>
      <c r="AD34" s="54"/>
      <c r="AE34" s="10">
        <v>1.014</v>
      </c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">
        <v>4</v>
      </c>
      <c r="AU34" s="17">
        <v>3.0790000000000002</v>
      </c>
      <c r="AV34" s="10">
        <v>0.51280000000000003</v>
      </c>
      <c r="AW34" s="10" t="e">
        <v>#N/A</v>
      </c>
      <c r="AX34" s="10" t="s">
        <v>294</v>
      </c>
      <c r="AY34" s="7" t="s">
        <v>31</v>
      </c>
      <c r="AZ34" s="22">
        <v>0.29464920589162624</v>
      </c>
      <c r="BA34" s="9"/>
      <c r="BB34" s="22">
        <v>2.1459632253176403E-3</v>
      </c>
      <c r="BC34" s="22">
        <v>0.69885312442457226</v>
      </c>
      <c r="BD34" s="22">
        <v>3.1043260477250649E-3</v>
      </c>
      <c r="BE34" s="22">
        <v>1.5301758550300307E-4</v>
      </c>
      <c r="BF34" s="22">
        <v>1.0943628252556529E-3</v>
      </c>
    </row>
    <row r="35" spans="1:58" customFormat="1" ht="16" hidden="1" x14ac:dyDescent="0.2">
      <c r="A35" s="28" t="s">
        <v>457</v>
      </c>
      <c r="B35" s="1" t="s">
        <v>317</v>
      </c>
      <c r="C35" s="1"/>
      <c r="D35" s="1"/>
      <c r="E35" s="35"/>
      <c r="F35" s="1" t="s">
        <v>318</v>
      </c>
      <c r="G35" s="18" t="s">
        <v>72</v>
      </c>
      <c r="H35" s="19" t="s">
        <v>81</v>
      </c>
      <c r="I35" s="3">
        <v>40144</v>
      </c>
      <c r="J35" s="4">
        <v>0.41823356481481483</v>
      </c>
      <c r="K35" s="4"/>
      <c r="L35" s="1" t="s">
        <v>23</v>
      </c>
      <c r="M35" s="1"/>
      <c r="N35" s="1"/>
      <c r="O35" s="43"/>
      <c r="P35" s="43"/>
      <c r="Q35" s="43"/>
      <c r="R35" s="1"/>
      <c r="S35" s="1"/>
      <c r="T35" s="1"/>
      <c r="U35" s="1"/>
      <c r="V35" s="1"/>
      <c r="W35" s="1"/>
      <c r="X35" s="1"/>
      <c r="Y35" s="1"/>
      <c r="Z35" s="46"/>
      <c r="AA35" s="46"/>
      <c r="AB35" s="46"/>
      <c r="AC35" s="54"/>
      <c r="AD35" s="54"/>
      <c r="AE35" s="10">
        <v>1.006</v>
      </c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">
        <v>4</v>
      </c>
      <c r="AU35" s="17">
        <v>2.72</v>
      </c>
      <c r="AV35" s="10">
        <v>0.50009999999999999</v>
      </c>
      <c r="AW35" s="9">
        <v>1.32</v>
      </c>
      <c r="AX35" s="9"/>
      <c r="AY35" s="7" t="s">
        <v>31</v>
      </c>
      <c r="AZ35" s="22">
        <v>0.20579125875262178</v>
      </c>
      <c r="BA35" s="9"/>
      <c r="BB35" s="22">
        <v>1.552834865100108E-3</v>
      </c>
      <c r="BC35" s="22">
        <v>0.78923245348519899</v>
      </c>
      <c r="BD35" s="22">
        <v>2.2758931925886058E-3</v>
      </c>
      <c r="BE35" s="22">
        <v>1.0691340452666515E-4</v>
      </c>
      <c r="BF35" s="22">
        <v>1.0406462999639063E-3</v>
      </c>
    </row>
    <row r="36" spans="1:58" customFormat="1" ht="16" hidden="1" x14ac:dyDescent="0.2">
      <c r="A36" s="28" t="s">
        <v>457</v>
      </c>
      <c r="B36" s="1" t="s">
        <v>317</v>
      </c>
      <c r="C36" s="1"/>
      <c r="D36" s="1"/>
      <c r="E36" s="35"/>
      <c r="F36" s="1" t="s">
        <v>318</v>
      </c>
      <c r="G36" s="18" t="s">
        <v>77</v>
      </c>
      <c r="H36" s="19" t="s">
        <v>79</v>
      </c>
      <c r="I36" s="3">
        <v>40144</v>
      </c>
      <c r="J36" s="4">
        <v>0.46920122685185189</v>
      </c>
      <c r="K36" s="4"/>
      <c r="L36" s="1" t="s">
        <v>23</v>
      </c>
      <c r="M36" s="1"/>
      <c r="N36" s="1"/>
      <c r="O36" s="43"/>
      <c r="P36" s="43"/>
      <c r="Q36" s="43"/>
      <c r="R36" s="1"/>
      <c r="S36" s="1"/>
      <c r="T36" s="1"/>
      <c r="U36" s="1"/>
      <c r="V36" s="1"/>
      <c r="W36" s="1"/>
      <c r="X36" s="1"/>
      <c r="Y36" s="1"/>
      <c r="Z36" s="46"/>
      <c r="AA36" s="46"/>
      <c r="AB36" s="46"/>
      <c r="AC36" s="54"/>
      <c r="AD36" s="54"/>
      <c r="AE36" s="10">
        <v>1.0089999999999999</v>
      </c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">
        <v>4</v>
      </c>
      <c r="AU36" s="17">
        <v>3.95</v>
      </c>
      <c r="AV36" s="10">
        <v>0.4602</v>
      </c>
      <c r="AW36" s="10" t="e">
        <v>#N/A</v>
      </c>
      <c r="AX36" s="10"/>
      <c r="AY36" s="7" t="s">
        <v>31</v>
      </c>
      <c r="AZ36" s="22">
        <v>0.20545017133047846</v>
      </c>
      <c r="BA36" s="9"/>
      <c r="BB36" s="22">
        <v>1.7182025034945835E-3</v>
      </c>
      <c r="BC36" s="22">
        <v>0.78887964346087769</v>
      </c>
      <c r="BD36" s="22">
        <v>2.6069994037950699E-3</v>
      </c>
      <c r="BE36" s="22">
        <v>1.0686561110321335E-4</v>
      </c>
      <c r="BF36" s="22">
        <v>1.2381176902509141E-3</v>
      </c>
    </row>
    <row r="37" spans="1:58" customFormat="1" ht="16" hidden="1" x14ac:dyDescent="0.2">
      <c r="A37" s="28" t="s">
        <v>457</v>
      </c>
      <c r="B37" s="1" t="s">
        <v>317</v>
      </c>
      <c r="C37" s="1"/>
      <c r="D37" s="1"/>
      <c r="E37" s="35"/>
      <c r="F37" s="1"/>
      <c r="G37" s="18" t="s">
        <v>78</v>
      </c>
      <c r="H37" s="19" t="s">
        <v>80</v>
      </c>
      <c r="I37" s="3">
        <v>40144</v>
      </c>
      <c r="J37" s="4">
        <v>0.54264401620370373</v>
      </c>
      <c r="K37" s="4"/>
      <c r="L37" s="1" t="s">
        <v>9</v>
      </c>
      <c r="M37" s="1"/>
      <c r="N37" s="1"/>
      <c r="O37" s="43"/>
      <c r="P37" s="43"/>
      <c r="Q37" s="43"/>
      <c r="R37" s="1"/>
      <c r="S37" s="1"/>
      <c r="T37" s="1"/>
      <c r="U37" s="1"/>
      <c r="V37" s="1"/>
      <c r="W37" s="1"/>
      <c r="X37" s="1"/>
      <c r="Y37" s="1"/>
      <c r="Z37" s="46"/>
      <c r="AA37" s="46"/>
      <c r="AB37" s="46"/>
      <c r="AC37" s="54"/>
      <c r="AD37" s="54"/>
      <c r="AE37" s="10">
        <v>1.01</v>
      </c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">
        <v>4</v>
      </c>
      <c r="AU37" s="9">
        <v>3.91</v>
      </c>
      <c r="AV37" s="10">
        <v>0.38400000000000001</v>
      </c>
      <c r="AW37" s="9">
        <v>3.28</v>
      </c>
      <c r="AX37" s="9" t="s">
        <v>325</v>
      </c>
      <c r="AY37" s="7" t="s">
        <v>31</v>
      </c>
      <c r="AZ37" s="22">
        <v>0.20518205382810928</v>
      </c>
      <c r="BA37" s="9"/>
      <c r="BB37" s="22">
        <v>1.8598077188656181E-3</v>
      </c>
      <c r="BC37" s="22">
        <v>0.78870684044025186</v>
      </c>
      <c r="BD37" s="22">
        <v>2.7686930130208964E-3</v>
      </c>
      <c r="BE37" s="22">
        <v>2.4475851750949872E-4</v>
      </c>
      <c r="BF37" s="22">
        <v>1.2378464822427736E-3</v>
      </c>
    </row>
    <row r="38" spans="1:58" customFormat="1" ht="16" hidden="1" x14ac:dyDescent="0.2">
      <c r="A38" s="28" t="s">
        <v>457</v>
      </c>
      <c r="B38" s="1" t="s">
        <v>317</v>
      </c>
      <c r="C38" s="1"/>
      <c r="D38" s="1"/>
      <c r="E38" s="35"/>
      <c r="F38" s="1"/>
      <c r="G38" s="18" t="s">
        <v>82</v>
      </c>
      <c r="H38" s="19" t="s">
        <v>83</v>
      </c>
      <c r="I38" s="3">
        <v>40162</v>
      </c>
      <c r="J38" s="4">
        <v>0.44415900462962959</v>
      </c>
      <c r="K38" s="4"/>
      <c r="L38" s="1" t="s">
        <v>23</v>
      </c>
      <c r="M38" s="1"/>
      <c r="N38" s="1"/>
      <c r="O38" s="43"/>
      <c r="P38" s="43"/>
      <c r="Q38" s="43"/>
      <c r="R38" s="1"/>
      <c r="S38" s="1"/>
      <c r="T38" s="1"/>
      <c r="U38" s="1"/>
      <c r="V38" s="1"/>
      <c r="W38" s="1"/>
      <c r="X38" s="1"/>
      <c r="Y38" s="1"/>
      <c r="Z38" s="46"/>
      <c r="AA38" s="46"/>
      <c r="AB38" s="46"/>
      <c r="AC38" s="54"/>
      <c r="AD38" s="54"/>
      <c r="AE38" s="10">
        <v>0.70899999999999996</v>
      </c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">
        <v>4</v>
      </c>
      <c r="AU38" s="9">
        <v>2.448</v>
      </c>
      <c r="AV38" s="10">
        <v>0.44269999999999998</v>
      </c>
      <c r="AW38" s="9">
        <v>1.7</v>
      </c>
      <c r="AX38" s="9"/>
      <c r="AY38" s="7" t="s">
        <v>31</v>
      </c>
      <c r="AZ38" s="22">
        <v>0.19517453632474238</v>
      </c>
      <c r="BA38" s="9"/>
      <c r="BB38" s="22">
        <v>1.8114119243659371E-3</v>
      </c>
      <c r="BC38" s="22">
        <v>0.79839299997295732</v>
      </c>
      <c r="BD38" s="22">
        <v>2.7179913524321463E-3</v>
      </c>
      <c r="BE38" s="22">
        <v>2.3289540201578579E-4</v>
      </c>
      <c r="BF38" s="22">
        <v>1.6701650234864124E-3</v>
      </c>
    </row>
    <row r="39" spans="1:58" customFormat="1" ht="16" hidden="1" x14ac:dyDescent="0.2">
      <c r="A39" s="28" t="s">
        <v>457</v>
      </c>
      <c r="B39" s="1" t="s">
        <v>317</v>
      </c>
      <c r="C39" s="1"/>
      <c r="D39" s="1"/>
      <c r="E39" s="35"/>
      <c r="F39" s="1"/>
      <c r="G39" s="18" t="s">
        <v>84</v>
      </c>
      <c r="H39" s="19" t="s">
        <v>93</v>
      </c>
      <c r="I39" s="3">
        <v>40185</v>
      </c>
      <c r="J39" s="4">
        <v>0.79776430555555555</v>
      </c>
      <c r="K39" s="4"/>
      <c r="L39" s="1" t="s">
        <v>23</v>
      </c>
      <c r="M39" s="1"/>
      <c r="N39" s="1"/>
      <c r="O39" s="43"/>
      <c r="P39" s="43"/>
      <c r="Q39" s="43"/>
      <c r="R39" s="1"/>
      <c r="S39" s="1"/>
      <c r="T39" s="1"/>
      <c r="U39" s="1"/>
      <c r="V39" s="1"/>
      <c r="W39" s="1"/>
      <c r="X39" s="1"/>
      <c r="Y39" s="1"/>
      <c r="Z39" s="46"/>
      <c r="AA39" s="46"/>
      <c r="AB39" s="46"/>
      <c r="AC39" s="54"/>
      <c r="AD39" s="54"/>
      <c r="AE39" s="10">
        <v>0.70291474862121883</v>
      </c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">
        <v>4</v>
      </c>
      <c r="AU39" s="9">
        <v>3.4049999999999998</v>
      </c>
      <c r="AV39" s="10">
        <v>0.71730000000000005</v>
      </c>
      <c r="AW39" s="10" t="e">
        <v>#N/A</v>
      </c>
      <c r="AX39" s="10" t="s">
        <v>295</v>
      </c>
      <c r="AY39" s="7" t="s">
        <v>33</v>
      </c>
      <c r="AZ39" s="22">
        <v>0.33694826716892234</v>
      </c>
      <c r="BA39" s="9"/>
      <c r="BB39" s="22">
        <v>1.716289898746462E-4</v>
      </c>
      <c r="BC39" s="22">
        <v>0.6616548753848297</v>
      </c>
      <c r="BD39" s="22">
        <v>3.4325797974929241E-4</v>
      </c>
      <c r="BE39" s="22">
        <v>0</v>
      </c>
      <c r="BF39" s="22">
        <v>8.8197047662404745E-4</v>
      </c>
    </row>
    <row r="40" spans="1:58" customFormat="1" ht="16" hidden="1" x14ac:dyDescent="0.2">
      <c r="A40" s="28" t="s">
        <v>457</v>
      </c>
      <c r="B40" s="1" t="s">
        <v>317</v>
      </c>
      <c r="C40" s="1"/>
      <c r="D40" s="1"/>
      <c r="E40" s="35"/>
      <c r="F40" s="1"/>
      <c r="G40" s="18" t="s">
        <v>85</v>
      </c>
      <c r="H40" s="19" t="s">
        <v>94</v>
      </c>
      <c r="I40" s="3">
        <v>40185</v>
      </c>
      <c r="J40" s="4">
        <v>0.80600009259259264</v>
      </c>
      <c r="K40" s="4"/>
      <c r="L40" s="1" t="s">
        <v>23</v>
      </c>
      <c r="M40" s="1"/>
      <c r="N40" s="1"/>
      <c r="O40" s="43"/>
      <c r="P40" s="43"/>
      <c r="Q40" s="43"/>
      <c r="R40" s="1"/>
      <c r="S40" s="1"/>
      <c r="T40" s="1"/>
      <c r="U40" s="1"/>
      <c r="V40" s="1"/>
      <c r="W40" s="1"/>
      <c r="X40" s="1"/>
      <c r="Y40" s="1"/>
      <c r="Z40" s="46"/>
      <c r="AA40" s="46"/>
      <c r="AB40" s="46"/>
      <c r="AC40" s="54"/>
      <c r="AD40" s="54"/>
      <c r="AE40" s="10">
        <v>0.70223428903881679</v>
      </c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">
        <v>4</v>
      </c>
      <c r="AU40" s="9">
        <v>3.5139999999999998</v>
      </c>
      <c r="AV40" s="10">
        <v>0.70469999999999999</v>
      </c>
      <c r="AW40" s="10" t="e">
        <v>#N/A</v>
      </c>
      <c r="AX40" s="10" t="s">
        <v>295</v>
      </c>
      <c r="AY40" s="7" t="s">
        <v>33</v>
      </c>
      <c r="AZ40" s="22">
        <v>0.3365642096631295</v>
      </c>
      <c r="BA40" s="9"/>
      <c r="BB40" s="22">
        <v>3.5869434194689171E-4</v>
      </c>
      <c r="BC40" s="22">
        <v>0.66145187031803532</v>
      </c>
      <c r="BD40" s="22">
        <v>7.1738868389378341E-4</v>
      </c>
      <c r="BE40" s="22">
        <v>0</v>
      </c>
      <c r="BF40" s="22">
        <v>9.0783699299459072E-4</v>
      </c>
    </row>
    <row r="41" spans="1:58" customFormat="1" ht="16" hidden="1" x14ac:dyDescent="0.2">
      <c r="A41" s="28" t="s">
        <v>457</v>
      </c>
      <c r="B41" s="1" t="s">
        <v>317</v>
      </c>
      <c r="C41" s="1"/>
      <c r="D41" s="1"/>
      <c r="E41" s="35"/>
      <c r="F41" s="1"/>
      <c r="G41" s="18" t="s">
        <v>86</v>
      </c>
      <c r="H41" s="19" t="s">
        <v>95</v>
      </c>
      <c r="I41" s="3">
        <v>40185</v>
      </c>
      <c r="J41" s="4">
        <v>0.91064179398148148</v>
      </c>
      <c r="K41" s="4"/>
      <c r="L41" s="1" t="s">
        <v>9</v>
      </c>
      <c r="M41" s="1"/>
      <c r="N41" s="1"/>
      <c r="O41" s="43"/>
      <c r="P41" s="43"/>
      <c r="Q41" s="43"/>
      <c r="R41" s="1"/>
      <c r="S41" s="1"/>
      <c r="T41" s="1"/>
      <c r="U41" s="1"/>
      <c r="V41" s="1"/>
      <c r="W41" s="1"/>
      <c r="X41" s="1"/>
      <c r="Y41" s="1"/>
      <c r="Z41" s="46"/>
      <c r="AA41" s="46"/>
      <c r="AB41" s="46"/>
      <c r="AC41" s="54"/>
      <c r="AD41" s="54"/>
      <c r="AE41" s="10">
        <v>0.70359520820362076</v>
      </c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">
        <v>4</v>
      </c>
      <c r="AU41" s="9">
        <v>2.9129999999999998</v>
      </c>
      <c r="AV41" s="10">
        <v>0.77259999999999995</v>
      </c>
      <c r="AW41" s="10" t="e">
        <v>#N/A</v>
      </c>
      <c r="AX41" s="10" t="s">
        <v>295</v>
      </c>
      <c r="AY41" s="7" t="s">
        <v>33</v>
      </c>
      <c r="AZ41" s="22">
        <v>0.33618061540031041</v>
      </c>
      <c r="BA41" s="9"/>
      <c r="BB41" s="22">
        <v>5.6488235331635345E-4</v>
      </c>
      <c r="BC41" s="22">
        <v>0.66133496423431548</v>
      </c>
      <c r="BD41" s="22">
        <v>9.5297778583852688E-4</v>
      </c>
      <c r="BE41" s="22">
        <v>5.8883685817241449E-5</v>
      </c>
      <c r="BF41" s="22">
        <v>9.0767654040193886E-4</v>
      </c>
    </row>
    <row r="42" spans="1:58" customFormat="1" ht="16" hidden="1" x14ac:dyDescent="0.2">
      <c r="A42" s="28" t="s">
        <v>457</v>
      </c>
      <c r="B42" s="1" t="s">
        <v>317</v>
      </c>
      <c r="C42" s="1"/>
      <c r="D42" s="1"/>
      <c r="E42" s="35"/>
      <c r="F42" s="1"/>
      <c r="G42" s="18" t="s">
        <v>87</v>
      </c>
      <c r="H42" s="19" t="s">
        <v>96</v>
      </c>
      <c r="I42" s="3">
        <v>40186</v>
      </c>
      <c r="J42" s="4">
        <v>0.21032993055555557</v>
      </c>
      <c r="K42" s="4"/>
      <c r="L42" s="1" t="s">
        <v>23</v>
      </c>
      <c r="M42" s="1"/>
      <c r="N42" s="1"/>
      <c r="O42" s="43"/>
      <c r="P42" s="43"/>
      <c r="Q42" s="43"/>
      <c r="R42" s="1"/>
      <c r="S42" s="1"/>
      <c r="T42" s="1"/>
      <c r="U42" s="1"/>
      <c r="V42" s="1"/>
      <c r="W42" s="1"/>
      <c r="X42" s="1"/>
      <c r="Y42" s="1"/>
      <c r="Z42" s="46"/>
      <c r="AA42" s="46"/>
      <c r="AB42" s="46"/>
      <c r="AC42" s="54"/>
      <c r="AD42" s="54"/>
      <c r="AE42" s="10">
        <v>0.70291474862121883</v>
      </c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">
        <v>4</v>
      </c>
      <c r="AU42" s="9">
        <v>3.7650000000000001</v>
      </c>
      <c r="AV42" s="10">
        <v>0.60729999999999995</v>
      </c>
      <c r="AW42" s="10" t="e">
        <v>#N/A</v>
      </c>
      <c r="AX42" s="10" t="s">
        <v>295</v>
      </c>
      <c r="AY42" s="7" t="s">
        <v>33</v>
      </c>
      <c r="AZ42" s="22">
        <v>0.29664442625029525</v>
      </c>
      <c r="BA42" s="9"/>
      <c r="BB42" s="22">
        <v>1.2703039063835327E-3</v>
      </c>
      <c r="BC42" s="22">
        <v>0.69875883813958439</v>
      </c>
      <c r="BD42" s="22">
        <v>1.9974121712500194E-3</v>
      </c>
      <c r="BE42" s="22">
        <v>9.2897782315159853E-5</v>
      </c>
      <c r="BF42" s="22">
        <v>1.2361217501718207E-3</v>
      </c>
    </row>
    <row r="43" spans="1:58" customFormat="1" ht="16" hidden="1" x14ac:dyDescent="0.2">
      <c r="A43" s="28" t="s">
        <v>457</v>
      </c>
      <c r="B43" s="1" t="s">
        <v>317</v>
      </c>
      <c r="C43" s="1"/>
      <c r="D43" s="1"/>
      <c r="E43" s="35"/>
      <c r="F43" s="1" t="s">
        <v>318</v>
      </c>
      <c r="G43" s="18" t="s">
        <v>88</v>
      </c>
      <c r="H43" s="19" t="s">
        <v>97</v>
      </c>
      <c r="I43" s="3">
        <v>40186</v>
      </c>
      <c r="J43" s="4">
        <v>0.19578314814814815</v>
      </c>
      <c r="K43" s="4"/>
      <c r="L43" s="1" t="s">
        <v>23</v>
      </c>
      <c r="M43" s="1"/>
      <c r="N43" s="1"/>
      <c r="O43" s="43"/>
      <c r="P43" s="43"/>
      <c r="Q43" s="43"/>
      <c r="R43" s="1"/>
      <c r="S43" s="1"/>
      <c r="T43" s="1"/>
      <c r="U43" s="1"/>
      <c r="V43" s="1"/>
      <c r="W43" s="1"/>
      <c r="X43" s="1"/>
      <c r="Y43" s="1"/>
      <c r="Z43" s="46"/>
      <c r="AA43" s="46"/>
      <c r="AB43" s="46"/>
      <c r="AC43" s="54"/>
      <c r="AD43" s="54"/>
      <c r="AE43" s="10">
        <v>0.70223428903881679</v>
      </c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">
        <v>4</v>
      </c>
      <c r="AU43" s="9">
        <v>3.327</v>
      </c>
      <c r="AV43" s="10">
        <v>0.64439999999999997</v>
      </c>
      <c r="AW43" s="10" t="e">
        <v>#N/A</v>
      </c>
      <c r="AX43" s="10" t="s">
        <v>295</v>
      </c>
      <c r="AY43" s="7" t="s">
        <v>33</v>
      </c>
      <c r="AZ43" s="22">
        <v>0.29712842958291014</v>
      </c>
      <c r="BA43" s="9"/>
      <c r="BB43" s="22">
        <v>1.0400680833193648E-3</v>
      </c>
      <c r="BC43" s="22">
        <v>0.69908334884223611</v>
      </c>
      <c r="BD43" s="22">
        <v>1.5366882595478047E-3</v>
      </c>
      <c r="BE43" s="22">
        <v>9.294092498895292E-5</v>
      </c>
      <c r="BF43" s="22">
        <v>1.1185243069976539E-3</v>
      </c>
    </row>
    <row r="44" spans="1:58" customFormat="1" ht="16" hidden="1" x14ac:dyDescent="0.2">
      <c r="A44" s="28" t="s">
        <v>457</v>
      </c>
      <c r="B44" s="1" t="s">
        <v>317</v>
      </c>
      <c r="C44" s="1"/>
      <c r="D44" s="1"/>
      <c r="E44" s="35"/>
      <c r="F44" s="1" t="s">
        <v>318</v>
      </c>
      <c r="G44" s="18" t="s">
        <v>89</v>
      </c>
      <c r="H44" s="19" t="s">
        <v>98</v>
      </c>
      <c r="I44" s="3">
        <v>40186</v>
      </c>
      <c r="J44" s="4">
        <v>4.31058912037037E-2</v>
      </c>
      <c r="K44" s="4"/>
      <c r="L44" s="1" t="s">
        <v>9</v>
      </c>
      <c r="M44" s="1"/>
      <c r="N44" s="1"/>
      <c r="O44" s="43"/>
      <c r="P44" s="43"/>
      <c r="Q44" s="43"/>
      <c r="R44" s="1"/>
      <c r="S44" s="1"/>
      <c r="T44" s="1"/>
      <c r="U44" s="1"/>
      <c r="V44" s="1"/>
      <c r="W44" s="1"/>
      <c r="X44" s="1"/>
      <c r="Y44" s="1"/>
      <c r="Z44" s="46"/>
      <c r="AA44" s="46"/>
      <c r="AB44" s="46"/>
      <c r="AC44" s="54"/>
      <c r="AD44" s="54"/>
      <c r="AE44" s="10">
        <v>0.70359520820362076</v>
      </c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">
        <v>4</v>
      </c>
      <c r="AU44" s="9">
        <v>3.02</v>
      </c>
      <c r="AV44" s="10">
        <v>0.312</v>
      </c>
      <c r="AW44" s="10" t="e">
        <v>#N/A</v>
      </c>
      <c r="AX44" s="10" t="s">
        <v>329</v>
      </c>
      <c r="AY44" s="7" t="s">
        <v>33</v>
      </c>
      <c r="AZ44" s="22">
        <v>0.29798787863375525</v>
      </c>
      <c r="BA44" s="9"/>
      <c r="BB44" s="22">
        <v>6.5815793441845356E-4</v>
      </c>
      <c r="BC44" s="22">
        <v>0.69971719599394144</v>
      </c>
      <c r="BD44" s="22">
        <v>9.6159054918820545E-4</v>
      </c>
      <c r="BE44" s="22">
        <v>5.6836428003041296E-5</v>
      </c>
      <c r="BF44" s="22">
        <v>6.1834046069343749E-4</v>
      </c>
    </row>
    <row r="45" spans="1:58" customFormat="1" ht="16" hidden="1" x14ac:dyDescent="0.2">
      <c r="A45" s="28" t="s">
        <v>457</v>
      </c>
      <c r="B45" s="1" t="s">
        <v>317</v>
      </c>
      <c r="C45" s="1"/>
      <c r="D45" s="1"/>
      <c r="E45" s="35"/>
      <c r="F45" s="1"/>
      <c r="G45" s="18" t="s">
        <v>90</v>
      </c>
      <c r="H45" s="19" t="s">
        <v>99</v>
      </c>
      <c r="I45" s="3">
        <v>40186</v>
      </c>
      <c r="J45" s="4">
        <v>0.13630024305555555</v>
      </c>
      <c r="K45" s="4"/>
      <c r="L45" s="1" t="s">
        <v>9</v>
      </c>
      <c r="M45" s="1"/>
      <c r="N45" s="1"/>
      <c r="O45" s="43"/>
      <c r="P45" s="43"/>
      <c r="Q45" s="43"/>
      <c r="R45" s="1"/>
      <c r="S45" s="1"/>
      <c r="T45" s="1"/>
      <c r="U45" s="1"/>
      <c r="V45" s="1"/>
      <c r="W45" s="1"/>
      <c r="X45" s="1"/>
      <c r="Y45" s="1"/>
      <c r="Z45" s="46"/>
      <c r="AA45" s="46"/>
      <c r="AB45" s="46"/>
      <c r="AC45" s="54"/>
      <c r="AD45" s="54"/>
      <c r="AE45" s="10">
        <v>0.70291474862121883</v>
      </c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">
        <v>4</v>
      </c>
      <c r="AU45" s="9">
        <v>3.02</v>
      </c>
      <c r="AV45" s="10">
        <v>0.76</v>
      </c>
      <c r="AW45" s="10" t="e">
        <v>#N/A</v>
      </c>
      <c r="AX45" s="10" t="s">
        <v>294</v>
      </c>
      <c r="AY45" s="7" t="s">
        <v>33</v>
      </c>
      <c r="AZ45" s="22">
        <v>0.29759267496839253</v>
      </c>
      <c r="BA45" s="9"/>
      <c r="BB45" s="22">
        <v>8.7876649186057225E-4</v>
      </c>
      <c r="BC45" s="22">
        <v>0.69960362771863993</v>
      </c>
      <c r="BD45" s="22">
        <v>1.2136806263354819E-3</v>
      </c>
      <c r="BE45" s="22">
        <v>9.3010094423620865E-5</v>
      </c>
      <c r="BF45" s="22">
        <v>6.1824010034775478E-4</v>
      </c>
    </row>
    <row r="46" spans="1:58" customFormat="1" ht="16" hidden="1" x14ac:dyDescent="0.2">
      <c r="A46" s="28" t="s">
        <v>457</v>
      </c>
      <c r="B46" s="1" t="s">
        <v>317</v>
      </c>
      <c r="C46" s="1"/>
      <c r="D46" s="1"/>
      <c r="E46" s="35"/>
      <c r="F46" s="1"/>
      <c r="G46" s="18" t="s">
        <v>91</v>
      </c>
      <c r="H46" s="19" t="s">
        <v>100</v>
      </c>
      <c r="I46" s="3">
        <v>40189</v>
      </c>
      <c r="J46" s="4">
        <v>0.43984129629629631</v>
      </c>
      <c r="K46" s="4"/>
      <c r="L46" s="1" t="s">
        <v>23</v>
      </c>
      <c r="M46" s="1"/>
      <c r="N46" s="1"/>
      <c r="O46" s="43"/>
      <c r="P46" s="43"/>
      <c r="Q46" s="43"/>
      <c r="R46" s="1"/>
      <c r="S46" s="1"/>
      <c r="T46" s="1"/>
      <c r="U46" s="1"/>
      <c r="V46" s="1"/>
      <c r="W46" s="1"/>
      <c r="X46" s="1"/>
      <c r="Y46" s="1"/>
      <c r="Z46" s="46"/>
      <c r="AA46" s="46"/>
      <c r="AB46" s="46"/>
      <c r="AC46" s="54"/>
      <c r="AD46" s="54"/>
      <c r="AE46" s="10">
        <v>1.0084411011196963</v>
      </c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">
        <v>4</v>
      </c>
      <c r="AU46" s="9">
        <v>3.5150000000000001</v>
      </c>
      <c r="AV46" s="10">
        <v>0.59299999999999997</v>
      </c>
      <c r="AW46" s="10" t="e">
        <v>#N/A</v>
      </c>
      <c r="AX46" s="9"/>
      <c r="AY46" s="7" t="s">
        <v>33</v>
      </c>
      <c r="AZ46" s="22">
        <v>0.29818094849049437</v>
      </c>
      <c r="BA46" s="9"/>
      <c r="BB46" s="22">
        <v>1.0090365507160169E-3</v>
      </c>
      <c r="BC46" s="22">
        <v>0.69741653036596463</v>
      </c>
      <c r="BD46" s="22">
        <v>1.64134767937469E-3</v>
      </c>
      <c r="BE46" s="22">
        <v>6.4427903274646593E-5</v>
      </c>
      <c r="BF46" s="22">
        <v>1.6877090101757317E-3</v>
      </c>
    </row>
    <row r="47" spans="1:58" customFormat="1" ht="16" hidden="1" x14ac:dyDescent="0.2">
      <c r="A47" s="28" t="s">
        <v>457</v>
      </c>
      <c r="B47" s="1" t="s">
        <v>317</v>
      </c>
      <c r="C47" s="1"/>
      <c r="D47" s="1"/>
      <c r="E47" s="35"/>
      <c r="F47" s="1" t="s">
        <v>318</v>
      </c>
      <c r="G47" s="18" t="s">
        <v>92</v>
      </c>
      <c r="H47" s="19" t="s">
        <v>101</v>
      </c>
      <c r="I47" s="3">
        <v>40189</v>
      </c>
      <c r="J47" s="4">
        <v>0.45446299768518522</v>
      </c>
      <c r="K47" s="4"/>
      <c r="L47" s="1" t="s">
        <v>23</v>
      </c>
      <c r="M47" s="1"/>
      <c r="N47" s="1"/>
      <c r="O47" s="43"/>
      <c r="P47" s="43"/>
      <c r="Q47" s="43"/>
      <c r="R47" s="1"/>
      <c r="S47" s="1"/>
      <c r="T47" s="1"/>
      <c r="U47" s="1"/>
      <c r="V47" s="1"/>
      <c r="W47" s="1"/>
      <c r="X47" s="1"/>
      <c r="Y47" s="1"/>
      <c r="Z47" s="46"/>
      <c r="AA47" s="46"/>
      <c r="AB47" s="46"/>
      <c r="AC47" s="54"/>
      <c r="AD47" s="54"/>
      <c r="AE47" s="10">
        <v>1.0098020202845002</v>
      </c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">
        <v>4</v>
      </c>
      <c r="AU47" s="9">
        <v>2.456</v>
      </c>
      <c r="AV47" s="10">
        <v>0.71340000000000003</v>
      </c>
      <c r="AW47" s="10" t="e">
        <v>#N/A</v>
      </c>
      <c r="AX47" s="10" t="s">
        <v>295</v>
      </c>
      <c r="AY47" s="7" t="s">
        <v>33</v>
      </c>
      <c r="AZ47" s="22">
        <v>0.29804762492207643</v>
      </c>
      <c r="BA47" s="9"/>
      <c r="BB47" s="22">
        <v>1.0511129477298216E-3</v>
      </c>
      <c r="BC47" s="22">
        <v>0.69725314766212232</v>
      </c>
      <c r="BD47" s="22">
        <v>1.7255887282907082E-3</v>
      </c>
      <c r="BE47" s="22">
        <v>6.4412809848291502E-5</v>
      </c>
      <c r="BF47" s="22">
        <v>1.858112929932355E-3</v>
      </c>
    </row>
    <row r="48" spans="1:58" customFormat="1" ht="16" hidden="1" x14ac:dyDescent="0.2">
      <c r="A48" s="28" t="s">
        <v>457</v>
      </c>
      <c r="B48" s="1" t="s">
        <v>317</v>
      </c>
      <c r="C48" s="1"/>
      <c r="D48" s="1"/>
      <c r="E48" s="35"/>
      <c r="F48" s="1"/>
      <c r="G48" s="18" t="s">
        <v>104</v>
      </c>
      <c r="H48" s="19" t="s">
        <v>102</v>
      </c>
      <c r="I48" s="3">
        <v>40190</v>
      </c>
      <c r="J48" s="4">
        <v>0.55168668981481483</v>
      </c>
      <c r="K48" s="4"/>
      <c r="L48" s="1" t="s">
        <v>23</v>
      </c>
      <c r="M48" s="1"/>
      <c r="N48" s="1"/>
      <c r="O48" s="43"/>
      <c r="P48" s="43"/>
      <c r="Q48" s="43"/>
      <c r="R48" s="1"/>
      <c r="S48" s="1"/>
      <c r="T48" s="1"/>
      <c r="U48" s="1"/>
      <c r="V48" s="1"/>
      <c r="W48" s="1"/>
      <c r="X48" s="1"/>
      <c r="Y48" s="1"/>
      <c r="Z48" s="46"/>
      <c r="AA48" s="46"/>
      <c r="AB48" s="46"/>
      <c r="AC48" s="54"/>
      <c r="AD48" s="54"/>
      <c r="AE48" s="10">
        <v>1.011162939449304</v>
      </c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">
        <v>4</v>
      </c>
      <c r="AU48" s="9">
        <v>2.875</v>
      </c>
      <c r="AV48" s="10">
        <v>0.5554</v>
      </c>
      <c r="AW48" s="10" t="e">
        <v>#N/A</v>
      </c>
      <c r="AX48" s="10" t="s">
        <v>295</v>
      </c>
      <c r="AY48" s="7" t="s">
        <v>33</v>
      </c>
      <c r="AZ48" s="22">
        <v>0.20912051277804944</v>
      </c>
      <c r="BA48" s="9"/>
      <c r="BB48" s="22">
        <v>1.1672538848447784E-3</v>
      </c>
      <c r="BC48" s="22">
        <v>0.78609294280118125</v>
      </c>
      <c r="BD48" s="22">
        <v>1.8782089224350794E-3</v>
      </c>
      <c r="BE48" s="22">
        <v>1.4231989397293671E-4</v>
      </c>
      <c r="BF48" s="22">
        <v>1.5987617195164752E-3</v>
      </c>
    </row>
    <row r="49" spans="1:58" customFormat="1" ht="16" hidden="1" x14ac:dyDescent="0.2">
      <c r="A49" s="28" t="s">
        <v>457</v>
      </c>
      <c r="B49" s="1" t="s">
        <v>317</v>
      </c>
      <c r="C49" s="1"/>
      <c r="D49" s="1"/>
      <c r="E49" s="35"/>
      <c r="F49" s="1"/>
      <c r="G49" s="18" t="s">
        <v>105</v>
      </c>
      <c r="H49" s="19" t="s">
        <v>103</v>
      </c>
      <c r="I49" s="3">
        <v>40190</v>
      </c>
      <c r="J49" s="4">
        <v>0.65853560185185189</v>
      </c>
      <c r="K49" s="4"/>
      <c r="L49" s="1" t="s">
        <v>9</v>
      </c>
      <c r="M49" s="1"/>
      <c r="N49" s="1"/>
      <c r="O49" s="43"/>
      <c r="P49" s="43"/>
      <c r="Q49" s="43"/>
      <c r="R49" s="1"/>
      <c r="S49" s="1"/>
      <c r="T49" s="1"/>
      <c r="U49" s="1"/>
      <c r="V49" s="1"/>
      <c r="W49" s="1"/>
      <c r="X49" s="1"/>
      <c r="Y49" s="1"/>
      <c r="Z49" s="46"/>
      <c r="AA49" s="46"/>
      <c r="AB49" s="46"/>
      <c r="AC49" s="54"/>
      <c r="AD49" s="54"/>
      <c r="AE49" s="10">
        <v>1.01320431819651</v>
      </c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">
        <v>4</v>
      </c>
      <c r="AU49" s="9">
        <v>3.42</v>
      </c>
      <c r="AV49" s="10">
        <v>0.5071</v>
      </c>
      <c r="AW49" s="10" t="e">
        <v>#N/A</v>
      </c>
      <c r="AX49" s="9"/>
      <c r="AY49" s="7" t="s">
        <v>31</v>
      </c>
      <c r="AZ49" s="22">
        <v>0.20888436962245163</v>
      </c>
      <c r="BA49" s="9"/>
      <c r="BB49" s="22">
        <v>1.2971537333159922E-3</v>
      </c>
      <c r="BC49" s="22">
        <v>0.78597364411930137</v>
      </c>
      <c r="BD49" s="22">
        <v>2.0265833028017509E-3</v>
      </c>
      <c r="BE49" s="22">
        <v>2.1973013316632851E-4</v>
      </c>
      <c r="BF49" s="22">
        <v>1.598519088963021E-3</v>
      </c>
    </row>
    <row r="50" spans="1:58" customFormat="1" ht="16" hidden="1" x14ac:dyDescent="0.2">
      <c r="A50" s="28" t="s">
        <v>457</v>
      </c>
      <c r="B50" s="1" t="s">
        <v>317</v>
      </c>
      <c r="C50" s="1"/>
      <c r="D50" s="1"/>
      <c r="E50" s="35"/>
      <c r="F50" s="1"/>
      <c r="G50" s="18" t="s">
        <v>106</v>
      </c>
      <c r="H50" s="19" t="s">
        <v>110</v>
      </c>
      <c r="I50" s="3">
        <v>40190</v>
      </c>
      <c r="J50" s="4">
        <v>0.51036540509259265</v>
      </c>
      <c r="K50" s="4"/>
      <c r="L50" s="1" t="s">
        <v>23</v>
      </c>
      <c r="M50" s="1"/>
      <c r="N50" s="1"/>
      <c r="O50" s="43"/>
      <c r="P50" s="43"/>
      <c r="Q50" s="43"/>
      <c r="R50" s="1"/>
      <c r="S50" s="1"/>
      <c r="T50" s="1"/>
      <c r="U50" s="1"/>
      <c r="V50" s="1"/>
      <c r="W50" s="1"/>
      <c r="X50" s="1"/>
      <c r="Y50" s="1"/>
      <c r="Z50" s="46"/>
      <c r="AA50" s="46"/>
      <c r="AB50" s="46"/>
      <c r="AC50" s="54"/>
      <c r="AD50" s="54"/>
      <c r="AE50" s="10">
        <v>1.0104824798669021</v>
      </c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">
        <v>4</v>
      </c>
      <c r="AU50" s="9">
        <v>3.6789999999999998</v>
      </c>
      <c r="AV50" s="10">
        <v>0.36930000000000002</v>
      </c>
      <c r="AW50" s="10" t="e">
        <v>#N/A</v>
      </c>
      <c r="AX50" s="9"/>
      <c r="AY50" s="7" t="s">
        <v>33</v>
      </c>
      <c r="AZ50" s="22">
        <v>0.2092427150691748</v>
      </c>
      <c r="BA50" s="9"/>
      <c r="BB50" s="22">
        <v>1.1062643511232069E-3</v>
      </c>
      <c r="BC50" s="22">
        <v>0.78620745428218408</v>
      </c>
      <c r="BD50" s="22">
        <v>1.7561633851714688E-3</v>
      </c>
      <c r="BE50" s="22">
        <v>1.423406259512406E-4</v>
      </c>
      <c r="BF50" s="22">
        <v>1.5450622863951455E-3</v>
      </c>
    </row>
    <row r="51" spans="1:58" customFormat="1" ht="16" hidden="1" x14ac:dyDescent="0.2">
      <c r="A51" s="28" t="s">
        <v>457</v>
      </c>
      <c r="B51" s="1" t="s">
        <v>317</v>
      </c>
      <c r="C51" s="1"/>
      <c r="D51" s="1"/>
      <c r="E51" s="35"/>
      <c r="F51" s="1"/>
      <c r="G51" s="18" t="s">
        <v>107</v>
      </c>
      <c r="H51" s="19" t="s">
        <v>111</v>
      </c>
      <c r="I51" s="3">
        <v>40197</v>
      </c>
      <c r="J51" s="4">
        <v>0.38144584490740741</v>
      </c>
      <c r="K51" s="4"/>
      <c r="L51" s="1" t="s">
        <v>9</v>
      </c>
      <c r="M51" s="1"/>
      <c r="N51" s="1"/>
      <c r="O51" s="43"/>
      <c r="P51" s="43"/>
      <c r="Q51" s="43"/>
      <c r="R51" s="1"/>
      <c r="S51" s="1"/>
      <c r="T51" s="1"/>
      <c r="U51" s="1"/>
      <c r="V51" s="1"/>
      <c r="W51" s="1"/>
      <c r="X51" s="1"/>
      <c r="Y51" s="1"/>
      <c r="Z51" s="46"/>
      <c r="AA51" s="46"/>
      <c r="AB51" s="46"/>
      <c r="AC51" s="54"/>
      <c r="AD51" s="54"/>
      <c r="AE51" s="10">
        <v>1.0057192627900884</v>
      </c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">
        <v>4</v>
      </c>
      <c r="AU51" s="9">
        <v>3.581</v>
      </c>
      <c r="AV51" s="10">
        <v>0.59799999999999998</v>
      </c>
      <c r="AW51" s="9">
        <v>2.8</v>
      </c>
      <c r="AX51" s="9" t="s">
        <v>325</v>
      </c>
      <c r="AY51" s="7" t="s">
        <v>33</v>
      </c>
      <c r="AZ51" s="22">
        <v>0.20841041824908449</v>
      </c>
      <c r="BA51" s="9"/>
      <c r="BB51" s="22">
        <v>1.5686418890668542E-3</v>
      </c>
      <c r="BC51" s="22">
        <v>0.78579728630570489</v>
      </c>
      <c r="BD51" s="22">
        <v>2.3367333900072623E-3</v>
      </c>
      <c r="BE51" s="22">
        <v>2.8875975501682226E-4</v>
      </c>
      <c r="BF51" s="22">
        <v>1.5981604111197738E-3</v>
      </c>
    </row>
    <row r="52" spans="1:58" customFormat="1" ht="16" hidden="1" x14ac:dyDescent="0.2">
      <c r="A52" s="28" t="s">
        <v>457</v>
      </c>
      <c r="B52" s="1" t="s">
        <v>317</v>
      </c>
      <c r="C52" s="1"/>
      <c r="D52" s="1"/>
      <c r="E52" s="35"/>
      <c r="F52" s="1"/>
      <c r="G52" s="18" t="s">
        <v>108</v>
      </c>
      <c r="H52" s="19" t="s">
        <v>112</v>
      </c>
      <c r="I52" s="3">
        <v>40197</v>
      </c>
      <c r="J52" s="4">
        <v>0.58909212962962965</v>
      </c>
      <c r="K52" s="4"/>
      <c r="L52" s="1" t="s">
        <v>9</v>
      </c>
      <c r="M52" s="1"/>
      <c r="N52" s="1"/>
      <c r="O52" s="43"/>
      <c r="P52" s="43"/>
      <c r="Q52" s="43"/>
      <c r="R52" s="1"/>
      <c r="S52" s="1"/>
      <c r="T52" s="1"/>
      <c r="U52" s="1"/>
      <c r="V52" s="1"/>
      <c r="W52" s="1"/>
      <c r="X52" s="1"/>
      <c r="Y52" s="1"/>
      <c r="Z52" s="46"/>
      <c r="AA52" s="46"/>
      <c r="AB52" s="46"/>
      <c r="AC52" s="54"/>
      <c r="AD52" s="54"/>
      <c r="AE52" s="10">
        <v>1.0118433990317059</v>
      </c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">
        <v>4</v>
      </c>
      <c r="AU52" s="9">
        <v>3.6880000000000002</v>
      </c>
      <c r="AV52" s="10">
        <v>0.54900000000000004</v>
      </c>
      <c r="AW52" s="9">
        <v>3.46</v>
      </c>
      <c r="AX52" s="9" t="s">
        <v>325</v>
      </c>
      <c r="AY52" s="7" t="s">
        <v>33</v>
      </c>
      <c r="AZ52" s="22">
        <v>0.20819959188530882</v>
      </c>
      <c r="BA52" s="9"/>
      <c r="BB52" s="22">
        <v>1.6877459350467976E-3</v>
      </c>
      <c r="BC52" s="22">
        <v>0.78570911001241694</v>
      </c>
      <c r="BD52" s="22">
        <v>2.4727912561101971E-3</v>
      </c>
      <c r="BE52" s="22">
        <v>3.3277983360374452E-4</v>
      </c>
      <c r="BF52" s="22">
        <v>1.5979810775135273E-3</v>
      </c>
    </row>
    <row r="53" spans="1:58" customFormat="1" ht="16" hidden="1" x14ac:dyDescent="0.2">
      <c r="A53" s="28" t="s">
        <v>457</v>
      </c>
      <c r="B53" s="1" t="s">
        <v>317</v>
      </c>
      <c r="C53" s="1"/>
      <c r="D53" s="1"/>
      <c r="E53" s="35"/>
      <c r="F53" s="1"/>
      <c r="G53" s="18" t="s">
        <v>109</v>
      </c>
      <c r="H53" s="19" t="s">
        <v>113</v>
      </c>
      <c r="I53" s="3">
        <v>40197</v>
      </c>
      <c r="J53" s="4">
        <v>0.69346712962962964</v>
      </c>
      <c r="K53" s="4"/>
      <c r="L53" s="1" t="s">
        <v>9</v>
      </c>
      <c r="M53" s="1"/>
      <c r="N53" s="1"/>
      <c r="O53" s="43"/>
      <c r="P53" s="43"/>
      <c r="Q53" s="43"/>
      <c r="R53" s="1"/>
      <c r="S53" s="1"/>
      <c r="T53" s="1"/>
      <c r="U53" s="1"/>
      <c r="V53" s="1"/>
      <c r="W53" s="1"/>
      <c r="X53" s="1"/>
      <c r="Y53" s="1"/>
      <c r="Z53" s="46"/>
      <c r="AA53" s="46"/>
      <c r="AB53" s="46"/>
      <c r="AC53" s="54"/>
      <c r="AD53" s="54"/>
      <c r="AE53" s="10">
        <v>1.0145652373613139</v>
      </c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">
        <v>4</v>
      </c>
      <c r="AU53" s="9">
        <v>2.4540000000000002</v>
      </c>
      <c r="AV53" s="10">
        <v>0.66969999999999996</v>
      </c>
      <c r="AW53" s="10" t="e">
        <v>#N/A</v>
      </c>
      <c r="AX53" s="10" t="s">
        <v>295</v>
      </c>
      <c r="AY53" s="7" t="s">
        <v>33</v>
      </c>
      <c r="AZ53" s="22">
        <v>0.20806221432650376</v>
      </c>
      <c r="BA53" s="9"/>
      <c r="BB53" s="22">
        <v>1.7676837959433509E-3</v>
      </c>
      <c r="BC53" s="22">
        <v>0.78566528461581198</v>
      </c>
      <c r="BD53" s="22">
        <v>2.56411847152562E-3</v>
      </c>
      <c r="BE53" s="22">
        <v>3.4280684512197422E-4</v>
      </c>
      <c r="BF53" s="22">
        <v>1.5978919450934026E-3</v>
      </c>
    </row>
    <row r="54" spans="1:58" customFormat="1" ht="16" hidden="1" x14ac:dyDescent="0.2">
      <c r="A54" s="28" t="s">
        <v>457</v>
      </c>
      <c r="B54" s="1" t="s">
        <v>317</v>
      </c>
      <c r="C54" s="1"/>
      <c r="D54" s="1"/>
      <c r="E54" s="35"/>
      <c r="F54" s="1"/>
      <c r="G54" s="18" t="s">
        <v>114</v>
      </c>
      <c r="H54" s="19" t="s">
        <v>117</v>
      </c>
      <c r="I54" s="3">
        <v>40189</v>
      </c>
      <c r="J54" s="4">
        <v>0.57412738425925924</v>
      </c>
      <c r="K54" s="4"/>
      <c r="L54" s="1" t="s">
        <v>9</v>
      </c>
      <c r="M54" s="1"/>
      <c r="N54" s="1"/>
      <c r="O54" s="43"/>
      <c r="P54" s="43"/>
      <c r="Q54" s="43"/>
      <c r="R54" s="1"/>
      <c r="S54" s="1"/>
      <c r="T54" s="1"/>
      <c r="U54" s="1"/>
      <c r="V54" s="1"/>
      <c r="W54" s="1"/>
      <c r="X54" s="1"/>
      <c r="Y54" s="1"/>
      <c r="Z54" s="46"/>
      <c r="AA54" s="46"/>
      <c r="AB54" s="46"/>
      <c r="AC54" s="54"/>
      <c r="AD54" s="54"/>
      <c r="AE54" s="10">
        <v>1.0138847777789119</v>
      </c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">
        <v>4</v>
      </c>
      <c r="AU54" s="9">
        <v>3.6360000000000001</v>
      </c>
      <c r="AV54" s="10">
        <v>0.7</v>
      </c>
      <c r="AW54" s="10" t="e">
        <v>#N/A</v>
      </c>
      <c r="AX54" s="10" t="s">
        <v>295</v>
      </c>
      <c r="AY54" s="7" t="s">
        <v>33</v>
      </c>
      <c r="AZ54" s="22">
        <v>0.29745471815806268</v>
      </c>
      <c r="BA54" s="9"/>
      <c r="BB54" s="22">
        <v>1.3676165956120455E-3</v>
      </c>
      <c r="BC54" s="22">
        <v>0.69703086399055048</v>
      </c>
      <c r="BD54" s="22">
        <v>2.0871400312964011E-3</v>
      </c>
      <c r="BE54" s="22">
        <v>2.0214065926415565E-4</v>
      </c>
      <c r="BF54" s="22">
        <v>1.8575205652142531E-3</v>
      </c>
    </row>
    <row r="55" spans="1:58" customFormat="1" ht="16" hidden="1" x14ac:dyDescent="0.2">
      <c r="A55" s="28" t="s">
        <v>457</v>
      </c>
      <c r="B55" s="1" t="s">
        <v>317</v>
      </c>
      <c r="C55" s="1" t="s">
        <v>316</v>
      </c>
      <c r="D55" s="1"/>
      <c r="E55" s="35"/>
      <c r="F55" s="1"/>
      <c r="G55" s="18" t="s">
        <v>115</v>
      </c>
      <c r="H55" s="19" t="s">
        <v>118</v>
      </c>
      <c r="I55" s="3">
        <v>40190</v>
      </c>
      <c r="J55" s="4">
        <v>0.68723891203703713</v>
      </c>
      <c r="K55" s="4"/>
      <c r="L55" s="1" t="s">
        <v>9</v>
      </c>
      <c r="M55" s="1"/>
      <c r="N55" s="1"/>
      <c r="O55" s="43"/>
      <c r="P55" s="43"/>
      <c r="Q55" s="43"/>
      <c r="R55" s="1"/>
      <c r="S55" s="1"/>
      <c r="T55" s="1"/>
      <c r="U55" s="1"/>
      <c r="V55" s="1"/>
      <c r="W55" s="1"/>
      <c r="X55" s="1"/>
      <c r="Y55" s="1"/>
      <c r="Z55" s="46"/>
      <c r="AA55" s="46"/>
      <c r="AB55" s="46"/>
      <c r="AC55" s="54"/>
      <c r="AD55" s="54"/>
      <c r="AE55" s="10">
        <v>1.0138847777789119</v>
      </c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">
        <v>4</v>
      </c>
      <c r="AU55" s="14">
        <v>3.4</v>
      </c>
      <c r="AV55" s="10" t="e">
        <v>#N/A</v>
      </c>
      <c r="AW55" s="10" t="e">
        <v>#N/A</v>
      </c>
      <c r="AX55" s="9" t="s">
        <v>320</v>
      </c>
      <c r="AY55" s="7" t="s">
        <v>31</v>
      </c>
      <c r="AZ55" s="22">
        <v>0.20861635747062929</v>
      </c>
      <c r="BA55" s="9"/>
      <c r="BB55" s="22">
        <v>1.4533723523849434E-3</v>
      </c>
      <c r="BC55" s="22">
        <v>0.78588970511409784</v>
      </c>
      <c r="BD55" s="22">
        <v>2.2050607572967934E-3</v>
      </c>
      <c r="BE55" s="22">
        <v>2.3715593240620239E-4</v>
      </c>
      <c r="BF55" s="22">
        <v>1.5983483731850426E-3</v>
      </c>
    </row>
    <row r="56" spans="1:58" customFormat="1" ht="16" hidden="1" x14ac:dyDescent="0.2">
      <c r="A56" s="28" t="s">
        <v>457</v>
      </c>
      <c r="B56" s="1" t="s">
        <v>317</v>
      </c>
      <c r="C56" s="1"/>
      <c r="D56" s="1"/>
      <c r="E56" s="35"/>
      <c r="F56" s="1"/>
      <c r="G56" s="18" t="s">
        <v>116</v>
      </c>
      <c r="H56" s="19" t="s">
        <v>119</v>
      </c>
      <c r="I56" s="3">
        <v>40207</v>
      </c>
      <c r="J56" s="4">
        <v>0.4771008449074074</v>
      </c>
      <c r="K56" s="4"/>
      <c r="L56" s="1" t="s">
        <v>23</v>
      </c>
      <c r="M56" s="1"/>
      <c r="N56" s="1"/>
      <c r="O56" s="43"/>
      <c r="P56" s="43"/>
      <c r="Q56" s="43"/>
      <c r="R56" s="1"/>
      <c r="S56" s="1"/>
      <c r="T56" s="1"/>
      <c r="U56" s="1"/>
      <c r="V56" s="1"/>
      <c r="W56" s="1"/>
      <c r="X56" s="1"/>
      <c r="Y56" s="1"/>
      <c r="Z56" s="46"/>
      <c r="AA56" s="46"/>
      <c r="AB56" s="46"/>
      <c r="AC56" s="54"/>
      <c r="AD56" s="54"/>
      <c r="AE56" s="10">
        <v>0.71312164235724818</v>
      </c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">
        <v>4</v>
      </c>
      <c r="AU56" s="9">
        <v>3.6120000000000001</v>
      </c>
      <c r="AV56" s="10">
        <v>0.40770000000000001</v>
      </c>
      <c r="AW56" s="10" t="e">
        <v>#N/A</v>
      </c>
      <c r="AX56" s="9"/>
      <c r="AY56" s="7" t="s">
        <v>31</v>
      </c>
      <c r="AZ56" s="22">
        <v>0.19704973090065633</v>
      </c>
      <c r="BA56" s="9"/>
      <c r="BB56" s="22">
        <v>1.854270174117299E-3</v>
      </c>
      <c r="BC56" s="22">
        <v>0.79580593062481253</v>
      </c>
      <c r="BD56" s="22">
        <v>2.787452738099978E-3</v>
      </c>
      <c r="BE56" s="22">
        <v>3.2510210932680127E-4</v>
      </c>
      <c r="BF56" s="22">
        <v>2.1775134529870644E-3</v>
      </c>
    </row>
    <row r="57" spans="1:58" customFormat="1" ht="16" hidden="1" x14ac:dyDescent="0.2">
      <c r="A57" s="28" t="s">
        <v>457</v>
      </c>
      <c r="B57" s="1" t="s">
        <v>317</v>
      </c>
      <c r="C57" s="1"/>
      <c r="D57" s="1"/>
      <c r="E57" s="35"/>
      <c r="F57" s="1"/>
      <c r="G57" s="18" t="s">
        <v>121</v>
      </c>
      <c r="H57" s="19" t="s">
        <v>128</v>
      </c>
      <c r="I57" s="3">
        <v>40207</v>
      </c>
      <c r="J57" s="4">
        <v>0.67141625000000005</v>
      </c>
      <c r="K57" s="4"/>
      <c r="L57" s="1" t="s">
        <v>23</v>
      </c>
      <c r="M57" s="1"/>
      <c r="N57" s="1"/>
      <c r="O57" s="43"/>
      <c r="P57" s="43"/>
      <c r="Q57" s="43"/>
      <c r="R57" s="1"/>
      <c r="S57" s="1"/>
      <c r="T57" s="1"/>
      <c r="U57" s="1"/>
      <c r="V57" s="1"/>
      <c r="W57" s="1"/>
      <c r="X57" s="1"/>
      <c r="Y57" s="1"/>
      <c r="Z57" s="46"/>
      <c r="AA57" s="46"/>
      <c r="AB57" s="46"/>
      <c r="AC57" s="54"/>
      <c r="AD57" s="54"/>
      <c r="AE57" s="10">
        <v>0.71312164235724818</v>
      </c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">
        <v>4</v>
      </c>
      <c r="AU57" s="9">
        <v>3.5190000000000001</v>
      </c>
      <c r="AV57" s="10">
        <v>0.47110000000000002</v>
      </c>
      <c r="AW57" s="10" t="e">
        <v>#N/A</v>
      </c>
      <c r="AX57" s="9" t="s">
        <v>295</v>
      </c>
      <c r="AY57" s="7" t="s">
        <v>33</v>
      </c>
      <c r="AZ57" s="22">
        <v>0.19672408505760933</v>
      </c>
      <c r="BA57" s="9"/>
      <c r="BB57" s="22">
        <v>2.0147174673209177E-3</v>
      </c>
      <c r="BC57" s="22">
        <v>0.7954675272445747</v>
      </c>
      <c r="BD57" s="22">
        <v>3.1087390018606624E-3</v>
      </c>
      <c r="BE57" s="22">
        <v>3.2496386500304727E-4</v>
      </c>
      <c r="BF57" s="22">
        <v>2.3599673636312385E-3</v>
      </c>
    </row>
    <row r="58" spans="1:58" customFormat="1" ht="16" hidden="1" x14ac:dyDescent="0.2">
      <c r="A58" s="28" t="s">
        <v>457</v>
      </c>
      <c r="B58" s="1" t="s">
        <v>317</v>
      </c>
      <c r="C58" s="1"/>
      <c r="D58" s="1"/>
      <c r="E58" s="35"/>
      <c r="F58" s="1"/>
      <c r="G58" s="18" t="s">
        <v>122</v>
      </c>
      <c r="H58" s="19" t="s">
        <v>129</v>
      </c>
      <c r="I58" s="3">
        <v>40207</v>
      </c>
      <c r="J58" s="4">
        <v>0.80095530092592593</v>
      </c>
      <c r="K58" s="4"/>
      <c r="L58" s="1" t="s">
        <v>9</v>
      </c>
      <c r="M58" s="1"/>
      <c r="N58" s="1"/>
      <c r="O58" s="43"/>
      <c r="P58" s="43"/>
      <c r="Q58" s="43"/>
      <c r="R58" s="1"/>
      <c r="S58" s="1"/>
      <c r="T58" s="1"/>
      <c r="U58" s="1"/>
      <c r="V58" s="1"/>
      <c r="W58" s="1"/>
      <c r="X58" s="1"/>
      <c r="Y58" s="1"/>
      <c r="Z58" s="46"/>
      <c r="AA58" s="46"/>
      <c r="AB58" s="46"/>
      <c r="AC58" s="54"/>
      <c r="AD58" s="54"/>
      <c r="AE58" s="10">
        <v>0.71584348068685588</v>
      </c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">
        <v>4</v>
      </c>
      <c r="AU58" s="9">
        <v>3.6379999999999999</v>
      </c>
      <c r="AV58" s="10">
        <v>0.46899999999999997</v>
      </c>
      <c r="AW58" s="9">
        <v>3.03</v>
      </c>
      <c r="AX58" s="9" t="s">
        <v>325</v>
      </c>
      <c r="AY58" s="7" t="s">
        <v>31</v>
      </c>
      <c r="AZ58" s="22">
        <v>0.19587735493030062</v>
      </c>
      <c r="BA58" s="9"/>
      <c r="BB58" s="22">
        <v>2.4377968819275292E-3</v>
      </c>
      <c r="BC58" s="22">
        <v>0.79466635659144413</v>
      </c>
      <c r="BD58" s="22">
        <v>3.824632024149384E-3</v>
      </c>
      <c r="BE58" s="22">
        <v>3.4611562033922094E-4</v>
      </c>
      <c r="BF58" s="22">
        <v>2.8477439518392452E-3</v>
      </c>
    </row>
    <row r="59" spans="1:58" customFormat="1" ht="16" hidden="1" x14ac:dyDescent="0.2">
      <c r="A59" s="28" t="s">
        <v>457</v>
      </c>
      <c r="B59" s="1" t="s">
        <v>317</v>
      </c>
      <c r="C59" s="1"/>
      <c r="D59" s="1"/>
      <c r="E59" s="35"/>
      <c r="F59" s="1"/>
      <c r="G59" s="18" t="s">
        <v>123</v>
      </c>
      <c r="H59" s="19" t="s">
        <v>130</v>
      </c>
      <c r="I59" s="3">
        <v>40207</v>
      </c>
      <c r="J59" s="4">
        <v>0.82657645833333326</v>
      </c>
      <c r="K59" s="4"/>
      <c r="L59" s="1" t="s">
        <v>9</v>
      </c>
      <c r="M59" s="1"/>
      <c r="N59" s="1"/>
      <c r="O59" s="43"/>
      <c r="P59" s="43"/>
      <c r="Q59" s="43"/>
      <c r="R59" s="1"/>
      <c r="S59" s="1"/>
      <c r="T59" s="1"/>
      <c r="U59" s="1"/>
      <c r="V59" s="1"/>
      <c r="W59" s="1"/>
      <c r="X59" s="1"/>
      <c r="Y59" s="1"/>
      <c r="Z59" s="46"/>
      <c r="AA59" s="46"/>
      <c r="AB59" s="46"/>
      <c r="AC59" s="54"/>
      <c r="AD59" s="54"/>
      <c r="AE59" s="10">
        <v>0.71516302110445396</v>
      </c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">
        <v>4</v>
      </c>
      <c r="AU59" s="9">
        <v>3.1669999999999998</v>
      </c>
      <c r="AV59" s="10">
        <v>0.55700000000000005</v>
      </c>
      <c r="AW59" s="9">
        <v>2.4700000000000002</v>
      </c>
      <c r="AX59" s="9" t="s">
        <v>325</v>
      </c>
      <c r="AY59" s="7" t="s">
        <v>33</v>
      </c>
      <c r="AZ59" s="22">
        <v>0.19563215276034499</v>
      </c>
      <c r="BA59" s="9"/>
      <c r="BB59" s="22">
        <v>2.5654740178975535E-3</v>
      </c>
      <c r="BC59" s="22">
        <v>0.79448901966924845</v>
      </c>
      <c r="BD59" s="22">
        <v>3.9703169828807514E-3</v>
      </c>
      <c r="BE59" s="22">
        <v>4.9592811738388535E-4</v>
      </c>
      <c r="BF59" s="22">
        <v>2.8471084522444382E-3</v>
      </c>
    </row>
    <row r="60" spans="1:58" customFormat="1" ht="16" hidden="1" x14ac:dyDescent="0.2">
      <c r="A60" s="28" t="s">
        <v>457</v>
      </c>
      <c r="B60" s="1" t="s">
        <v>317</v>
      </c>
      <c r="C60" s="1"/>
      <c r="D60" s="1"/>
      <c r="E60" s="35"/>
      <c r="F60" s="1"/>
      <c r="G60" s="18" t="s">
        <v>124</v>
      </c>
      <c r="H60" s="19" t="s">
        <v>131</v>
      </c>
      <c r="I60" s="3">
        <v>40213</v>
      </c>
      <c r="J60" s="4">
        <v>0.10557734953703703</v>
      </c>
      <c r="K60" s="4"/>
      <c r="L60" s="1" t="s">
        <v>23</v>
      </c>
      <c r="M60" s="1"/>
      <c r="N60" s="1"/>
      <c r="O60" s="43"/>
      <c r="P60" s="43"/>
      <c r="Q60" s="43"/>
      <c r="R60" s="1"/>
      <c r="S60" s="1"/>
      <c r="T60" s="1"/>
      <c r="U60" s="1"/>
      <c r="V60" s="1"/>
      <c r="W60" s="1"/>
      <c r="X60" s="1"/>
      <c r="Y60" s="1"/>
      <c r="Z60" s="46"/>
      <c r="AA60" s="46"/>
      <c r="AB60" s="46"/>
      <c r="AC60" s="54"/>
      <c r="AD60" s="54"/>
      <c r="AE60" s="10">
        <v>1.0172870756909216</v>
      </c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">
        <v>4</v>
      </c>
      <c r="AU60" s="9">
        <v>3.734</v>
      </c>
      <c r="AV60" s="10">
        <v>0.42199999999999999</v>
      </c>
      <c r="AW60" s="10" t="e">
        <v>#N/A</v>
      </c>
      <c r="AX60" s="9"/>
      <c r="AY60" s="7" t="s">
        <v>31</v>
      </c>
      <c r="AZ60" s="22">
        <v>0.17600602123932424</v>
      </c>
      <c r="BA60" s="9"/>
      <c r="BB60" s="22">
        <v>2.0169685308696742E-3</v>
      </c>
      <c r="BC60" s="22">
        <v>0.81586006579954518</v>
      </c>
      <c r="BD60" s="22">
        <v>3.2175025649980949E-3</v>
      </c>
      <c r="BE60" s="22">
        <v>3.4885575559904277E-4</v>
      </c>
      <c r="BF60" s="22">
        <v>2.5505861096636116E-3</v>
      </c>
    </row>
    <row r="61" spans="1:58" customFormat="1" ht="16" hidden="1" x14ac:dyDescent="0.2">
      <c r="A61" s="28" t="s">
        <v>457</v>
      </c>
      <c r="B61" s="1" t="s">
        <v>317</v>
      </c>
      <c r="C61" s="1"/>
      <c r="D61" s="1"/>
      <c r="E61" s="35"/>
      <c r="F61" s="1" t="s">
        <v>318</v>
      </c>
      <c r="G61" s="18" t="s">
        <v>125</v>
      </c>
      <c r="H61" s="19" t="s">
        <v>132</v>
      </c>
      <c r="I61" s="3">
        <v>40213</v>
      </c>
      <c r="J61" s="4">
        <v>1.8390972222222222E-2</v>
      </c>
      <c r="K61" s="4"/>
      <c r="L61" s="1" t="s">
        <v>23</v>
      </c>
      <c r="M61" s="1"/>
      <c r="N61" s="1"/>
      <c r="O61" s="43"/>
      <c r="P61" s="43"/>
      <c r="Q61" s="43"/>
      <c r="R61" s="1"/>
      <c r="S61" s="1"/>
      <c r="T61" s="1"/>
      <c r="U61" s="1"/>
      <c r="V61" s="1"/>
      <c r="W61" s="1"/>
      <c r="X61" s="1"/>
      <c r="Y61" s="1"/>
      <c r="Z61" s="46"/>
      <c r="AA61" s="46"/>
      <c r="AB61" s="46"/>
      <c r="AC61" s="54"/>
      <c r="AD61" s="54"/>
      <c r="AE61" s="10">
        <v>1.0118433990317059</v>
      </c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">
        <v>3</v>
      </c>
      <c r="AU61" s="9">
        <v>3.0840000000000001</v>
      </c>
      <c r="AV61" s="10">
        <v>0.4395</v>
      </c>
      <c r="AW61" s="9">
        <v>1.44</v>
      </c>
      <c r="AX61" s="9"/>
      <c r="AY61" s="7" t="s">
        <v>31</v>
      </c>
      <c r="AZ61" s="22">
        <v>0.17627786440078844</v>
      </c>
      <c r="BA61" s="9"/>
      <c r="BB61" s="22">
        <v>1.8741732376571286E-3</v>
      </c>
      <c r="BC61" s="22">
        <v>0.81612278225137758</v>
      </c>
      <c r="BD61" s="22">
        <v>2.9316490771477111E-3</v>
      </c>
      <c r="BE61" s="22">
        <v>3.4896809121902735E-4</v>
      </c>
      <c r="BF61" s="22">
        <v>2.4445629418101832E-3</v>
      </c>
    </row>
    <row r="62" spans="1:58" customFormat="1" ht="16" hidden="1" x14ac:dyDescent="0.2">
      <c r="A62" s="28" t="s">
        <v>457</v>
      </c>
      <c r="B62" s="1" t="s">
        <v>317</v>
      </c>
      <c r="C62" s="1"/>
      <c r="D62" s="1"/>
      <c r="E62" s="35"/>
      <c r="F62" s="1"/>
      <c r="G62" s="18" t="s">
        <v>126</v>
      </c>
      <c r="H62" s="19" t="s">
        <v>133</v>
      </c>
      <c r="I62" s="3">
        <v>40213</v>
      </c>
      <c r="J62" s="4">
        <v>0.14311686342592592</v>
      </c>
      <c r="K62" s="4"/>
      <c r="L62" s="1" t="s">
        <v>23</v>
      </c>
      <c r="M62" s="1"/>
      <c r="N62" s="1"/>
      <c r="O62" s="43"/>
      <c r="P62" s="43"/>
      <c r="Q62" s="43"/>
      <c r="R62" s="1"/>
      <c r="S62" s="1"/>
      <c r="T62" s="1"/>
      <c r="U62" s="1"/>
      <c r="V62" s="1"/>
      <c r="W62" s="1"/>
      <c r="X62" s="1"/>
      <c r="Y62" s="1"/>
      <c r="Z62" s="46"/>
      <c r="AA62" s="46"/>
      <c r="AB62" s="46"/>
      <c r="AC62" s="54"/>
      <c r="AD62" s="54"/>
      <c r="AE62" s="10">
        <v>1.0172870756909216</v>
      </c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">
        <v>4</v>
      </c>
      <c r="AU62" s="9">
        <v>3.5710000000000002</v>
      </c>
      <c r="AV62" s="10">
        <v>0.41449999999999998</v>
      </c>
      <c r="AW62" s="10" t="e">
        <v>#N/A</v>
      </c>
      <c r="AX62" s="9"/>
      <c r="AY62" s="7" t="s">
        <v>33</v>
      </c>
      <c r="AZ62" s="22">
        <v>0.17578499697351041</v>
      </c>
      <c r="BA62" s="9"/>
      <c r="BB62" s="22">
        <v>2.1352643584674493E-3</v>
      </c>
      <c r="BC62" s="22">
        <v>0.81566146602981127</v>
      </c>
      <c r="BD62" s="22">
        <v>3.4542929597935492E-3</v>
      </c>
      <c r="BE62" s="22">
        <v>3.4877083580012549E-4</v>
      </c>
      <c r="BF62" s="22">
        <v>2.6152088426171067E-3</v>
      </c>
    </row>
    <row r="63" spans="1:58" customFormat="1" ht="16" hidden="1" x14ac:dyDescent="0.2">
      <c r="A63" s="28" t="s">
        <v>457</v>
      </c>
      <c r="B63" s="1" t="s">
        <v>317</v>
      </c>
      <c r="C63" s="1"/>
      <c r="D63" s="1"/>
      <c r="E63" s="35"/>
      <c r="F63" s="1"/>
      <c r="G63" s="18" t="s">
        <v>127</v>
      </c>
      <c r="H63" s="19" t="s">
        <v>134</v>
      </c>
      <c r="I63" s="3">
        <v>40213</v>
      </c>
      <c r="J63" s="4">
        <v>0.16157307870370372</v>
      </c>
      <c r="K63" s="4"/>
      <c r="L63" s="1" t="s">
        <v>23</v>
      </c>
      <c r="M63" s="1"/>
      <c r="N63" s="1"/>
      <c r="O63" s="43"/>
      <c r="P63" s="43"/>
      <c r="Q63" s="43"/>
      <c r="R63" s="1"/>
      <c r="S63" s="1"/>
      <c r="T63" s="1"/>
      <c r="U63" s="1"/>
      <c r="V63" s="1"/>
      <c r="W63" s="1"/>
      <c r="X63" s="1"/>
      <c r="Y63" s="1"/>
      <c r="Z63" s="46"/>
      <c r="AA63" s="46"/>
      <c r="AB63" s="46"/>
      <c r="AC63" s="54"/>
      <c r="AD63" s="54"/>
      <c r="AE63" s="10">
        <v>1.0193284544381276</v>
      </c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">
        <v>4</v>
      </c>
      <c r="AU63" s="9">
        <v>3.77</v>
      </c>
      <c r="AV63" s="10">
        <v>0.40889999999999999</v>
      </c>
      <c r="AW63" s="9">
        <v>1.94</v>
      </c>
      <c r="AX63" s="9"/>
      <c r="AY63" s="7" t="s">
        <v>33</v>
      </c>
      <c r="AZ63" s="22">
        <v>0.17552412991852062</v>
      </c>
      <c r="BA63" s="9"/>
      <c r="BB63" s="22">
        <v>2.2679845188431896E-3</v>
      </c>
      <c r="BC63" s="22">
        <v>0.81537989880955108</v>
      </c>
      <c r="BD63" s="22">
        <v>3.7200150460112032E-3</v>
      </c>
      <c r="BE63" s="22">
        <v>3.4865043973039082E-4</v>
      </c>
      <c r="BF63" s="22">
        <v>2.7593212673433154E-3</v>
      </c>
    </row>
    <row r="64" spans="1:58" customFormat="1" ht="16" hidden="1" x14ac:dyDescent="0.2">
      <c r="A64" s="28" t="s">
        <v>457</v>
      </c>
      <c r="B64" s="1" t="s">
        <v>317</v>
      </c>
      <c r="C64" s="1"/>
      <c r="D64" s="1"/>
      <c r="E64" s="35"/>
      <c r="F64" s="1"/>
      <c r="G64" s="18" t="s">
        <v>135</v>
      </c>
      <c r="H64" s="19" t="s">
        <v>142</v>
      </c>
      <c r="I64" s="3">
        <v>40248</v>
      </c>
      <c r="J64" s="4">
        <v>0.90125872685185182</v>
      </c>
      <c r="K64" s="4"/>
      <c r="L64" s="1" t="s">
        <v>9</v>
      </c>
      <c r="M64" s="1"/>
      <c r="N64" s="1"/>
      <c r="O64" s="43"/>
      <c r="P64" s="43"/>
      <c r="Q64" s="43"/>
      <c r="R64" s="1"/>
      <c r="S64" s="1"/>
      <c r="T64" s="1"/>
      <c r="U64" s="1"/>
      <c r="V64" s="1"/>
      <c r="W64" s="1"/>
      <c r="X64" s="1"/>
      <c r="Y64" s="1"/>
      <c r="Z64" s="46"/>
      <c r="AA64" s="46"/>
      <c r="AB64" s="46"/>
      <c r="AC64" s="54"/>
      <c r="AD64" s="54"/>
      <c r="AE64" s="10">
        <v>1.0023169648780788</v>
      </c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">
        <v>4</v>
      </c>
      <c r="AU64" s="9">
        <v>3.4750000000000001</v>
      </c>
      <c r="AV64" s="10">
        <v>0.377</v>
      </c>
      <c r="AW64" s="9">
        <v>3.16</v>
      </c>
      <c r="AX64" s="9" t="s">
        <v>325</v>
      </c>
      <c r="AY64" s="7" t="s">
        <v>31</v>
      </c>
      <c r="AZ64" s="22">
        <v>0.17542494202271122</v>
      </c>
      <c r="BA64" s="9"/>
      <c r="BB64" s="22">
        <v>2.3162121603946457E-3</v>
      </c>
      <c r="BC64" s="22">
        <v>0.8152733523934107</v>
      </c>
      <c r="BD64" s="22">
        <v>3.774984949600795E-3</v>
      </c>
      <c r="BE64" s="22">
        <v>4.51547769501917E-4</v>
      </c>
      <c r="BF64" s="22">
        <v>2.7589607043806462E-3</v>
      </c>
    </row>
    <row r="65" spans="1:58" customFormat="1" ht="16" hidden="1" x14ac:dyDescent="0.2">
      <c r="A65" s="28" t="s">
        <v>457</v>
      </c>
      <c r="B65" s="1" t="s">
        <v>317</v>
      </c>
      <c r="C65" s="1"/>
      <c r="D65" s="1"/>
      <c r="E65" s="35"/>
      <c r="F65" s="1"/>
      <c r="G65" s="18" t="s">
        <v>136</v>
      </c>
      <c r="H65" s="19" t="s">
        <v>144</v>
      </c>
      <c r="I65" s="3">
        <v>40248</v>
      </c>
      <c r="J65" s="4">
        <v>0.96378750000000002</v>
      </c>
      <c r="K65" s="4"/>
      <c r="L65" s="1" t="s">
        <v>9</v>
      </c>
      <c r="M65" s="1"/>
      <c r="N65" s="1"/>
      <c r="O65" s="43"/>
      <c r="P65" s="43"/>
      <c r="Q65" s="43"/>
      <c r="R65" s="1"/>
      <c r="S65" s="1"/>
      <c r="T65" s="1"/>
      <c r="U65" s="1"/>
      <c r="V65" s="1"/>
      <c r="W65" s="1"/>
      <c r="X65" s="1"/>
      <c r="Y65" s="1"/>
      <c r="Z65" s="46"/>
      <c r="AA65" s="46"/>
      <c r="AB65" s="46"/>
      <c r="AC65" s="54"/>
      <c r="AD65" s="54"/>
      <c r="AE65" s="10">
        <v>1.0091215607020982</v>
      </c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">
        <v>2</v>
      </c>
      <c r="AU65" s="9">
        <v>2.2799999999999998</v>
      </c>
      <c r="AV65" s="10">
        <v>0.48970000000000002</v>
      </c>
      <c r="AW65" s="10" t="e">
        <v>#N/A</v>
      </c>
      <c r="AX65" s="10"/>
      <c r="AY65" s="7" t="s">
        <v>31</v>
      </c>
      <c r="AZ65" s="22">
        <v>0.1752090310133862</v>
      </c>
      <c r="BA65" s="9"/>
      <c r="BB65" s="22">
        <v>2.4410233315030855E-3</v>
      </c>
      <c r="BC65" s="22">
        <v>0.81518329874761342</v>
      </c>
      <c r="BD65" s="22">
        <v>3.9175017038002432E-3</v>
      </c>
      <c r="BE65" s="22">
        <v>4.9048924921321526E-4</v>
      </c>
      <c r="BF65" s="22">
        <v>2.7586559544838032E-3</v>
      </c>
    </row>
    <row r="66" spans="1:58" customFormat="1" ht="16" hidden="1" x14ac:dyDescent="0.2">
      <c r="A66" s="28" t="s">
        <v>457</v>
      </c>
      <c r="B66" s="1" t="s">
        <v>317</v>
      </c>
      <c r="C66" s="1"/>
      <c r="D66" s="1"/>
      <c r="E66" s="35"/>
      <c r="F66" s="1"/>
      <c r="G66" s="18" t="s">
        <v>137</v>
      </c>
      <c r="H66" s="19" t="s">
        <v>143</v>
      </c>
      <c r="I66" s="3">
        <v>40248</v>
      </c>
      <c r="J66" s="4">
        <v>0.9254525578703704</v>
      </c>
      <c r="K66" s="4"/>
      <c r="L66" s="1" t="s">
        <v>9</v>
      </c>
      <c r="M66" s="1"/>
      <c r="N66" s="1"/>
      <c r="O66" s="43"/>
      <c r="P66" s="43"/>
      <c r="Q66" s="43"/>
      <c r="R66" s="1"/>
      <c r="S66" s="1"/>
      <c r="T66" s="1"/>
      <c r="U66" s="1"/>
      <c r="V66" s="1"/>
      <c r="W66" s="1"/>
      <c r="X66" s="1"/>
      <c r="Y66" s="1"/>
      <c r="Z66" s="46"/>
      <c r="AA66" s="46"/>
      <c r="AB66" s="46"/>
      <c r="AC66" s="54"/>
      <c r="AD66" s="54"/>
      <c r="AE66" s="10">
        <v>1.0050388032076865</v>
      </c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">
        <v>4</v>
      </c>
      <c r="AU66" s="9">
        <v>2.7389999999999999</v>
      </c>
      <c r="AV66" s="10">
        <v>0.58699999999999997</v>
      </c>
      <c r="AW66" s="9">
        <v>2.0299999999999998</v>
      </c>
      <c r="AX66" s="9" t="s">
        <v>325</v>
      </c>
      <c r="AY66" s="7" t="s">
        <v>33</v>
      </c>
      <c r="AZ66" s="22">
        <v>0.17531669480250614</v>
      </c>
      <c r="BA66" s="9"/>
      <c r="BB66" s="22">
        <v>2.3796393713485637E-3</v>
      </c>
      <c r="BC66" s="22">
        <v>0.8152343067670007</v>
      </c>
      <c r="BD66" s="22">
        <v>3.847419173238558E-3</v>
      </c>
      <c r="BE66" s="22">
        <v>4.6311131554961806E-4</v>
      </c>
      <c r="BF66" s="22">
        <v>2.7588285703563625E-3</v>
      </c>
    </row>
    <row r="67" spans="1:58" customFormat="1" ht="16" hidden="1" x14ac:dyDescent="0.2">
      <c r="A67" s="28" t="s">
        <v>457</v>
      </c>
      <c r="B67" s="1" t="s">
        <v>317</v>
      </c>
      <c r="C67" s="1"/>
      <c r="D67" s="1"/>
      <c r="E67" s="35"/>
      <c r="F67" s="1" t="s">
        <v>318</v>
      </c>
      <c r="G67" s="18" t="s">
        <v>138</v>
      </c>
      <c r="H67" s="19" t="s">
        <v>145</v>
      </c>
      <c r="I67" s="3">
        <v>40256</v>
      </c>
      <c r="J67" s="4">
        <v>0.3631198726851852</v>
      </c>
      <c r="K67" s="4"/>
      <c r="L67" s="1" t="s">
        <v>23</v>
      </c>
      <c r="M67" s="1"/>
      <c r="N67" s="1"/>
      <c r="O67" s="43"/>
      <c r="P67" s="43"/>
      <c r="Q67" s="43"/>
      <c r="R67" s="1"/>
      <c r="S67" s="1"/>
      <c r="T67" s="1"/>
      <c r="U67" s="1"/>
      <c r="V67" s="1"/>
      <c r="W67" s="1"/>
      <c r="X67" s="1"/>
      <c r="Y67" s="1"/>
      <c r="Z67" s="46"/>
      <c r="AA67" s="46"/>
      <c r="AB67" s="46"/>
      <c r="AC67" s="54"/>
      <c r="AD67" s="54"/>
      <c r="AE67" s="10">
        <v>1.0084411011196963</v>
      </c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">
        <v>4</v>
      </c>
      <c r="AU67" s="9">
        <v>3.44</v>
      </c>
      <c r="AV67" s="10">
        <v>0.39129999999999998</v>
      </c>
      <c r="AW67" s="10" t="e">
        <v>#N/A</v>
      </c>
      <c r="AX67" s="9"/>
      <c r="AY67" s="7" t="s">
        <v>31</v>
      </c>
      <c r="AZ67" s="22">
        <v>0.14585650296418265</v>
      </c>
      <c r="BA67" s="9"/>
      <c r="BB67" s="22">
        <v>2.1399676776389523E-3</v>
      </c>
      <c r="BC67" s="22">
        <v>0.84551004560901566</v>
      </c>
      <c r="BD67" s="22">
        <v>3.4761066401194311E-3</v>
      </c>
      <c r="BE67" s="22">
        <v>4.087620169812401E-4</v>
      </c>
      <c r="BF67" s="22">
        <v>2.6086150920620432E-3</v>
      </c>
    </row>
    <row r="68" spans="1:58" customFormat="1" ht="16" hidden="1" x14ac:dyDescent="0.2">
      <c r="A68" s="28" t="s">
        <v>457</v>
      </c>
      <c r="B68" s="1" t="s">
        <v>317</v>
      </c>
      <c r="C68" s="1"/>
      <c r="D68" s="1"/>
      <c r="E68" s="35"/>
      <c r="F68" s="1" t="s">
        <v>318</v>
      </c>
      <c r="G68" s="18" t="s">
        <v>139</v>
      </c>
      <c r="H68" s="19" t="s">
        <v>146</v>
      </c>
      <c r="I68" s="3">
        <v>40256</v>
      </c>
      <c r="J68" s="4">
        <v>0.39358315972222219</v>
      </c>
      <c r="K68" s="4"/>
      <c r="L68" s="1" t="s">
        <v>23</v>
      </c>
      <c r="M68" s="1"/>
      <c r="N68" s="1"/>
      <c r="O68" s="43"/>
      <c r="P68" s="43"/>
      <c r="Q68" s="43"/>
      <c r="R68" s="1"/>
      <c r="S68" s="1"/>
      <c r="T68" s="1"/>
      <c r="U68" s="1"/>
      <c r="V68" s="1"/>
      <c r="W68" s="1"/>
      <c r="X68" s="1"/>
      <c r="Y68" s="1"/>
      <c r="Z68" s="46"/>
      <c r="AA68" s="46"/>
      <c r="AB68" s="46"/>
      <c r="AC68" s="54"/>
      <c r="AD68" s="54"/>
      <c r="AE68" s="10">
        <v>1.0084411011196963</v>
      </c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">
        <v>3</v>
      </c>
      <c r="AU68" s="9">
        <v>2.6280000000000001</v>
      </c>
      <c r="AV68" s="10">
        <v>0.38</v>
      </c>
      <c r="AW68" s="9">
        <v>1.35</v>
      </c>
      <c r="AX68" s="9"/>
      <c r="AY68" s="7" t="s">
        <v>31</v>
      </c>
      <c r="AZ68" s="22">
        <v>0.145777344761122</v>
      </c>
      <c r="BA68" s="9"/>
      <c r="BB68" s="22">
        <v>2.181897776461082E-3</v>
      </c>
      <c r="BC68" s="22">
        <v>0.84541780100390429</v>
      </c>
      <c r="BD68" s="22">
        <v>3.5600545349623127E-3</v>
      </c>
      <c r="BE68" s="22">
        <v>4.0871742130666854E-4</v>
      </c>
      <c r="BF68" s="22">
        <v>2.6541845022434959E-3</v>
      </c>
    </row>
    <row r="69" spans="1:58" customFormat="1" ht="16" hidden="1" x14ac:dyDescent="0.2">
      <c r="A69" s="28" t="s">
        <v>457</v>
      </c>
      <c r="B69" s="1" t="s">
        <v>317</v>
      </c>
      <c r="C69" s="1"/>
      <c r="D69" s="1"/>
      <c r="E69" s="35"/>
      <c r="F69" s="1"/>
      <c r="G69" s="18" t="s">
        <v>140</v>
      </c>
      <c r="H69" s="19" t="s">
        <v>147</v>
      </c>
      <c r="I69" s="3">
        <v>40256</v>
      </c>
      <c r="J69" s="4">
        <v>0.42855118055555552</v>
      </c>
      <c r="K69" s="4"/>
      <c r="L69" s="1" t="s">
        <v>23</v>
      </c>
      <c r="M69" s="1"/>
      <c r="N69" s="1"/>
      <c r="O69" s="43"/>
      <c r="P69" s="43"/>
      <c r="Q69" s="43"/>
      <c r="R69" s="1"/>
      <c r="S69" s="1"/>
      <c r="T69" s="1"/>
      <c r="U69" s="1"/>
      <c r="V69" s="1"/>
      <c r="W69" s="1"/>
      <c r="X69" s="1"/>
      <c r="Y69" s="1"/>
      <c r="Z69" s="46"/>
      <c r="AA69" s="46"/>
      <c r="AB69" s="46"/>
      <c r="AC69" s="54"/>
      <c r="AD69" s="54"/>
      <c r="AE69" s="10">
        <v>1.0098020202845002</v>
      </c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">
        <v>4</v>
      </c>
      <c r="AU69" s="9">
        <v>4.0140000000000002</v>
      </c>
      <c r="AV69" s="10">
        <v>0.3664</v>
      </c>
      <c r="AW69" s="9">
        <v>3.31</v>
      </c>
      <c r="AX69" s="9"/>
      <c r="AY69" s="7" t="s">
        <v>31</v>
      </c>
      <c r="AZ69" s="22">
        <v>0.14561125042814435</v>
      </c>
      <c r="BA69" s="9"/>
      <c r="BB69" s="22">
        <v>2.2671138456680454E-3</v>
      </c>
      <c r="BC69" s="22">
        <v>0.84520073095067627</v>
      </c>
      <c r="BD69" s="22">
        <v>3.7306930424701283E-3</v>
      </c>
      <c r="BE69" s="22">
        <v>4.086124787418291E-4</v>
      </c>
      <c r="BF69" s="22">
        <v>2.7815992542991699E-3</v>
      </c>
    </row>
    <row r="70" spans="1:58" customFormat="1" ht="16" hidden="1" x14ac:dyDescent="0.2">
      <c r="A70" s="28" t="s">
        <v>457</v>
      </c>
      <c r="B70" s="1" t="s">
        <v>317</v>
      </c>
      <c r="C70" s="1"/>
      <c r="D70" s="1"/>
      <c r="E70" s="35"/>
      <c r="F70" s="1"/>
      <c r="G70" s="18" t="s">
        <v>141</v>
      </c>
      <c r="H70" s="19" t="s">
        <v>150</v>
      </c>
      <c r="I70" s="3">
        <v>40256</v>
      </c>
      <c r="J70" s="4">
        <v>0.50330800925925923</v>
      </c>
      <c r="K70" s="4"/>
      <c r="L70" s="1" t="s">
        <v>23</v>
      </c>
      <c r="M70" s="1"/>
      <c r="N70" s="1"/>
      <c r="O70" s="43"/>
      <c r="P70" s="43"/>
      <c r="Q70" s="43"/>
      <c r="R70" s="1"/>
      <c r="S70" s="1"/>
      <c r="T70" s="1"/>
      <c r="U70" s="1"/>
      <c r="V70" s="1"/>
      <c r="W70" s="1"/>
      <c r="X70" s="1"/>
      <c r="Y70" s="1"/>
      <c r="Z70" s="46"/>
      <c r="AA70" s="46"/>
      <c r="AB70" s="46"/>
      <c r="AC70" s="54"/>
      <c r="AD70" s="54"/>
      <c r="AE70" s="10">
        <v>1.0104824798669021</v>
      </c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">
        <v>3</v>
      </c>
      <c r="AU70" s="9">
        <v>2.452</v>
      </c>
      <c r="AV70" s="10">
        <v>0.38850000000000001</v>
      </c>
      <c r="AW70" s="9">
        <v>1.33</v>
      </c>
      <c r="AX70" s="9"/>
      <c r="AY70" s="7" t="s">
        <v>31</v>
      </c>
      <c r="AZ70" s="22">
        <v>0.14550899639522766</v>
      </c>
      <c r="BA70" s="9"/>
      <c r="BB70" s="22">
        <v>2.3092535730974968E-3</v>
      </c>
      <c r="BC70" s="22">
        <v>0.84497926953698077</v>
      </c>
      <c r="BD70" s="22">
        <v>3.8151830413013384E-3</v>
      </c>
      <c r="BE70" s="22">
        <v>4.0850541317280861E-4</v>
      </c>
      <c r="BF70" s="22">
        <v>2.9787920402198471E-3</v>
      </c>
    </row>
    <row r="71" spans="1:58" customFormat="1" ht="16" hidden="1" x14ac:dyDescent="0.2">
      <c r="A71" s="28" t="s">
        <v>457</v>
      </c>
      <c r="B71" s="1" t="s">
        <v>317</v>
      </c>
      <c r="C71" s="1"/>
      <c r="D71" s="1"/>
      <c r="E71" s="35"/>
      <c r="F71" s="1"/>
      <c r="G71" s="18" t="s">
        <v>149</v>
      </c>
      <c r="H71" s="19" t="s">
        <v>157</v>
      </c>
      <c r="I71" s="3">
        <v>40260</v>
      </c>
      <c r="J71" s="4">
        <v>0.43264374999999999</v>
      </c>
      <c r="K71" s="4"/>
      <c r="L71" s="1" t="s">
        <v>9</v>
      </c>
      <c r="M71" s="1"/>
      <c r="N71" s="1"/>
      <c r="O71" s="43"/>
      <c r="P71" s="43"/>
      <c r="Q71" s="43"/>
      <c r="R71" s="1"/>
      <c r="S71" s="1"/>
      <c r="T71" s="1"/>
      <c r="U71" s="1"/>
      <c r="V71" s="1"/>
      <c r="W71" s="1"/>
      <c r="X71" s="1"/>
      <c r="Y71" s="1"/>
      <c r="Z71" s="46"/>
      <c r="AA71" s="46"/>
      <c r="AB71" s="46"/>
      <c r="AC71" s="54"/>
      <c r="AD71" s="54"/>
      <c r="AE71" s="10">
        <v>1.0084411011196963</v>
      </c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">
        <v>3</v>
      </c>
      <c r="AU71" s="9">
        <v>1.294</v>
      </c>
      <c r="AV71" s="10">
        <v>0.76229999999999998</v>
      </c>
      <c r="AW71" s="10" t="e">
        <v>#N/A</v>
      </c>
      <c r="AX71" s="9" t="s">
        <v>330</v>
      </c>
      <c r="AY71" s="7" t="s">
        <v>33</v>
      </c>
      <c r="AZ71" s="22">
        <v>0.14505276334280529</v>
      </c>
      <c r="BA71" s="9"/>
      <c r="BB71" s="22">
        <v>2.5670035981244068E-3</v>
      </c>
      <c r="BC71" s="22">
        <v>0.84468919787606922</v>
      </c>
      <c r="BD71" s="22">
        <v>4.109350778813063E-3</v>
      </c>
      <c r="BE71" s="22">
        <v>6.0391494900156081E-4</v>
      </c>
      <c r="BF71" s="22">
        <v>2.9777694551863824E-3</v>
      </c>
    </row>
    <row r="72" spans="1:58" customFormat="1" ht="16" hidden="1" x14ac:dyDescent="0.2">
      <c r="A72" s="28" t="s">
        <v>457</v>
      </c>
      <c r="B72" s="1" t="s">
        <v>317</v>
      </c>
      <c r="C72" s="1"/>
      <c r="D72" s="1"/>
      <c r="E72" s="35"/>
      <c r="F72" s="1"/>
      <c r="G72" s="18" t="s">
        <v>151</v>
      </c>
      <c r="H72" s="19" t="s">
        <v>156</v>
      </c>
      <c r="I72" s="20">
        <v>40260</v>
      </c>
      <c r="J72" s="21">
        <v>0.3795999074074074</v>
      </c>
      <c r="K72" s="21"/>
      <c r="L72" s="19" t="s">
        <v>9</v>
      </c>
      <c r="M72" s="19"/>
      <c r="N72" s="19"/>
      <c r="O72" s="43"/>
      <c r="P72" s="43"/>
      <c r="Q72" s="43"/>
      <c r="R72" s="19"/>
      <c r="S72" s="19"/>
      <c r="T72" s="19"/>
      <c r="U72" s="19"/>
      <c r="V72" s="19"/>
      <c r="W72" s="19"/>
      <c r="X72" s="19"/>
      <c r="Y72" s="19"/>
      <c r="Z72" s="46"/>
      <c r="AA72" s="46"/>
      <c r="AB72" s="46"/>
      <c r="AC72" s="54"/>
      <c r="AD72" s="54"/>
      <c r="AE72" s="10">
        <v>1.0063997223724903</v>
      </c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">
        <v>3</v>
      </c>
      <c r="AU72" s="9">
        <v>1.3029999999999999</v>
      </c>
      <c r="AV72" s="10">
        <v>0.51190000000000002</v>
      </c>
      <c r="AW72" s="10" t="e">
        <v>#N/A</v>
      </c>
      <c r="AX72" s="9"/>
      <c r="AY72" s="7" t="s">
        <v>31</v>
      </c>
      <c r="AZ72" s="22">
        <v>0.14538725683152018</v>
      </c>
      <c r="BA72" s="9"/>
      <c r="BB72" s="22">
        <v>2.3639961641910047E-3</v>
      </c>
      <c r="BC72" s="22">
        <v>0.84477691409396649</v>
      </c>
      <c r="BD72" s="22">
        <v>3.877464365693542E-3</v>
      </c>
      <c r="BE72" s="22">
        <v>6.1628986484827991E-4</v>
      </c>
      <c r="BF72" s="22">
        <v>2.9780786797805117E-3</v>
      </c>
    </row>
    <row r="73" spans="1:58" customFormat="1" ht="16" hidden="1" x14ac:dyDescent="0.2">
      <c r="A73" s="28" t="s">
        <v>457</v>
      </c>
      <c r="B73" s="1" t="s">
        <v>317</v>
      </c>
      <c r="C73" s="1"/>
      <c r="D73" s="1"/>
      <c r="E73" s="35"/>
      <c r="F73" s="1" t="s">
        <v>318</v>
      </c>
      <c r="G73" s="18" t="s">
        <v>152</v>
      </c>
      <c r="H73" s="19" t="s">
        <v>148</v>
      </c>
      <c r="I73" s="20">
        <v>40256</v>
      </c>
      <c r="J73" s="21">
        <v>0.47179123842592591</v>
      </c>
      <c r="K73" s="21"/>
      <c r="L73" s="19" t="s">
        <v>23</v>
      </c>
      <c r="M73" s="19"/>
      <c r="N73" s="19"/>
      <c r="O73" s="43"/>
      <c r="P73" s="43"/>
      <c r="Q73" s="43"/>
      <c r="R73" s="19"/>
      <c r="S73" s="19"/>
      <c r="T73" s="19"/>
      <c r="U73" s="19"/>
      <c r="V73" s="19"/>
      <c r="W73" s="19"/>
      <c r="X73" s="19"/>
      <c r="Y73" s="19"/>
      <c r="Z73" s="46"/>
      <c r="AA73" s="46"/>
      <c r="AB73" s="46"/>
      <c r="AC73" s="54"/>
      <c r="AD73" s="54"/>
      <c r="AE73" s="10">
        <v>1.0098020202845002</v>
      </c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">
        <v>3</v>
      </c>
      <c r="AU73" s="9">
        <v>2.258</v>
      </c>
      <c r="AV73" s="10">
        <v>0.30449999999999999</v>
      </c>
      <c r="AW73" s="10" t="e">
        <v>#N/A</v>
      </c>
      <c r="AX73" s="9"/>
      <c r="AY73" s="7" t="s">
        <v>31</v>
      </c>
      <c r="AZ73" s="22">
        <v>0.14552790714719488</v>
      </c>
      <c r="BA73" s="9"/>
      <c r="BB73" s="22">
        <v>2.3048778009214206E-3</v>
      </c>
      <c r="BC73" s="22">
        <v>0.84504930267620326</v>
      </c>
      <c r="BD73" s="22">
        <v>3.8063649162519936E-3</v>
      </c>
      <c r="BE73" s="22">
        <v>4.0853927070932494E-4</v>
      </c>
      <c r="BF73" s="22">
        <v>2.9030081887190481E-3</v>
      </c>
    </row>
    <row r="74" spans="1:58" customFormat="1" ht="15" hidden="1" x14ac:dyDescent="0.15">
      <c r="A74" s="28"/>
      <c r="B74" s="1"/>
      <c r="C74" s="1"/>
      <c r="D74" s="1"/>
      <c r="E74" s="35"/>
      <c r="F74" s="1"/>
      <c r="G74" s="18" t="s">
        <v>153</v>
      </c>
      <c r="H74" s="19" t="s">
        <v>174</v>
      </c>
      <c r="I74" s="20"/>
      <c r="J74" s="21"/>
      <c r="K74" s="21"/>
      <c r="L74" s="19"/>
      <c r="M74" s="19"/>
      <c r="N74" s="19"/>
      <c r="O74" s="43"/>
      <c r="P74" s="43"/>
      <c r="Q74" s="43"/>
      <c r="R74" s="19"/>
      <c r="S74" s="19"/>
      <c r="T74" s="19"/>
      <c r="U74" s="19"/>
      <c r="V74" s="19"/>
      <c r="W74" s="19"/>
      <c r="X74" s="19"/>
      <c r="Y74" s="19"/>
      <c r="Z74" s="46"/>
      <c r="AA74" s="46"/>
      <c r="AB74" s="46"/>
      <c r="AC74" s="54"/>
      <c r="AD74" s="54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"/>
      <c r="AU74" s="9"/>
      <c r="AV74" s="10"/>
      <c r="AW74" s="9"/>
      <c r="AX74" s="9"/>
      <c r="AY74" s="7"/>
      <c r="AZ74" s="22"/>
      <c r="BA74" s="9"/>
      <c r="BB74" s="22"/>
      <c r="BC74" s="22"/>
      <c r="BD74" s="22"/>
      <c r="BE74" s="22"/>
      <c r="BF74" s="22"/>
    </row>
    <row r="75" spans="1:58" customFormat="1" ht="16" hidden="1" x14ac:dyDescent="0.2">
      <c r="A75" s="28" t="s">
        <v>457</v>
      </c>
      <c r="B75" s="1" t="s">
        <v>317</v>
      </c>
      <c r="C75" s="1"/>
      <c r="D75" s="1"/>
      <c r="E75" s="35"/>
      <c r="F75" s="1" t="s">
        <v>318</v>
      </c>
      <c r="G75" s="18" t="s">
        <v>154</v>
      </c>
      <c r="H75" s="19" t="s">
        <v>155</v>
      </c>
      <c r="I75" s="3">
        <v>40260</v>
      </c>
      <c r="J75" s="4">
        <v>0.30953070601851851</v>
      </c>
      <c r="K75" s="4"/>
      <c r="L75" s="1" t="s">
        <v>9</v>
      </c>
      <c r="M75" s="1"/>
      <c r="N75" s="1"/>
      <c r="O75" s="43"/>
      <c r="P75" s="43"/>
      <c r="Q75" s="43"/>
      <c r="R75" s="1"/>
      <c r="S75" s="1"/>
      <c r="T75" s="1"/>
      <c r="U75" s="1"/>
      <c r="V75" s="1"/>
      <c r="W75" s="1"/>
      <c r="X75" s="1"/>
      <c r="Y75" s="1"/>
      <c r="Z75" s="46"/>
      <c r="AA75" s="46"/>
      <c r="AB75" s="46"/>
      <c r="AC75" s="54"/>
      <c r="AD75" s="54"/>
      <c r="AE75" s="10">
        <v>1.0009560457132749</v>
      </c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">
        <v>4</v>
      </c>
      <c r="AU75" s="9">
        <v>4.72</v>
      </c>
      <c r="AV75" s="10">
        <v>0.55100000000000005</v>
      </c>
      <c r="AW75" s="9">
        <v>4.59</v>
      </c>
      <c r="AX75" s="9" t="s">
        <v>325</v>
      </c>
      <c r="AY75" s="7" t="s">
        <v>31</v>
      </c>
      <c r="AZ75" s="22">
        <v>0.14546408302935035</v>
      </c>
      <c r="BA75" s="9"/>
      <c r="BB75" s="22">
        <v>2.3175942931637811E-3</v>
      </c>
      <c r="BC75" s="22">
        <v>0.84479906139483296</v>
      </c>
      <c r="BD75" s="22">
        <v>3.8244644804030017E-3</v>
      </c>
      <c r="BE75" s="22">
        <v>6.1664004694039114E-4</v>
      </c>
      <c r="BF75" s="22">
        <v>2.9781567553095948E-3</v>
      </c>
    </row>
    <row r="76" spans="1:58" customFormat="1" ht="16" hidden="1" x14ac:dyDescent="0.2">
      <c r="A76" s="28" t="s">
        <v>457</v>
      </c>
      <c r="B76" s="1" t="s">
        <v>317</v>
      </c>
      <c r="C76" s="1"/>
      <c r="D76" s="1"/>
      <c r="E76" s="35"/>
      <c r="F76" s="1"/>
      <c r="G76" s="18" t="s">
        <v>158</v>
      </c>
      <c r="H76" s="19" t="s">
        <v>165</v>
      </c>
      <c r="I76" s="3">
        <v>40260</v>
      </c>
      <c r="J76" s="4">
        <v>0.40597687499999996</v>
      </c>
      <c r="K76" s="4"/>
      <c r="L76" s="1" t="s">
        <v>9</v>
      </c>
      <c r="M76" s="1"/>
      <c r="N76" s="1"/>
      <c r="O76" s="43"/>
      <c r="P76" s="43"/>
      <c r="Q76" s="43"/>
      <c r="R76" s="1"/>
      <c r="S76" s="1"/>
      <c r="T76" s="1"/>
      <c r="U76" s="1"/>
      <c r="V76" s="1"/>
      <c r="W76" s="1"/>
      <c r="X76" s="1"/>
      <c r="Y76" s="1"/>
      <c r="Z76" s="46"/>
      <c r="AA76" s="46"/>
      <c r="AB76" s="46"/>
      <c r="AC76" s="54"/>
      <c r="AD76" s="54"/>
      <c r="AE76" s="10">
        <v>1.0070801819548925</v>
      </c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">
        <v>3</v>
      </c>
      <c r="AU76" s="9">
        <v>1.532</v>
      </c>
      <c r="AV76" s="10">
        <v>0.66869999999999996</v>
      </c>
      <c r="AW76" s="10" t="e">
        <v>#N/A</v>
      </c>
      <c r="AX76" s="9" t="s">
        <v>330</v>
      </c>
      <c r="AY76" s="7" t="s">
        <v>33</v>
      </c>
      <c r="AZ76" s="22">
        <v>0.14512960268878058</v>
      </c>
      <c r="BA76" s="9"/>
      <c r="BB76" s="22">
        <v>2.5206123861355031E-3</v>
      </c>
      <c r="BC76" s="22">
        <v>0.84471151457221327</v>
      </c>
      <c r="BD76" s="22">
        <v>4.056363311043738E-3</v>
      </c>
      <c r="BE76" s="22">
        <v>6.040589139450636E-4</v>
      </c>
      <c r="BF76" s="22">
        <v>2.977848127881955E-3</v>
      </c>
    </row>
    <row r="77" spans="1:58" customFormat="1" ht="16" hidden="1" x14ac:dyDescent="0.2">
      <c r="A77" s="28" t="s">
        <v>457</v>
      </c>
      <c r="B77" s="1" t="s">
        <v>317</v>
      </c>
      <c r="C77" s="1"/>
      <c r="D77" s="1"/>
      <c r="E77" s="35"/>
      <c r="F77" s="1"/>
      <c r="G77" s="18" t="s">
        <v>159</v>
      </c>
      <c r="H77" s="19" t="s">
        <v>166</v>
      </c>
      <c r="I77" s="3">
        <v>40266</v>
      </c>
      <c r="J77" s="4">
        <v>0.8796395023148148</v>
      </c>
      <c r="K77" s="4"/>
      <c r="L77" s="1" t="s">
        <v>23</v>
      </c>
      <c r="M77" s="1"/>
      <c r="N77" s="1"/>
      <c r="O77" s="43"/>
      <c r="P77" s="43"/>
      <c r="Q77" s="43"/>
      <c r="R77" s="1"/>
      <c r="S77" s="1"/>
      <c r="T77" s="1"/>
      <c r="U77" s="1"/>
      <c r="V77" s="1"/>
      <c r="W77" s="1"/>
      <c r="X77" s="1"/>
      <c r="Y77" s="1"/>
      <c r="Z77" s="46"/>
      <c r="AA77" s="46"/>
      <c r="AB77" s="46"/>
      <c r="AC77" s="54"/>
      <c r="AD77" s="54"/>
      <c r="AE77" s="10">
        <v>1.01320431819651</v>
      </c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">
        <v>3</v>
      </c>
      <c r="AU77" s="9">
        <v>2.5590000000000002</v>
      </c>
      <c r="AV77" s="10">
        <v>0.37690000000000001</v>
      </c>
      <c r="AW77" s="9">
        <v>1.78</v>
      </c>
      <c r="AX77" s="9"/>
      <c r="AY77" s="7" t="s">
        <v>33</v>
      </c>
      <c r="AZ77" s="22">
        <v>0.1345696129113918</v>
      </c>
      <c r="BA77" s="9"/>
      <c r="BB77" s="22">
        <v>2.9399426447074112E-3</v>
      </c>
      <c r="BC77" s="22">
        <v>0.85357289303887729</v>
      </c>
      <c r="BD77" s="22">
        <v>4.9235176736249064E-3</v>
      </c>
      <c r="BE77" s="22">
        <v>5.6366669850357583E-4</v>
      </c>
      <c r="BF77" s="22">
        <v>3.4303670328950315E-3</v>
      </c>
    </row>
    <row r="78" spans="1:58" customFormat="1" ht="16" hidden="1" x14ac:dyDescent="0.2">
      <c r="A78" s="28" t="s">
        <v>457</v>
      </c>
      <c r="B78" s="1" t="s">
        <v>317</v>
      </c>
      <c r="C78" s="1"/>
      <c r="D78" s="1"/>
      <c r="E78" s="35"/>
      <c r="F78" s="1"/>
      <c r="G78" s="18" t="s">
        <v>160</v>
      </c>
      <c r="H78" s="19" t="s">
        <v>167</v>
      </c>
      <c r="I78" s="3">
        <v>40266</v>
      </c>
      <c r="J78" s="4">
        <v>0.80875410879629628</v>
      </c>
      <c r="K78" s="4"/>
      <c r="L78" s="1" t="s">
        <v>23</v>
      </c>
      <c r="M78" s="1"/>
      <c r="N78" s="1"/>
      <c r="O78" s="43"/>
      <c r="P78" s="43"/>
      <c r="Q78" s="43"/>
      <c r="R78" s="1"/>
      <c r="S78" s="1"/>
      <c r="T78" s="1"/>
      <c r="U78" s="1"/>
      <c r="V78" s="1"/>
      <c r="W78" s="1"/>
      <c r="X78" s="1"/>
      <c r="Y78" s="1"/>
      <c r="Z78" s="46"/>
      <c r="AA78" s="46"/>
      <c r="AB78" s="46"/>
      <c r="AC78" s="54"/>
      <c r="AD78" s="54"/>
      <c r="AE78" s="10">
        <v>1.011162939449304</v>
      </c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">
        <v>4</v>
      </c>
      <c r="AU78" s="9">
        <v>3.2850000000000001</v>
      </c>
      <c r="AV78" s="10">
        <v>0.37280000000000002</v>
      </c>
      <c r="AW78" s="9">
        <v>2.77</v>
      </c>
      <c r="AX78" s="9"/>
      <c r="AY78" s="7" t="s">
        <v>33</v>
      </c>
      <c r="AZ78" s="22">
        <v>0.13472420412686598</v>
      </c>
      <c r="BA78" s="9"/>
      <c r="BB78" s="22">
        <v>2.859948438797616E-3</v>
      </c>
      <c r="BC78" s="22">
        <v>0.85378539586606961</v>
      </c>
      <c r="BD78" s="22">
        <v>4.7632911675267288E-3</v>
      </c>
      <c r="BE78" s="22">
        <v>5.6380702719489558E-4</v>
      </c>
      <c r="BF78" s="22">
        <v>3.3033533735451195E-3</v>
      </c>
    </row>
    <row r="79" spans="1:58" customFormat="1" ht="16" hidden="1" x14ac:dyDescent="0.2">
      <c r="A79" s="28" t="s">
        <v>457</v>
      </c>
      <c r="B79" s="1" t="s">
        <v>317</v>
      </c>
      <c r="C79" s="1"/>
      <c r="D79" s="1"/>
      <c r="E79" s="35"/>
      <c r="F79" s="1"/>
      <c r="G79" s="18" t="s">
        <v>161</v>
      </c>
      <c r="H79" s="19" t="s">
        <v>168</v>
      </c>
      <c r="I79" s="3">
        <v>40266</v>
      </c>
      <c r="J79" s="4">
        <v>0.77732399305555555</v>
      </c>
      <c r="K79" s="4"/>
      <c r="L79" s="1" t="s">
        <v>23</v>
      </c>
      <c r="M79" s="1"/>
      <c r="N79" s="1"/>
      <c r="O79" s="43"/>
      <c r="P79" s="43"/>
      <c r="Q79" s="43"/>
      <c r="R79" s="1"/>
      <c r="S79" s="1"/>
      <c r="T79" s="1"/>
      <c r="U79" s="1"/>
      <c r="V79" s="1"/>
      <c r="W79" s="1"/>
      <c r="X79" s="1"/>
      <c r="Y79" s="1"/>
      <c r="Z79" s="46"/>
      <c r="AA79" s="46"/>
      <c r="AB79" s="46"/>
      <c r="AC79" s="54"/>
      <c r="AD79" s="54"/>
      <c r="AE79" s="10">
        <v>1.0104824798669021</v>
      </c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">
        <v>3</v>
      </c>
      <c r="AU79" s="9">
        <v>3.4119999999999999</v>
      </c>
      <c r="AV79" s="10">
        <v>0.34289999999999998</v>
      </c>
      <c r="AW79" s="9">
        <v>2.97</v>
      </c>
      <c r="AX79" s="9"/>
      <c r="AY79" s="7" t="s">
        <v>31</v>
      </c>
      <c r="AZ79" s="22">
        <v>0.13504437060138594</v>
      </c>
      <c r="BA79" s="9"/>
      <c r="BB79" s="22">
        <v>2.6692526662673494E-3</v>
      </c>
      <c r="BC79" s="22">
        <v>0.85399496853616608</v>
      </c>
      <c r="BD79" s="22">
        <v>4.3816648112198799E-3</v>
      </c>
      <c r="BE79" s="22">
        <v>5.6394542092320303E-4</v>
      </c>
      <c r="BF79" s="22">
        <v>3.3457979640376611E-3</v>
      </c>
    </row>
    <row r="80" spans="1:58" customFormat="1" ht="16" hidden="1" x14ac:dyDescent="0.2">
      <c r="A80" s="28" t="s">
        <v>457</v>
      </c>
      <c r="B80" s="1" t="s">
        <v>317</v>
      </c>
      <c r="C80" s="1"/>
      <c r="D80" s="1"/>
      <c r="E80" s="35"/>
      <c r="F80" s="1"/>
      <c r="G80" s="18" t="s">
        <v>162</v>
      </c>
      <c r="H80" s="19" t="s">
        <v>169</v>
      </c>
      <c r="I80" s="3">
        <v>40266</v>
      </c>
      <c r="J80" s="4">
        <v>0.7426287962962963</v>
      </c>
      <c r="K80" s="4"/>
      <c r="L80" s="1" t="s">
        <v>23</v>
      </c>
      <c r="M80" s="1"/>
      <c r="N80" s="1"/>
      <c r="O80" s="43"/>
      <c r="P80" s="43"/>
      <c r="Q80" s="43"/>
      <c r="R80" s="1"/>
      <c r="S80" s="1"/>
      <c r="T80" s="1"/>
      <c r="U80" s="1"/>
      <c r="V80" s="1"/>
      <c r="W80" s="1"/>
      <c r="X80" s="1"/>
      <c r="Y80" s="1"/>
      <c r="Z80" s="46"/>
      <c r="AA80" s="46"/>
      <c r="AB80" s="46"/>
      <c r="AC80" s="54"/>
      <c r="AD80" s="54"/>
      <c r="AE80" s="10">
        <v>1.0077606415372944</v>
      </c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">
        <v>3</v>
      </c>
      <c r="AU80" s="9">
        <v>2.6920000000000002</v>
      </c>
      <c r="AV80" s="10">
        <v>0.35049999999999998</v>
      </c>
      <c r="AW80" s="10" t="e">
        <v>#N/A</v>
      </c>
      <c r="AX80" s="9"/>
      <c r="AY80" s="7" t="s">
        <v>31</v>
      </c>
      <c r="AZ80" s="22">
        <v>0.13536963070011607</v>
      </c>
      <c r="BA80" s="9"/>
      <c r="BB80" s="22">
        <v>2.478553636541923E-3</v>
      </c>
      <c r="BC80" s="22">
        <v>0.85423579479641654</v>
      </c>
      <c r="BD80" s="22">
        <v>3.9999969231015358E-3</v>
      </c>
      <c r="BE80" s="22">
        <v>5.6410445332000876E-4</v>
      </c>
      <c r="BF80" s="22">
        <v>3.3519194905039028E-3</v>
      </c>
    </row>
    <row r="81" spans="1:58" customFormat="1" ht="16" hidden="1" x14ac:dyDescent="0.2">
      <c r="A81" s="28" t="s">
        <v>457</v>
      </c>
      <c r="B81" s="1" t="s">
        <v>317</v>
      </c>
      <c r="C81" s="1"/>
      <c r="D81" s="1"/>
      <c r="E81" s="35"/>
      <c r="F81" s="1"/>
      <c r="G81" s="18" t="s">
        <v>163</v>
      </c>
      <c r="H81" s="19" t="s">
        <v>170</v>
      </c>
      <c r="I81" s="3">
        <v>40267</v>
      </c>
      <c r="J81" s="4">
        <v>2.7972337962962963E-2</v>
      </c>
      <c r="K81" s="4"/>
      <c r="L81" s="1" t="s">
        <v>9</v>
      </c>
      <c r="M81" s="1"/>
      <c r="N81" s="1"/>
      <c r="O81" s="43"/>
      <c r="P81" s="43"/>
      <c r="Q81" s="43"/>
      <c r="R81" s="1"/>
      <c r="S81" s="1"/>
      <c r="T81" s="1"/>
      <c r="U81" s="1"/>
      <c r="V81" s="1"/>
      <c r="W81" s="1"/>
      <c r="X81" s="1"/>
      <c r="Y81" s="1"/>
      <c r="Z81" s="46"/>
      <c r="AA81" s="46"/>
      <c r="AB81" s="46"/>
      <c r="AC81" s="54"/>
      <c r="AD81" s="54"/>
      <c r="AE81" s="10">
        <v>1.0098020202845002</v>
      </c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">
        <v>3</v>
      </c>
      <c r="AU81" s="9">
        <v>3.0619999999999998</v>
      </c>
      <c r="AV81" s="10">
        <v>0.30199999999999999</v>
      </c>
      <c r="AW81" s="9">
        <v>2.93</v>
      </c>
      <c r="AX81" s="9" t="s">
        <v>325</v>
      </c>
      <c r="AY81" s="7" t="s">
        <v>31</v>
      </c>
      <c r="AZ81" s="22">
        <v>0.13430939089729957</v>
      </c>
      <c r="BA81" s="9"/>
      <c r="BB81" s="22">
        <v>3.0957372831016891E-3</v>
      </c>
      <c r="BC81" s="22">
        <v>0.85347844184167609</v>
      </c>
      <c r="BD81" s="22">
        <v>5.1013956723004513E-3</v>
      </c>
      <c r="BE81" s="22">
        <v>5.8504685632879366E-4</v>
      </c>
      <c r="BF81" s="22">
        <v>3.4299874492932812E-3</v>
      </c>
    </row>
    <row r="82" spans="1:58" customFormat="1" ht="16" hidden="1" x14ac:dyDescent="0.2">
      <c r="A82" s="28" t="s">
        <v>457</v>
      </c>
      <c r="B82" s="1" t="s">
        <v>317</v>
      </c>
      <c r="C82" s="1" t="s">
        <v>316</v>
      </c>
      <c r="D82" s="1"/>
      <c r="E82" s="35"/>
      <c r="F82" s="1"/>
      <c r="G82" s="18" t="s">
        <v>164</v>
      </c>
      <c r="H82" s="19" t="s">
        <v>171</v>
      </c>
      <c r="I82" s="3">
        <v>40267</v>
      </c>
      <c r="J82" s="4">
        <v>0.10369584490740741</v>
      </c>
      <c r="K82" s="4"/>
      <c r="L82" s="1" t="s">
        <v>9</v>
      </c>
      <c r="M82" s="1"/>
      <c r="N82" s="1"/>
      <c r="O82" s="43"/>
      <c r="P82" s="43"/>
      <c r="Q82" s="43"/>
      <c r="R82" s="1"/>
      <c r="S82" s="1"/>
      <c r="T82" s="1"/>
      <c r="U82" s="1"/>
      <c r="V82" s="1"/>
      <c r="W82" s="1"/>
      <c r="X82" s="1"/>
      <c r="Y82" s="1"/>
      <c r="Z82" s="46"/>
      <c r="AA82" s="46"/>
      <c r="AB82" s="46"/>
      <c r="AC82" s="54"/>
      <c r="AD82" s="54"/>
      <c r="AE82" s="10">
        <v>1.0125238586141081</v>
      </c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">
        <v>4</v>
      </c>
      <c r="AU82" s="14">
        <v>4</v>
      </c>
      <c r="AV82" s="10" t="e">
        <v>#N/A</v>
      </c>
      <c r="AW82" s="10" t="e">
        <v>#N/A</v>
      </c>
      <c r="AX82" s="9" t="s">
        <v>320</v>
      </c>
      <c r="AY82" s="7" t="s">
        <v>33</v>
      </c>
      <c r="AZ82" s="22">
        <v>0.13404466895883796</v>
      </c>
      <c r="BA82" s="9"/>
      <c r="BB82" s="22">
        <v>3.2513868998579804E-3</v>
      </c>
      <c r="BC82" s="22">
        <v>0.85335499754868682</v>
      </c>
      <c r="BD82" s="22">
        <v>5.2790548221230684E-3</v>
      </c>
      <c r="BE82" s="22">
        <v>6.4040042321700632E-4</v>
      </c>
      <c r="BF82" s="22">
        <v>3.4294913472772458E-3</v>
      </c>
    </row>
    <row r="83" spans="1:58" customFormat="1" ht="16" hidden="1" x14ac:dyDescent="0.2">
      <c r="A83" s="28" t="s">
        <v>457</v>
      </c>
      <c r="B83" s="1" t="s">
        <v>317</v>
      </c>
      <c r="C83" s="1" t="s">
        <v>316</v>
      </c>
      <c r="D83" s="27"/>
      <c r="E83" s="36"/>
      <c r="F83" s="1" t="s">
        <v>318</v>
      </c>
      <c r="G83" s="18" t="s">
        <v>172</v>
      </c>
      <c r="H83" s="19" t="s">
        <v>173</v>
      </c>
      <c r="I83" s="3">
        <v>40267</v>
      </c>
      <c r="J83" s="4">
        <v>0.16629759259259261</v>
      </c>
      <c r="K83" s="4"/>
      <c r="L83" s="1" t="s">
        <v>9</v>
      </c>
      <c r="M83" s="1"/>
      <c r="N83" s="1"/>
      <c r="O83" s="43"/>
      <c r="P83" s="43"/>
      <c r="Q83" s="43"/>
      <c r="R83" s="1"/>
      <c r="S83" s="1"/>
      <c r="T83" s="1"/>
      <c r="U83" s="1"/>
      <c r="V83" s="1"/>
      <c r="W83" s="1"/>
      <c r="X83" s="1"/>
      <c r="Y83" s="1"/>
      <c r="Z83" s="46"/>
      <c r="AA83" s="46"/>
      <c r="AB83" s="46"/>
      <c r="AC83" s="54"/>
      <c r="AD83" s="54"/>
      <c r="AE83" s="10">
        <v>1.0125238586141081</v>
      </c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">
        <v>3</v>
      </c>
      <c r="AU83" s="14">
        <v>2.4</v>
      </c>
      <c r="AV83" s="10" t="e">
        <v>#N/A</v>
      </c>
      <c r="AW83" s="10" t="e">
        <v>#N/A</v>
      </c>
      <c r="AX83" s="9" t="s">
        <v>320</v>
      </c>
      <c r="AY83" s="7" t="s">
        <v>33</v>
      </c>
      <c r="AZ83" s="22">
        <v>0.13378694149013429</v>
      </c>
      <c r="BA83" s="9"/>
      <c r="BB83" s="22">
        <v>3.4071676769016155E-3</v>
      </c>
      <c r="BC83" s="22">
        <v>0.85327571045042561</v>
      </c>
      <c r="BD83" s="22">
        <v>5.4569447570006376E-3</v>
      </c>
      <c r="BE83" s="22">
        <v>6.4406291987903063E-4</v>
      </c>
      <c r="BF83" s="22">
        <v>3.4291727056589057E-3</v>
      </c>
    </row>
    <row r="84" spans="1:58" customFormat="1" ht="16" hidden="1" x14ac:dyDescent="0.2">
      <c r="A84" s="28" t="s">
        <v>457</v>
      </c>
      <c r="B84" s="1" t="s">
        <v>317</v>
      </c>
      <c r="C84" s="27"/>
      <c r="D84" s="27"/>
      <c r="E84" s="36"/>
      <c r="F84" s="27"/>
      <c r="G84" s="18" t="s">
        <v>175</v>
      </c>
      <c r="H84" s="19" t="s">
        <v>181</v>
      </c>
      <c r="I84" s="3">
        <v>40287</v>
      </c>
      <c r="J84" s="4">
        <v>0.72172907407407416</v>
      </c>
      <c r="K84" s="4"/>
      <c r="L84" s="1" t="s">
        <v>23</v>
      </c>
      <c r="M84" s="1"/>
      <c r="N84" s="1"/>
      <c r="O84" s="43"/>
      <c r="P84" s="43"/>
      <c r="Q84" s="43"/>
      <c r="R84" s="1"/>
      <c r="S84" s="1"/>
      <c r="T84" s="1"/>
      <c r="U84" s="1"/>
      <c r="V84" s="1"/>
      <c r="W84" s="1"/>
      <c r="X84" s="1"/>
      <c r="Y84" s="1"/>
      <c r="Z84" s="46"/>
      <c r="AA84" s="46"/>
      <c r="AB84" s="46"/>
      <c r="AC84" s="54"/>
      <c r="AD84" s="54"/>
      <c r="AE84" s="10">
        <v>1.0057192627900884</v>
      </c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">
        <v>3</v>
      </c>
      <c r="AU84" s="9">
        <v>2.9260000000000002</v>
      </c>
      <c r="AV84" s="10">
        <v>0.36549999999999999</v>
      </c>
      <c r="AW84" s="9">
        <v>2.44</v>
      </c>
      <c r="AX84" s="9"/>
      <c r="AY84" s="7" t="s">
        <v>31</v>
      </c>
      <c r="AZ84" s="22">
        <v>0.12593028679885679</v>
      </c>
      <c r="BA84" s="9"/>
      <c r="BB84" s="22">
        <v>5.243246679992852E-5</v>
      </c>
      <c r="BC84" s="22">
        <v>0.86956201950759648</v>
      </c>
      <c r="BD84" s="22">
        <v>1.0486493359985704E-4</v>
      </c>
      <c r="BE84" s="22">
        <v>5.8994310700314788E-4</v>
      </c>
      <c r="BF84" s="22">
        <v>3.7604531861437562E-3</v>
      </c>
    </row>
    <row r="85" spans="1:58" customFormat="1" ht="16" hidden="1" x14ac:dyDescent="0.2">
      <c r="A85" s="28" t="s">
        <v>457</v>
      </c>
      <c r="B85" s="1" t="s">
        <v>317</v>
      </c>
      <c r="C85" s="1" t="s">
        <v>316</v>
      </c>
      <c r="D85" s="27"/>
      <c r="E85" s="36"/>
      <c r="F85" s="27"/>
      <c r="G85" s="18" t="s">
        <v>176</v>
      </c>
      <c r="H85" s="19" t="s">
        <v>182</v>
      </c>
      <c r="I85" s="3">
        <v>40287</v>
      </c>
      <c r="J85" s="4">
        <v>0.88756937499999999</v>
      </c>
      <c r="K85" s="4"/>
      <c r="L85" s="1" t="s">
        <v>23</v>
      </c>
      <c r="M85" s="1"/>
      <c r="N85" s="1"/>
      <c r="O85" s="43"/>
      <c r="P85" s="43"/>
      <c r="Q85" s="43"/>
      <c r="R85" s="1"/>
      <c r="S85" s="1"/>
      <c r="T85" s="1"/>
      <c r="U85" s="1"/>
      <c r="V85" s="1"/>
      <c r="W85" s="1"/>
      <c r="X85" s="1"/>
      <c r="Y85" s="1"/>
      <c r="Z85" s="46"/>
      <c r="AA85" s="46"/>
      <c r="AB85" s="46"/>
      <c r="AC85" s="54"/>
      <c r="AD85" s="54"/>
      <c r="AE85" s="10">
        <v>1.0152456969437158</v>
      </c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">
        <v>3</v>
      </c>
      <c r="AU85" s="14">
        <v>3.6</v>
      </c>
      <c r="AV85" s="10" t="e">
        <v>#N/A</v>
      </c>
      <c r="AW85" s="10" t="e">
        <v>#N/A</v>
      </c>
      <c r="AX85" s="9" t="s">
        <v>320</v>
      </c>
      <c r="AY85" s="7" t="s">
        <v>31</v>
      </c>
      <c r="AZ85" s="22">
        <v>0.12531257954522818</v>
      </c>
      <c r="BA85" s="9"/>
      <c r="BB85" s="22">
        <v>3.9517363847329948E-4</v>
      </c>
      <c r="BC85" s="22">
        <v>0.86884712807184272</v>
      </c>
      <c r="BD85" s="22">
        <v>7.9034727694659896E-4</v>
      </c>
      <c r="BE85" s="22">
        <v>5.8945809815350036E-4</v>
      </c>
      <c r="BF85" s="22">
        <v>4.0653133693556399E-3</v>
      </c>
    </row>
    <row r="86" spans="1:58" customFormat="1" ht="16" hidden="1" x14ac:dyDescent="0.2">
      <c r="A86" s="28" t="s">
        <v>457</v>
      </c>
      <c r="B86" s="1" t="s">
        <v>317</v>
      </c>
      <c r="C86" s="27"/>
      <c r="D86" s="27"/>
      <c r="E86" s="36"/>
      <c r="F86" s="27"/>
      <c r="G86" s="18" t="s">
        <v>177</v>
      </c>
      <c r="H86" s="19" t="s">
        <v>183</v>
      </c>
      <c r="I86" s="3">
        <v>40287</v>
      </c>
      <c r="J86" s="4">
        <v>0.74403752314814808</v>
      </c>
      <c r="K86" s="4"/>
      <c r="L86" s="1" t="s">
        <v>23</v>
      </c>
      <c r="M86" s="1"/>
      <c r="N86" s="1"/>
      <c r="O86" s="43"/>
      <c r="P86" s="43"/>
      <c r="Q86" s="43"/>
      <c r="R86" s="1"/>
      <c r="S86" s="1"/>
      <c r="T86" s="1"/>
      <c r="U86" s="1"/>
      <c r="V86" s="1"/>
      <c r="W86" s="1"/>
      <c r="X86" s="1"/>
      <c r="Y86" s="1"/>
      <c r="Z86" s="46"/>
      <c r="AA86" s="46"/>
      <c r="AB86" s="46"/>
      <c r="AC86" s="54"/>
      <c r="AD86" s="54"/>
      <c r="AE86" s="10">
        <v>1.0084411011196963</v>
      </c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">
        <v>2</v>
      </c>
      <c r="AU86" s="9">
        <v>2.4260000000000002</v>
      </c>
      <c r="AV86" s="10">
        <v>0.33150000000000002</v>
      </c>
      <c r="AW86" s="10" t="e">
        <v>#N/A</v>
      </c>
      <c r="AX86" s="9"/>
      <c r="AY86" s="7" t="s">
        <v>31</v>
      </c>
      <c r="AZ86" s="22">
        <v>0.12588380245226011</v>
      </c>
      <c r="BA86" s="9"/>
      <c r="BB86" s="22">
        <v>7.6291473805622617E-5</v>
      </c>
      <c r="BC86" s="22">
        <v>0.8694882097194867</v>
      </c>
      <c r="BD86" s="22">
        <v>1.5258294761124523E-4</v>
      </c>
      <c r="BE86" s="22">
        <v>5.898930317069092E-4</v>
      </c>
      <c r="BF86" s="22">
        <v>3.8092203751293207E-3</v>
      </c>
    </row>
    <row r="87" spans="1:58" customFormat="1" ht="16" hidden="1" x14ac:dyDescent="0.2">
      <c r="A87" s="28" t="s">
        <v>457</v>
      </c>
      <c r="B87" s="1" t="s">
        <v>317</v>
      </c>
      <c r="C87" s="27"/>
      <c r="D87" s="27"/>
      <c r="E87" s="36"/>
      <c r="F87" s="27"/>
      <c r="G87" s="18" t="s">
        <v>178</v>
      </c>
      <c r="H87" s="19" t="s">
        <v>184</v>
      </c>
      <c r="I87" s="3">
        <v>40287</v>
      </c>
      <c r="J87" s="4">
        <v>0.84234949074074084</v>
      </c>
      <c r="K87" s="4"/>
      <c r="L87" s="1" t="s">
        <v>23</v>
      </c>
      <c r="M87" s="1"/>
      <c r="N87" s="1"/>
      <c r="O87" s="43"/>
      <c r="P87" s="43"/>
      <c r="Q87" s="43"/>
      <c r="R87" s="1"/>
      <c r="S87" s="1"/>
      <c r="T87" s="1"/>
      <c r="U87" s="1"/>
      <c r="V87" s="1"/>
      <c r="W87" s="1"/>
      <c r="X87" s="1"/>
      <c r="Y87" s="1"/>
      <c r="Z87" s="46"/>
      <c r="AA87" s="46"/>
      <c r="AB87" s="46"/>
      <c r="AC87" s="54"/>
      <c r="AD87" s="54"/>
      <c r="AE87" s="10">
        <v>1.0138847777789119</v>
      </c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">
        <v>2</v>
      </c>
      <c r="AU87" s="9">
        <v>2.488</v>
      </c>
      <c r="AV87" s="10">
        <v>0.3271</v>
      </c>
      <c r="AW87" s="10" t="e">
        <v>#N/A</v>
      </c>
      <c r="AX87" s="9"/>
      <c r="AY87" s="7" t="s">
        <v>31</v>
      </c>
      <c r="AZ87" s="22">
        <v>0.12568853208877476</v>
      </c>
      <c r="BA87" s="9"/>
      <c r="BB87" s="22">
        <v>1.8063852954483439E-4</v>
      </c>
      <c r="BC87" s="22">
        <v>0.86922080537461655</v>
      </c>
      <c r="BD87" s="22">
        <v>3.6127705908966878E-4</v>
      </c>
      <c r="BE87" s="22">
        <v>5.8971161468719137E-4</v>
      </c>
      <c r="BF87" s="22">
        <v>3.9590353332870382E-3</v>
      </c>
    </row>
    <row r="88" spans="1:58" customFormat="1" ht="16" hidden="1" x14ac:dyDescent="0.2">
      <c r="A88" s="28" t="s">
        <v>457</v>
      </c>
      <c r="B88" s="1" t="s">
        <v>317</v>
      </c>
      <c r="C88" s="27"/>
      <c r="D88" s="27"/>
      <c r="E88" s="36"/>
      <c r="F88" s="1" t="s">
        <v>318</v>
      </c>
      <c r="G88" s="18" t="s">
        <v>179</v>
      </c>
      <c r="H88" s="19" t="s">
        <v>185</v>
      </c>
      <c r="I88" s="3">
        <v>40287</v>
      </c>
      <c r="J88" s="4">
        <v>0.80321388888888878</v>
      </c>
      <c r="K88" s="4"/>
      <c r="L88" s="1" t="s">
        <v>23</v>
      </c>
      <c r="M88" s="1"/>
      <c r="N88" s="1"/>
      <c r="O88" s="43"/>
      <c r="P88" s="43"/>
      <c r="Q88" s="43"/>
      <c r="R88" s="1"/>
      <c r="S88" s="1"/>
      <c r="T88" s="1"/>
      <c r="U88" s="1"/>
      <c r="V88" s="1"/>
      <c r="W88" s="1"/>
      <c r="X88" s="1"/>
      <c r="Y88" s="1"/>
      <c r="Z88" s="46"/>
      <c r="AA88" s="46"/>
      <c r="AB88" s="46"/>
      <c r="AC88" s="54"/>
      <c r="AD88" s="54"/>
      <c r="AE88" s="10">
        <v>1.0125238586141081</v>
      </c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">
        <v>3</v>
      </c>
      <c r="AU88" s="9">
        <v>3.0960000000000001</v>
      </c>
      <c r="AV88" s="10">
        <v>0.34279999999999999</v>
      </c>
      <c r="AW88" s="10" t="e">
        <v>#N/A</v>
      </c>
      <c r="AX88" s="9"/>
      <c r="AY88" s="7" t="s">
        <v>33</v>
      </c>
      <c r="AZ88" s="22">
        <v>0.12573674517295252</v>
      </c>
      <c r="BA88" s="9"/>
      <c r="BB88" s="22">
        <v>1.5679791027045447E-4</v>
      </c>
      <c r="BC88" s="22">
        <v>0.86930673516394164</v>
      </c>
      <c r="BD88" s="22">
        <v>3.1359582054090894E-4</v>
      </c>
      <c r="BE88" s="22">
        <v>5.8976991264151929E-4</v>
      </c>
      <c r="BF88" s="22">
        <v>3.8963560196529114E-3</v>
      </c>
    </row>
    <row r="89" spans="1:58" customFormat="1" ht="16" hidden="1" x14ac:dyDescent="0.2">
      <c r="A89" s="28" t="s">
        <v>457</v>
      </c>
      <c r="B89" s="1" t="s">
        <v>317</v>
      </c>
      <c r="C89" s="27"/>
      <c r="D89" s="27"/>
      <c r="E89" s="36"/>
      <c r="F89" s="27"/>
      <c r="G89" s="18" t="s">
        <v>180</v>
      </c>
      <c r="H89" s="19" t="s">
        <v>186</v>
      </c>
      <c r="I89" s="3">
        <v>40287</v>
      </c>
      <c r="J89" s="4">
        <v>0.86035440972222232</v>
      </c>
      <c r="K89" s="4"/>
      <c r="L89" s="1" t="s">
        <v>23</v>
      </c>
      <c r="M89" s="1"/>
      <c r="N89" s="1"/>
      <c r="O89" s="43"/>
      <c r="P89" s="43"/>
      <c r="Q89" s="43"/>
      <c r="R89" s="1"/>
      <c r="S89" s="1"/>
      <c r="T89" s="1"/>
      <c r="U89" s="1"/>
      <c r="V89" s="1"/>
      <c r="W89" s="1"/>
      <c r="X89" s="1"/>
      <c r="Y89" s="1"/>
      <c r="Z89" s="46"/>
      <c r="AA89" s="46"/>
      <c r="AB89" s="46"/>
      <c r="AC89" s="54"/>
      <c r="AD89" s="54"/>
      <c r="AE89" s="10">
        <v>1.0145652373613139</v>
      </c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">
        <v>3</v>
      </c>
      <c r="AU89" s="9">
        <v>2.6619999999999999</v>
      </c>
      <c r="AV89" s="10">
        <v>0.38179999999999997</v>
      </c>
      <c r="AW89" s="9">
        <v>1.88</v>
      </c>
      <c r="AX89" s="9"/>
      <c r="AY89" s="7" t="s">
        <v>33</v>
      </c>
      <c r="AZ89" s="22">
        <v>0.12564203998598422</v>
      </c>
      <c r="BA89" s="9"/>
      <c r="BB89" s="22">
        <v>2.0447722137468985E-4</v>
      </c>
      <c r="BC89" s="22">
        <v>0.86914673177625035</v>
      </c>
      <c r="BD89" s="22">
        <v>4.089544427493797E-4</v>
      </c>
      <c r="BE89" s="22">
        <v>5.8966136041229582E-4</v>
      </c>
      <c r="BF89" s="22">
        <v>4.0081352132289097E-3</v>
      </c>
    </row>
    <row r="90" spans="1:58" customFormat="1" ht="16" hidden="1" x14ac:dyDescent="0.2">
      <c r="A90" s="28" t="s">
        <v>457</v>
      </c>
      <c r="B90" s="1" t="s">
        <v>317</v>
      </c>
      <c r="C90" s="27"/>
      <c r="D90" s="27"/>
      <c r="E90" s="36"/>
      <c r="F90" s="27"/>
      <c r="G90" s="18" t="s">
        <v>192</v>
      </c>
      <c r="H90" s="19" t="s">
        <v>196</v>
      </c>
      <c r="I90" s="3">
        <v>40303</v>
      </c>
      <c r="J90" s="4">
        <v>0.94298945601851847</v>
      </c>
      <c r="K90" s="4"/>
      <c r="L90" s="1" t="s">
        <v>23</v>
      </c>
      <c r="M90" s="1"/>
      <c r="N90" s="1"/>
      <c r="O90" s="43"/>
      <c r="P90" s="43"/>
      <c r="Q90" s="43"/>
      <c r="R90" s="1"/>
      <c r="S90" s="1"/>
      <c r="T90" s="1"/>
      <c r="U90" s="1"/>
      <c r="V90" s="1"/>
      <c r="W90" s="1"/>
      <c r="X90" s="1"/>
      <c r="Y90" s="1"/>
      <c r="Z90" s="46"/>
      <c r="AA90" s="46"/>
      <c r="AB90" s="46"/>
      <c r="AC90" s="54"/>
      <c r="AD90" s="54"/>
      <c r="AE90" s="10">
        <v>0.70699999999999996</v>
      </c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">
        <v>4</v>
      </c>
      <c r="AU90" s="9">
        <v>3.08</v>
      </c>
      <c r="AV90" s="10">
        <v>0.56789999999999996</v>
      </c>
      <c r="AW90" s="10">
        <v>1.21</v>
      </c>
      <c r="AX90" s="10" t="s">
        <v>328</v>
      </c>
      <c r="AY90" s="7" t="s">
        <v>31</v>
      </c>
      <c r="AZ90" s="22">
        <v>0.24997304172038279</v>
      </c>
      <c r="BA90" s="9"/>
      <c r="BB90" s="22">
        <v>0.14928406458554641</v>
      </c>
      <c r="BC90" s="22">
        <v>0.60048755390542352</v>
      </c>
      <c r="BD90" s="22">
        <v>2.3358861882740248E-4</v>
      </c>
      <c r="BE90" s="22">
        <v>0</v>
      </c>
      <c r="BF90" s="22">
        <v>2.175116981991096E-5</v>
      </c>
    </row>
    <row r="91" spans="1:58" customFormat="1" ht="16" hidden="1" x14ac:dyDescent="0.2">
      <c r="A91" s="28" t="s">
        <v>457</v>
      </c>
      <c r="B91" s="1" t="s">
        <v>317</v>
      </c>
      <c r="C91" s="27"/>
      <c r="D91" s="27"/>
      <c r="E91" s="36"/>
      <c r="F91" s="27"/>
      <c r="G91" s="18" t="s">
        <v>193</v>
      </c>
      <c r="H91" s="19" t="s">
        <v>197</v>
      </c>
      <c r="I91" s="3">
        <v>40303</v>
      </c>
      <c r="J91" s="4">
        <v>0.93025163194444449</v>
      </c>
      <c r="K91" s="4"/>
      <c r="L91" s="1" t="s">
        <v>23</v>
      </c>
      <c r="M91" s="1"/>
      <c r="N91" s="1"/>
      <c r="O91" s="43"/>
      <c r="P91" s="43"/>
      <c r="Q91" s="43"/>
      <c r="R91" s="1"/>
      <c r="S91" s="1"/>
      <c r="T91" s="1"/>
      <c r="U91" s="1"/>
      <c r="V91" s="1"/>
      <c r="W91" s="1"/>
      <c r="X91" s="1"/>
      <c r="Y91" s="1"/>
      <c r="Z91" s="46"/>
      <c r="AA91" s="46"/>
      <c r="AB91" s="46"/>
      <c r="AC91" s="54"/>
      <c r="AD91" s="54"/>
      <c r="AE91" s="10">
        <v>0.70699999999999996</v>
      </c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">
        <v>3</v>
      </c>
      <c r="AU91" s="9">
        <v>3.79</v>
      </c>
      <c r="AV91" s="10">
        <v>0.52790000000000004</v>
      </c>
      <c r="AW91" s="10" t="e">
        <v>#N/A</v>
      </c>
      <c r="AX91" s="10" t="s">
        <v>328</v>
      </c>
      <c r="AY91" s="7" t="s">
        <v>31</v>
      </c>
      <c r="AZ91" s="22">
        <v>0.24946783361151251</v>
      </c>
      <c r="BA91" s="9"/>
      <c r="BB91" s="22">
        <v>0.14950700930404409</v>
      </c>
      <c r="BC91" s="22">
        <v>0.60027114100201173</v>
      </c>
      <c r="BD91" s="22">
        <v>7.8699642766747488E-4</v>
      </c>
      <c r="BE91" s="22">
        <v>0</v>
      </c>
      <c r="BF91" s="22">
        <v>0</v>
      </c>
    </row>
    <row r="92" spans="1:58" customFormat="1" ht="16" hidden="1" x14ac:dyDescent="0.2">
      <c r="A92" s="28" t="s">
        <v>457</v>
      </c>
      <c r="B92" s="1" t="s">
        <v>317</v>
      </c>
      <c r="C92" s="27"/>
      <c r="D92" s="27"/>
      <c r="E92" s="36"/>
      <c r="F92" s="27"/>
      <c r="G92" s="18" t="s">
        <v>194</v>
      </c>
      <c r="H92" s="19" t="s">
        <v>198</v>
      </c>
      <c r="I92" s="3">
        <v>40304</v>
      </c>
      <c r="J92" s="4">
        <v>5.4591087962962961E-3</v>
      </c>
      <c r="K92" s="4"/>
      <c r="L92" s="1" t="s">
        <v>23</v>
      </c>
      <c r="M92" s="1"/>
      <c r="N92" s="1"/>
      <c r="O92" s="43"/>
      <c r="P92" s="43"/>
      <c r="Q92" s="43"/>
      <c r="R92" s="1"/>
      <c r="S92" s="1"/>
      <c r="T92" s="1"/>
      <c r="U92" s="1"/>
      <c r="V92" s="1"/>
      <c r="W92" s="1"/>
      <c r="X92" s="1"/>
      <c r="Y92" s="1"/>
      <c r="Z92" s="46"/>
      <c r="AA92" s="46"/>
      <c r="AB92" s="46"/>
      <c r="AC92" s="54"/>
      <c r="AD92" s="54"/>
      <c r="AE92" s="10">
        <v>0.70899999999999996</v>
      </c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">
        <v>3</v>
      </c>
      <c r="AU92" s="9">
        <v>3.653</v>
      </c>
      <c r="AV92" s="10">
        <v>0.54310000000000003</v>
      </c>
      <c r="AW92" s="10" t="e">
        <v>#N/A</v>
      </c>
      <c r="AX92" s="10" t="s">
        <v>331</v>
      </c>
      <c r="AY92" s="7" t="s">
        <v>33</v>
      </c>
      <c r="AZ92" s="22">
        <v>0.24894158923423806</v>
      </c>
      <c r="BA92" s="9"/>
      <c r="BB92" s="22">
        <v>0.14971692295499325</v>
      </c>
      <c r="BC92" s="22">
        <v>0.6000033046918285</v>
      </c>
      <c r="BD92" s="22">
        <v>1.3398903052542555E-3</v>
      </c>
      <c r="BE92" s="22">
        <v>0</v>
      </c>
      <c r="BF92" s="22">
        <v>-1.7071863141020211E-6</v>
      </c>
    </row>
    <row r="93" spans="1:58" customFormat="1" ht="16" hidden="1" x14ac:dyDescent="0.2">
      <c r="A93" s="28" t="s">
        <v>457</v>
      </c>
      <c r="B93" s="1" t="s">
        <v>317</v>
      </c>
      <c r="C93" s="27"/>
      <c r="D93" s="27"/>
      <c r="E93" s="36"/>
      <c r="F93" s="27"/>
      <c r="G93" s="18" t="s">
        <v>195</v>
      </c>
      <c r="H93" s="19" t="s">
        <v>199</v>
      </c>
      <c r="I93" s="3">
        <v>40303</v>
      </c>
      <c r="J93" s="4">
        <v>0.96529248842592585</v>
      </c>
      <c r="K93" s="4"/>
      <c r="L93" s="1" t="s">
        <v>23</v>
      </c>
      <c r="M93" s="1"/>
      <c r="N93" s="1"/>
      <c r="O93" s="43"/>
      <c r="P93" s="43"/>
      <c r="Q93" s="43"/>
      <c r="R93" s="1"/>
      <c r="S93" s="1"/>
      <c r="T93" s="1"/>
      <c r="U93" s="1"/>
      <c r="V93" s="1"/>
      <c r="W93" s="1"/>
      <c r="X93" s="1"/>
      <c r="Y93" s="1"/>
      <c r="Z93" s="46"/>
      <c r="AA93" s="46"/>
      <c r="AB93" s="46"/>
      <c r="AC93" s="54"/>
      <c r="AD93" s="54"/>
      <c r="AE93" s="10">
        <v>0.70799999999999996</v>
      </c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">
        <v>3</v>
      </c>
      <c r="AU93" s="9">
        <v>3.5910000000000002</v>
      </c>
      <c r="AV93" s="10">
        <v>0.5383</v>
      </c>
      <c r="AW93" s="10" t="e">
        <v>#N/A</v>
      </c>
      <c r="AX93" s="10" t="s">
        <v>331</v>
      </c>
      <c r="AY93" s="7" t="s">
        <v>33</v>
      </c>
      <c r="AZ93" s="22">
        <v>0.24842897825598503</v>
      </c>
      <c r="BA93" s="9"/>
      <c r="BB93" s="22">
        <v>0.14993459424583214</v>
      </c>
      <c r="BC93" s="22">
        <v>0.59976748835065563</v>
      </c>
      <c r="BD93" s="22">
        <v>1.8923912848720673E-3</v>
      </c>
      <c r="BE93" s="22">
        <v>0</v>
      </c>
      <c r="BF93" s="22">
        <v>0</v>
      </c>
    </row>
    <row r="94" spans="1:58" customFormat="1" ht="16" hidden="1" x14ac:dyDescent="0.2">
      <c r="A94" s="28" t="s">
        <v>457</v>
      </c>
      <c r="B94" s="1" t="s">
        <v>317</v>
      </c>
      <c r="C94" s="27"/>
      <c r="D94" s="27"/>
      <c r="E94" s="36"/>
      <c r="F94" s="27"/>
      <c r="G94" s="18" t="s">
        <v>201</v>
      </c>
      <c r="H94" s="19" t="s">
        <v>207</v>
      </c>
      <c r="I94" s="3">
        <v>40343</v>
      </c>
      <c r="J94" s="4">
        <v>0.95481972222222222</v>
      </c>
      <c r="K94" s="4"/>
      <c r="L94" s="1" t="s">
        <v>9</v>
      </c>
      <c r="M94" s="1"/>
      <c r="N94" s="1"/>
      <c r="O94" s="43"/>
      <c r="P94" s="43"/>
      <c r="Q94" s="43"/>
      <c r="R94" s="1"/>
      <c r="S94" s="1"/>
      <c r="T94" s="1"/>
      <c r="U94" s="1"/>
      <c r="V94" s="1"/>
      <c r="W94" s="1"/>
      <c r="X94" s="1"/>
      <c r="Y94" s="1"/>
      <c r="Z94" s="46"/>
      <c r="AA94" s="46"/>
      <c r="AB94" s="46"/>
      <c r="AC94" s="54"/>
      <c r="AD94" s="54"/>
      <c r="AE94" s="10">
        <v>0.70499999999999996</v>
      </c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">
        <v>4</v>
      </c>
      <c r="AU94" s="9">
        <v>3.456</v>
      </c>
      <c r="AV94" s="10">
        <v>0.52500000000000002</v>
      </c>
      <c r="AW94" s="10" t="e">
        <v>#N/A</v>
      </c>
      <c r="AX94" s="10" t="s">
        <v>294</v>
      </c>
      <c r="AY94" s="7" t="s">
        <v>31</v>
      </c>
      <c r="AZ94" s="22">
        <v>0.24744303673298521</v>
      </c>
      <c r="BA94" s="9"/>
      <c r="BB94" s="22">
        <v>0.15038124581320911</v>
      </c>
      <c r="BC94" s="22">
        <v>0.59941551315113151</v>
      </c>
      <c r="BD94" s="22">
        <v>2.5022991255425446E-3</v>
      </c>
      <c r="BE94" s="22">
        <v>2.813435515252553E-4</v>
      </c>
      <c r="BF94" s="22">
        <v>0</v>
      </c>
    </row>
    <row r="95" spans="1:58" customFormat="1" ht="16" hidden="1" x14ac:dyDescent="0.2">
      <c r="A95" s="28" t="s">
        <v>457</v>
      </c>
      <c r="B95" s="1" t="s">
        <v>317</v>
      </c>
      <c r="C95" s="27"/>
      <c r="D95" s="27"/>
      <c r="E95" s="36"/>
      <c r="F95" s="27"/>
      <c r="G95" s="18" t="s">
        <v>202</v>
      </c>
      <c r="H95" s="19" t="s">
        <v>208</v>
      </c>
      <c r="I95" s="3">
        <v>40344</v>
      </c>
      <c r="J95" s="4">
        <v>2.258603009259259E-2</v>
      </c>
      <c r="K95" s="4"/>
      <c r="L95" s="1" t="s">
        <v>9</v>
      </c>
      <c r="M95" s="1"/>
      <c r="N95" s="1"/>
      <c r="O95" s="43"/>
      <c r="P95" s="43"/>
      <c r="Q95" s="43"/>
      <c r="R95" s="1"/>
      <c r="S95" s="1"/>
      <c r="T95" s="1"/>
      <c r="U95" s="1"/>
      <c r="V95" s="1"/>
      <c r="W95" s="1"/>
      <c r="X95" s="1"/>
      <c r="Y95" s="1"/>
      <c r="Z95" s="46"/>
      <c r="AA95" s="46"/>
      <c r="AB95" s="46"/>
      <c r="AC95" s="54"/>
      <c r="AD95" s="54"/>
      <c r="AE95" s="10">
        <v>0.70699999999999996</v>
      </c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">
        <v>4</v>
      </c>
      <c r="AU95" s="9">
        <v>2.6120000000000001</v>
      </c>
      <c r="AV95" s="10">
        <v>0.73119999999999996</v>
      </c>
      <c r="AW95" s="10" t="e">
        <v>#N/A</v>
      </c>
      <c r="AX95" s="10" t="s">
        <v>330</v>
      </c>
      <c r="AY95" s="7" t="s">
        <v>33</v>
      </c>
      <c r="AZ95" s="22">
        <v>0.24650702086840573</v>
      </c>
      <c r="BA95" s="9"/>
      <c r="BB95" s="22">
        <v>0.15085721915496789</v>
      </c>
      <c r="BC95" s="22">
        <v>0.59918249353420527</v>
      </c>
      <c r="BD95" s="22">
        <v>3.1121072354876487E-3</v>
      </c>
      <c r="BE95" s="22">
        <v>3.6458846978264264E-4</v>
      </c>
      <c r="BF95" s="22">
        <v>0</v>
      </c>
    </row>
    <row r="96" spans="1:58" customFormat="1" ht="16" hidden="1" x14ac:dyDescent="0.2">
      <c r="A96" s="28" t="s">
        <v>457</v>
      </c>
      <c r="B96" s="1" t="s">
        <v>317</v>
      </c>
      <c r="C96" s="27"/>
      <c r="D96" s="27"/>
      <c r="E96" s="36"/>
      <c r="F96" s="27"/>
      <c r="G96" s="18" t="s">
        <v>203</v>
      </c>
      <c r="H96" s="19" t="s">
        <v>209</v>
      </c>
      <c r="I96" s="3">
        <v>40344</v>
      </c>
      <c r="J96" s="4">
        <v>9.077976851851853E-2</v>
      </c>
      <c r="K96" s="4"/>
      <c r="L96" s="1" t="s">
        <v>9</v>
      </c>
      <c r="M96" s="1"/>
      <c r="N96" s="1"/>
      <c r="O96" s="43"/>
      <c r="P96" s="43"/>
      <c r="Q96" s="43"/>
      <c r="R96" s="1"/>
      <c r="S96" s="1"/>
      <c r="T96" s="1"/>
      <c r="U96" s="1"/>
      <c r="V96" s="1"/>
      <c r="W96" s="1"/>
      <c r="X96" s="1"/>
      <c r="Y96" s="1"/>
      <c r="Z96" s="46"/>
      <c r="AA96" s="46"/>
      <c r="AB96" s="46"/>
      <c r="AC96" s="54"/>
      <c r="AD96" s="54"/>
      <c r="AE96" s="10">
        <v>0.70199999999999996</v>
      </c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">
        <v>4</v>
      </c>
      <c r="AU96" s="9">
        <v>3.59</v>
      </c>
      <c r="AV96" s="10">
        <v>0.497</v>
      </c>
      <c r="AW96" s="9">
        <v>2.8</v>
      </c>
      <c r="AX96" s="9" t="s">
        <v>325</v>
      </c>
      <c r="AY96" s="7" t="s">
        <v>31</v>
      </c>
      <c r="AZ96" s="22">
        <v>0.23529620325911299</v>
      </c>
      <c r="BA96" s="9"/>
      <c r="BB96" s="22">
        <v>0.20309849403986122</v>
      </c>
      <c r="BC96" s="22">
        <v>0.55784071943235514</v>
      </c>
      <c r="BD96" s="22">
        <v>3.4508836027213699E-3</v>
      </c>
      <c r="BE96" s="22">
        <v>3.3507132999988261E-4</v>
      </c>
      <c r="BF96" s="22">
        <v>0</v>
      </c>
    </row>
    <row r="97" spans="1:58" customFormat="1" ht="16" hidden="1" x14ac:dyDescent="0.2">
      <c r="A97" s="28" t="s">
        <v>457</v>
      </c>
      <c r="B97" s="1" t="s">
        <v>317</v>
      </c>
      <c r="C97" s="27"/>
      <c r="D97" s="27"/>
      <c r="E97" s="36"/>
      <c r="F97" s="27"/>
      <c r="G97" s="18" t="s">
        <v>204</v>
      </c>
      <c r="H97" s="19" t="s">
        <v>210</v>
      </c>
      <c r="I97" s="3">
        <v>40344</v>
      </c>
      <c r="J97" s="4">
        <v>0.14075729166666667</v>
      </c>
      <c r="K97" s="4"/>
      <c r="L97" s="1" t="s">
        <v>9</v>
      </c>
      <c r="M97" s="1"/>
      <c r="N97" s="1"/>
      <c r="O97" s="43"/>
      <c r="P97" s="43"/>
      <c r="Q97" s="43"/>
      <c r="R97" s="1"/>
      <c r="S97" s="1"/>
      <c r="T97" s="1"/>
      <c r="U97" s="1"/>
      <c r="V97" s="1"/>
      <c r="W97" s="1"/>
      <c r="X97" s="1"/>
      <c r="Y97" s="1"/>
      <c r="Z97" s="46"/>
      <c r="AA97" s="46"/>
      <c r="AB97" s="46"/>
      <c r="AC97" s="54"/>
      <c r="AD97" s="54"/>
      <c r="AE97" s="10">
        <v>0.70299999999999996</v>
      </c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">
        <v>4</v>
      </c>
      <c r="AU97" s="9">
        <v>3.766</v>
      </c>
      <c r="AV97" s="10">
        <v>0.58799999999999997</v>
      </c>
      <c r="AW97" s="9">
        <v>3.04</v>
      </c>
      <c r="AX97" s="9" t="s">
        <v>325</v>
      </c>
      <c r="AY97" s="7" t="s">
        <v>33</v>
      </c>
      <c r="AZ97" s="22">
        <v>0.23437816282407706</v>
      </c>
      <c r="BA97" s="9"/>
      <c r="BB97" s="22">
        <v>0.20356769547418432</v>
      </c>
      <c r="BC97" s="22">
        <v>0.55765889064761431</v>
      </c>
      <c r="BD97" s="22">
        <v>4.0616463351648719E-3</v>
      </c>
      <c r="BE97" s="22">
        <v>3.5496941689310739E-4</v>
      </c>
      <c r="BF97" s="22">
        <v>0</v>
      </c>
    </row>
    <row r="98" spans="1:58" customFormat="1" ht="16" hidden="1" x14ac:dyDescent="0.2">
      <c r="A98" s="28" t="s">
        <v>457</v>
      </c>
      <c r="B98" s="1" t="s">
        <v>317</v>
      </c>
      <c r="C98" s="1" t="s">
        <v>316</v>
      </c>
      <c r="D98" s="27"/>
      <c r="E98" s="36"/>
      <c r="F98" s="27"/>
      <c r="G98" s="18" t="s">
        <v>205</v>
      </c>
      <c r="H98" s="19" t="s">
        <v>211</v>
      </c>
      <c r="I98" s="3">
        <v>40344</v>
      </c>
      <c r="J98" s="4">
        <v>0.1928159027777778</v>
      </c>
      <c r="K98" s="4"/>
      <c r="L98" s="1" t="s">
        <v>9</v>
      </c>
      <c r="M98" s="1"/>
      <c r="N98" s="1"/>
      <c r="O98" s="43"/>
      <c r="P98" s="43"/>
      <c r="Q98" s="43"/>
      <c r="R98" s="1"/>
      <c r="S98" s="1"/>
      <c r="T98" s="1"/>
      <c r="U98" s="1"/>
      <c r="V98" s="1"/>
      <c r="W98" s="1"/>
      <c r="X98" s="1"/>
      <c r="Y98" s="1"/>
      <c r="Z98" s="46"/>
      <c r="AA98" s="46"/>
      <c r="AB98" s="46"/>
      <c r="AC98" s="54"/>
      <c r="AD98" s="54"/>
      <c r="AE98" s="10">
        <v>0.70299999999999996</v>
      </c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">
        <v>3</v>
      </c>
      <c r="AU98" s="14">
        <v>2.2999999999999998</v>
      </c>
      <c r="AV98" s="10" t="e">
        <v>#N/A</v>
      </c>
      <c r="AW98" s="10" t="e">
        <v>#N/A</v>
      </c>
      <c r="AX98" s="9" t="s">
        <v>359</v>
      </c>
      <c r="AY98" s="7" t="s">
        <v>33</v>
      </c>
      <c r="AZ98" s="22">
        <v>0.23398542759496208</v>
      </c>
      <c r="BA98" s="9"/>
      <c r="BB98" s="22">
        <v>0.20376065719898284</v>
      </c>
      <c r="BC98" s="22">
        <v>0.55756883375197275</v>
      </c>
      <c r="BD98" s="22">
        <v>4.3190887893758134E-3</v>
      </c>
      <c r="BE98" s="22">
        <v>3.873539124332127E-4</v>
      </c>
      <c r="BF98" s="22">
        <v>0</v>
      </c>
    </row>
    <row r="99" spans="1:58" customFormat="1" ht="16" hidden="1" x14ac:dyDescent="0.2">
      <c r="A99" s="28" t="s">
        <v>457</v>
      </c>
      <c r="B99" s="1" t="s">
        <v>317</v>
      </c>
      <c r="C99" s="27"/>
      <c r="D99" s="27"/>
      <c r="E99" s="36"/>
      <c r="F99" s="27"/>
      <c r="G99" s="18" t="s">
        <v>206</v>
      </c>
      <c r="H99" s="19" t="s">
        <v>221</v>
      </c>
      <c r="I99" s="3">
        <v>40345</v>
      </c>
      <c r="J99" s="4">
        <v>0.94694217592592589</v>
      </c>
      <c r="K99" s="4"/>
      <c r="L99" s="1" t="s">
        <v>23</v>
      </c>
      <c r="M99" s="1"/>
      <c r="N99" s="1"/>
      <c r="O99" s="43"/>
      <c r="P99" s="43"/>
      <c r="Q99" s="43"/>
      <c r="R99" s="1"/>
      <c r="S99" s="1"/>
      <c r="T99" s="1"/>
      <c r="U99" s="1"/>
      <c r="V99" s="1"/>
      <c r="W99" s="1"/>
      <c r="X99" s="1"/>
      <c r="Y99" s="1"/>
      <c r="Z99" s="46"/>
      <c r="AA99" s="46"/>
      <c r="AB99" s="46"/>
      <c r="AC99" s="54"/>
      <c r="AD99" s="54"/>
      <c r="AE99" s="10">
        <v>0.70199999999999996</v>
      </c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">
        <v>4</v>
      </c>
      <c r="AU99" s="9">
        <v>4.2869999999999999</v>
      </c>
      <c r="AV99" s="10">
        <v>0.40870000000000001</v>
      </c>
      <c r="AW99" s="10" t="e">
        <v>#N/A</v>
      </c>
      <c r="AX99" s="10" t="s">
        <v>361</v>
      </c>
      <c r="AY99" s="7" t="s">
        <v>31</v>
      </c>
      <c r="AZ99" s="22">
        <v>0.23326995250484908</v>
      </c>
      <c r="BA99" s="9"/>
      <c r="BB99" s="22">
        <v>0.20377491819253216</v>
      </c>
      <c r="BC99" s="22">
        <v>0.55685167207556951</v>
      </c>
      <c r="BD99" s="22">
        <v>4.8662215139168279E-3</v>
      </c>
      <c r="BE99" s="22">
        <v>3.8685568626922029E-4</v>
      </c>
      <c r="BF99" s="22">
        <v>8.5038002686338432E-4</v>
      </c>
    </row>
    <row r="100" spans="1:58" customFormat="1" ht="16" hidden="1" x14ac:dyDescent="0.2">
      <c r="A100" s="28" t="s">
        <v>457</v>
      </c>
      <c r="B100" s="1" t="s">
        <v>317</v>
      </c>
      <c r="C100" s="27"/>
      <c r="D100" s="27"/>
      <c r="E100" s="36"/>
      <c r="F100" s="27"/>
      <c r="G100" s="18" t="s">
        <v>213</v>
      </c>
      <c r="H100" s="19" t="s">
        <v>222</v>
      </c>
      <c r="I100" s="3">
        <v>40350</v>
      </c>
      <c r="J100" s="4">
        <v>0.59822603009259256</v>
      </c>
      <c r="K100" s="4"/>
      <c r="L100" s="1" t="s">
        <v>23</v>
      </c>
      <c r="M100" s="1"/>
      <c r="N100" s="1"/>
      <c r="O100" s="43"/>
      <c r="P100" s="43"/>
      <c r="Q100" s="43"/>
      <c r="R100" s="1"/>
      <c r="S100" s="1"/>
      <c r="T100" s="1"/>
      <c r="U100" s="1"/>
      <c r="V100" s="1"/>
      <c r="W100" s="1"/>
      <c r="X100" s="1"/>
      <c r="Y100" s="1"/>
      <c r="Z100" s="46"/>
      <c r="AA100" s="46"/>
      <c r="AB100" s="46"/>
      <c r="AC100" s="54"/>
      <c r="AD100" s="54"/>
      <c r="AE100" s="10">
        <v>0.70599999999999996</v>
      </c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">
        <v>3</v>
      </c>
      <c r="AU100" s="9">
        <v>3.6680000000000001</v>
      </c>
      <c r="AV100" s="10">
        <v>0.46710000000000002</v>
      </c>
      <c r="AW100" s="10" t="e">
        <v>#N/A</v>
      </c>
      <c r="AX100" s="9"/>
      <c r="AY100" s="7" t="s">
        <v>31</v>
      </c>
      <c r="AZ100" s="22">
        <v>0.23264438693563641</v>
      </c>
      <c r="BA100" s="9"/>
      <c r="BB100" s="22">
        <v>0.25047857350914088</v>
      </c>
      <c r="BC100" s="22">
        <v>0.51658174037795113</v>
      </c>
      <c r="BD100" s="22">
        <v>2.4041427620455092E-4</v>
      </c>
      <c r="BE100" s="22">
        <v>0</v>
      </c>
      <c r="BF100" s="22">
        <v>5.4884901066923758E-5</v>
      </c>
    </row>
    <row r="101" spans="1:58" customFormat="1" ht="16" hidden="1" x14ac:dyDescent="0.2">
      <c r="A101" s="28" t="s">
        <v>457</v>
      </c>
      <c r="B101" s="1" t="s">
        <v>317</v>
      </c>
      <c r="C101" s="27"/>
      <c r="D101" s="27"/>
      <c r="E101" s="36"/>
      <c r="F101" s="27"/>
      <c r="G101" s="18" t="s">
        <v>214</v>
      </c>
      <c r="H101" s="19" t="s">
        <v>223</v>
      </c>
      <c r="I101" s="3">
        <v>40350</v>
      </c>
      <c r="J101" s="4">
        <v>0.53998628472222221</v>
      </c>
      <c r="K101" s="4"/>
      <c r="L101" s="1" t="s">
        <v>23</v>
      </c>
      <c r="M101" s="1"/>
      <c r="N101" s="1"/>
      <c r="O101" s="43"/>
      <c r="P101" s="43"/>
      <c r="Q101" s="43"/>
      <c r="R101" s="1"/>
      <c r="S101" s="1"/>
      <c r="T101" s="1"/>
      <c r="U101" s="1"/>
      <c r="V101" s="1"/>
      <c r="W101" s="1"/>
      <c r="X101" s="1"/>
      <c r="Y101" s="1"/>
      <c r="Z101" s="46"/>
      <c r="AA101" s="46"/>
      <c r="AB101" s="46"/>
      <c r="AC101" s="54"/>
      <c r="AD101" s="54"/>
      <c r="AE101" s="10">
        <v>0.70299999999999996</v>
      </c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">
        <v>4</v>
      </c>
      <c r="AU101" s="9">
        <v>4.3419999999999996</v>
      </c>
      <c r="AV101" s="10">
        <v>0.40010000000000001</v>
      </c>
      <c r="AW101" s="10" t="e">
        <v>#N/A</v>
      </c>
      <c r="AX101" s="10"/>
      <c r="AY101" s="7" t="s">
        <v>31</v>
      </c>
      <c r="AZ101" s="22">
        <v>0.2319812282507083</v>
      </c>
      <c r="BA101" s="9"/>
      <c r="BB101" s="22">
        <v>0.25050892428157262</v>
      </c>
      <c r="BC101" s="22">
        <v>0.51605728691817643</v>
      </c>
      <c r="BD101" s="22">
        <v>8.0946252078209361E-4</v>
      </c>
      <c r="BE101" s="22">
        <v>0</v>
      </c>
      <c r="BF101" s="22">
        <v>6.4309802876053902E-4</v>
      </c>
    </row>
    <row r="102" spans="1:58" customFormat="1" ht="16" hidden="1" x14ac:dyDescent="0.2">
      <c r="A102" s="28" t="s">
        <v>457</v>
      </c>
      <c r="B102" s="1" t="s">
        <v>317</v>
      </c>
      <c r="C102" s="27"/>
      <c r="D102" s="27"/>
      <c r="E102" s="36"/>
      <c r="F102" s="27"/>
      <c r="G102" s="18" t="s">
        <v>215</v>
      </c>
      <c r="H102" s="19" t="s">
        <v>258</v>
      </c>
      <c r="I102" s="3">
        <v>40358</v>
      </c>
      <c r="J102" s="4">
        <v>0.35470929398148149</v>
      </c>
      <c r="K102" s="4"/>
      <c r="L102" s="1" t="s">
        <v>9</v>
      </c>
      <c r="M102" s="1"/>
      <c r="N102" s="1"/>
      <c r="O102" s="43"/>
      <c r="P102" s="43"/>
      <c r="Q102" s="43"/>
      <c r="R102" s="1"/>
      <c r="S102" s="1"/>
      <c r="T102" s="1"/>
      <c r="U102" s="1"/>
      <c r="V102" s="1"/>
      <c r="W102" s="1"/>
      <c r="X102" s="1"/>
      <c r="Y102" s="1"/>
      <c r="Z102" s="46"/>
      <c r="AA102" s="46"/>
      <c r="AB102" s="46"/>
      <c r="AC102" s="54"/>
      <c r="AD102" s="54"/>
      <c r="AE102" s="10">
        <v>0.70599999999999996</v>
      </c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">
        <v>4</v>
      </c>
      <c r="AU102" s="9">
        <v>4.2679999999999998</v>
      </c>
      <c r="AV102" s="10">
        <v>0.34460000000000002</v>
      </c>
      <c r="AW102" s="9">
        <v>4</v>
      </c>
      <c r="AX102" s="9" t="s">
        <v>325</v>
      </c>
      <c r="AY102" s="7" t="s">
        <v>31</v>
      </c>
      <c r="AZ102" s="22">
        <v>0.23094924308323031</v>
      </c>
      <c r="BA102" s="9"/>
      <c r="BB102" s="22">
        <v>0.25272984476730681</v>
      </c>
      <c r="BC102" s="22">
        <v>0.51570666996500447</v>
      </c>
      <c r="BD102" s="22">
        <v>6.0918235105062878E-4</v>
      </c>
      <c r="BE102" s="22">
        <v>5.0598334076768462E-6</v>
      </c>
      <c r="BF102" s="22">
        <v>0</v>
      </c>
    </row>
    <row r="103" spans="1:58" customFormat="1" ht="16" hidden="1" x14ac:dyDescent="0.2">
      <c r="A103" s="28" t="s">
        <v>457</v>
      </c>
      <c r="B103" s="1" t="s">
        <v>317</v>
      </c>
      <c r="C103" s="27"/>
      <c r="D103" s="27"/>
      <c r="E103" s="36"/>
      <c r="F103" s="27"/>
      <c r="G103" s="18" t="s">
        <v>216</v>
      </c>
      <c r="H103" s="19" t="s">
        <v>259</v>
      </c>
      <c r="I103" s="3">
        <v>40358</v>
      </c>
      <c r="J103" s="4">
        <v>0.40151552083333336</v>
      </c>
      <c r="K103" s="4"/>
      <c r="L103" s="1" t="s">
        <v>9</v>
      </c>
      <c r="M103" s="1"/>
      <c r="N103" s="1"/>
      <c r="O103" s="43"/>
      <c r="P103" s="43"/>
      <c r="Q103" s="43"/>
      <c r="R103" s="1"/>
      <c r="S103" s="1"/>
      <c r="T103" s="1"/>
      <c r="U103" s="1"/>
      <c r="V103" s="1"/>
      <c r="W103" s="1"/>
      <c r="X103" s="1"/>
      <c r="Y103" s="1"/>
      <c r="Z103" s="46"/>
      <c r="AA103" s="46"/>
      <c r="AB103" s="46"/>
      <c r="AC103" s="54"/>
      <c r="AD103" s="54"/>
      <c r="AE103" s="10">
        <v>0.70799999999999996</v>
      </c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">
        <v>4</v>
      </c>
      <c r="AU103" s="9">
        <v>3.8690000000000002</v>
      </c>
      <c r="AV103" s="10">
        <v>0.51359999999999995</v>
      </c>
      <c r="AW103" s="9">
        <v>3.42</v>
      </c>
      <c r="AX103" s="9" t="s">
        <v>325</v>
      </c>
      <c r="AY103" s="7" t="s">
        <v>33</v>
      </c>
      <c r="AZ103" s="22">
        <v>0.23004024924385566</v>
      </c>
      <c r="BA103" s="9"/>
      <c r="BB103" s="22">
        <v>0.25318433095565474</v>
      </c>
      <c r="BC103" s="22">
        <v>0.51554672580807126</v>
      </c>
      <c r="BD103" s="22">
        <v>1.2179868316441467E-3</v>
      </c>
      <c r="BE103" s="22">
        <v>1.0707160774093396E-5</v>
      </c>
      <c r="BF103" s="22">
        <v>0</v>
      </c>
    </row>
    <row r="104" spans="1:58" customFormat="1" ht="16" hidden="1" x14ac:dyDescent="0.2">
      <c r="A104" s="28" t="s">
        <v>457</v>
      </c>
      <c r="B104" s="1" t="s">
        <v>317</v>
      </c>
      <c r="C104" s="27"/>
      <c r="D104" s="27"/>
      <c r="E104" s="36"/>
      <c r="F104" s="1" t="s">
        <v>318</v>
      </c>
      <c r="G104" s="18" t="s">
        <v>217</v>
      </c>
      <c r="H104" s="19" t="s">
        <v>219</v>
      </c>
      <c r="I104" s="3">
        <v>40358</v>
      </c>
      <c r="J104" s="4">
        <v>0.47302520833333334</v>
      </c>
      <c r="K104" s="4"/>
      <c r="L104" s="1" t="s">
        <v>9</v>
      </c>
      <c r="M104" s="1"/>
      <c r="N104" s="1"/>
      <c r="O104" s="43"/>
      <c r="P104" s="43"/>
      <c r="Q104" s="43"/>
      <c r="R104" s="1"/>
      <c r="S104" s="1"/>
      <c r="T104" s="1"/>
      <c r="U104" s="1"/>
      <c r="V104" s="1"/>
      <c r="W104" s="1"/>
      <c r="X104" s="1"/>
      <c r="Y104" s="1"/>
      <c r="Z104" s="46"/>
      <c r="AA104" s="46"/>
      <c r="AB104" s="46"/>
      <c r="AC104" s="54"/>
      <c r="AD104" s="54"/>
      <c r="AE104" s="10">
        <v>0.70299999999999996</v>
      </c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">
        <v>4</v>
      </c>
      <c r="AU104" s="9">
        <v>3.6890000000000001</v>
      </c>
      <c r="AV104" s="10">
        <v>0.3362</v>
      </c>
      <c r="AW104" s="9">
        <v>3.47</v>
      </c>
      <c r="AX104" s="9" t="s">
        <v>325</v>
      </c>
      <c r="AY104" s="7" t="s">
        <v>31</v>
      </c>
      <c r="AZ104" s="22">
        <v>0.2087285765420461</v>
      </c>
      <c r="BA104" s="9"/>
      <c r="BB104" s="22">
        <v>0.30132082962431955</v>
      </c>
      <c r="BC104" s="22">
        <v>0.48818013803931315</v>
      </c>
      <c r="BD104" s="22">
        <v>1.7227258912851228E-3</v>
      </c>
      <c r="BE104" s="22">
        <v>4.7729903036098938E-5</v>
      </c>
      <c r="BF104" s="22">
        <v>0</v>
      </c>
    </row>
    <row r="105" spans="1:58" customFormat="1" ht="16" hidden="1" x14ac:dyDescent="0.2">
      <c r="A105" s="28" t="s">
        <v>457</v>
      </c>
      <c r="B105" s="1" t="s">
        <v>317</v>
      </c>
      <c r="C105" s="27"/>
      <c r="D105" s="27"/>
      <c r="E105" s="36"/>
      <c r="F105" s="27"/>
      <c r="G105" s="18" t="s">
        <v>218</v>
      </c>
      <c r="H105" s="19" t="s">
        <v>220</v>
      </c>
      <c r="I105" s="3">
        <v>40358</v>
      </c>
      <c r="J105" s="4">
        <v>0.49725260416666667</v>
      </c>
      <c r="K105" s="4"/>
      <c r="L105" s="1" t="s">
        <v>9</v>
      </c>
      <c r="M105" s="1"/>
      <c r="N105" s="1"/>
      <c r="O105" s="43"/>
      <c r="P105" s="43"/>
      <c r="Q105" s="43"/>
      <c r="R105" s="1"/>
      <c r="S105" s="1"/>
      <c r="T105" s="1"/>
      <c r="U105" s="1"/>
      <c r="V105" s="1"/>
      <c r="W105" s="1"/>
      <c r="X105" s="1"/>
      <c r="Y105" s="1"/>
      <c r="Z105" s="46"/>
      <c r="AA105" s="46"/>
      <c r="AB105" s="46"/>
      <c r="AC105" s="54"/>
      <c r="AD105" s="54"/>
      <c r="AE105" s="10">
        <v>0.70299999999999996</v>
      </c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">
        <v>4</v>
      </c>
      <c r="AU105" s="9">
        <v>4.0519999999999996</v>
      </c>
      <c r="AV105" s="10">
        <v>0.34489999999999998</v>
      </c>
      <c r="AW105" s="9">
        <v>3.83</v>
      </c>
      <c r="AX105" s="9" t="s">
        <v>354</v>
      </c>
      <c r="AY105" s="7" t="s">
        <v>33</v>
      </c>
      <c r="AZ105" s="22">
        <v>0.2078169236520663</v>
      </c>
      <c r="BA105" s="9"/>
      <c r="BB105" s="22">
        <v>0.30175766322323966</v>
      </c>
      <c r="BC105" s="22">
        <v>0.48801899330699883</v>
      </c>
      <c r="BD105" s="22">
        <v>2.3350685749857773E-3</v>
      </c>
      <c r="BE105" s="22">
        <v>7.1351242709551596E-5</v>
      </c>
      <c r="BF105" s="22">
        <v>0</v>
      </c>
    </row>
    <row r="106" spans="1:58" customFormat="1" ht="16" hidden="1" x14ac:dyDescent="0.2">
      <c r="A106" s="28" t="s">
        <v>457</v>
      </c>
      <c r="B106" s="1" t="s">
        <v>317</v>
      </c>
      <c r="C106" s="27"/>
      <c r="D106" s="27"/>
      <c r="E106" s="36"/>
      <c r="F106" s="1" t="s">
        <v>318</v>
      </c>
      <c r="G106" s="18" t="s">
        <v>224</v>
      </c>
      <c r="H106" s="19" t="s">
        <v>256</v>
      </c>
      <c r="I106" s="3">
        <v>40345</v>
      </c>
      <c r="J106" s="4">
        <v>0.9611207986111111</v>
      </c>
      <c r="K106" s="4"/>
      <c r="L106" s="1" t="s">
        <v>23</v>
      </c>
      <c r="M106" s="1"/>
      <c r="N106" s="1"/>
      <c r="O106" s="43"/>
      <c r="P106" s="43"/>
      <c r="Q106" s="43"/>
      <c r="R106" s="1"/>
      <c r="S106" s="1"/>
      <c r="T106" s="1"/>
      <c r="U106" s="1"/>
      <c r="V106" s="1"/>
      <c r="W106" s="1"/>
      <c r="X106" s="1"/>
      <c r="Y106" s="1"/>
      <c r="Z106" s="46"/>
      <c r="AA106" s="46"/>
      <c r="AB106" s="46"/>
      <c r="AC106" s="54"/>
      <c r="AD106" s="54"/>
      <c r="AE106" s="10">
        <v>0.70299999999999996</v>
      </c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">
        <v>3</v>
      </c>
      <c r="AU106" s="9">
        <v>3.6629999999999998</v>
      </c>
      <c r="AV106" s="10">
        <v>0.45450000000000002</v>
      </c>
      <c r="AW106" s="9" t="e">
        <v>#N/A</v>
      </c>
      <c r="AX106" s="9"/>
      <c r="AY106" s="7" t="s">
        <v>31</v>
      </c>
      <c r="AZ106" s="22">
        <v>0.23305663346687971</v>
      </c>
      <c r="BA106" s="9"/>
      <c r="BB106" s="22">
        <v>0.20385787238641409</v>
      </c>
      <c r="BC106" s="22">
        <v>0.55675982883683761</v>
      </c>
      <c r="BD106" s="22">
        <v>5.0985457341700827E-3</v>
      </c>
      <c r="BE106" s="22">
        <v>3.8679188098510148E-4</v>
      </c>
      <c r="BF106" s="22">
        <v>8.4032769471330997E-4</v>
      </c>
    </row>
    <row r="107" spans="1:58" customFormat="1" ht="16" hidden="1" x14ac:dyDescent="0.2">
      <c r="A107" s="28" t="s">
        <v>457</v>
      </c>
      <c r="B107" s="1" t="s">
        <v>317</v>
      </c>
      <c r="C107" s="27"/>
      <c r="D107" s="27"/>
      <c r="E107" s="36"/>
      <c r="F107" s="27"/>
      <c r="G107" s="18" t="s">
        <v>225</v>
      </c>
      <c r="H107" s="19" t="s">
        <v>257</v>
      </c>
      <c r="I107" s="3">
        <v>40345</v>
      </c>
      <c r="J107" s="4">
        <v>0.97870493055555563</v>
      </c>
      <c r="K107" s="4"/>
      <c r="L107" s="1" t="s">
        <v>23</v>
      </c>
      <c r="M107" s="1"/>
      <c r="N107" s="1"/>
      <c r="O107" s="43"/>
      <c r="P107" s="43"/>
      <c r="Q107" s="43"/>
      <c r="R107" s="1"/>
      <c r="S107" s="1"/>
      <c r="T107" s="1"/>
      <c r="U107" s="1"/>
      <c r="V107" s="1"/>
      <c r="W107" s="1"/>
      <c r="X107" s="1"/>
      <c r="Y107" s="1"/>
      <c r="Z107" s="46"/>
      <c r="AA107" s="46"/>
      <c r="AB107" s="46"/>
      <c r="AC107" s="54"/>
      <c r="AD107" s="54"/>
      <c r="AE107" s="10">
        <v>0.70299999999999996</v>
      </c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">
        <v>4</v>
      </c>
      <c r="AU107" s="9">
        <v>4.3449999999999998</v>
      </c>
      <c r="AV107" s="10">
        <v>0.47770000000000001</v>
      </c>
      <c r="AW107" s="9" t="e">
        <v>#N/A</v>
      </c>
      <c r="AX107" s="9" t="s">
        <v>331</v>
      </c>
      <c r="AY107" s="7" t="s">
        <v>33</v>
      </c>
      <c r="AZ107" s="22">
        <v>0.23254587541127439</v>
      </c>
      <c r="BA107" s="9"/>
      <c r="BB107" s="22">
        <v>0.20404966235737715</v>
      </c>
      <c r="BC107" s="22">
        <v>0.55652933862239773</v>
      </c>
      <c r="BD107" s="22">
        <v>5.6488031548530227E-3</v>
      </c>
      <c r="BE107" s="22">
        <v>3.8663175495054524E-4</v>
      </c>
      <c r="BF107" s="22">
        <v>8.396886991471036E-4</v>
      </c>
    </row>
    <row r="108" spans="1:58" customFormat="1" ht="16" hidden="1" x14ac:dyDescent="0.2">
      <c r="A108" s="28" t="s">
        <v>457</v>
      </c>
      <c r="B108" s="1" t="s">
        <v>317</v>
      </c>
      <c r="C108" s="27"/>
      <c r="D108" s="27"/>
      <c r="E108" s="36"/>
      <c r="F108" s="27"/>
      <c r="G108" s="18" t="s">
        <v>226</v>
      </c>
      <c r="H108" s="19" t="s">
        <v>260</v>
      </c>
      <c r="I108" s="3">
        <v>40350</v>
      </c>
      <c r="J108" s="4">
        <v>0.66171130787037036</v>
      </c>
      <c r="K108" s="4"/>
      <c r="L108" s="1" t="s">
        <v>23</v>
      </c>
      <c r="M108" s="1"/>
      <c r="N108" s="1"/>
      <c r="O108" s="43"/>
      <c r="P108" s="43"/>
      <c r="Q108" s="43"/>
      <c r="R108" s="1"/>
      <c r="S108" s="1"/>
      <c r="T108" s="1"/>
      <c r="U108" s="1"/>
      <c r="V108" s="1"/>
      <c r="W108" s="1"/>
      <c r="X108" s="1"/>
      <c r="Y108" s="1"/>
      <c r="Z108" s="46"/>
      <c r="AA108" s="46"/>
      <c r="AB108" s="46"/>
      <c r="AC108" s="54"/>
      <c r="AD108" s="54"/>
      <c r="AE108" s="10">
        <v>0.70799999999999996</v>
      </c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">
        <v>3</v>
      </c>
      <c r="AU108" s="9">
        <v>3.1579999999999999</v>
      </c>
      <c r="AV108" s="10">
        <v>0.50600000000000001</v>
      </c>
      <c r="AW108" s="9">
        <v>1.72</v>
      </c>
      <c r="AX108" s="9"/>
      <c r="AY108" s="7" t="s">
        <v>33</v>
      </c>
      <c r="AZ108" s="22">
        <v>0.23095790151700182</v>
      </c>
      <c r="BA108" s="9"/>
      <c r="BB108" s="22">
        <v>0.25089420674581636</v>
      </c>
      <c r="BC108" s="22">
        <v>0.51567907956349845</v>
      </c>
      <c r="BD108" s="22">
        <v>1.9466194832713315E-3</v>
      </c>
      <c r="BE108" s="22">
        <v>0</v>
      </c>
      <c r="BF108" s="22">
        <v>5.2219269041195503E-4</v>
      </c>
    </row>
    <row r="109" spans="1:58" customFormat="1" ht="16" hidden="1" x14ac:dyDescent="0.2">
      <c r="A109" s="28" t="s">
        <v>457</v>
      </c>
      <c r="B109" s="1" t="s">
        <v>317</v>
      </c>
      <c r="C109" s="27"/>
      <c r="D109" s="27"/>
      <c r="E109" s="36"/>
      <c r="F109" s="27"/>
      <c r="G109" s="18" t="s">
        <v>227</v>
      </c>
      <c r="H109" s="19" t="s">
        <v>287</v>
      </c>
      <c r="I109" s="3">
        <v>40345</v>
      </c>
      <c r="J109" s="4">
        <v>0.99405894675925932</v>
      </c>
      <c r="K109" s="4"/>
      <c r="L109" s="1" t="s">
        <v>23</v>
      </c>
      <c r="M109" s="1"/>
      <c r="N109" s="1"/>
      <c r="O109" s="43"/>
      <c r="P109" s="43"/>
      <c r="Q109" s="43"/>
      <c r="R109" s="1"/>
      <c r="S109" s="1"/>
      <c r="T109" s="1"/>
      <c r="U109" s="1"/>
      <c r="V109" s="1"/>
      <c r="W109" s="1"/>
      <c r="X109" s="1"/>
      <c r="Y109" s="1"/>
      <c r="Z109" s="46"/>
      <c r="AA109" s="46"/>
      <c r="AB109" s="46"/>
      <c r="AC109" s="54"/>
      <c r="AD109" s="54"/>
      <c r="AE109" s="10">
        <v>0.70399999999999996</v>
      </c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">
        <v>3</v>
      </c>
      <c r="AU109" s="9">
        <v>3.2530000000000001</v>
      </c>
      <c r="AV109" s="10">
        <v>0.52470000000000006</v>
      </c>
      <c r="AW109" s="9" t="e">
        <v>#N/A</v>
      </c>
      <c r="AX109" s="9" t="s">
        <v>331</v>
      </c>
      <c r="AY109" s="7" t="s">
        <v>33</v>
      </c>
      <c r="AZ109" s="22">
        <v>0.23232311788462562</v>
      </c>
      <c r="BA109" s="9"/>
      <c r="BB109" s="22">
        <v>0.2041240170548157</v>
      </c>
      <c r="BC109" s="22">
        <v>0.55641441492722332</v>
      </c>
      <c r="BD109" s="22">
        <v>5.8806188621070895E-3</v>
      </c>
      <c r="BE109" s="22">
        <v>3.8655191522446599E-4</v>
      </c>
      <c r="BF109" s="22">
        <v>8.7127935600359821E-4</v>
      </c>
    </row>
    <row r="110" spans="1:58" customFormat="1" ht="16" hidden="1" x14ac:dyDescent="0.2">
      <c r="A110" s="28" t="s">
        <v>457</v>
      </c>
      <c r="B110" s="1" t="s">
        <v>317</v>
      </c>
      <c r="C110" s="27"/>
      <c r="D110" s="27"/>
      <c r="E110" s="36"/>
      <c r="F110" s="27"/>
      <c r="G110" s="18" t="s">
        <v>228</v>
      </c>
      <c r="H110" s="19" t="s">
        <v>288</v>
      </c>
      <c r="I110" s="3">
        <v>40350</v>
      </c>
      <c r="J110" s="4">
        <v>0.64996853009259259</v>
      </c>
      <c r="K110" s="4"/>
      <c r="L110" s="1" t="s">
        <v>23</v>
      </c>
      <c r="M110" s="1"/>
      <c r="N110" s="1"/>
      <c r="O110" s="43"/>
      <c r="P110" s="43"/>
      <c r="Q110" s="43"/>
      <c r="R110" s="1"/>
      <c r="S110" s="1"/>
      <c r="T110" s="1"/>
      <c r="U110" s="1"/>
      <c r="V110" s="1"/>
      <c r="W110" s="1"/>
      <c r="X110" s="1"/>
      <c r="Y110" s="1"/>
      <c r="Z110" s="46"/>
      <c r="AA110" s="46"/>
      <c r="AB110" s="46"/>
      <c r="AC110" s="54"/>
      <c r="AD110" s="54"/>
      <c r="AE110" s="10">
        <v>0.70799999999999996</v>
      </c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">
        <v>4</v>
      </c>
      <c r="AU110" s="9">
        <v>3.8180000000000001</v>
      </c>
      <c r="AV110" s="10">
        <v>0.48830000000000001</v>
      </c>
      <c r="AW110" s="9" t="e">
        <v>#N/A</v>
      </c>
      <c r="AX110" s="9" t="s">
        <v>331</v>
      </c>
      <c r="AY110" s="7" t="s">
        <v>33</v>
      </c>
      <c r="AZ110" s="22">
        <v>0.23145795668015776</v>
      </c>
      <c r="BA110" s="9"/>
      <c r="BB110" s="22">
        <v>0.2506892665746403</v>
      </c>
      <c r="BC110" s="22">
        <v>0.5158426611162279</v>
      </c>
      <c r="BD110" s="22">
        <v>1.3781814254265074E-3</v>
      </c>
      <c r="BE110" s="22">
        <v>0</v>
      </c>
      <c r="BF110" s="22">
        <v>6.3193420354734728E-4</v>
      </c>
    </row>
    <row r="111" spans="1:58" customFormat="1" ht="16" hidden="1" x14ac:dyDescent="0.2">
      <c r="A111" s="28" t="s">
        <v>457</v>
      </c>
      <c r="B111" s="1" t="s">
        <v>317</v>
      </c>
      <c r="C111" s="27"/>
      <c r="D111" s="1" t="s">
        <v>316</v>
      </c>
      <c r="E111" s="35"/>
      <c r="F111" s="27"/>
      <c r="G111" s="18" t="s">
        <v>229</v>
      </c>
      <c r="H111" s="19" t="s">
        <v>231</v>
      </c>
      <c r="I111" s="3">
        <v>40421</v>
      </c>
      <c r="J111" s="4">
        <v>0.23474553240740739</v>
      </c>
      <c r="K111" s="4"/>
      <c r="L111" s="1" t="s">
        <v>23</v>
      </c>
      <c r="M111" s="1"/>
      <c r="N111" s="1"/>
      <c r="O111" s="43"/>
      <c r="P111" s="43"/>
      <c r="Q111" s="43"/>
      <c r="R111" s="1"/>
      <c r="S111" s="1"/>
      <c r="T111" s="1"/>
      <c r="U111" s="1"/>
      <c r="V111" s="1"/>
      <c r="W111" s="1"/>
      <c r="X111" s="1"/>
      <c r="Y111" s="1"/>
      <c r="Z111" s="46"/>
      <c r="AA111" s="46"/>
      <c r="AB111" s="46"/>
      <c r="AC111" s="54"/>
      <c r="AD111" s="54"/>
      <c r="AE111" s="10">
        <v>0.70599999999999996</v>
      </c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">
        <v>4</v>
      </c>
      <c r="AU111" s="9">
        <v>3.6219999999999999</v>
      </c>
      <c r="AV111" s="10">
        <v>0.40839999999999999</v>
      </c>
      <c r="AW111" s="9">
        <v>1.97</v>
      </c>
      <c r="AX111" s="9"/>
      <c r="AY111" s="7" t="s">
        <v>31</v>
      </c>
      <c r="AZ111" s="22">
        <v>0.20959360092535287</v>
      </c>
      <c r="BA111" s="9"/>
      <c r="BB111" s="22">
        <v>0.30016476658382618</v>
      </c>
      <c r="BC111" s="22">
        <v>0.48681052114674717</v>
      </c>
      <c r="BD111" s="22">
        <v>5.5404595438833092E-4</v>
      </c>
      <c r="BE111" s="22">
        <v>0</v>
      </c>
      <c r="BF111" s="22">
        <v>2.8770653896855098E-3</v>
      </c>
    </row>
    <row r="112" spans="1:58" customFormat="1" ht="16" hidden="1" x14ac:dyDescent="0.2">
      <c r="A112" s="28" t="s">
        <v>457</v>
      </c>
      <c r="B112" s="1" t="s">
        <v>317</v>
      </c>
      <c r="C112" s="27"/>
      <c r="D112" s="27"/>
      <c r="E112" s="36"/>
      <c r="F112" s="27"/>
      <c r="G112" s="18" t="s">
        <v>230</v>
      </c>
      <c r="H112" s="19" t="s">
        <v>232</v>
      </c>
      <c r="I112" s="3">
        <v>40421</v>
      </c>
      <c r="J112" s="4">
        <v>0.30324540509259262</v>
      </c>
      <c r="K112" s="4"/>
      <c r="L112" s="1" t="s">
        <v>23</v>
      </c>
      <c r="M112" s="1"/>
      <c r="N112" s="1"/>
      <c r="O112" s="43"/>
      <c r="P112" s="43"/>
      <c r="Q112" s="43"/>
      <c r="R112" s="1"/>
      <c r="S112" s="1"/>
      <c r="T112" s="1"/>
      <c r="U112" s="1"/>
      <c r="V112" s="1"/>
      <c r="W112" s="1"/>
      <c r="X112" s="1"/>
      <c r="Y112" s="1"/>
      <c r="Z112" s="46"/>
      <c r="AA112" s="46"/>
      <c r="AB112" s="46"/>
      <c r="AC112" s="54"/>
      <c r="AD112" s="54"/>
      <c r="AE112" s="10">
        <v>0.70699999999999996</v>
      </c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">
        <v>3</v>
      </c>
      <c r="AU112" s="9">
        <v>2.883</v>
      </c>
      <c r="AV112" s="10">
        <v>0.44890000000000002</v>
      </c>
      <c r="AW112" s="9">
        <v>1.6</v>
      </c>
      <c r="AX112" s="9"/>
      <c r="AY112" s="7" t="s">
        <v>31</v>
      </c>
      <c r="AZ112" s="22">
        <v>0.20933353556395382</v>
      </c>
      <c r="BA112" s="9"/>
      <c r="BB112" s="22">
        <v>0.3001600970864472</v>
      </c>
      <c r="BC112" s="22">
        <v>0.48661348527917475</v>
      </c>
      <c r="BD112" s="22">
        <v>7.8746523690290679E-4</v>
      </c>
      <c r="BE112" s="22">
        <v>0</v>
      </c>
      <c r="BF112" s="22">
        <v>3.1054168335214218E-3</v>
      </c>
    </row>
    <row r="113" spans="1:58" customFormat="1" ht="16" hidden="1" x14ac:dyDescent="0.2">
      <c r="A113" s="28" t="s">
        <v>457</v>
      </c>
      <c r="B113" s="1" t="s">
        <v>317</v>
      </c>
      <c r="C113" s="27"/>
      <c r="D113" s="27"/>
      <c r="E113" s="36"/>
      <c r="F113" s="27"/>
      <c r="G113" s="18" t="s">
        <v>246</v>
      </c>
      <c r="H113" s="19" t="s">
        <v>233</v>
      </c>
      <c r="I113" s="3">
        <v>40421</v>
      </c>
      <c r="J113" s="4">
        <v>0.37390146990740741</v>
      </c>
      <c r="K113" s="4"/>
      <c r="L113" s="1" t="s">
        <v>23</v>
      </c>
      <c r="M113" s="1"/>
      <c r="N113" s="1"/>
      <c r="O113" s="43"/>
      <c r="P113" s="43"/>
      <c r="Q113" s="43"/>
      <c r="R113" s="1"/>
      <c r="S113" s="1"/>
      <c r="T113" s="1"/>
      <c r="U113" s="1"/>
      <c r="V113" s="1"/>
      <c r="W113" s="1"/>
      <c r="X113" s="1"/>
      <c r="Y113" s="1"/>
      <c r="Z113" s="46"/>
      <c r="AA113" s="46"/>
      <c r="AB113" s="46"/>
      <c r="AC113" s="54"/>
      <c r="AD113" s="54"/>
      <c r="AE113" s="10">
        <v>0.70699999999999996</v>
      </c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">
        <v>4</v>
      </c>
      <c r="AU113" s="9">
        <v>3.3759999999999999</v>
      </c>
      <c r="AV113" s="10">
        <v>0.4496</v>
      </c>
      <c r="AW113" s="9">
        <v>2.09</v>
      </c>
      <c r="AX113" s="9"/>
      <c r="AY113" s="7" t="s">
        <v>33</v>
      </c>
      <c r="AZ113" s="22">
        <v>0.20882000802765771</v>
      </c>
      <c r="BA113" s="9"/>
      <c r="BB113" s="22">
        <v>0.30029584609271331</v>
      </c>
      <c r="BC113" s="22">
        <v>0.48638484747428623</v>
      </c>
      <c r="BD113" s="22">
        <v>1.3406567315303443E-3</v>
      </c>
      <c r="BE113" s="22">
        <v>0</v>
      </c>
      <c r="BF113" s="22">
        <v>3.1586416738121977E-3</v>
      </c>
    </row>
    <row r="114" spans="1:58" customFormat="1" ht="16" hidden="1" x14ac:dyDescent="0.2">
      <c r="A114" s="28" t="s">
        <v>457</v>
      </c>
      <c r="B114" s="1" t="s">
        <v>317</v>
      </c>
      <c r="C114" s="27"/>
      <c r="D114" s="27"/>
      <c r="E114" s="36"/>
      <c r="F114" s="27"/>
      <c r="G114" s="18" t="s">
        <v>247</v>
      </c>
      <c r="H114" s="19" t="s">
        <v>251</v>
      </c>
      <c r="I114" s="3">
        <v>40422</v>
      </c>
      <c r="J114" s="4">
        <v>0.64426854166666669</v>
      </c>
      <c r="K114" s="4"/>
      <c r="L114" s="1" t="s">
        <v>23</v>
      </c>
      <c r="M114" s="1"/>
      <c r="N114" s="1"/>
      <c r="O114" s="43"/>
      <c r="P114" s="43"/>
      <c r="Q114" s="43"/>
      <c r="R114" s="1"/>
      <c r="S114" s="1"/>
      <c r="T114" s="1"/>
      <c r="U114" s="1"/>
      <c r="V114" s="1"/>
      <c r="W114" s="1"/>
      <c r="X114" s="1"/>
      <c r="Y114" s="1"/>
      <c r="Z114" s="46"/>
      <c r="AA114" s="46"/>
      <c r="AB114" s="46"/>
      <c r="AC114" s="54"/>
      <c r="AD114" s="54"/>
      <c r="AE114" s="10">
        <v>0.69799999999999995</v>
      </c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">
        <v>3</v>
      </c>
      <c r="AU114" s="9">
        <v>4.0209999999999999</v>
      </c>
      <c r="AV114" s="10">
        <v>0.43269999999999997</v>
      </c>
      <c r="AW114" s="9">
        <v>2.5299999999999998</v>
      </c>
      <c r="AX114" s="9"/>
      <c r="AY114" s="7" t="s">
        <v>33</v>
      </c>
      <c r="AZ114" s="22">
        <v>0.20846950513185097</v>
      </c>
      <c r="BA114" s="9"/>
      <c r="BB114" s="22">
        <v>0.30016013549353332</v>
      </c>
      <c r="BC114" s="22">
        <v>0.48597607229889489</v>
      </c>
      <c r="BD114" s="22">
        <v>1.5728674789291586E-3</v>
      </c>
      <c r="BE114" s="22">
        <v>0</v>
      </c>
      <c r="BF114" s="22">
        <v>3.8214195967915827E-3</v>
      </c>
    </row>
    <row r="115" spans="1:58" customFormat="1" ht="16" hidden="1" x14ac:dyDescent="0.2">
      <c r="A115" s="28" t="s">
        <v>457</v>
      </c>
      <c r="B115" s="1" t="s">
        <v>317</v>
      </c>
      <c r="C115" s="27"/>
      <c r="D115" s="27"/>
      <c r="E115" s="36"/>
      <c r="F115" s="1" t="s">
        <v>318</v>
      </c>
      <c r="G115" s="18" t="s">
        <v>248</v>
      </c>
      <c r="H115" s="19" t="s">
        <v>252</v>
      </c>
      <c r="I115" s="3">
        <v>40422</v>
      </c>
      <c r="J115" s="4">
        <v>0.80415527777777784</v>
      </c>
      <c r="K115" s="4"/>
      <c r="L115" s="1" t="s">
        <v>23</v>
      </c>
      <c r="M115" s="1"/>
      <c r="N115" s="1"/>
      <c r="O115" s="43"/>
      <c r="P115" s="43"/>
      <c r="Q115" s="43"/>
      <c r="R115" s="1"/>
      <c r="S115" s="1"/>
      <c r="T115" s="1"/>
      <c r="U115" s="1"/>
      <c r="V115" s="1"/>
      <c r="W115" s="1"/>
      <c r="X115" s="1"/>
      <c r="Y115" s="1"/>
      <c r="Z115" s="46"/>
      <c r="AA115" s="46"/>
      <c r="AB115" s="46"/>
      <c r="AC115" s="54"/>
      <c r="AD115" s="54"/>
      <c r="AE115" s="10">
        <v>0.70299999999999996</v>
      </c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">
        <v>4</v>
      </c>
      <c r="AU115" s="9">
        <v>4.2629999999999999</v>
      </c>
      <c r="AV115" s="10">
        <v>0.49359999999999998</v>
      </c>
      <c r="AW115" s="9" t="e">
        <v>#N/A</v>
      </c>
      <c r="AX115" s="9"/>
      <c r="AY115" s="7" t="s">
        <v>31</v>
      </c>
      <c r="AZ115" s="22">
        <v>0.1981006917601176</v>
      </c>
      <c r="BA115" s="9"/>
      <c r="BB115" s="22">
        <v>0.35064412233867343</v>
      </c>
      <c r="BC115" s="22">
        <v>0.44573985760124918</v>
      </c>
      <c r="BD115" s="22">
        <v>1.9530879625043478E-3</v>
      </c>
      <c r="BE115" s="22">
        <v>0</v>
      </c>
      <c r="BF115" s="22">
        <v>3.5622403374555977E-3</v>
      </c>
    </row>
    <row r="116" spans="1:58" customFormat="1" ht="16" hidden="1" x14ac:dyDescent="0.2">
      <c r="A116" s="28" t="s">
        <v>457</v>
      </c>
      <c r="B116" s="1" t="s">
        <v>317</v>
      </c>
      <c r="C116" s="27"/>
      <c r="D116" s="27"/>
      <c r="E116" s="36"/>
      <c r="F116" s="27"/>
      <c r="G116" s="18" t="s">
        <v>249</v>
      </c>
      <c r="H116" s="19" t="s">
        <v>253</v>
      </c>
      <c r="I116" s="3">
        <v>40422</v>
      </c>
      <c r="J116" s="4">
        <v>0.92486981481481478</v>
      </c>
      <c r="K116" s="4"/>
      <c r="L116" s="1" t="s">
        <v>23</v>
      </c>
      <c r="M116" s="1"/>
      <c r="N116" s="1"/>
      <c r="O116" s="43"/>
      <c r="P116" s="43"/>
      <c r="Q116" s="43"/>
      <c r="R116" s="1"/>
      <c r="S116" s="1"/>
      <c r="T116" s="1"/>
      <c r="U116" s="1"/>
      <c r="V116" s="1"/>
      <c r="W116" s="1"/>
      <c r="X116" s="1"/>
      <c r="Y116" s="1"/>
      <c r="Z116" s="46"/>
      <c r="AA116" s="46"/>
      <c r="AB116" s="46"/>
      <c r="AC116" s="54"/>
      <c r="AD116" s="54"/>
      <c r="AE116" s="10">
        <v>0.70399999999999996</v>
      </c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">
        <v>3</v>
      </c>
      <c r="AU116" s="9">
        <v>3.2829999999999999</v>
      </c>
      <c r="AV116" s="10">
        <v>0.43120000000000003</v>
      </c>
      <c r="AW116" s="9">
        <v>1.73</v>
      </c>
      <c r="AX116" s="8"/>
      <c r="AY116" s="7" t="s">
        <v>31</v>
      </c>
      <c r="AZ116" s="22">
        <v>0.19787241634607874</v>
      </c>
      <c r="BA116" s="9"/>
      <c r="BB116" s="22">
        <v>0.35066542169151055</v>
      </c>
      <c r="BC116" s="22">
        <v>0.44561899791578963</v>
      </c>
      <c r="BD116" s="22">
        <v>2.1853071960045117E-3</v>
      </c>
      <c r="BE116" s="22">
        <v>0</v>
      </c>
      <c r="BF116" s="22">
        <v>3.6578568506167608E-3</v>
      </c>
    </row>
    <row r="117" spans="1:58" customFormat="1" ht="16" hidden="1" x14ac:dyDescent="0.2">
      <c r="A117" s="28" t="s">
        <v>457</v>
      </c>
      <c r="B117" s="1" t="s">
        <v>317</v>
      </c>
      <c r="C117" s="27"/>
      <c r="D117" s="27"/>
      <c r="E117" s="36"/>
      <c r="F117" s="27"/>
      <c r="G117" s="18" t="s">
        <v>250</v>
      </c>
      <c r="H117" s="19" t="s">
        <v>254</v>
      </c>
      <c r="I117" s="3">
        <v>40422</v>
      </c>
      <c r="J117" s="4">
        <v>0.86130872685185178</v>
      </c>
      <c r="K117" s="4"/>
      <c r="L117" s="1" t="s">
        <v>23</v>
      </c>
      <c r="M117" s="1"/>
      <c r="N117" s="1"/>
      <c r="O117" s="43"/>
      <c r="P117" s="43"/>
      <c r="Q117" s="43"/>
      <c r="R117" s="1"/>
      <c r="S117" s="1"/>
      <c r="T117" s="1"/>
      <c r="U117" s="1"/>
      <c r="V117" s="1"/>
      <c r="W117" s="1"/>
      <c r="X117" s="1"/>
      <c r="Y117" s="1"/>
      <c r="Z117" s="46"/>
      <c r="AA117" s="46"/>
      <c r="AB117" s="46"/>
      <c r="AC117" s="54"/>
      <c r="AD117" s="54"/>
      <c r="AE117" s="10">
        <v>0.70499999999999996</v>
      </c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">
        <v>4</v>
      </c>
      <c r="AU117" s="9">
        <v>4.0250000000000004</v>
      </c>
      <c r="AV117" s="10">
        <v>0.4088</v>
      </c>
      <c r="AW117" s="9">
        <v>2.59</v>
      </c>
      <c r="AX117" s="9" t="s">
        <v>353</v>
      </c>
      <c r="AY117" s="7" t="s">
        <v>33</v>
      </c>
      <c r="AZ117" s="22">
        <v>0.19735032360830373</v>
      </c>
      <c r="BA117" s="9"/>
      <c r="BB117" s="22">
        <v>0.3507487612386429</v>
      </c>
      <c r="BC117" s="22">
        <v>0.44537455101201717</v>
      </c>
      <c r="BD117" s="22">
        <v>2.7355066572342249E-3</v>
      </c>
      <c r="BE117" s="22">
        <v>0</v>
      </c>
      <c r="BF117" s="22">
        <v>3.790857483802092E-3</v>
      </c>
    </row>
    <row r="118" spans="1:58" customFormat="1" ht="16" hidden="1" x14ac:dyDescent="0.2">
      <c r="A118" s="28" t="s">
        <v>457</v>
      </c>
      <c r="B118" s="1" t="s">
        <v>317</v>
      </c>
      <c r="C118" s="27"/>
      <c r="D118" s="27"/>
      <c r="E118" s="36"/>
      <c r="F118" s="27"/>
      <c r="G118" s="18" t="s">
        <v>262</v>
      </c>
      <c r="H118" s="19" t="s">
        <v>255</v>
      </c>
      <c r="I118" s="3">
        <v>40422</v>
      </c>
      <c r="J118" s="4">
        <v>0.87340414351851858</v>
      </c>
      <c r="K118" s="4"/>
      <c r="L118" s="1" t="s">
        <v>23</v>
      </c>
      <c r="M118" s="1"/>
      <c r="N118" s="1"/>
      <c r="O118" s="43"/>
      <c r="P118" s="43"/>
      <c r="Q118" s="43"/>
      <c r="R118" s="1"/>
      <c r="S118" s="1"/>
      <c r="T118" s="1"/>
      <c r="U118" s="1"/>
      <c r="V118" s="1"/>
      <c r="W118" s="1"/>
      <c r="X118" s="1"/>
      <c r="Y118" s="1"/>
      <c r="Z118" s="46"/>
      <c r="AA118" s="46"/>
      <c r="AB118" s="46"/>
      <c r="AC118" s="54"/>
      <c r="AD118" s="54"/>
      <c r="AE118" s="10">
        <v>0.70599999999999996</v>
      </c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">
        <v>3</v>
      </c>
      <c r="AU118" s="9">
        <v>3.1520000000000001</v>
      </c>
      <c r="AV118" s="10">
        <v>0.45379999999999998</v>
      </c>
      <c r="AW118" s="9">
        <v>1.53</v>
      </c>
      <c r="AX118" s="10"/>
      <c r="AY118" s="7" t="s">
        <v>33</v>
      </c>
      <c r="AZ118" s="22">
        <v>0.1971329778172751</v>
      </c>
      <c r="BA118" s="9"/>
      <c r="BB118" s="22">
        <v>0.35078876897359973</v>
      </c>
      <c r="BC118" s="22">
        <v>0.44527769515351179</v>
      </c>
      <c r="BD118" s="22">
        <v>2.9674823026438943E-3</v>
      </c>
      <c r="BE118" s="22">
        <v>0</v>
      </c>
      <c r="BF118" s="22">
        <v>3.8330757529692859E-3</v>
      </c>
    </row>
    <row r="119" spans="1:58" customFormat="1" ht="16" hidden="1" x14ac:dyDescent="0.2">
      <c r="A119" s="28" t="s">
        <v>457</v>
      </c>
      <c r="B119" s="1" t="s">
        <v>317</v>
      </c>
      <c r="C119" s="27"/>
      <c r="D119" s="27"/>
      <c r="E119" s="36"/>
      <c r="F119" s="27"/>
      <c r="G119" s="18" t="s">
        <v>263</v>
      </c>
      <c r="H119" s="19" t="s">
        <v>270</v>
      </c>
      <c r="I119" s="3">
        <v>40427</v>
      </c>
      <c r="J119" s="4">
        <v>0.76034004629629637</v>
      </c>
      <c r="K119" s="4"/>
      <c r="L119" s="1" t="s">
        <v>9</v>
      </c>
      <c r="M119" s="1"/>
      <c r="N119" s="1"/>
      <c r="O119" s="43"/>
      <c r="P119" s="43"/>
      <c r="Q119" s="43"/>
      <c r="R119" s="1"/>
      <c r="S119" s="1"/>
      <c r="T119" s="1"/>
      <c r="U119" s="1"/>
      <c r="V119" s="1"/>
      <c r="W119" s="1"/>
      <c r="X119" s="1"/>
      <c r="Y119" s="1"/>
      <c r="Z119" s="46"/>
      <c r="AA119" s="46"/>
      <c r="AB119" s="46"/>
      <c r="AC119" s="54"/>
      <c r="AD119" s="54"/>
      <c r="AE119" s="10">
        <v>0.69899999999999995</v>
      </c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">
        <v>4</v>
      </c>
      <c r="AU119" s="9">
        <v>3.887</v>
      </c>
      <c r="AV119" s="10">
        <v>0.24049999999999999</v>
      </c>
      <c r="AW119" s="9">
        <v>3.8</v>
      </c>
      <c r="AX119" s="10" t="s">
        <v>354</v>
      </c>
      <c r="AY119" s="7" t="s">
        <v>31</v>
      </c>
      <c r="AZ119" s="22">
        <v>0.19611823267333933</v>
      </c>
      <c r="BA119" s="9"/>
      <c r="BB119" s="22">
        <v>0.35100567193684207</v>
      </c>
      <c r="BC119" s="22">
        <v>0.44487672959847691</v>
      </c>
      <c r="BD119" s="22">
        <v>3.5737046774562166E-3</v>
      </c>
      <c r="BE119" s="22">
        <v>5.9603698529209703E-4</v>
      </c>
      <c r="BF119" s="22">
        <v>3.8296241285930631E-3</v>
      </c>
    </row>
    <row r="120" spans="1:58" customFormat="1" ht="16" hidden="1" x14ac:dyDescent="0.2">
      <c r="A120" s="28" t="s">
        <v>457</v>
      </c>
      <c r="B120" s="1" t="s">
        <v>317</v>
      </c>
      <c r="C120" s="27"/>
      <c r="D120" s="27"/>
      <c r="E120" s="36"/>
      <c r="F120" s="27"/>
      <c r="G120" s="18" t="s">
        <v>264</v>
      </c>
      <c r="H120" s="19" t="s">
        <v>271</v>
      </c>
      <c r="I120" s="3">
        <v>40427</v>
      </c>
      <c r="J120" s="4">
        <v>0.80164813657407408</v>
      </c>
      <c r="K120" s="4"/>
      <c r="L120" s="1" t="s">
        <v>9</v>
      </c>
      <c r="M120" s="1"/>
      <c r="N120" s="1"/>
      <c r="O120" s="43"/>
      <c r="P120" s="43"/>
      <c r="Q120" s="43"/>
      <c r="R120" s="1"/>
      <c r="S120" s="1"/>
      <c r="T120" s="1"/>
      <c r="U120" s="1"/>
      <c r="V120" s="1"/>
      <c r="W120" s="1"/>
      <c r="X120" s="1"/>
      <c r="Y120" s="1"/>
      <c r="Z120" s="46"/>
      <c r="AA120" s="46"/>
      <c r="AB120" s="46"/>
      <c r="AC120" s="54"/>
      <c r="AD120" s="54"/>
      <c r="AE120" s="10">
        <v>0.70099999999999996</v>
      </c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">
        <v>3</v>
      </c>
      <c r="AU120" s="9">
        <v>3.1139999999999999</v>
      </c>
      <c r="AV120" s="10">
        <v>0.43609999999999999</v>
      </c>
      <c r="AW120" s="9">
        <v>2.9</v>
      </c>
      <c r="AX120" s="10" t="s">
        <v>325</v>
      </c>
      <c r="AY120" s="7" t="s">
        <v>33</v>
      </c>
      <c r="AZ120" s="22">
        <v>0.19573425422948959</v>
      </c>
      <c r="BA120" s="9"/>
      <c r="BB120" s="22">
        <v>0.3511752302165666</v>
      </c>
      <c r="BC120" s="22">
        <v>0.44480680003243878</v>
      </c>
      <c r="BD120" s="22">
        <v>3.8299799400456904E-3</v>
      </c>
      <c r="BE120" s="22">
        <v>6.2471342625691957E-4</v>
      </c>
      <c r="BF120" s="22">
        <v>3.8290221552022695E-3</v>
      </c>
    </row>
    <row r="121" spans="1:58" customFormat="1" ht="16" hidden="1" x14ac:dyDescent="0.2">
      <c r="A121" s="28" t="s">
        <v>457</v>
      </c>
      <c r="B121" s="1" t="s">
        <v>317</v>
      </c>
      <c r="C121" s="27"/>
      <c r="D121" s="27"/>
      <c r="E121" s="36"/>
      <c r="F121" s="1" t="s">
        <v>318</v>
      </c>
      <c r="G121" s="18" t="s">
        <v>265</v>
      </c>
      <c r="H121" s="19" t="s">
        <v>272</v>
      </c>
      <c r="I121" s="3">
        <v>40428</v>
      </c>
      <c r="J121" s="4">
        <v>7.6413472222222223E-2</v>
      </c>
      <c r="K121" s="4"/>
      <c r="L121" s="1" t="s">
        <v>9</v>
      </c>
      <c r="M121" s="1"/>
      <c r="N121" s="1"/>
      <c r="O121" s="43"/>
      <c r="P121" s="43"/>
      <c r="Q121" s="43"/>
      <c r="R121" s="1"/>
      <c r="S121" s="1"/>
      <c r="T121" s="1"/>
      <c r="U121" s="1"/>
      <c r="V121" s="1"/>
      <c r="W121" s="1"/>
      <c r="X121" s="1"/>
      <c r="Y121" s="1"/>
      <c r="Z121" s="46"/>
      <c r="AA121" s="46"/>
      <c r="AB121" s="46"/>
      <c r="AC121" s="54"/>
      <c r="AD121" s="54"/>
      <c r="AE121" s="10">
        <v>0.70099999999999996</v>
      </c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">
        <v>3</v>
      </c>
      <c r="AU121" s="9">
        <v>2.6819999999999999</v>
      </c>
      <c r="AV121" s="10">
        <v>0.3634</v>
      </c>
      <c r="AW121" s="9">
        <v>2.4900000000000002</v>
      </c>
      <c r="AX121" s="10" t="s">
        <v>325</v>
      </c>
      <c r="AY121" s="7" t="s">
        <v>33</v>
      </c>
      <c r="AZ121" s="22">
        <v>0.17925097225392281</v>
      </c>
      <c r="BA121" s="9"/>
      <c r="BB121" s="22">
        <v>0.40012748447746976</v>
      </c>
      <c r="BC121" s="22">
        <v>0.420182450677139</v>
      </c>
      <c r="BD121" s="22">
        <v>2.5833047360918727E-4</v>
      </c>
      <c r="BE121" s="22">
        <v>1.8076211785919867E-4</v>
      </c>
      <c r="BF121" s="22">
        <v>0</v>
      </c>
    </row>
    <row r="122" spans="1:58" customFormat="1" ht="16" hidden="1" x14ac:dyDescent="0.2">
      <c r="A122" s="28" t="s">
        <v>457</v>
      </c>
      <c r="B122" s="1" t="s">
        <v>317</v>
      </c>
      <c r="C122" s="27"/>
      <c r="D122" s="1" t="s">
        <v>316</v>
      </c>
      <c r="E122" s="35"/>
      <c r="F122" s="27"/>
      <c r="G122" s="18" t="s">
        <v>266</v>
      </c>
      <c r="H122" s="19" t="s">
        <v>273</v>
      </c>
      <c r="I122" s="3">
        <v>40428</v>
      </c>
      <c r="J122" s="4">
        <v>4.7529479166666666E-2</v>
      </c>
      <c r="K122" s="4"/>
      <c r="L122" s="1" t="s">
        <v>9</v>
      </c>
      <c r="M122" s="1"/>
      <c r="N122" s="1"/>
      <c r="O122" s="43"/>
      <c r="P122" s="43"/>
      <c r="Q122" s="43"/>
      <c r="R122" s="1"/>
      <c r="S122" s="1"/>
      <c r="T122" s="1"/>
      <c r="U122" s="1"/>
      <c r="V122" s="1"/>
      <c r="W122" s="1"/>
      <c r="X122" s="1"/>
      <c r="Y122" s="1"/>
      <c r="Z122" s="46"/>
      <c r="AA122" s="46"/>
      <c r="AB122" s="46"/>
      <c r="AC122" s="54"/>
      <c r="AD122" s="54"/>
      <c r="AE122" s="10">
        <v>0.70099999999999996</v>
      </c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">
        <v>3</v>
      </c>
      <c r="AU122" s="9">
        <v>2.5339999999999998</v>
      </c>
      <c r="AV122" s="10">
        <v>0.3574</v>
      </c>
      <c r="AW122" s="9">
        <v>2.37</v>
      </c>
      <c r="AX122" s="10" t="s">
        <v>325</v>
      </c>
      <c r="AY122" s="7" t="s">
        <v>33</v>
      </c>
      <c r="AZ122" s="22">
        <v>0.17864504261056843</v>
      </c>
      <c r="BA122" s="9"/>
      <c r="BB122" s="22">
        <v>0.4003925657376729</v>
      </c>
      <c r="BC122" s="22">
        <v>0.42008397402980063</v>
      </c>
      <c r="BD122" s="22">
        <v>6.6839301232088225E-4</v>
      </c>
      <c r="BE122" s="22">
        <v>2.1002460963720553E-4</v>
      </c>
      <c r="BF122" s="22">
        <v>0</v>
      </c>
    </row>
    <row r="123" spans="1:58" customFormat="1" ht="16" hidden="1" x14ac:dyDescent="0.2">
      <c r="A123" s="28" t="s">
        <v>457</v>
      </c>
      <c r="B123" s="1" t="s">
        <v>317</v>
      </c>
      <c r="C123" s="27"/>
      <c r="D123" s="27"/>
      <c r="E123" s="36"/>
      <c r="F123" s="27"/>
      <c r="G123" s="18" t="s">
        <v>267</v>
      </c>
      <c r="H123" s="19" t="s">
        <v>274</v>
      </c>
      <c r="I123" s="3">
        <v>40429</v>
      </c>
      <c r="J123" s="4">
        <v>0.80661016203703706</v>
      </c>
      <c r="K123" s="4"/>
      <c r="L123" s="1" t="s">
        <v>23</v>
      </c>
      <c r="M123" s="1"/>
      <c r="N123" s="1"/>
      <c r="O123" s="43"/>
      <c r="P123" s="43"/>
      <c r="Q123" s="43"/>
      <c r="R123" s="1"/>
      <c r="S123" s="1"/>
      <c r="T123" s="1"/>
      <c r="U123" s="1"/>
      <c r="V123" s="1"/>
      <c r="W123" s="1"/>
      <c r="X123" s="1"/>
      <c r="Y123" s="1"/>
      <c r="Z123" s="46"/>
      <c r="AA123" s="46"/>
      <c r="AB123" s="46"/>
      <c r="AC123" s="54"/>
      <c r="AD123" s="54"/>
      <c r="AE123" s="10">
        <v>0.69199999999999995</v>
      </c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">
        <v>4</v>
      </c>
      <c r="AU123" s="9">
        <v>4.3339999999999996</v>
      </c>
      <c r="AV123" s="10">
        <v>0.3679</v>
      </c>
      <c r="AW123" s="9">
        <v>4</v>
      </c>
      <c r="AX123" s="10"/>
      <c r="AY123" s="7" t="s">
        <v>31</v>
      </c>
      <c r="AZ123" s="22">
        <v>0.17784488765372333</v>
      </c>
      <c r="BA123" s="9"/>
      <c r="BB123" s="22">
        <v>0.39980433406697963</v>
      </c>
      <c r="BC123" s="22">
        <v>0.41917693914734738</v>
      </c>
      <c r="BD123" s="22">
        <v>1.2195218588933769E-3</v>
      </c>
      <c r="BE123" s="22">
        <v>2.0957112971678118E-4</v>
      </c>
      <c r="BF123" s="22">
        <v>1.7447461433396636E-3</v>
      </c>
    </row>
    <row r="124" spans="1:58" customFormat="1" ht="16" hidden="1" x14ac:dyDescent="0.2">
      <c r="A124" s="28" t="s">
        <v>457</v>
      </c>
      <c r="B124" s="1" t="s">
        <v>317</v>
      </c>
      <c r="C124" s="27"/>
      <c r="D124" s="27"/>
      <c r="E124" s="36"/>
      <c r="F124" s="27"/>
      <c r="G124" s="18" t="s">
        <v>268</v>
      </c>
      <c r="H124" s="19" t="s">
        <v>275</v>
      </c>
      <c r="I124" s="3">
        <v>40429</v>
      </c>
      <c r="J124" s="4">
        <v>0.90598790509259253</v>
      </c>
      <c r="K124" s="4"/>
      <c r="L124" s="1" t="s">
        <v>23</v>
      </c>
      <c r="M124" s="1"/>
      <c r="N124" s="1"/>
      <c r="O124" s="43"/>
      <c r="P124" s="43"/>
      <c r="Q124" s="43"/>
      <c r="R124" s="1"/>
      <c r="S124" s="1"/>
      <c r="T124" s="1"/>
      <c r="U124" s="1"/>
      <c r="V124" s="1"/>
      <c r="W124" s="1"/>
      <c r="X124" s="1"/>
      <c r="Y124" s="1"/>
      <c r="Z124" s="46"/>
      <c r="AA124" s="46"/>
      <c r="AB124" s="46"/>
      <c r="AC124" s="54"/>
      <c r="AD124" s="54"/>
      <c r="AE124" s="10">
        <v>0.69899999999999995</v>
      </c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">
        <v>3</v>
      </c>
      <c r="AU124" s="9">
        <v>3.5680000000000001</v>
      </c>
      <c r="AV124" s="10">
        <v>0.42399999999999999</v>
      </c>
      <c r="AW124" s="9">
        <v>2.66</v>
      </c>
      <c r="AX124" s="10"/>
      <c r="AY124" s="7" t="s">
        <v>31</v>
      </c>
      <c r="AZ124" s="22">
        <v>0.17763523239259102</v>
      </c>
      <c r="BA124" s="9"/>
      <c r="BB124" s="22">
        <v>0.39984251968755968</v>
      </c>
      <c r="BC124" s="22">
        <v>0.41909479299697061</v>
      </c>
      <c r="BD124" s="22">
        <v>1.4523535079245429E-3</v>
      </c>
      <c r="BE124" s="22">
        <v>2.0953006003968642E-4</v>
      </c>
      <c r="BF124" s="22">
        <v>1.7655713549144911E-3</v>
      </c>
    </row>
    <row r="125" spans="1:58" customFormat="1" ht="16" hidden="1" x14ac:dyDescent="0.2">
      <c r="A125" s="28" t="s">
        <v>457</v>
      </c>
      <c r="B125" s="1" t="s">
        <v>317</v>
      </c>
      <c r="C125" s="27"/>
      <c r="D125" s="27"/>
      <c r="E125" s="36"/>
      <c r="F125" s="1" t="s">
        <v>318</v>
      </c>
      <c r="G125" s="18" t="s">
        <v>269</v>
      </c>
      <c r="H125" s="19" t="s">
        <v>276</v>
      </c>
      <c r="I125" s="3">
        <v>40429</v>
      </c>
      <c r="J125" s="4">
        <v>0.92837957175925923</v>
      </c>
      <c r="K125" s="4"/>
      <c r="L125" s="1" t="s">
        <v>23</v>
      </c>
      <c r="M125" s="1"/>
      <c r="N125" s="1"/>
      <c r="O125" s="43"/>
      <c r="P125" s="43"/>
      <c r="Q125" s="43"/>
      <c r="R125" s="1"/>
      <c r="S125" s="1"/>
      <c r="T125" s="1"/>
      <c r="U125" s="1"/>
      <c r="V125" s="1"/>
      <c r="W125" s="1"/>
      <c r="X125" s="1"/>
      <c r="Y125" s="1"/>
      <c r="Z125" s="46"/>
      <c r="AA125" s="46"/>
      <c r="AB125" s="46"/>
      <c r="AC125" s="54"/>
      <c r="AD125" s="54"/>
      <c r="AE125" s="10">
        <v>0.7</v>
      </c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">
        <v>4</v>
      </c>
      <c r="AU125" s="9">
        <v>4.133</v>
      </c>
      <c r="AV125" s="10">
        <v>0.36</v>
      </c>
      <c r="AW125" s="9">
        <v>3.76</v>
      </c>
      <c r="AX125" s="10"/>
      <c r="AY125" s="7" t="s">
        <v>33</v>
      </c>
      <c r="AZ125" s="22">
        <v>0.1771398507215233</v>
      </c>
      <c r="BA125" s="9"/>
      <c r="BB125" s="22">
        <v>0.39993579811651542</v>
      </c>
      <c r="BC125" s="22">
        <v>0.41890316280347378</v>
      </c>
      <c r="BD125" s="22">
        <v>2.0039005461107823E-3</v>
      </c>
      <c r="BE125" s="22">
        <v>2.0943425286999655E-4</v>
      </c>
      <c r="BF125" s="22">
        <v>1.8078535595066243E-3</v>
      </c>
    </row>
    <row r="126" spans="1:58" customFormat="1" ht="16" hidden="1" x14ac:dyDescent="0.2">
      <c r="A126" s="28" t="s">
        <v>457</v>
      </c>
      <c r="B126" s="1" t="s">
        <v>317</v>
      </c>
      <c r="C126" s="27"/>
      <c r="D126" s="27"/>
      <c r="E126" s="36"/>
      <c r="F126" s="27"/>
      <c r="G126" s="18" t="s">
        <v>278</v>
      </c>
      <c r="H126" s="19" t="s">
        <v>277</v>
      </c>
      <c r="I126" s="3">
        <v>40429</v>
      </c>
      <c r="J126" s="4">
        <v>0.94854973379629637</v>
      </c>
      <c r="K126" s="4"/>
      <c r="L126" s="1" t="s">
        <v>23</v>
      </c>
      <c r="M126" s="1"/>
      <c r="N126" s="1"/>
      <c r="O126" s="43"/>
      <c r="P126" s="43"/>
      <c r="Q126" s="43"/>
      <c r="R126" s="1"/>
      <c r="S126" s="1"/>
      <c r="T126" s="1"/>
      <c r="U126" s="1"/>
      <c r="V126" s="1"/>
      <c r="W126" s="1"/>
      <c r="X126" s="1"/>
      <c r="Y126" s="1"/>
      <c r="Z126" s="46"/>
      <c r="AA126" s="46"/>
      <c r="AB126" s="46"/>
      <c r="AC126" s="54"/>
      <c r="AD126" s="54"/>
      <c r="AE126" s="10">
        <v>0.7</v>
      </c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">
        <v>3</v>
      </c>
      <c r="AU126" s="9">
        <v>3.57</v>
      </c>
      <c r="AV126" s="10">
        <v>0.37330000000000002</v>
      </c>
      <c r="AW126" s="9" t="e">
        <v>#N/A</v>
      </c>
      <c r="AX126" s="10"/>
      <c r="AY126" s="7" t="s">
        <v>33</v>
      </c>
      <c r="AZ126" s="22">
        <v>0.17691161944586831</v>
      </c>
      <c r="BA126" s="9"/>
      <c r="BB126" s="22">
        <v>0.39993131797206732</v>
      </c>
      <c r="BC126" s="22">
        <v>0.41877650076051925</v>
      </c>
      <c r="BD126" s="22">
        <v>2.2361882622830161E-3</v>
      </c>
      <c r="BE126" s="22">
        <v>2.0937092708807684E-4</v>
      </c>
      <c r="BF126" s="22">
        <v>1.9350026321738637E-3</v>
      </c>
    </row>
    <row r="127" spans="1:58" customFormat="1" ht="16" hidden="1" x14ac:dyDescent="0.2">
      <c r="A127" s="28" t="s">
        <v>457</v>
      </c>
      <c r="B127" s="1" t="s">
        <v>317</v>
      </c>
      <c r="C127" s="27"/>
      <c r="D127" s="27"/>
      <c r="E127" s="36"/>
      <c r="F127" s="27"/>
      <c r="G127" s="18" t="s">
        <v>279</v>
      </c>
      <c r="H127" s="19" t="s">
        <v>282</v>
      </c>
      <c r="I127" s="3">
        <v>40434</v>
      </c>
      <c r="J127" s="4">
        <v>0.87989079861111108</v>
      </c>
      <c r="K127" s="4"/>
      <c r="L127" s="1" t="s">
        <v>23</v>
      </c>
      <c r="M127" s="1"/>
      <c r="N127" s="1"/>
      <c r="O127" s="43"/>
      <c r="P127" s="43"/>
      <c r="Q127" s="43"/>
      <c r="R127" s="1"/>
      <c r="S127" s="1"/>
      <c r="T127" s="1"/>
      <c r="U127" s="1"/>
      <c r="V127" s="1"/>
      <c r="W127" s="1"/>
      <c r="X127" s="1"/>
      <c r="Y127" s="1"/>
      <c r="Z127" s="46"/>
      <c r="AA127" s="46"/>
      <c r="AB127" s="46"/>
      <c r="AC127" s="54"/>
      <c r="AD127" s="54"/>
      <c r="AE127" s="10">
        <v>0.70699999999999996</v>
      </c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">
        <v>3</v>
      </c>
      <c r="AU127" s="9">
        <v>3.6960000000000002</v>
      </c>
      <c r="AV127" s="10">
        <v>0.3962</v>
      </c>
      <c r="AW127" s="9">
        <v>3.42</v>
      </c>
      <c r="AX127" s="10"/>
      <c r="AY127" s="7" t="s">
        <v>31</v>
      </c>
      <c r="AZ127" s="22">
        <v>0.16821515885346716</v>
      </c>
      <c r="BA127" s="9"/>
      <c r="BB127" s="22">
        <v>0.4485555502509907</v>
      </c>
      <c r="BC127" s="22">
        <v>0.37985537321801693</v>
      </c>
      <c r="BD127" s="22">
        <v>7.8601486867043162E-4</v>
      </c>
      <c r="BE127" s="22">
        <v>0</v>
      </c>
      <c r="BF127" s="22">
        <v>2.58790280885479E-3</v>
      </c>
    </row>
    <row r="128" spans="1:58" customFormat="1" ht="16" hidden="1" x14ac:dyDescent="0.2">
      <c r="A128" s="28" t="s">
        <v>457</v>
      </c>
      <c r="B128" s="1" t="s">
        <v>317</v>
      </c>
      <c r="C128" s="27"/>
      <c r="D128" s="27"/>
      <c r="E128" s="36"/>
      <c r="F128" s="27"/>
      <c r="G128" s="18" t="s">
        <v>280</v>
      </c>
      <c r="H128" s="19" t="s">
        <v>283</v>
      </c>
      <c r="I128" s="3">
        <v>40434</v>
      </c>
      <c r="J128" s="4">
        <v>0.75809246527777774</v>
      </c>
      <c r="K128" s="4"/>
      <c r="L128" s="1" t="s">
        <v>23</v>
      </c>
      <c r="M128" s="1"/>
      <c r="N128" s="1"/>
      <c r="O128" s="43"/>
      <c r="P128" s="43"/>
      <c r="Q128" s="43"/>
      <c r="R128" s="1"/>
      <c r="S128" s="1"/>
      <c r="T128" s="1"/>
      <c r="U128" s="1"/>
      <c r="V128" s="1"/>
      <c r="W128" s="1"/>
      <c r="X128" s="1"/>
      <c r="Y128" s="1"/>
      <c r="Z128" s="46"/>
      <c r="AA128" s="46"/>
      <c r="AB128" s="46"/>
      <c r="AC128" s="54"/>
      <c r="AD128" s="54"/>
      <c r="AE128" s="10">
        <v>0.70599999999999996</v>
      </c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">
        <v>2.5</v>
      </c>
      <c r="AU128" s="9">
        <v>2.8879999999999999</v>
      </c>
      <c r="AV128" s="10">
        <v>0.4007</v>
      </c>
      <c r="AW128" s="9">
        <v>1.92</v>
      </c>
      <c r="AX128" s="10"/>
      <c r="AY128" s="7" t="s">
        <v>31</v>
      </c>
      <c r="AZ128" s="22">
        <v>0.16808680062168729</v>
      </c>
      <c r="BA128" s="9"/>
      <c r="BB128" s="22">
        <v>0.44855061346819008</v>
      </c>
      <c r="BC128" s="22">
        <v>0.37979405634959001</v>
      </c>
      <c r="BD128" s="22">
        <v>9.2082754740980134E-4</v>
      </c>
      <c r="BE128" s="22">
        <v>0</v>
      </c>
      <c r="BF128" s="22">
        <v>2.6477020131227382E-3</v>
      </c>
    </row>
    <row r="129" spans="1:58" customFormat="1" ht="16" hidden="1" x14ac:dyDescent="0.2">
      <c r="A129" s="28" t="s">
        <v>457</v>
      </c>
      <c r="B129" s="1" t="s">
        <v>317</v>
      </c>
      <c r="C129" s="27"/>
      <c r="D129" s="27"/>
      <c r="E129" s="36"/>
      <c r="F129" s="27"/>
      <c r="G129" s="18" t="s">
        <v>281</v>
      </c>
      <c r="H129" s="19" t="s">
        <v>284</v>
      </c>
      <c r="I129" s="3">
        <v>40434</v>
      </c>
      <c r="J129" s="4">
        <v>0.80751796296296297</v>
      </c>
      <c r="K129" s="4"/>
      <c r="L129" s="1" t="s">
        <v>23</v>
      </c>
      <c r="M129" s="1"/>
      <c r="N129" s="1"/>
      <c r="O129" s="43"/>
      <c r="P129" s="43"/>
      <c r="Q129" s="43"/>
      <c r="R129" s="1"/>
      <c r="S129" s="1"/>
      <c r="T129" s="1"/>
      <c r="U129" s="1"/>
      <c r="V129" s="1"/>
      <c r="W129" s="1"/>
      <c r="X129" s="1"/>
      <c r="Y129" s="1"/>
      <c r="Z129" s="46"/>
      <c r="AA129" s="46"/>
      <c r="AB129" s="46"/>
      <c r="AC129" s="54"/>
      <c r="AD129" s="54"/>
      <c r="AE129" s="10">
        <v>0.70599999999999996</v>
      </c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">
        <v>3</v>
      </c>
      <c r="AU129" s="9">
        <v>3.2010000000000001</v>
      </c>
      <c r="AV129" s="10">
        <v>0.38219999999999998</v>
      </c>
      <c r="AW129" s="9">
        <v>2.52</v>
      </c>
      <c r="AX129" s="10"/>
      <c r="AY129" s="7" t="s">
        <v>33</v>
      </c>
      <c r="AZ129" s="22">
        <v>0.16787002598908476</v>
      </c>
      <c r="BA129" s="9"/>
      <c r="BB129" s="22">
        <v>0.44855526160982262</v>
      </c>
      <c r="BC129" s="22">
        <v>0.37969930012791686</v>
      </c>
      <c r="BD129" s="22">
        <v>1.1537151880537033E-3</v>
      </c>
      <c r="BE129" s="22">
        <v>0</v>
      </c>
      <c r="BF129" s="22">
        <v>2.7216970851219346E-3</v>
      </c>
    </row>
    <row r="130" spans="1:58" customFormat="1" ht="16" hidden="1" x14ac:dyDescent="0.2">
      <c r="A130" s="28" t="s">
        <v>457</v>
      </c>
      <c r="B130" s="1" t="s">
        <v>317</v>
      </c>
      <c r="C130" s="27"/>
      <c r="D130" s="27"/>
      <c r="E130" s="36"/>
      <c r="F130" s="27"/>
      <c r="G130" s="18" t="s">
        <v>286</v>
      </c>
      <c r="H130" s="19" t="s">
        <v>285</v>
      </c>
      <c r="I130" s="3">
        <v>40434</v>
      </c>
      <c r="J130" s="4">
        <v>0.82597513888888896</v>
      </c>
      <c r="K130" s="4"/>
      <c r="L130" s="1" t="s">
        <v>23</v>
      </c>
      <c r="M130" s="1"/>
      <c r="N130" s="1"/>
      <c r="O130" s="43"/>
      <c r="P130" s="43"/>
      <c r="Q130" s="43"/>
      <c r="R130" s="1"/>
      <c r="S130" s="1"/>
      <c r="T130" s="1"/>
      <c r="U130" s="1"/>
      <c r="V130" s="1"/>
      <c r="W130" s="1"/>
      <c r="X130" s="1"/>
      <c r="Y130" s="1"/>
      <c r="Z130" s="46"/>
      <c r="AA130" s="46"/>
      <c r="AB130" s="46"/>
      <c r="AC130" s="54"/>
      <c r="AD130" s="54"/>
      <c r="AE130" s="10">
        <v>0.70699999999999996</v>
      </c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">
        <v>2.5</v>
      </c>
      <c r="AU130" s="9">
        <v>2.9260000000000002</v>
      </c>
      <c r="AV130" s="10">
        <v>0.41</v>
      </c>
      <c r="AW130" s="9" t="e">
        <v>#N/A</v>
      </c>
      <c r="AX130" s="10"/>
      <c r="AY130" s="7" t="s">
        <v>33</v>
      </c>
      <c r="AZ130" s="22">
        <v>0.16774529957721385</v>
      </c>
      <c r="BA130" s="9"/>
      <c r="BB130" s="22">
        <v>0.44855974865903325</v>
      </c>
      <c r="BC130" s="22">
        <v>0.37964600789335134</v>
      </c>
      <c r="BD130" s="22">
        <v>1.2884402171669297E-3</v>
      </c>
      <c r="BE130" s="22">
        <v>0</v>
      </c>
      <c r="BF130" s="22">
        <v>2.7605036532346605E-3</v>
      </c>
    </row>
    <row r="131" spans="1:58" customFormat="1" ht="16" hidden="1" x14ac:dyDescent="0.2">
      <c r="A131" s="28" t="s">
        <v>457</v>
      </c>
      <c r="B131" s="1" t="s">
        <v>317</v>
      </c>
      <c r="C131" s="27"/>
      <c r="D131" s="27"/>
      <c r="E131" s="36"/>
      <c r="F131" s="27"/>
      <c r="G131" s="18" t="s">
        <v>291</v>
      </c>
      <c r="H131" s="19" t="s">
        <v>289</v>
      </c>
      <c r="I131" s="3">
        <v>40438</v>
      </c>
      <c r="J131" s="4">
        <v>6.4468159722222224E-2</v>
      </c>
      <c r="K131" s="4"/>
      <c r="L131" s="1" t="s">
        <v>9</v>
      </c>
      <c r="M131" s="1"/>
      <c r="N131" s="1"/>
      <c r="O131" s="43"/>
      <c r="P131" s="43"/>
      <c r="Q131" s="43"/>
      <c r="R131" s="1"/>
      <c r="S131" s="1"/>
      <c r="T131" s="1"/>
      <c r="U131" s="1"/>
      <c r="V131" s="1"/>
      <c r="W131" s="1"/>
      <c r="X131" s="1"/>
      <c r="Y131" s="1"/>
      <c r="Z131" s="46"/>
      <c r="AA131" s="46"/>
      <c r="AB131" s="46"/>
      <c r="AC131" s="54"/>
      <c r="AD131" s="54"/>
      <c r="AE131" s="10">
        <v>0.70599999999999996</v>
      </c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">
        <v>3.5</v>
      </c>
      <c r="AU131" s="9">
        <v>3.4329999999999998</v>
      </c>
      <c r="AV131" s="10" t="e">
        <v>#N/A</v>
      </c>
      <c r="AW131" s="9">
        <v>3.36</v>
      </c>
      <c r="AX131" s="10" t="s">
        <v>381</v>
      </c>
      <c r="AY131" s="7" t="s">
        <v>31</v>
      </c>
      <c r="AZ131" s="22">
        <v>0.1667238773697613</v>
      </c>
      <c r="BA131" s="9"/>
      <c r="BB131" s="22">
        <v>0.4486055974497129</v>
      </c>
      <c r="BC131" s="22">
        <v>0.3792329712173142</v>
      </c>
      <c r="BD131" s="22">
        <v>1.8971645319314642E-3</v>
      </c>
      <c r="BE131" s="22">
        <v>2.2365311807437001E-4</v>
      </c>
      <c r="BF131" s="22">
        <v>3.3167363132057368E-3</v>
      </c>
    </row>
    <row r="132" spans="1:58" customFormat="1" ht="16" hidden="1" x14ac:dyDescent="0.2">
      <c r="A132" s="28" t="s">
        <v>457</v>
      </c>
      <c r="B132" s="1" t="s">
        <v>317</v>
      </c>
      <c r="C132" s="27"/>
      <c r="D132" s="27"/>
      <c r="E132" s="36"/>
      <c r="F132" s="27"/>
      <c r="G132" s="18" t="s">
        <v>292</v>
      </c>
      <c r="H132" s="19" t="s">
        <v>290</v>
      </c>
      <c r="I132" s="3">
        <v>40438</v>
      </c>
      <c r="J132" s="4">
        <v>0.16388127314814815</v>
      </c>
      <c r="K132" s="4"/>
      <c r="L132" s="1" t="s">
        <v>9</v>
      </c>
      <c r="M132" s="1"/>
      <c r="N132" s="1"/>
      <c r="O132" s="43"/>
      <c r="P132" s="43"/>
      <c r="Q132" s="43"/>
      <c r="R132" s="1"/>
      <c r="S132" s="1"/>
      <c r="T132" s="1"/>
      <c r="U132" s="1"/>
      <c r="V132" s="1"/>
      <c r="W132" s="1"/>
      <c r="X132" s="1"/>
      <c r="Y132" s="1"/>
      <c r="Z132" s="46"/>
      <c r="AA132" s="46"/>
      <c r="AB132" s="46"/>
      <c r="AC132" s="54"/>
      <c r="AD132" s="54"/>
      <c r="AE132" s="10">
        <v>0.70699999999999996</v>
      </c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">
        <v>4</v>
      </c>
      <c r="AU132" s="9">
        <v>3.0150000000000001</v>
      </c>
      <c r="AV132" s="10" t="e">
        <v>#N/A</v>
      </c>
      <c r="AW132" s="9">
        <v>2.9</v>
      </c>
      <c r="AX132" s="10" t="s">
        <v>381</v>
      </c>
      <c r="AY132" s="7" t="s">
        <v>33</v>
      </c>
      <c r="AZ132" s="22">
        <v>0.16583527992703617</v>
      </c>
      <c r="BA132" s="9"/>
      <c r="BB132" s="22">
        <v>0.44900496339227863</v>
      </c>
      <c r="BC132" s="22">
        <v>0.379119410272793</v>
      </c>
      <c r="BD132" s="22">
        <v>2.5065398022164043E-3</v>
      </c>
      <c r="BE132" s="22">
        <v>2.1806348593437575E-4</v>
      </c>
      <c r="BF132" s="22">
        <v>3.3157431197414493E-3</v>
      </c>
    </row>
    <row r="133" spans="1:58" customFormat="1" ht="16" hidden="1" x14ac:dyDescent="0.2">
      <c r="A133" s="28" t="s">
        <v>457</v>
      </c>
      <c r="B133" s="1" t="s">
        <v>317</v>
      </c>
      <c r="C133" s="27"/>
      <c r="D133" s="27"/>
      <c r="E133" s="36"/>
      <c r="F133" s="27"/>
      <c r="G133" s="18" t="s">
        <v>297</v>
      </c>
      <c r="H133" s="19" t="s">
        <v>306</v>
      </c>
      <c r="I133" s="3">
        <v>40457</v>
      </c>
      <c r="J133" s="4">
        <v>0.47838663194444447</v>
      </c>
      <c r="K133" s="4"/>
      <c r="L133" s="1" t="s">
        <v>9</v>
      </c>
      <c r="M133" s="1"/>
      <c r="N133" s="1"/>
      <c r="O133" s="43"/>
      <c r="P133" s="43"/>
      <c r="Q133" s="43"/>
      <c r="R133" s="1"/>
      <c r="S133" s="1"/>
      <c r="T133" s="1"/>
      <c r="U133" s="1"/>
      <c r="V133" s="1"/>
      <c r="W133" s="1"/>
      <c r="X133" s="1"/>
      <c r="Y133" s="1"/>
      <c r="Z133" s="46"/>
      <c r="AA133" s="46"/>
      <c r="AB133" s="46"/>
      <c r="AC133" s="54"/>
      <c r="AD133" s="54"/>
      <c r="AE133" s="10">
        <v>1.0049999999999999</v>
      </c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">
        <v>2.5</v>
      </c>
      <c r="AU133" s="9">
        <v>1.8879999999999999</v>
      </c>
      <c r="AV133" s="10">
        <v>0.61499999999999999</v>
      </c>
      <c r="AW133" s="10" t="e">
        <v>#N/A</v>
      </c>
      <c r="AX133" s="10" t="s">
        <v>294</v>
      </c>
      <c r="AY133" s="7" t="s">
        <v>31</v>
      </c>
      <c r="AZ133" s="22">
        <v>0.23872351753938453</v>
      </c>
      <c r="BA133" s="9"/>
      <c r="BB133" s="22">
        <v>0.20044198106419406</v>
      </c>
      <c r="BC133" s="22">
        <v>0.5591343465033265</v>
      </c>
      <c r="BD133" s="22">
        <v>7.6169936114550078E-4</v>
      </c>
      <c r="BE133" s="22">
        <v>2.0704676041400385E-4</v>
      </c>
      <c r="BF133" s="22">
        <v>7.314087715354137E-4</v>
      </c>
    </row>
    <row r="134" spans="1:58" customFormat="1" ht="16" hidden="1" x14ac:dyDescent="0.2">
      <c r="A134" s="28" t="s">
        <v>457</v>
      </c>
      <c r="B134" s="1" t="s">
        <v>317</v>
      </c>
      <c r="C134" s="27"/>
      <c r="D134" s="27"/>
      <c r="E134" s="36"/>
      <c r="F134" s="27"/>
      <c r="G134" s="18" t="s">
        <v>298</v>
      </c>
      <c r="H134" s="19" t="s">
        <v>307</v>
      </c>
      <c r="I134" s="3">
        <v>40457</v>
      </c>
      <c r="J134" s="4">
        <v>0.54105490740740747</v>
      </c>
      <c r="K134" s="4"/>
      <c r="L134" s="1" t="s">
        <v>9</v>
      </c>
      <c r="M134" s="1"/>
      <c r="N134" s="1"/>
      <c r="O134" s="43"/>
      <c r="P134" s="43"/>
      <c r="Q134" s="43"/>
      <c r="R134" s="1"/>
      <c r="S134" s="1"/>
      <c r="T134" s="1"/>
      <c r="U134" s="1"/>
      <c r="V134" s="1"/>
      <c r="W134" s="1"/>
      <c r="X134" s="1"/>
      <c r="Y134" s="1"/>
      <c r="Z134" s="46"/>
      <c r="AA134" s="46"/>
      <c r="AB134" s="46"/>
      <c r="AC134" s="54"/>
      <c r="AD134" s="54"/>
      <c r="AE134" s="10">
        <v>1.006</v>
      </c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">
        <v>3</v>
      </c>
      <c r="AU134" s="9">
        <v>2.7669999999999999</v>
      </c>
      <c r="AV134" s="10">
        <v>0.57509999999999994</v>
      </c>
      <c r="AW134" s="10" t="e">
        <v>#N/A</v>
      </c>
      <c r="AX134" s="10" t="s">
        <v>294</v>
      </c>
      <c r="AY134" s="7" t="s">
        <v>31</v>
      </c>
      <c r="AZ134" s="22">
        <v>0.23844121944515453</v>
      </c>
      <c r="BA134" s="9"/>
      <c r="BB134" s="22">
        <v>0.20057101145262685</v>
      </c>
      <c r="BC134" s="22">
        <v>0.5590540303804965</v>
      </c>
      <c r="BD134" s="22">
        <v>9.4195865066300211E-4</v>
      </c>
      <c r="BE134" s="22">
        <v>2.604763617811899E-4</v>
      </c>
      <c r="BF134" s="22">
        <v>7.3130370927783491E-4</v>
      </c>
    </row>
    <row r="135" spans="1:58" customFormat="1" ht="16" hidden="1" x14ac:dyDescent="0.2">
      <c r="A135" s="28" t="s">
        <v>457</v>
      </c>
      <c r="B135" s="1" t="s">
        <v>317</v>
      </c>
      <c r="C135" s="27"/>
      <c r="D135" s="27"/>
      <c r="E135" s="36"/>
      <c r="F135" s="27"/>
      <c r="G135" s="18" t="s">
        <v>299</v>
      </c>
      <c r="H135" s="19" t="s">
        <v>308</v>
      </c>
      <c r="I135" s="3">
        <v>40457</v>
      </c>
      <c r="J135" s="4">
        <v>0.58332528935185179</v>
      </c>
      <c r="K135" s="4"/>
      <c r="L135" s="1" t="s">
        <v>9</v>
      </c>
      <c r="M135" s="1"/>
      <c r="N135" s="1"/>
      <c r="O135" s="43"/>
      <c r="P135" s="43"/>
      <c r="Q135" s="43"/>
      <c r="R135" s="1"/>
      <c r="S135" s="1"/>
      <c r="T135" s="1"/>
      <c r="U135" s="1"/>
      <c r="V135" s="1"/>
      <c r="W135" s="1"/>
      <c r="X135" s="1"/>
      <c r="Y135" s="1"/>
      <c r="Z135" s="46"/>
      <c r="AA135" s="46"/>
      <c r="AB135" s="46"/>
      <c r="AC135" s="54"/>
      <c r="AD135" s="54"/>
      <c r="AE135" s="10">
        <v>1.0089999999999999</v>
      </c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">
        <v>3.5</v>
      </c>
      <c r="AU135" s="9">
        <v>3.3180000000000001</v>
      </c>
      <c r="AV135" s="10">
        <v>0.51600000000000001</v>
      </c>
      <c r="AW135" s="9" t="e">
        <v>#N/A</v>
      </c>
      <c r="AX135" s="10" t="s">
        <v>294</v>
      </c>
      <c r="AY135" s="7" t="s">
        <v>31</v>
      </c>
      <c r="AZ135" s="22">
        <v>0.23800314375623205</v>
      </c>
      <c r="BA135" s="9"/>
      <c r="BB135" s="22">
        <v>0.20078429787779992</v>
      </c>
      <c r="BC135" s="22">
        <v>0.55895010974844361</v>
      </c>
      <c r="BD135" s="22">
        <v>1.2281491315647233E-3</v>
      </c>
      <c r="BE135" s="22">
        <v>3.0313171621475785E-4</v>
      </c>
      <c r="BF135" s="22">
        <v>7.3116776974505103E-4</v>
      </c>
    </row>
    <row r="136" spans="1:58" customFormat="1" ht="16" hidden="1" x14ac:dyDescent="0.2">
      <c r="A136" s="28" t="s">
        <v>457</v>
      </c>
      <c r="B136" s="1" t="s">
        <v>317</v>
      </c>
      <c r="C136" s="27"/>
      <c r="D136" s="27"/>
      <c r="E136" s="36"/>
      <c r="F136" s="27"/>
      <c r="G136" s="18" t="s">
        <v>300</v>
      </c>
      <c r="H136" s="19" t="s">
        <v>309</v>
      </c>
      <c r="I136" s="3">
        <v>40457</v>
      </c>
      <c r="J136" s="4">
        <v>0.62298975694444447</v>
      </c>
      <c r="K136" s="4"/>
      <c r="L136" s="1" t="s">
        <v>9</v>
      </c>
      <c r="M136" s="1"/>
      <c r="N136" s="1"/>
      <c r="O136" s="43"/>
      <c r="P136" s="43"/>
      <c r="Q136" s="43"/>
      <c r="R136" s="1"/>
      <c r="S136" s="1"/>
      <c r="T136" s="1"/>
      <c r="U136" s="1"/>
      <c r="V136" s="1"/>
      <c r="W136" s="1"/>
      <c r="X136" s="1"/>
      <c r="Y136" s="1"/>
      <c r="Z136" s="46"/>
      <c r="AA136" s="46"/>
      <c r="AB136" s="46"/>
      <c r="AC136" s="54"/>
      <c r="AD136" s="54"/>
      <c r="AE136" s="10">
        <v>1.0089999999999999</v>
      </c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">
        <v>4</v>
      </c>
      <c r="AU136" s="9">
        <v>3.8010000000000002</v>
      </c>
      <c r="AV136" s="10">
        <v>0.59040000000000004</v>
      </c>
      <c r="AW136" s="9">
        <v>2.92</v>
      </c>
      <c r="AX136" s="10" t="s">
        <v>354</v>
      </c>
      <c r="AY136" s="7" t="s">
        <v>31</v>
      </c>
      <c r="AZ136" s="22">
        <v>0.23735007157312399</v>
      </c>
      <c r="BA136" s="9"/>
      <c r="BB136" s="22">
        <v>0.20110298762863346</v>
      </c>
      <c r="BC136" s="22">
        <v>0.55879634228403585</v>
      </c>
      <c r="BD136" s="22">
        <v>1.655154827184227E-3</v>
      </c>
      <c r="BE136" s="22">
        <v>3.6447706190922659E-4</v>
      </c>
      <c r="BF136" s="22">
        <v>7.3096662511326822E-4</v>
      </c>
    </row>
    <row r="137" spans="1:58" customFormat="1" ht="16" hidden="1" x14ac:dyDescent="0.2">
      <c r="A137" s="28" t="s">
        <v>457</v>
      </c>
      <c r="B137" s="1" t="s">
        <v>317</v>
      </c>
      <c r="C137" s="27"/>
      <c r="D137" s="27"/>
      <c r="E137" s="36"/>
      <c r="F137" s="27"/>
      <c r="G137" s="18" t="s">
        <v>301</v>
      </c>
      <c r="H137" s="19" t="s">
        <v>310</v>
      </c>
      <c r="I137" s="3">
        <v>40457</v>
      </c>
      <c r="J137" s="4">
        <v>0.68212129629629636</v>
      </c>
      <c r="K137" s="4"/>
      <c r="L137" s="1" t="s">
        <v>9</v>
      </c>
      <c r="M137" s="1"/>
      <c r="N137" s="1"/>
      <c r="O137" s="43"/>
      <c r="P137" s="43"/>
      <c r="Q137" s="43"/>
      <c r="R137" s="1"/>
      <c r="S137" s="1"/>
      <c r="T137" s="1"/>
      <c r="U137" s="1"/>
      <c r="V137" s="1"/>
      <c r="W137" s="1"/>
      <c r="X137" s="1"/>
      <c r="Y137" s="1"/>
      <c r="Z137" s="46"/>
      <c r="AA137" s="46"/>
      <c r="AB137" s="46"/>
      <c r="AC137" s="54"/>
      <c r="AD137" s="54"/>
      <c r="AE137" s="10">
        <v>1.0109999999999999</v>
      </c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">
        <v>3.5</v>
      </c>
      <c r="AU137" s="9">
        <v>2.93</v>
      </c>
      <c r="AV137" s="10">
        <v>0.59689999999999999</v>
      </c>
      <c r="AW137" s="9">
        <v>0.46</v>
      </c>
      <c r="AX137" s="10" t="s">
        <v>295</v>
      </c>
      <c r="AY137" s="7" t="s">
        <v>33</v>
      </c>
      <c r="AZ137" s="22">
        <v>0.23692195305894095</v>
      </c>
      <c r="BA137" s="9"/>
      <c r="BB137" s="22">
        <v>0.20132419418991049</v>
      </c>
      <c r="BC137" s="22">
        <v>0.55871504447830411</v>
      </c>
      <c r="BD137" s="22">
        <v>1.9411591710022475E-3</v>
      </c>
      <c r="BE137" s="22">
        <v>3.667888231349917E-4</v>
      </c>
      <c r="BF137" s="22">
        <v>7.3086027870727357E-4</v>
      </c>
    </row>
    <row r="138" spans="1:58" customFormat="1" ht="16" hidden="1" x14ac:dyDescent="0.2">
      <c r="A138" s="28" t="s">
        <v>457</v>
      </c>
      <c r="B138" s="1" t="s">
        <v>317</v>
      </c>
      <c r="C138" s="27"/>
      <c r="D138" s="27"/>
      <c r="E138" s="36"/>
      <c r="F138" s="27"/>
      <c r="G138" s="18" t="s">
        <v>302</v>
      </c>
      <c r="H138" s="19" t="s">
        <v>311</v>
      </c>
      <c r="I138" s="3">
        <v>40457</v>
      </c>
      <c r="J138" s="4">
        <v>0.72984157407407402</v>
      </c>
      <c r="K138" s="4"/>
      <c r="L138" s="1" t="s">
        <v>9</v>
      </c>
      <c r="M138" s="1"/>
      <c r="N138" s="1"/>
      <c r="O138" s="43"/>
      <c r="P138" s="43"/>
      <c r="Q138" s="43"/>
      <c r="R138" s="1"/>
      <c r="S138" s="1"/>
      <c r="T138" s="1"/>
      <c r="U138" s="1"/>
      <c r="V138" s="1"/>
      <c r="W138" s="1"/>
      <c r="X138" s="1"/>
      <c r="Y138" s="1"/>
      <c r="Z138" s="46"/>
      <c r="AA138" s="46"/>
      <c r="AB138" s="46"/>
      <c r="AC138" s="54"/>
      <c r="AD138" s="54"/>
      <c r="AE138" s="10">
        <v>1.0109999999999999</v>
      </c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">
        <v>3.5</v>
      </c>
      <c r="AU138" s="9">
        <v>3.1960000000000002</v>
      </c>
      <c r="AV138" s="10">
        <v>0.50049999999999994</v>
      </c>
      <c r="AW138" s="9" t="e">
        <v>#N/A</v>
      </c>
      <c r="AX138" s="10" t="s">
        <v>353</v>
      </c>
      <c r="AY138" s="7" t="s">
        <v>31</v>
      </c>
      <c r="AZ138" s="22">
        <v>0.23648555197416371</v>
      </c>
      <c r="BA138" s="9"/>
      <c r="BB138" s="22">
        <v>0.20153817165953841</v>
      </c>
      <c r="BC138" s="22">
        <v>0.55861391145192052</v>
      </c>
      <c r="BD138" s="22">
        <v>2.2270011364094859E-3</v>
      </c>
      <c r="BE138" s="22">
        <v>4.0463579230073015E-4</v>
      </c>
      <c r="BF138" s="22">
        <v>7.3072798566705614E-4</v>
      </c>
    </row>
    <row r="139" spans="1:58" customFormat="1" ht="16" hidden="1" x14ac:dyDescent="0.2">
      <c r="A139" s="28" t="s">
        <v>457</v>
      </c>
      <c r="B139" s="1" t="s">
        <v>317</v>
      </c>
      <c r="C139" s="1"/>
      <c r="D139" s="27"/>
      <c r="E139" s="36"/>
      <c r="F139" s="1" t="s">
        <v>318</v>
      </c>
      <c r="G139" s="18" t="s">
        <v>303</v>
      </c>
      <c r="H139" s="19" t="s">
        <v>312</v>
      </c>
      <c r="I139" s="3">
        <v>40457</v>
      </c>
      <c r="J139" s="4">
        <v>0.74554791666666664</v>
      </c>
      <c r="K139" s="4"/>
      <c r="L139" s="1" t="s">
        <v>9</v>
      </c>
      <c r="M139" s="1"/>
      <c r="N139" s="1"/>
      <c r="O139" s="43"/>
      <c r="P139" s="43"/>
      <c r="Q139" s="43"/>
      <c r="R139" s="1"/>
      <c r="S139" s="1"/>
      <c r="T139" s="1"/>
      <c r="U139" s="1"/>
      <c r="V139" s="1"/>
      <c r="W139" s="1"/>
      <c r="X139" s="1"/>
      <c r="Y139" s="1"/>
      <c r="Z139" s="46"/>
      <c r="AA139" s="46"/>
      <c r="AB139" s="46"/>
      <c r="AC139" s="54"/>
      <c r="AD139" s="54"/>
      <c r="AE139" s="10">
        <v>1.0109999999999999</v>
      </c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">
        <v>3.5</v>
      </c>
      <c r="AU139" s="9">
        <v>3.254</v>
      </c>
      <c r="AV139" s="10">
        <v>0.52339999999999998</v>
      </c>
      <c r="AW139" s="9" t="e">
        <v>#N/A</v>
      </c>
      <c r="AX139" s="10" t="s">
        <v>387</v>
      </c>
      <c r="AY139" s="7" t="s">
        <v>31</v>
      </c>
      <c r="AZ139" s="22">
        <v>0.23605847148830575</v>
      </c>
      <c r="BA139" s="9"/>
      <c r="BB139" s="22">
        <v>0.20175990301703092</v>
      </c>
      <c r="BC139" s="22">
        <v>0.55853449462320515</v>
      </c>
      <c r="BD139" s="22">
        <v>2.5128371761350432E-3</v>
      </c>
      <c r="BE139" s="22">
        <v>4.0366959553880322E-4</v>
      </c>
      <c r="BF139" s="22">
        <v>7.3062409978436418E-4</v>
      </c>
    </row>
    <row r="140" spans="1:58" customFormat="1" ht="16" hidden="1" x14ac:dyDescent="0.2">
      <c r="A140" s="28" t="s">
        <v>457</v>
      </c>
      <c r="B140" s="1" t="s">
        <v>317</v>
      </c>
      <c r="C140" s="1" t="s">
        <v>316</v>
      </c>
      <c r="D140" s="27"/>
      <c r="E140" s="36"/>
      <c r="F140" s="1"/>
      <c r="G140" s="18" t="s">
        <v>304</v>
      </c>
      <c r="H140" s="19" t="s">
        <v>313</v>
      </c>
      <c r="I140" s="3">
        <v>40457</v>
      </c>
      <c r="J140" s="4">
        <v>0.75606592592592603</v>
      </c>
      <c r="K140" s="4"/>
      <c r="L140" s="1" t="s">
        <v>9</v>
      </c>
      <c r="M140" s="1"/>
      <c r="N140" s="1"/>
      <c r="O140" s="43"/>
      <c r="P140" s="43"/>
      <c r="Q140" s="43"/>
      <c r="R140" s="1"/>
      <c r="S140" s="1"/>
      <c r="T140" s="1"/>
      <c r="U140" s="1"/>
      <c r="V140" s="1"/>
      <c r="W140" s="1"/>
      <c r="X140" s="1"/>
      <c r="Y140" s="1"/>
      <c r="Z140" s="46"/>
      <c r="AA140" s="46"/>
      <c r="AB140" s="46"/>
      <c r="AC140" s="54"/>
      <c r="AD140" s="54"/>
      <c r="AE140" s="10">
        <v>1.0109999999999999</v>
      </c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">
        <v>3.5</v>
      </c>
      <c r="AU140" s="7">
        <v>3.2</v>
      </c>
      <c r="AV140" s="10" t="e">
        <v>#N/A</v>
      </c>
      <c r="AW140" s="9" t="e">
        <v>#N/A</v>
      </c>
      <c r="AX140" s="10" t="s">
        <v>388</v>
      </c>
      <c r="AY140" s="7" t="s">
        <v>31</v>
      </c>
      <c r="AZ140" s="22">
        <v>0.23563148801923878</v>
      </c>
      <c r="BA140" s="9"/>
      <c r="BB140" s="22">
        <v>0.20198155042192734</v>
      </c>
      <c r="BC140" s="22">
        <v>0.55845504254339762</v>
      </c>
      <c r="BD140" s="22">
        <v>2.7985916643370455E-3</v>
      </c>
      <c r="BE140" s="22">
        <v>4.0280718330992229E-4</v>
      </c>
      <c r="BF140" s="22">
        <v>7.3052016778939481E-4</v>
      </c>
    </row>
    <row r="141" spans="1:58" customFormat="1" ht="16" hidden="1" x14ac:dyDescent="0.2">
      <c r="A141" s="28" t="s">
        <v>457</v>
      </c>
      <c r="B141" s="27" t="s">
        <v>317</v>
      </c>
      <c r="C141" s="27"/>
      <c r="D141" s="27"/>
      <c r="E141" s="36"/>
      <c r="F141" s="1"/>
      <c r="G141" s="18" t="s">
        <v>305</v>
      </c>
      <c r="H141" s="19" t="s">
        <v>314</v>
      </c>
      <c r="I141" s="3">
        <v>40457</v>
      </c>
      <c r="J141" s="4">
        <v>0.79845134259259254</v>
      </c>
      <c r="K141" s="4"/>
      <c r="L141" s="1" t="s">
        <v>9</v>
      </c>
      <c r="M141" s="1"/>
      <c r="N141" s="1"/>
      <c r="O141" s="43"/>
      <c r="P141" s="43"/>
      <c r="Q141" s="43"/>
      <c r="R141" s="1"/>
      <c r="S141" s="1"/>
      <c r="T141" s="1"/>
      <c r="U141" s="1"/>
      <c r="V141" s="1"/>
      <c r="W141" s="1"/>
      <c r="X141" s="1"/>
      <c r="Y141" s="1"/>
      <c r="Z141" s="46"/>
      <c r="AA141" s="46"/>
      <c r="AB141" s="46"/>
      <c r="AC141" s="54"/>
      <c r="AD141" s="54"/>
      <c r="AE141" s="10">
        <v>1.0109999999999999</v>
      </c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">
        <v>1.5</v>
      </c>
      <c r="AU141" s="9">
        <v>1.9870000000000001</v>
      </c>
      <c r="AV141" s="10">
        <v>0.6804</v>
      </c>
      <c r="AW141" s="9" t="e">
        <v>#N/A</v>
      </c>
      <c r="AX141" s="10" t="s">
        <v>294</v>
      </c>
      <c r="AY141" s="7" t="s">
        <v>31</v>
      </c>
      <c r="AZ141" s="22">
        <v>0.23558189340273195</v>
      </c>
      <c r="BA141" s="9"/>
      <c r="BB141" s="22">
        <v>0.20198528656328565</v>
      </c>
      <c r="BC141" s="22">
        <v>0.55841089017784451</v>
      </c>
      <c r="BD141" s="22">
        <v>2.8208905537749577E-3</v>
      </c>
      <c r="BE141" s="22">
        <v>4.7057689068830366E-4</v>
      </c>
      <c r="BF141" s="22">
        <v>7.3046241167469442E-4</v>
      </c>
    </row>
    <row r="142" spans="1:58" customFormat="1" ht="16" hidden="1" x14ac:dyDescent="0.2">
      <c r="A142" s="28" t="s">
        <v>457</v>
      </c>
      <c r="B142" s="1" t="s">
        <v>317</v>
      </c>
      <c r="C142" s="27"/>
      <c r="D142" s="27"/>
      <c r="E142" s="36"/>
      <c r="F142" s="1"/>
      <c r="G142" s="18" t="s">
        <v>335</v>
      </c>
      <c r="H142" s="19" t="s">
        <v>339</v>
      </c>
      <c r="I142" s="3">
        <v>40486</v>
      </c>
      <c r="J142" s="4">
        <v>0.70323339120370365</v>
      </c>
      <c r="K142" s="4"/>
      <c r="L142" s="1" t="s">
        <v>23</v>
      </c>
      <c r="M142" s="1"/>
      <c r="N142" s="1"/>
      <c r="O142" s="43"/>
      <c r="P142" s="43"/>
      <c r="Q142" s="43"/>
      <c r="R142" s="1"/>
      <c r="S142" s="1"/>
      <c r="T142" s="1"/>
      <c r="U142" s="1"/>
      <c r="V142" s="1"/>
      <c r="W142" s="1"/>
      <c r="X142" s="1"/>
      <c r="Y142" s="1"/>
      <c r="Z142" s="46"/>
      <c r="AA142" s="46"/>
      <c r="AB142" s="46"/>
      <c r="AC142" s="54"/>
      <c r="AD142" s="54"/>
      <c r="AE142" s="10">
        <v>0.70199999999999996</v>
      </c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">
        <v>4</v>
      </c>
      <c r="AU142" s="9">
        <v>4.048</v>
      </c>
      <c r="AV142" s="10">
        <v>0.19009999999999999</v>
      </c>
      <c r="AW142" s="9">
        <v>4.01</v>
      </c>
      <c r="AX142" s="10" t="s">
        <v>389</v>
      </c>
      <c r="AY142" s="7" t="s">
        <v>31</v>
      </c>
      <c r="AZ142" s="22">
        <v>0.14933711560943297</v>
      </c>
      <c r="BA142" s="9"/>
      <c r="BB142" s="22">
        <v>0.49794785930154289</v>
      </c>
      <c r="BC142" s="22">
        <v>0.35216882882110045</v>
      </c>
      <c r="BD142" s="22">
        <v>5.5368374543387177E-4</v>
      </c>
      <c r="BE142" s="22">
        <v>0</v>
      </c>
      <c r="BF142" s="22">
        <v>0</v>
      </c>
    </row>
    <row r="143" spans="1:58" customFormat="1" ht="16" hidden="1" x14ac:dyDescent="0.2">
      <c r="A143" s="28" t="s">
        <v>457</v>
      </c>
      <c r="B143" s="1" t="s">
        <v>317</v>
      </c>
      <c r="C143" s="27"/>
      <c r="D143" s="27"/>
      <c r="E143" s="36"/>
      <c r="F143" s="27"/>
      <c r="G143" s="18" t="s">
        <v>336</v>
      </c>
      <c r="H143" s="19" t="s">
        <v>340</v>
      </c>
      <c r="I143" s="3">
        <v>40486</v>
      </c>
      <c r="J143" s="4">
        <v>0.75545393518518511</v>
      </c>
      <c r="K143" s="4"/>
      <c r="L143" s="1" t="s">
        <v>23</v>
      </c>
      <c r="M143" s="1"/>
      <c r="N143" s="1"/>
      <c r="O143" s="43"/>
      <c r="P143" s="43"/>
      <c r="Q143" s="43"/>
      <c r="R143" s="1"/>
      <c r="S143" s="1"/>
      <c r="T143" s="1"/>
      <c r="U143" s="1"/>
      <c r="V143" s="1"/>
      <c r="W143" s="1"/>
      <c r="X143" s="1"/>
      <c r="Y143" s="1"/>
      <c r="Z143" s="46"/>
      <c r="AA143" s="46"/>
      <c r="AB143" s="46"/>
      <c r="AC143" s="54"/>
      <c r="AD143" s="54"/>
      <c r="AE143" s="10">
        <v>0.70299999999999996</v>
      </c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">
        <v>3.5</v>
      </c>
      <c r="AU143" s="9">
        <v>2.9430000000000001</v>
      </c>
      <c r="AV143" s="10">
        <v>0.3301</v>
      </c>
      <c r="AW143" s="9">
        <v>2.8</v>
      </c>
      <c r="AX143" s="10" t="s">
        <v>389</v>
      </c>
      <c r="AY143" s="7" t="s">
        <v>31</v>
      </c>
      <c r="AZ143" s="22">
        <v>0.14913633572439403</v>
      </c>
      <c r="BA143" s="9"/>
      <c r="BB143" s="22">
        <v>0.49797920176662869</v>
      </c>
      <c r="BC143" s="22">
        <v>0.35210840916127117</v>
      </c>
      <c r="BD143" s="22">
        <v>7.871340081340493E-4</v>
      </c>
      <c r="BE143" s="22">
        <v>0</v>
      </c>
      <c r="BF143" s="22">
        <v>0</v>
      </c>
    </row>
    <row r="144" spans="1:58" customFormat="1" ht="16" hidden="1" x14ac:dyDescent="0.2">
      <c r="A144" s="28" t="s">
        <v>457</v>
      </c>
      <c r="B144" s="1" t="s">
        <v>317</v>
      </c>
      <c r="C144" s="27"/>
      <c r="D144" s="27"/>
      <c r="E144" s="36"/>
      <c r="F144" s="27"/>
      <c r="G144" s="18" t="s">
        <v>337</v>
      </c>
      <c r="H144" s="19" t="s">
        <v>341</v>
      </c>
      <c r="I144" s="3">
        <v>40486</v>
      </c>
      <c r="J144" s="4">
        <v>0.79975893518518515</v>
      </c>
      <c r="K144" s="4"/>
      <c r="L144" s="1" t="s">
        <v>23</v>
      </c>
      <c r="M144" s="1"/>
      <c r="N144" s="1"/>
      <c r="O144" s="43"/>
      <c r="P144" s="43"/>
      <c r="Q144" s="43"/>
      <c r="R144" s="1"/>
      <c r="S144" s="1"/>
      <c r="T144" s="1"/>
      <c r="U144" s="1"/>
      <c r="V144" s="1"/>
      <c r="W144" s="1"/>
      <c r="X144" s="1"/>
      <c r="Y144" s="1"/>
      <c r="Z144" s="46"/>
      <c r="AA144" s="46"/>
      <c r="AB144" s="46"/>
      <c r="AC144" s="54"/>
      <c r="AD144" s="54"/>
      <c r="AE144" s="10">
        <v>0.70399999999999996</v>
      </c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">
        <v>2</v>
      </c>
      <c r="AU144" s="9">
        <v>1.88</v>
      </c>
      <c r="AV144" s="10">
        <v>0.37090000000000001</v>
      </c>
      <c r="AW144" s="9">
        <v>1.51</v>
      </c>
      <c r="AX144" s="10"/>
      <c r="AY144" s="7" t="s">
        <v>31</v>
      </c>
      <c r="AZ144" s="22">
        <v>0.1490766712769199</v>
      </c>
      <c r="BA144" s="9"/>
      <c r="BB144" s="22">
        <v>0.49798786054841226</v>
      </c>
      <c r="BC144" s="22">
        <v>0.35209006855796343</v>
      </c>
      <c r="BD144" s="22">
        <v>8.5628799765058309E-4</v>
      </c>
      <c r="BE144" s="22">
        <v>0</v>
      </c>
      <c r="BF144" s="22">
        <v>0</v>
      </c>
    </row>
    <row r="145" spans="1:58" customFormat="1" ht="16" hidden="1" x14ac:dyDescent="0.2">
      <c r="A145" s="28" t="s">
        <v>457</v>
      </c>
      <c r="B145" s="1" t="s">
        <v>317</v>
      </c>
      <c r="C145" s="27"/>
      <c r="D145" s="27"/>
      <c r="E145" s="36"/>
      <c r="F145" s="27"/>
      <c r="G145" s="18" t="s">
        <v>338</v>
      </c>
      <c r="H145" s="19" t="s">
        <v>342</v>
      </c>
      <c r="I145" s="3">
        <v>40486</v>
      </c>
      <c r="J145" s="4">
        <v>0.84678796296296299</v>
      </c>
      <c r="K145" s="4"/>
      <c r="L145" s="1" t="s">
        <v>23</v>
      </c>
      <c r="M145" s="1"/>
      <c r="N145" s="1"/>
      <c r="O145" s="43"/>
      <c r="P145" s="43"/>
      <c r="Q145" s="43"/>
      <c r="R145" s="1"/>
      <c r="S145" s="1"/>
      <c r="T145" s="1"/>
      <c r="U145" s="1"/>
      <c r="V145" s="1"/>
      <c r="W145" s="1"/>
      <c r="X145" s="1"/>
      <c r="Y145" s="1"/>
      <c r="Z145" s="46"/>
      <c r="AA145" s="46"/>
      <c r="AB145" s="46"/>
      <c r="AC145" s="54"/>
      <c r="AD145" s="54"/>
      <c r="AE145" s="10">
        <v>0.70399999999999996</v>
      </c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">
        <v>2</v>
      </c>
      <c r="AU145" s="9">
        <v>2.3319999999999999</v>
      </c>
      <c r="AV145" s="10">
        <v>0.3458</v>
      </c>
      <c r="AW145" s="9">
        <v>2.12</v>
      </c>
      <c r="AX145" s="10" t="s">
        <v>389</v>
      </c>
      <c r="AY145" s="7" t="s">
        <v>31</v>
      </c>
      <c r="AZ145" s="22">
        <v>0.14901544508776524</v>
      </c>
      <c r="BA145" s="9"/>
      <c r="BB145" s="22">
        <v>0.49799127850903208</v>
      </c>
      <c r="BC145" s="22">
        <v>0.35206802536659926</v>
      </c>
      <c r="BD145" s="22">
        <v>9.2542504593956618E-4</v>
      </c>
      <c r="BE145" s="22">
        <v>0</v>
      </c>
      <c r="BF145" s="22">
        <v>0</v>
      </c>
    </row>
    <row r="146" spans="1:58" customFormat="1" ht="16" hidden="1" x14ac:dyDescent="0.2">
      <c r="A146" s="28" t="s">
        <v>457</v>
      </c>
      <c r="B146" s="1" t="s">
        <v>317</v>
      </c>
      <c r="C146" s="27"/>
      <c r="D146" s="27"/>
      <c r="E146" s="36"/>
      <c r="F146" s="27"/>
      <c r="G146" s="18" t="s">
        <v>343</v>
      </c>
      <c r="H146" s="19" t="s">
        <v>346</v>
      </c>
      <c r="I146" s="3">
        <v>40498</v>
      </c>
      <c r="J146" s="4">
        <v>0.40426384259259263</v>
      </c>
      <c r="K146" s="4"/>
      <c r="L146" s="1" t="s">
        <v>23</v>
      </c>
      <c r="M146" s="1"/>
      <c r="N146" s="1"/>
      <c r="O146" s="43"/>
      <c r="P146" s="43"/>
      <c r="Q146" s="43"/>
      <c r="R146" s="1"/>
      <c r="S146" s="1"/>
      <c r="T146" s="1"/>
      <c r="U146" s="1"/>
      <c r="V146" s="1"/>
      <c r="W146" s="1"/>
      <c r="X146" s="1"/>
      <c r="Y146" s="1"/>
      <c r="Z146" s="46"/>
      <c r="AA146" s="46"/>
      <c r="AB146" s="46"/>
      <c r="AC146" s="54"/>
      <c r="AD146" s="54"/>
      <c r="AE146" s="10">
        <v>1.002</v>
      </c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">
        <v>3.5</v>
      </c>
      <c r="AU146" s="9">
        <v>3.6379999999999999</v>
      </c>
      <c r="AV146" s="10">
        <v>0.46400000000000002</v>
      </c>
      <c r="AW146" s="9">
        <v>1.58</v>
      </c>
      <c r="AX146" s="10" t="s">
        <v>391</v>
      </c>
      <c r="AY146" s="7" t="s">
        <v>31</v>
      </c>
      <c r="AZ146" s="22">
        <v>0.19934797589275779</v>
      </c>
      <c r="BA146" s="9"/>
      <c r="BB146" s="22">
        <v>5.0250109480966261E-2</v>
      </c>
      <c r="BC146" s="22">
        <v>0.74902186126077741</v>
      </c>
      <c r="BD146" s="22">
        <v>2.7307891299799367E-4</v>
      </c>
      <c r="BE146" s="22">
        <v>0</v>
      </c>
      <c r="BF146" s="22">
        <v>1.1069744525006267E-3</v>
      </c>
    </row>
    <row r="147" spans="1:58" customFormat="1" ht="16" hidden="1" x14ac:dyDescent="0.2">
      <c r="A147" s="28" t="s">
        <v>457</v>
      </c>
      <c r="B147" s="1" t="s">
        <v>317</v>
      </c>
      <c r="C147" s="27"/>
      <c r="D147" s="27"/>
      <c r="E147" s="36"/>
      <c r="F147" s="27"/>
      <c r="G147" s="18" t="s">
        <v>344</v>
      </c>
      <c r="H147" s="19" t="s">
        <v>347</v>
      </c>
      <c r="I147" s="3">
        <v>40498</v>
      </c>
      <c r="J147" s="4">
        <v>0.43153675925925922</v>
      </c>
      <c r="K147" s="4"/>
      <c r="L147" s="1" t="s">
        <v>23</v>
      </c>
      <c r="M147" s="1"/>
      <c r="N147" s="1"/>
      <c r="O147" s="43"/>
      <c r="P147" s="43"/>
      <c r="Q147" s="43"/>
      <c r="R147" s="1"/>
      <c r="S147" s="1"/>
      <c r="T147" s="1"/>
      <c r="U147" s="1"/>
      <c r="V147" s="1"/>
      <c r="W147" s="1"/>
      <c r="X147" s="1"/>
      <c r="Y147" s="1"/>
      <c r="Z147" s="46"/>
      <c r="AA147" s="46"/>
      <c r="AB147" s="46"/>
      <c r="AC147" s="54"/>
      <c r="AD147" s="54"/>
      <c r="AE147" s="10">
        <v>1.004</v>
      </c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">
        <v>3</v>
      </c>
      <c r="AU147" s="9">
        <v>3.3780000000000001</v>
      </c>
      <c r="AV147" s="10">
        <v>0.44030000000000002</v>
      </c>
      <c r="AW147" s="9">
        <v>1.66</v>
      </c>
      <c r="AX147" s="10"/>
      <c r="AY147" s="7" t="s">
        <v>31</v>
      </c>
      <c r="AZ147" s="22">
        <v>0.19916393273272573</v>
      </c>
      <c r="BA147" s="9"/>
      <c r="BB147" s="22">
        <v>5.0316338053629235E-2</v>
      </c>
      <c r="BC147" s="22">
        <v>0.74879092921367663</v>
      </c>
      <c r="BD147" s="22">
        <v>4.3643723734641609E-4</v>
      </c>
      <c r="BE147" s="22">
        <v>0</v>
      </c>
      <c r="BF147" s="22">
        <v>1.2923627626221061E-3</v>
      </c>
    </row>
    <row r="148" spans="1:58" customFormat="1" ht="16" hidden="1" x14ac:dyDescent="0.2">
      <c r="A148" s="28" t="s">
        <v>457</v>
      </c>
      <c r="B148" s="1" t="s">
        <v>317</v>
      </c>
      <c r="C148" s="27"/>
      <c r="D148" s="27"/>
      <c r="E148" s="36"/>
      <c r="F148" s="27"/>
      <c r="G148" s="18" t="s">
        <v>345</v>
      </c>
      <c r="H148" s="19" t="s">
        <v>348</v>
      </c>
      <c r="I148" s="3">
        <v>40498</v>
      </c>
      <c r="J148" s="4">
        <v>0.45444273148148145</v>
      </c>
      <c r="K148" s="4"/>
      <c r="L148" s="1" t="s">
        <v>23</v>
      </c>
      <c r="M148" s="1"/>
      <c r="N148" s="1"/>
      <c r="O148" s="43"/>
      <c r="P148" s="43"/>
      <c r="Q148" s="43"/>
      <c r="R148" s="1"/>
      <c r="S148" s="1"/>
      <c r="T148" s="1"/>
      <c r="U148" s="1"/>
      <c r="V148" s="1"/>
      <c r="W148" s="1"/>
      <c r="X148" s="1"/>
      <c r="Y148" s="1"/>
      <c r="Z148" s="46"/>
      <c r="AA148" s="46"/>
      <c r="AB148" s="46"/>
      <c r="AC148" s="54"/>
      <c r="AD148" s="54"/>
      <c r="AE148" s="10">
        <v>1.006</v>
      </c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">
        <v>4.5</v>
      </c>
      <c r="AU148" s="9">
        <v>4.4219999999999997</v>
      </c>
      <c r="AV148" s="10">
        <v>0.41489999999999999</v>
      </c>
      <c r="AW148" s="9">
        <v>1.99</v>
      </c>
      <c r="AX148" s="10" t="s">
        <v>393</v>
      </c>
      <c r="AY148" s="7" t="s">
        <v>31</v>
      </c>
      <c r="AZ148" s="22">
        <v>0.19866077806325391</v>
      </c>
      <c r="BA148" s="9"/>
      <c r="BB148" s="22">
        <v>5.0569380021927908E-2</v>
      </c>
      <c r="BC148" s="22">
        <v>0.74845396124700625</v>
      </c>
      <c r="BD148" s="22">
        <v>9.87611093656674E-4</v>
      </c>
      <c r="BE148" s="22">
        <v>0</v>
      </c>
      <c r="BF148" s="22">
        <v>1.3282695741550514E-3</v>
      </c>
    </row>
    <row r="149" spans="1:58" customFormat="1" ht="16" hidden="1" x14ac:dyDescent="0.2">
      <c r="A149" s="28" t="s">
        <v>457</v>
      </c>
      <c r="B149" s="1" t="s">
        <v>317</v>
      </c>
      <c r="C149" s="27"/>
      <c r="D149" s="27"/>
      <c r="E149" s="36"/>
      <c r="F149" s="27"/>
      <c r="G149" s="18">
        <v>147</v>
      </c>
      <c r="H149" s="19" t="s">
        <v>352</v>
      </c>
      <c r="I149" s="3">
        <v>40434</v>
      </c>
      <c r="J149" s="4">
        <v>0.73321009259259251</v>
      </c>
      <c r="K149" s="4"/>
      <c r="L149" s="1" t="s">
        <v>23</v>
      </c>
      <c r="M149" s="1"/>
      <c r="N149" s="1"/>
      <c r="O149" s="43"/>
      <c r="P149" s="43"/>
      <c r="Q149" s="43"/>
      <c r="R149" s="1"/>
      <c r="S149" s="1"/>
      <c r="T149" s="1"/>
      <c r="U149" s="1"/>
      <c r="V149" s="1"/>
      <c r="W149" s="1"/>
      <c r="X149" s="1"/>
      <c r="Y149" s="1"/>
      <c r="Z149" s="46"/>
      <c r="AA149" s="46"/>
      <c r="AB149" s="46"/>
      <c r="AC149" s="54"/>
      <c r="AD149" s="54"/>
      <c r="AE149" s="10">
        <v>0.70499999999999996</v>
      </c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">
        <v>3</v>
      </c>
      <c r="AU149" s="9">
        <v>3.129</v>
      </c>
      <c r="AV149" s="10">
        <v>0.50260000000000005</v>
      </c>
      <c r="AW149" s="9" t="e">
        <v>#N/A</v>
      </c>
      <c r="AX149" s="10"/>
      <c r="AY149" s="7" t="s">
        <v>31</v>
      </c>
      <c r="AZ149" s="22">
        <v>0.16869793487655171</v>
      </c>
      <c r="BA149" s="9"/>
      <c r="BB149" s="22">
        <v>0.44846038272785765</v>
      </c>
      <c r="BC149" s="22">
        <v>0.38000894370333899</v>
      </c>
      <c r="BD149" s="22">
        <v>2.3330748779462268E-4</v>
      </c>
      <c r="BE149" s="22">
        <v>0</v>
      </c>
      <c r="BF149" s="22">
        <v>2.5994312044568786E-3</v>
      </c>
    </row>
    <row r="150" spans="1:58" customFormat="1" ht="16" hidden="1" x14ac:dyDescent="0.2">
      <c r="A150" s="28" t="s">
        <v>457</v>
      </c>
      <c r="B150" s="1" t="s">
        <v>317</v>
      </c>
      <c r="C150" s="27"/>
      <c r="D150" s="27"/>
      <c r="E150" s="36"/>
      <c r="F150" s="27"/>
      <c r="G150" s="18">
        <v>148</v>
      </c>
      <c r="H150" s="19" t="s">
        <v>349</v>
      </c>
      <c r="I150" s="3">
        <v>40500</v>
      </c>
      <c r="J150" s="4">
        <v>0.36074278935185183</v>
      </c>
      <c r="K150" s="4"/>
      <c r="L150" s="1" t="s">
        <v>9</v>
      </c>
      <c r="M150" s="1"/>
      <c r="N150" s="1"/>
      <c r="O150" s="43"/>
      <c r="P150" s="43"/>
      <c r="Q150" s="43"/>
      <c r="R150" s="1"/>
      <c r="S150" s="1"/>
      <c r="T150" s="1"/>
      <c r="U150" s="1"/>
      <c r="V150" s="1"/>
      <c r="W150" s="1"/>
      <c r="X150" s="1"/>
      <c r="Y150" s="1"/>
      <c r="Z150" s="46"/>
      <c r="AA150" s="46"/>
      <c r="AB150" s="46"/>
      <c r="AC150" s="54"/>
      <c r="AD150" s="54"/>
      <c r="AE150" s="10">
        <v>1.006</v>
      </c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">
        <v>4</v>
      </c>
      <c r="AU150" s="9">
        <v>2.661</v>
      </c>
      <c r="AV150" s="10">
        <v>0.56320000000000003</v>
      </c>
      <c r="AW150" s="9" t="e">
        <v>#N/A</v>
      </c>
      <c r="AX150" s="10" t="s">
        <v>387</v>
      </c>
      <c r="AY150" s="7" t="s">
        <v>31</v>
      </c>
      <c r="AZ150" s="22">
        <v>0.19803518061793968</v>
      </c>
      <c r="BA150" s="9"/>
      <c r="BB150" s="22">
        <v>5.0934465056515721E-2</v>
      </c>
      <c r="BC150" s="22">
        <v>0.74831431614595012</v>
      </c>
      <c r="BD150" s="22">
        <v>1.4154498811163616E-3</v>
      </c>
      <c r="BE150" s="22">
        <v>0</v>
      </c>
      <c r="BF150" s="22">
        <v>1.3280217481717353E-3</v>
      </c>
    </row>
    <row r="151" spans="1:58" customFormat="1" ht="16" hidden="1" x14ac:dyDescent="0.2">
      <c r="A151" s="28" t="s">
        <v>457</v>
      </c>
      <c r="B151" s="1" t="s">
        <v>317</v>
      </c>
      <c r="C151" s="27"/>
      <c r="D151" s="27"/>
      <c r="E151" s="36"/>
      <c r="F151" s="27"/>
      <c r="G151" s="18">
        <v>149</v>
      </c>
      <c r="H151" s="19" t="s">
        <v>350</v>
      </c>
      <c r="I151" s="3">
        <v>40500</v>
      </c>
      <c r="J151" s="4">
        <v>0.39281248842592592</v>
      </c>
      <c r="K151" s="4"/>
      <c r="L151" s="1" t="s">
        <v>9</v>
      </c>
      <c r="M151" s="1"/>
      <c r="N151" s="1"/>
      <c r="O151" s="43"/>
      <c r="P151" s="43"/>
      <c r="Q151" s="43"/>
      <c r="R151" s="1"/>
      <c r="S151" s="1"/>
      <c r="T151" s="1"/>
      <c r="U151" s="1"/>
      <c r="V151" s="1"/>
      <c r="W151" s="1"/>
      <c r="X151" s="1"/>
      <c r="Y151" s="1"/>
      <c r="Z151" s="46"/>
      <c r="AA151" s="46"/>
      <c r="AB151" s="46"/>
      <c r="AC151" s="54"/>
      <c r="AD151" s="54"/>
      <c r="AE151" s="10">
        <v>1.008</v>
      </c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">
        <v>3</v>
      </c>
      <c r="AU151" s="9">
        <v>2.3719999999999999</v>
      </c>
      <c r="AV151" s="10">
        <v>0.55210000000000004</v>
      </c>
      <c r="AW151" s="9" t="e">
        <v>#N/A</v>
      </c>
      <c r="AX151" s="10" t="s">
        <v>387</v>
      </c>
      <c r="AY151" s="7" t="s">
        <v>31</v>
      </c>
      <c r="AZ151" s="22">
        <v>0.19776935600425291</v>
      </c>
      <c r="BA151" s="9"/>
      <c r="BB151" s="22">
        <v>5.1087935375141294E-2</v>
      </c>
      <c r="BC151" s="22">
        <v>0.74824796296734275</v>
      </c>
      <c r="BD151" s="22">
        <v>1.5958805874426284E-3</v>
      </c>
      <c r="BE151" s="22">
        <v>0</v>
      </c>
      <c r="BF151" s="22">
        <v>1.3279039922203262E-3</v>
      </c>
    </row>
    <row r="152" spans="1:58" customFormat="1" ht="16" hidden="1" x14ac:dyDescent="0.2">
      <c r="A152" s="28" t="s">
        <v>457</v>
      </c>
      <c r="B152" s="1" t="s">
        <v>317</v>
      </c>
      <c r="C152" s="27"/>
      <c r="D152" s="27"/>
      <c r="E152" s="36"/>
      <c r="F152" s="1" t="s">
        <v>318</v>
      </c>
      <c r="G152" s="18">
        <v>150</v>
      </c>
      <c r="H152" s="19" t="s">
        <v>351</v>
      </c>
      <c r="I152" s="3">
        <v>40500</v>
      </c>
      <c r="J152" s="4">
        <v>0.4285000810185185</v>
      </c>
      <c r="K152" s="4"/>
      <c r="L152" s="1" t="s">
        <v>9</v>
      </c>
      <c r="M152" s="1"/>
      <c r="N152" s="1"/>
      <c r="O152" s="43"/>
      <c r="P152" s="43"/>
      <c r="Q152" s="43"/>
      <c r="R152" s="1"/>
      <c r="S152" s="1"/>
      <c r="T152" s="1"/>
      <c r="U152" s="1"/>
      <c r="V152" s="1"/>
      <c r="W152" s="1"/>
      <c r="X152" s="1"/>
      <c r="Y152" s="1"/>
      <c r="Z152" s="46"/>
      <c r="AA152" s="46"/>
      <c r="AB152" s="46"/>
      <c r="AC152" s="54"/>
      <c r="AD152" s="54"/>
      <c r="AE152" s="10">
        <v>1.01</v>
      </c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">
        <v>5</v>
      </c>
      <c r="AU152" s="9">
        <v>3.2570000000000001</v>
      </c>
      <c r="AV152" s="10">
        <v>0.44819999999999999</v>
      </c>
      <c r="AW152" s="9">
        <v>2.58</v>
      </c>
      <c r="AX152" s="10" t="s">
        <v>354</v>
      </c>
      <c r="AY152" s="7" t="s">
        <v>31</v>
      </c>
      <c r="AZ152" s="22">
        <v>0.19713348607153208</v>
      </c>
      <c r="BA152" s="9"/>
      <c r="BB152" s="22">
        <v>5.1450053868731423E-2</v>
      </c>
      <c r="BC152" s="22">
        <v>0.74806812917796761</v>
      </c>
      <c r="BD152" s="22">
        <v>2.0233792730536791E-3</v>
      </c>
      <c r="BE152" s="22">
        <v>0</v>
      </c>
      <c r="BF152" s="22">
        <v>1.3275848439985249E-3</v>
      </c>
    </row>
    <row r="153" spans="1:58" customFormat="1" ht="16" hidden="1" x14ac:dyDescent="0.2">
      <c r="A153" s="28" t="s">
        <v>457</v>
      </c>
      <c r="B153" s="1" t="s">
        <v>317</v>
      </c>
      <c r="C153" s="1"/>
      <c r="D153" s="1"/>
      <c r="E153" s="35"/>
      <c r="F153" s="1"/>
      <c r="G153" s="1">
        <v>151</v>
      </c>
      <c r="H153" s="1" t="s">
        <v>355</v>
      </c>
      <c r="I153" s="3">
        <v>40520</v>
      </c>
      <c r="J153" s="4">
        <v>0.77178459490740747</v>
      </c>
      <c r="K153" s="4"/>
      <c r="L153" s="1" t="s">
        <v>23</v>
      </c>
      <c r="M153" s="1"/>
      <c r="N153" s="1"/>
      <c r="O153" s="43"/>
      <c r="P153" s="43"/>
      <c r="Q153" s="43"/>
      <c r="R153" s="1"/>
      <c r="S153" s="1"/>
      <c r="T153" s="1"/>
      <c r="U153" s="1"/>
      <c r="V153" s="1"/>
      <c r="W153" s="1"/>
      <c r="X153" s="1"/>
      <c r="Y153" s="1"/>
      <c r="Z153" s="46"/>
      <c r="AA153" s="46"/>
      <c r="AB153" s="46"/>
      <c r="AC153" s="54"/>
      <c r="AD153" s="54"/>
      <c r="AE153" s="10">
        <v>1.0029999999999999</v>
      </c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">
        <v>5</v>
      </c>
      <c r="AU153" s="9">
        <v>3.9009999999999998</v>
      </c>
      <c r="AV153" s="10">
        <v>0.36990000000000001</v>
      </c>
      <c r="AW153" s="10" t="e">
        <v>#N/A</v>
      </c>
      <c r="AX153" s="10" t="s">
        <v>353</v>
      </c>
      <c r="AY153" s="7" t="s">
        <v>31</v>
      </c>
      <c r="AZ153" s="22">
        <v>0.17933743086583942</v>
      </c>
      <c r="BA153" s="9"/>
      <c r="BB153" s="22">
        <v>0.14841216033732318</v>
      </c>
      <c r="BC153" s="22">
        <v>0.67117834785269992</v>
      </c>
      <c r="BD153" s="22">
        <v>3.9589224015609245E-4</v>
      </c>
      <c r="BE153" s="22">
        <v>0</v>
      </c>
      <c r="BF153" s="22">
        <v>6.7616870398136712E-4</v>
      </c>
    </row>
    <row r="154" spans="1:58" customFormat="1" ht="16" hidden="1" x14ac:dyDescent="0.2">
      <c r="A154" s="28" t="s">
        <v>457</v>
      </c>
      <c r="B154" s="1" t="s">
        <v>317</v>
      </c>
      <c r="C154" s="1"/>
      <c r="D154" s="1"/>
      <c r="E154" s="35"/>
      <c r="F154" s="1"/>
      <c r="G154" s="1">
        <v>152</v>
      </c>
      <c r="H154" s="1" t="s">
        <v>356</v>
      </c>
      <c r="I154" s="3">
        <v>40520</v>
      </c>
      <c r="J154" s="4">
        <v>0.84065583333333338</v>
      </c>
      <c r="K154" s="4"/>
      <c r="L154" s="1" t="s">
        <v>23</v>
      </c>
      <c r="M154" s="1"/>
      <c r="N154" s="1"/>
      <c r="O154" s="43"/>
      <c r="P154" s="43"/>
      <c r="Q154" s="43"/>
      <c r="R154" s="1"/>
      <c r="S154" s="1"/>
      <c r="T154" s="1"/>
      <c r="U154" s="1"/>
      <c r="V154" s="1"/>
      <c r="W154" s="1"/>
      <c r="X154" s="1"/>
      <c r="Y154" s="1"/>
      <c r="Z154" s="46"/>
      <c r="AA154" s="46"/>
      <c r="AB154" s="46"/>
      <c r="AC154" s="54"/>
      <c r="AD154" s="54"/>
      <c r="AE154" s="10">
        <v>1.0069999999999999</v>
      </c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">
        <v>4</v>
      </c>
      <c r="AU154" s="9">
        <v>3.4089999999999998</v>
      </c>
      <c r="AV154" s="10">
        <v>0.45369999999999999</v>
      </c>
      <c r="AW154" s="10" t="e">
        <v>#N/A</v>
      </c>
      <c r="AX154" s="10"/>
      <c r="AY154" s="7" t="s">
        <v>31</v>
      </c>
      <c r="AZ154" s="22">
        <v>0.17918289110687893</v>
      </c>
      <c r="BA154" s="9"/>
      <c r="BB154" s="22">
        <v>0.14847140987503843</v>
      </c>
      <c r="BC154" s="22">
        <v>0.67106870086179138</v>
      </c>
      <c r="BD154" s="22">
        <v>5.6281731934781237E-4</v>
      </c>
      <c r="BE154" s="22">
        <v>0</v>
      </c>
      <c r="BF154" s="22">
        <v>7.1418083694342832E-4</v>
      </c>
    </row>
    <row r="155" spans="1:58" customFormat="1" ht="16" hidden="1" x14ac:dyDescent="0.2">
      <c r="A155" s="28" t="s">
        <v>457</v>
      </c>
      <c r="B155" s="1" t="s">
        <v>317</v>
      </c>
      <c r="C155" s="1"/>
      <c r="D155" s="1"/>
      <c r="E155" s="35"/>
      <c r="F155" s="1"/>
      <c r="G155" s="1">
        <v>153</v>
      </c>
      <c r="H155" s="1" t="s">
        <v>357</v>
      </c>
      <c r="I155" s="3">
        <v>40520</v>
      </c>
      <c r="J155" s="4">
        <v>0.88076054398148151</v>
      </c>
      <c r="K155" s="4"/>
      <c r="L155" s="1" t="s">
        <v>23</v>
      </c>
      <c r="M155" s="1"/>
      <c r="N155" s="1"/>
      <c r="O155" s="43"/>
      <c r="P155" s="43"/>
      <c r="Q155" s="43"/>
      <c r="R155" s="1"/>
      <c r="S155" s="1"/>
      <c r="T155" s="1"/>
      <c r="U155" s="1"/>
      <c r="V155" s="1"/>
      <c r="W155" s="1"/>
      <c r="X155" s="1"/>
      <c r="Y155" s="1"/>
      <c r="Z155" s="46"/>
      <c r="AA155" s="46"/>
      <c r="AB155" s="46"/>
      <c r="AC155" s="54"/>
      <c r="AD155" s="54"/>
      <c r="AE155" s="10">
        <v>1.008</v>
      </c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">
        <v>3</v>
      </c>
      <c r="AU155" s="9">
        <v>2.7989999999999999</v>
      </c>
      <c r="AV155" s="10">
        <v>0.4239</v>
      </c>
      <c r="AW155" s="10" t="e">
        <v>#N/A</v>
      </c>
      <c r="AX155" s="10"/>
      <c r="AY155" s="7" t="s">
        <v>31</v>
      </c>
      <c r="AZ155" s="22">
        <v>0.17912989566379026</v>
      </c>
      <c r="BA155" s="9"/>
      <c r="BB155" s="22">
        <v>0.1484829804917969</v>
      </c>
      <c r="BC155" s="22">
        <v>0.67100919063596232</v>
      </c>
      <c r="BD155" s="22">
        <v>6.1224146675004944E-4</v>
      </c>
      <c r="BE155" s="22">
        <v>0</v>
      </c>
      <c r="BF155" s="22">
        <v>7.6569174170052292E-4</v>
      </c>
    </row>
    <row r="156" spans="1:58" customFormat="1" ht="16" hidden="1" x14ac:dyDescent="0.2">
      <c r="A156" s="28" t="s">
        <v>457</v>
      </c>
      <c r="B156" s="1" t="s">
        <v>317</v>
      </c>
      <c r="C156" s="1"/>
      <c r="D156" s="1"/>
      <c r="E156" s="35"/>
      <c r="F156" s="1"/>
      <c r="G156" s="1">
        <v>154</v>
      </c>
      <c r="H156" s="1" t="s">
        <v>364</v>
      </c>
      <c r="I156" s="3">
        <v>40521</v>
      </c>
      <c r="J156" s="4">
        <v>0.66823045138888892</v>
      </c>
      <c r="K156" s="4"/>
      <c r="L156" s="1" t="s">
        <v>9</v>
      </c>
      <c r="M156" s="1"/>
      <c r="N156" s="1"/>
      <c r="O156" s="43"/>
      <c r="P156" s="43"/>
      <c r="Q156" s="43"/>
      <c r="R156" s="1"/>
      <c r="S156" s="1"/>
      <c r="T156" s="1"/>
      <c r="U156" s="1"/>
      <c r="V156" s="1"/>
      <c r="W156" s="1"/>
      <c r="X156" s="1"/>
      <c r="Y156" s="1"/>
      <c r="Z156" s="46"/>
      <c r="AA156" s="46"/>
      <c r="AB156" s="46"/>
      <c r="AC156" s="54"/>
      <c r="AD156" s="54"/>
      <c r="AE156" s="10">
        <v>1.0029999999999999</v>
      </c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">
        <v>4</v>
      </c>
      <c r="AU156" s="9">
        <v>3.76</v>
      </c>
      <c r="AV156" s="10">
        <v>0.30580000000000002</v>
      </c>
      <c r="AW156" s="9">
        <v>3.63</v>
      </c>
      <c r="AX156" s="10" t="s">
        <v>325</v>
      </c>
      <c r="AY156" s="7" t="s">
        <v>31</v>
      </c>
      <c r="AZ156" s="22">
        <v>0.17847987057328021</v>
      </c>
      <c r="BA156" s="9"/>
      <c r="BB156" s="22">
        <v>0.14882548812949875</v>
      </c>
      <c r="BC156" s="22">
        <v>0.67082731125199069</v>
      </c>
      <c r="BD156" s="22">
        <v>1.0495091942738892E-3</v>
      </c>
      <c r="BE156" s="22">
        <v>5.2336652676027748E-5</v>
      </c>
      <c r="BF156" s="22">
        <v>7.6548419828049812E-4</v>
      </c>
    </row>
    <row r="157" spans="1:58" customFormat="1" ht="16" hidden="1" x14ac:dyDescent="0.2">
      <c r="A157" s="28" t="s">
        <v>457</v>
      </c>
      <c r="B157" s="1" t="s">
        <v>317</v>
      </c>
      <c r="C157" s="1"/>
      <c r="D157" s="1"/>
      <c r="E157" s="35"/>
      <c r="F157" s="1"/>
      <c r="G157" s="1">
        <v>155</v>
      </c>
      <c r="H157" s="1" t="s">
        <v>363</v>
      </c>
      <c r="I157" s="3">
        <v>40521</v>
      </c>
      <c r="J157" s="4">
        <v>0.74246624999999999</v>
      </c>
      <c r="K157" s="4"/>
      <c r="L157" s="1" t="s">
        <v>9</v>
      </c>
      <c r="M157" s="1"/>
      <c r="N157" s="1"/>
      <c r="O157" s="43"/>
      <c r="P157" s="43"/>
      <c r="Q157" s="43"/>
      <c r="R157" s="1"/>
      <c r="S157" s="1"/>
      <c r="T157" s="1"/>
      <c r="U157" s="1"/>
      <c r="V157" s="1"/>
      <c r="W157" s="1"/>
      <c r="X157" s="1"/>
      <c r="Y157" s="1"/>
      <c r="Z157" s="46"/>
      <c r="AA157" s="46"/>
      <c r="AB157" s="46"/>
      <c r="AC157" s="54"/>
      <c r="AD157" s="54"/>
      <c r="AE157" s="10">
        <v>1.0069999999999999</v>
      </c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">
        <v>3</v>
      </c>
      <c r="AU157" s="9">
        <v>2.835</v>
      </c>
      <c r="AV157" s="10">
        <v>0.43099999999999999</v>
      </c>
      <c r="AW157" s="9">
        <v>2.5499999999999998</v>
      </c>
      <c r="AX157" s="10" t="s">
        <v>325</v>
      </c>
      <c r="AY157" s="7" t="s">
        <v>31</v>
      </c>
      <c r="AZ157" s="22">
        <v>0.17820978132063126</v>
      </c>
      <c r="BA157" s="9"/>
      <c r="BB157" s="22">
        <v>0.14897330039114468</v>
      </c>
      <c r="BC157" s="22">
        <v>0.6707657955993096</v>
      </c>
      <c r="BD157" s="22">
        <v>1.2339383630831705E-3</v>
      </c>
      <c r="BE157" s="22">
        <v>5.1770323351284151E-5</v>
      </c>
      <c r="BF157" s="22">
        <v>7.6541400248005215E-4</v>
      </c>
    </row>
    <row r="158" spans="1:58" customFormat="1" ht="16" hidden="1" x14ac:dyDescent="0.2">
      <c r="A158" s="28" t="s">
        <v>457</v>
      </c>
      <c r="B158" s="1" t="s">
        <v>317</v>
      </c>
      <c r="C158" s="31" t="s">
        <v>316</v>
      </c>
      <c r="D158" s="1" t="s">
        <v>316</v>
      </c>
      <c r="E158" s="35"/>
      <c r="F158" s="1" t="s">
        <v>318</v>
      </c>
      <c r="G158" s="1">
        <v>156</v>
      </c>
      <c r="H158" s="1" t="s">
        <v>365</v>
      </c>
      <c r="I158" s="3">
        <v>40521</v>
      </c>
      <c r="J158" s="4">
        <v>0.75633101851851858</v>
      </c>
      <c r="K158" s="4"/>
      <c r="L158" s="1" t="s">
        <v>9</v>
      </c>
      <c r="M158" s="1"/>
      <c r="N158" s="1"/>
      <c r="O158" s="43"/>
      <c r="P158" s="43"/>
      <c r="Q158" s="43"/>
      <c r="R158" s="1"/>
      <c r="S158" s="1"/>
      <c r="T158" s="1"/>
      <c r="U158" s="1"/>
      <c r="V158" s="1"/>
      <c r="W158" s="1"/>
      <c r="X158" s="1"/>
      <c r="Y158" s="1"/>
      <c r="Z158" s="46"/>
      <c r="AA158" s="46"/>
      <c r="AB158" s="46"/>
      <c r="AC158" s="54"/>
      <c r="AD158" s="54"/>
      <c r="AE158" s="10">
        <v>1.0069999999999999</v>
      </c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">
        <v>2.5</v>
      </c>
      <c r="AU158" s="9">
        <v>2.2999999999999998</v>
      </c>
      <c r="AV158" s="10" t="e">
        <v>#N/A</v>
      </c>
      <c r="AW158" s="9" t="e">
        <v>#N/A</v>
      </c>
      <c r="AX158" s="10" t="s">
        <v>320</v>
      </c>
      <c r="AY158" s="7" t="s">
        <v>31</v>
      </c>
      <c r="AZ158" s="22">
        <v>0.17820743026259256</v>
      </c>
      <c r="BA158" s="9"/>
      <c r="BB158" s="22">
        <v>0.14897133503956386</v>
      </c>
      <c r="BC158" s="22">
        <v>0.67075694642557659</v>
      </c>
      <c r="BD158" s="22">
        <v>1.2339220841747611E-3</v>
      </c>
      <c r="BE158" s="22">
        <v>6.4962283445938804E-5</v>
      </c>
      <c r="BF158" s="22">
        <v>7.6540390464630741E-4</v>
      </c>
    </row>
    <row r="159" spans="1:58" customFormat="1" ht="16" hidden="1" x14ac:dyDescent="0.2">
      <c r="A159" s="28" t="s">
        <v>457</v>
      </c>
      <c r="B159" s="1" t="s">
        <v>317</v>
      </c>
      <c r="C159" s="1"/>
      <c r="D159" s="1"/>
      <c r="E159" s="35"/>
      <c r="F159" s="1" t="s">
        <v>318</v>
      </c>
      <c r="G159" s="1">
        <v>157</v>
      </c>
      <c r="H159" s="1" t="s">
        <v>366</v>
      </c>
      <c r="I159" s="3">
        <v>40521</v>
      </c>
      <c r="J159" s="4">
        <v>0.80031530092592595</v>
      </c>
      <c r="K159" s="4"/>
      <c r="L159" s="1" t="s">
        <v>9</v>
      </c>
      <c r="M159" s="1"/>
      <c r="N159" s="1"/>
      <c r="O159" s="43"/>
      <c r="P159" s="43"/>
      <c r="Q159" s="43"/>
      <c r="R159" s="1"/>
      <c r="S159" s="1"/>
      <c r="T159" s="1"/>
      <c r="U159" s="1"/>
      <c r="V159" s="1"/>
      <c r="W159" s="1"/>
      <c r="X159" s="1"/>
      <c r="Y159" s="1"/>
      <c r="Z159" s="46"/>
      <c r="AA159" s="46"/>
      <c r="AB159" s="46"/>
      <c r="AC159" s="54"/>
      <c r="AD159" s="54"/>
      <c r="AE159" s="10">
        <v>1.008</v>
      </c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">
        <v>2</v>
      </c>
      <c r="AU159" s="9">
        <v>2.0150000000000001</v>
      </c>
      <c r="AV159" s="10">
        <v>0.44740000000000002</v>
      </c>
      <c r="AW159" s="9" t="e">
        <v>#N/A</v>
      </c>
      <c r="AX159" s="10"/>
      <c r="AY159" s="7" t="s">
        <v>31</v>
      </c>
      <c r="AZ159" s="22">
        <v>0.17797098144190304</v>
      </c>
      <c r="BA159" s="9"/>
      <c r="BB159" s="22">
        <v>0.14910050903435018</v>
      </c>
      <c r="BC159" s="22">
        <v>0.67070251036040174</v>
      </c>
      <c r="BD159" s="22">
        <v>1.3952664442032677E-3</v>
      </c>
      <c r="BE159" s="22">
        <v>6.5390931745388508E-5</v>
      </c>
      <c r="BF159" s="22">
        <v>7.653417873964446E-4</v>
      </c>
    </row>
    <row r="160" spans="1:58" customFormat="1" ht="16" hidden="1" x14ac:dyDescent="0.2">
      <c r="A160" s="28" t="s">
        <v>457</v>
      </c>
      <c r="B160" s="1" t="s">
        <v>317</v>
      </c>
      <c r="C160" s="1"/>
      <c r="D160" s="1"/>
      <c r="E160" s="35"/>
      <c r="F160" s="1"/>
      <c r="G160" s="1">
        <v>158</v>
      </c>
      <c r="H160" s="1" t="s">
        <v>367</v>
      </c>
      <c r="I160" s="3">
        <v>40526</v>
      </c>
      <c r="J160" s="4">
        <v>0.57014160879629627</v>
      </c>
      <c r="K160" s="4"/>
      <c r="L160" s="1" t="s">
        <v>23</v>
      </c>
      <c r="M160" s="1"/>
      <c r="N160" s="1"/>
      <c r="O160" s="43"/>
      <c r="P160" s="43"/>
      <c r="Q160" s="43"/>
      <c r="R160" s="1"/>
      <c r="S160" s="1"/>
      <c r="T160" s="1"/>
      <c r="U160" s="1"/>
      <c r="V160" s="1"/>
      <c r="W160" s="1"/>
      <c r="X160" s="1"/>
      <c r="Y160" s="1"/>
      <c r="Z160" s="46"/>
      <c r="AA160" s="46"/>
      <c r="AB160" s="46"/>
      <c r="AC160" s="54"/>
      <c r="AD160" s="54"/>
      <c r="AE160" s="10">
        <v>1.0029999999999999</v>
      </c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">
        <v>4</v>
      </c>
      <c r="AU160" s="9">
        <v>4.3099999999999996</v>
      </c>
      <c r="AV160" s="10">
        <v>0.3392</v>
      </c>
      <c r="AW160" s="9">
        <v>4.03</v>
      </c>
      <c r="AX160" s="10"/>
      <c r="AY160" s="7" t="s">
        <v>31</v>
      </c>
      <c r="AZ160" s="22">
        <v>0.15960708354594921</v>
      </c>
      <c r="BA160" s="9"/>
      <c r="BB160" s="22">
        <v>0.24646794516990689</v>
      </c>
      <c r="BC160" s="22">
        <v>0.5933628476697097</v>
      </c>
      <c r="BD160" s="22">
        <v>3.8713609267474017E-4</v>
      </c>
      <c r="BE160" s="22">
        <v>0</v>
      </c>
      <c r="BF160" s="22">
        <v>1.7498752175951004E-4</v>
      </c>
    </row>
    <row r="161" spans="1:58" customFormat="1" ht="16" hidden="1" x14ac:dyDescent="0.2">
      <c r="A161" s="28" t="s">
        <v>457</v>
      </c>
      <c r="B161" s="1" t="s">
        <v>317</v>
      </c>
      <c r="C161" s="1"/>
      <c r="D161" s="1"/>
      <c r="E161" s="35"/>
      <c r="F161" s="1"/>
      <c r="G161" s="1">
        <v>159</v>
      </c>
      <c r="H161" s="1" t="s">
        <v>368</v>
      </c>
      <c r="I161" s="3">
        <v>40526</v>
      </c>
      <c r="J161" s="4">
        <v>0.60470795138888889</v>
      </c>
      <c r="K161" s="4"/>
      <c r="L161" s="1" t="s">
        <v>23</v>
      </c>
      <c r="M161" s="1"/>
      <c r="N161" s="1"/>
      <c r="O161" s="43"/>
      <c r="P161" s="43"/>
      <c r="Q161" s="43"/>
      <c r="R161" s="1"/>
      <c r="S161" s="1"/>
      <c r="T161" s="1"/>
      <c r="U161" s="1"/>
      <c r="V161" s="1"/>
      <c r="W161" s="1"/>
      <c r="X161" s="1"/>
      <c r="Y161" s="1"/>
      <c r="Z161" s="46"/>
      <c r="AA161" s="46"/>
      <c r="AB161" s="46"/>
      <c r="AC161" s="54"/>
      <c r="AD161" s="54"/>
      <c r="AE161" s="10">
        <v>1.006</v>
      </c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">
        <v>3</v>
      </c>
      <c r="AU161" s="9">
        <v>3.782</v>
      </c>
      <c r="AV161" s="10">
        <v>0.38490000000000002</v>
      </c>
      <c r="AW161" s="9">
        <v>3.28</v>
      </c>
      <c r="AX161" s="10"/>
      <c r="AY161" s="7" t="s">
        <v>31</v>
      </c>
      <c r="AZ161" s="22">
        <v>0.15937387313616291</v>
      </c>
      <c r="BA161" s="9"/>
      <c r="BB161" s="22">
        <v>0.24653775936688038</v>
      </c>
      <c r="BC161" s="22">
        <v>0.5932188095623212</v>
      </c>
      <c r="BD161" s="22">
        <v>6.4633009582179481E-4</v>
      </c>
      <c r="BE161" s="22">
        <v>0</v>
      </c>
      <c r="BF161" s="22">
        <v>2.2322783881366371E-4</v>
      </c>
    </row>
    <row r="162" spans="1:58" customFormat="1" ht="16" hidden="1" x14ac:dyDescent="0.2">
      <c r="A162" s="28" t="s">
        <v>457</v>
      </c>
      <c r="B162" s="1" t="s">
        <v>317</v>
      </c>
      <c r="C162" s="1"/>
      <c r="D162" s="1"/>
      <c r="E162" s="35"/>
      <c r="F162" s="1"/>
      <c r="G162" s="1">
        <v>160</v>
      </c>
      <c r="H162" s="1" t="s">
        <v>369</v>
      </c>
      <c r="I162" s="3">
        <v>40526</v>
      </c>
      <c r="J162" s="4">
        <v>0.63749032407407402</v>
      </c>
      <c r="K162" s="4"/>
      <c r="L162" s="1" t="s">
        <v>23</v>
      </c>
      <c r="M162" s="1"/>
      <c r="N162" s="1"/>
      <c r="O162" s="43"/>
      <c r="P162" s="43"/>
      <c r="Q162" s="43"/>
      <c r="R162" s="1"/>
      <c r="S162" s="1"/>
      <c r="T162" s="1"/>
      <c r="U162" s="1"/>
      <c r="V162" s="1"/>
      <c r="W162" s="1"/>
      <c r="X162" s="1"/>
      <c r="Y162" s="1"/>
      <c r="Z162" s="46"/>
      <c r="AA162" s="46"/>
      <c r="AB162" s="46"/>
      <c r="AC162" s="54"/>
      <c r="AD162" s="54"/>
      <c r="AE162" s="10">
        <v>1.0069999999999999</v>
      </c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">
        <v>2</v>
      </c>
      <c r="AU162" s="9">
        <v>2.7069999999999999</v>
      </c>
      <c r="AV162" s="10">
        <v>0.38219999999999998</v>
      </c>
      <c r="AW162" s="9">
        <v>1.36</v>
      </c>
      <c r="AX162" s="10"/>
      <c r="AY162" s="7" t="s">
        <v>31</v>
      </c>
      <c r="AZ162" s="22">
        <v>0.15932387914722104</v>
      </c>
      <c r="BA162" s="9"/>
      <c r="BB162" s="22">
        <v>0.24654073626140161</v>
      </c>
      <c r="BC162" s="22">
        <v>0.59316777130742082</v>
      </c>
      <c r="BD162" s="22">
        <v>6.9465059010847532E-4</v>
      </c>
      <c r="BE162" s="22">
        <v>0</v>
      </c>
      <c r="BF162" s="22">
        <v>2.7296269384803607E-4</v>
      </c>
    </row>
    <row r="163" spans="1:58" customFormat="1" ht="16" hidden="1" x14ac:dyDescent="0.2">
      <c r="A163" s="28" t="s">
        <v>457</v>
      </c>
      <c r="B163" s="1" t="s">
        <v>317</v>
      </c>
      <c r="C163" s="1"/>
      <c r="D163" s="1"/>
      <c r="E163" s="35"/>
      <c r="F163" s="1"/>
      <c r="G163" s="1">
        <v>161</v>
      </c>
      <c r="H163" s="1" t="s">
        <v>370</v>
      </c>
      <c r="I163" s="3">
        <v>40526</v>
      </c>
      <c r="J163" s="4">
        <v>0.74442877314814815</v>
      </c>
      <c r="K163" s="4"/>
      <c r="L163" s="1" t="s">
        <v>23</v>
      </c>
      <c r="M163" s="1"/>
      <c r="N163" s="1"/>
      <c r="O163" s="43"/>
      <c r="P163" s="43"/>
      <c r="Q163" s="43"/>
      <c r="R163" s="1"/>
      <c r="S163" s="1"/>
      <c r="T163" s="1"/>
      <c r="U163" s="1"/>
      <c r="V163" s="1"/>
      <c r="W163" s="1"/>
      <c r="X163" s="1"/>
      <c r="Y163" s="1"/>
      <c r="Z163" s="46"/>
      <c r="AA163" s="46"/>
      <c r="AB163" s="46"/>
      <c r="AC163" s="54"/>
      <c r="AD163" s="54"/>
      <c r="AE163" s="10">
        <v>1.01</v>
      </c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">
        <v>2.5</v>
      </c>
      <c r="AU163" s="9">
        <v>2.8090000000000002</v>
      </c>
      <c r="AV163" s="10">
        <v>0.37419999999999998</v>
      </c>
      <c r="AW163" s="9">
        <v>1.54</v>
      </c>
      <c r="AX163" s="10"/>
      <c r="AY163" s="7" t="s">
        <v>31</v>
      </c>
      <c r="AZ163" s="22">
        <v>0.15923514928732274</v>
      </c>
      <c r="BA163" s="9"/>
      <c r="BB163" s="22">
        <v>0.24656031410126233</v>
      </c>
      <c r="BC163" s="22">
        <v>0.593101224435859</v>
      </c>
      <c r="BD163" s="22">
        <v>7.890466321404079E-4</v>
      </c>
      <c r="BE163" s="22">
        <v>0</v>
      </c>
      <c r="BF163" s="22">
        <v>3.1426554341541427E-4</v>
      </c>
    </row>
    <row r="164" spans="1:58" customFormat="1" ht="16" hidden="1" x14ac:dyDescent="0.2">
      <c r="A164" s="28" t="s">
        <v>457</v>
      </c>
      <c r="B164" s="1" t="s">
        <v>317</v>
      </c>
      <c r="C164" s="1"/>
      <c r="D164" s="1"/>
      <c r="E164" s="35"/>
      <c r="F164" s="1"/>
      <c r="G164" s="1">
        <v>162</v>
      </c>
      <c r="H164" s="19" t="s">
        <v>371</v>
      </c>
      <c r="I164" s="3">
        <v>40540</v>
      </c>
      <c r="J164" s="4">
        <v>0.48726225694444447</v>
      </c>
      <c r="K164" s="4"/>
      <c r="L164" s="1" t="s">
        <v>23</v>
      </c>
      <c r="M164" s="1"/>
      <c r="N164" s="1"/>
      <c r="O164" s="43"/>
      <c r="P164" s="43"/>
      <c r="Q164" s="43"/>
      <c r="R164" s="1"/>
      <c r="S164" s="1"/>
      <c r="T164" s="1"/>
      <c r="U164" s="1"/>
      <c r="V164" s="1"/>
      <c r="W164" s="1"/>
      <c r="X164" s="1"/>
      <c r="Y164" s="1"/>
      <c r="Z164" s="46"/>
      <c r="AA164" s="46"/>
      <c r="AB164" s="46"/>
      <c r="AC164" s="54"/>
      <c r="AD164" s="54"/>
      <c r="AE164" s="10">
        <v>1.004</v>
      </c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">
        <v>4</v>
      </c>
      <c r="AU164" s="9">
        <v>3.7879999999999998</v>
      </c>
      <c r="AV164" s="10">
        <v>0.30209999999999998</v>
      </c>
      <c r="AW164" s="9">
        <v>3.54</v>
      </c>
      <c r="AX164" s="10"/>
      <c r="AY164" s="7" t="s">
        <v>31</v>
      </c>
      <c r="AZ164" s="22">
        <v>0.14531931507248813</v>
      </c>
      <c r="BA164" s="9"/>
      <c r="BB164" s="22">
        <v>0.31780252275270837</v>
      </c>
      <c r="BC164" s="22">
        <v>0.53640862992007854</v>
      </c>
      <c r="BD164" s="22">
        <v>3.6661310460721358E-4</v>
      </c>
      <c r="BE164" s="22">
        <v>0</v>
      </c>
      <c r="BF164" s="22">
        <v>1.0291915011777255E-4</v>
      </c>
    </row>
    <row r="165" spans="1:58" customFormat="1" ht="16" hidden="1" x14ac:dyDescent="0.2">
      <c r="A165" s="28" t="s">
        <v>457</v>
      </c>
      <c r="B165" s="1" t="s">
        <v>317</v>
      </c>
      <c r="C165" s="1"/>
      <c r="D165" s="1"/>
      <c r="E165" s="35"/>
      <c r="F165" s="1"/>
      <c r="G165" s="1">
        <v>163</v>
      </c>
      <c r="H165" s="19" t="s">
        <v>372</v>
      </c>
      <c r="I165" s="3">
        <v>40540</v>
      </c>
      <c r="J165" s="4">
        <v>0.50374792824074077</v>
      </c>
      <c r="K165" s="4"/>
      <c r="L165" s="1" t="s">
        <v>23</v>
      </c>
      <c r="M165" s="1"/>
      <c r="N165" s="1"/>
      <c r="O165" s="43"/>
      <c r="P165" s="43"/>
      <c r="Q165" s="43"/>
      <c r="R165" s="1"/>
      <c r="S165" s="1"/>
      <c r="T165" s="1"/>
      <c r="U165" s="1"/>
      <c r="V165" s="1"/>
      <c r="W165" s="1"/>
      <c r="X165" s="1"/>
      <c r="Y165" s="1"/>
      <c r="Z165" s="46"/>
      <c r="AA165" s="46"/>
      <c r="AB165" s="46"/>
      <c r="AC165" s="54"/>
      <c r="AD165" s="54"/>
      <c r="AE165" s="10">
        <v>1.006</v>
      </c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">
        <v>3</v>
      </c>
      <c r="AU165" s="9">
        <v>3.073</v>
      </c>
      <c r="AV165" s="10">
        <v>0.37309999999999999</v>
      </c>
      <c r="AW165" s="9">
        <v>2.5499999999999998</v>
      </c>
      <c r="AX165" s="10"/>
      <c r="AY165" s="7" t="s">
        <v>31</v>
      </c>
      <c r="AZ165" s="22">
        <v>0.14518242290927239</v>
      </c>
      <c r="BA165" s="9"/>
      <c r="BB165" s="22">
        <v>0.31783411507718523</v>
      </c>
      <c r="BC165" s="22">
        <v>0.53633144541592415</v>
      </c>
      <c r="BD165" s="22">
        <v>5.2120300077319632E-4</v>
      </c>
      <c r="BE165" s="22">
        <v>0</v>
      </c>
      <c r="BF165" s="22">
        <v>1.3081359684503972E-4</v>
      </c>
    </row>
    <row r="166" spans="1:58" customFormat="1" ht="16" hidden="1" x14ac:dyDescent="0.2">
      <c r="A166" s="28" t="s">
        <v>457</v>
      </c>
      <c r="B166" s="1" t="s">
        <v>317</v>
      </c>
      <c r="C166" s="1"/>
      <c r="D166" s="1"/>
      <c r="E166" s="35"/>
      <c r="F166" s="1"/>
      <c r="G166" s="1">
        <v>164</v>
      </c>
      <c r="H166" s="19" t="s">
        <v>373</v>
      </c>
      <c r="I166" s="3">
        <v>40540</v>
      </c>
      <c r="J166" s="4">
        <v>0.54217133101851855</v>
      </c>
      <c r="K166" s="4"/>
      <c r="L166" s="1" t="s">
        <v>23</v>
      </c>
      <c r="M166" s="1"/>
      <c r="N166" s="1"/>
      <c r="O166" s="43"/>
      <c r="P166" s="43"/>
      <c r="Q166" s="43"/>
      <c r="R166" s="1"/>
      <c r="S166" s="1"/>
      <c r="T166" s="1"/>
      <c r="U166" s="1"/>
      <c r="V166" s="1"/>
      <c r="W166" s="1"/>
      <c r="X166" s="1"/>
      <c r="Y166" s="1"/>
      <c r="Z166" s="46"/>
      <c r="AA166" s="46"/>
      <c r="AB166" s="46"/>
      <c r="AC166" s="54"/>
      <c r="AD166" s="54"/>
      <c r="AE166" s="10">
        <v>1.008</v>
      </c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">
        <v>2.5</v>
      </c>
      <c r="AU166" s="9">
        <v>2.5859999999999999</v>
      </c>
      <c r="AV166" s="10">
        <v>0.36230000000000001</v>
      </c>
      <c r="AW166" s="9">
        <v>1.66</v>
      </c>
      <c r="AX166" s="10"/>
      <c r="AY166" s="7" t="s">
        <v>31</v>
      </c>
      <c r="AZ166" s="22">
        <v>0.14510293701476662</v>
      </c>
      <c r="BA166" s="9"/>
      <c r="BB166" s="22">
        <v>0.31785177165796252</v>
      </c>
      <c r="BC166" s="22">
        <v>0.53628573938611501</v>
      </c>
      <c r="BD166" s="22">
        <v>6.1064323096115451E-4</v>
      </c>
      <c r="BE166" s="22">
        <v>0</v>
      </c>
      <c r="BF166" s="22">
        <v>1.4890871019461027E-4</v>
      </c>
    </row>
    <row r="167" spans="1:58" customFormat="1" ht="16" hidden="1" x14ac:dyDescent="0.2">
      <c r="A167" s="28" t="s">
        <v>457</v>
      </c>
      <c r="B167" s="1" t="s">
        <v>317</v>
      </c>
      <c r="C167" s="1"/>
      <c r="D167" s="1"/>
      <c r="E167" s="35"/>
      <c r="F167" s="1"/>
      <c r="G167" s="1">
        <v>165</v>
      </c>
      <c r="H167" s="19" t="s">
        <v>374</v>
      </c>
      <c r="I167" s="3">
        <v>40540</v>
      </c>
      <c r="J167" s="4">
        <v>0.56716818287037041</v>
      </c>
      <c r="K167" s="4"/>
      <c r="L167" s="1" t="s">
        <v>23</v>
      </c>
      <c r="M167" s="1"/>
      <c r="N167" s="1"/>
      <c r="O167" s="43"/>
      <c r="P167" s="43"/>
      <c r="Q167" s="43"/>
      <c r="R167" s="1"/>
      <c r="S167" s="1"/>
      <c r="T167" s="1"/>
      <c r="U167" s="1"/>
      <c r="V167" s="1"/>
      <c r="W167" s="1"/>
      <c r="X167" s="1"/>
      <c r="Y167" s="1"/>
      <c r="Z167" s="46"/>
      <c r="AA167" s="46"/>
      <c r="AB167" s="46"/>
      <c r="AC167" s="54"/>
      <c r="AD167" s="54"/>
      <c r="AE167" s="10">
        <v>1.008</v>
      </c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">
        <v>2</v>
      </c>
      <c r="AU167" s="9">
        <v>2.694</v>
      </c>
      <c r="AV167" s="10">
        <v>0.4259</v>
      </c>
      <c r="AW167" s="9">
        <v>1.87</v>
      </c>
      <c r="AX167" s="10"/>
      <c r="AY167" s="7" t="s">
        <v>31</v>
      </c>
      <c r="AZ167" s="22">
        <v>0.1450234749763066</v>
      </c>
      <c r="BA167" s="9"/>
      <c r="BB167" s="22">
        <v>0.31786944782683774</v>
      </c>
      <c r="BC167" s="22">
        <v>0.53624007926686135</v>
      </c>
      <c r="BD167" s="22">
        <v>7.0006826806821171E-4</v>
      </c>
      <c r="BE167" s="22">
        <v>0</v>
      </c>
      <c r="BF167" s="22">
        <v>1.6692966192615537E-4</v>
      </c>
    </row>
    <row r="168" spans="1:58" customFormat="1" ht="16" hidden="1" x14ac:dyDescent="0.2">
      <c r="A168" s="28" t="s">
        <v>457</v>
      </c>
      <c r="B168" s="1" t="s">
        <v>317</v>
      </c>
      <c r="C168" s="1"/>
      <c r="D168" s="1"/>
      <c r="E168" s="35"/>
      <c r="F168" s="1"/>
      <c r="G168" s="1">
        <v>166</v>
      </c>
      <c r="H168" s="19" t="s">
        <v>375</v>
      </c>
      <c r="I168" s="3">
        <v>40521</v>
      </c>
      <c r="J168" s="4">
        <v>0.78581519675925937</v>
      </c>
      <c r="K168" s="4"/>
      <c r="L168" s="1" t="s">
        <v>9</v>
      </c>
      <c r="M168" s="1"/>
      <c r="N168" s="1"/>
      <c r="O168" s="43"/>
      <c r="P168" s="43"/>
      <c r="Q168" s="43"/>
      <c r="R168" s="1"/>
      <c r="S168" s="1"/>
      <c r="T168" s="1"/>
      <c r="U168" s="1"/>
      <c r="V168" s="1"/>
      <c r="W168" s="1"/>
      <c r="X168" s="1"/>
      <c r="Y168" s="1"/>
      <c r="Z168" s="46"/>
      <c r="AA168" s="46"/>
      <c r="AB168" s="46"/>
      <c r="AC168" s="54"/>
      <c r="AD168" s="54"/>
      <c r="AE168" s="10">
        <v>1.008</v>
      </c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">
        <v>2.5</v>
      </c>
      <c r="AU168" s="9">
        <v>2.1930000000000001</v>
      </c>
      <c r="AV168" s="10">
        <v>0.56999999999999995</v>
      </c>
      <c r="AW168" s="9">
        <v>1.47</v>
      </c>
      <c r="AX168" s="10"/>
      <c r="AY168" s="7" t="s">
        <v>31</v>
      </c>
      <c r="AZ168" s="22">
        <v>0.17805112700815426</v>
      </c>
      <c r="BA168" s="9"/>
      <c r="BB168" s="22">
        <v>0.14905683902134487</v>
      </c>
      <c r="BC168" s="22">
        <v>0.67072125367105528</v>
      </c>
      <c r="BD168" s="22">
        <v>1.3406348710760234E-3</v>
      </c>
      <c r="BE168" s="22">
        <v>6.4782252893152563E-5</v>
      </c>
      <c r="BF168" s="22">
        <v>7.6536317547633954E-4</v>
      </c>
    </row>
    <row r="169" spans="1:58" customFormat="1" ht="16" hidden="1" x14ac:dyDescent="0.2">
      <c r="A169" s="28" t="s">
        <v>457</v>
      </c>
      <c r="B169" s="1" t="s">
        <v>317</v>
      </c>
      <c r="C169" s="1"/>
      <c r="D169" s="1"/>
      <c r="E169" s="35"/>
      <c r="F169" s="1"/>
      <c r="G169" s="1">
        <v>167</v>
      </c>
      <c r="H169" s="19" t="s">
        <v>383</v>
      </c>
      <c r="I169" s="3">
        <v>40555</v>
      </c>
      <c r="J169" s="4">
        <v>0.91441608796296292</v>
      </c>
      <c r="K169" s="4"/>
      <c r="L169" s="1" t="s">
        <v>23</v>
      </c>
      <c r="M169" s="1"/>
      <c r="N169" s="1"/>
      <c r="O169" s="43"/>
      <c r="P169" s="43"/>
      <c r="Q169" s="43"/>
      <c r="R169" s="1"/>
      <c r="S169" s="1"/>
      <c r="T169" s="1"/>
      <c r="U169" s="1"/>
      <c r="V169" s="1"/>
      <c r="W169" s="1"/>
      <c r="X169" s="1"/>
      <c r="Y169" s="1"/>
      <c r="Z169" s="46"/>
      <c r="AA169" s="46"/>
      <c r="AB169" s="46"/>
      <c r="AC169" s="54"/>
      <c r="AD169" s="54"/>
      <c r="AE169" s="10">
        <v>1.0009999999999999</v>
      </c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">
        <v>3</v>
      </c>
      <c r="AU169" s="9">
        <v>3.28</v>
      </c>
      <c r="AV169" s="10">
        <v>0.30430000000000001</v>
      </c>
      <c r="AW169" s="9">
        <v>3.12</v>
      </c>
      <c r="AX169" s="10"/>
      <c r="AY169" s="7" t="s">
        <v>31</v>
      </c>
      <c r="AZ169" s="22">
        <v>0.13608503501274594</v>
      </c>
      <c r="BA169" s="9"/>
      <c r="BB169" s="22">
        <v>0.36340195728447577</v>
      </c>
      <c r="BC169" s="22">
        <v>0.50019290633403724</v>
      </c>
      <c r="BD169" s="22">
        <v>1.5394317724374903E-4</v>
      </c>
      <c r="BE169" s="22">
        <v>0</v>
      </c>
      <c r="BF169" s="22">
        <v>1.6615819149722611E-4</v>
      </c>
    </row>
    <row r="170" spans="1:58" customFormat="1" ht="16" hidden="1" x14ac:dyDescent="0.2">
      <c r="A170" s="28" t="s">
        <v>457</v>
      </c>
      <c r="B170" s="1" t="s">
        <v>317</v>
      </c>
      <c r="C170" s="1"/>
      <c r="D170" s="1"/>
      <c r="E170" s="35"/>
      <c r="F170" s="1"/>
      <c r="G170" s="1">
        <v>168</v>
      </c>
      <c r="H170" s="19" t="s">
        <v>384</v>
      </c>
      <c r="I170" s="3">
        <v>40555</v>
      </c>
      <c r="J170" s="4">
        <v>0.92477406250000005</v>
      </c>
      <c r="K170" s="4"/>
      <c r="L170" s="1" t="s">
        <v>23</v>
      </c>
      <c r="M170" s="1"/>
      <c r="N170" s="1"/>
      <c r="O170" s="43"/>
      <c r="P170" s="43"/>
      <c r="Q170" s="43"/>
      <c r="R170" s="1"/>
      <c r="S170" s="1"/>
      <c r="T170" s="1"/>
      <c r="U170" s="1"/>
      <c r="V170" s="1"/>
      <c r="W170" s="1"/>
      <c r="X170" s="1"/>
      <c r="Y170" s="1"/>
      <c r="Z170" s="46"/>
      <c r="AA170" s="46"/>
      <c r="AB170" s="46"/>
      <c r="AC170" s="54"/>
      <c r="AD170" s="54"/>
      <c r="AE170" s="10">
        <v>1.002</v>
      </c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">
        <v>2</v>
      </c>
      <c r="AU170" s="9">
        <v>2.3660000000000001</v>
      </c>
      <c r="AV170" s="10">
        <v>0.373</v>
      </c>
      <c r="AW170" s="9">
        <v>1.86</v>
      </c>
      <c r="AX170" s="10"/>
      <c r="AY170" s="7" t="s">
        <v>31</v>
      </c>
      <c r="AZ170" s="22">
        <v>0.13604075246774877</v>
      </c>
      <c r="BA170" s="9"/>
      <c r="BB170" s="22">
        <v>0.3633978563875857</v>
      </c>
      <c r="BC170" s="22">
        <v>0.50015587298163056</v>
      </c>
      <c r="BD170" s="22">
        <v>1.9954119574828213E-4</v>
      </c>
      <c r="BE170" s="22">
        <v>0</v>
      </c>
      <c r="BF170" s="22">
        <v>2.0597696728662094E-4</v>
      </c>
    </row>
    <row r="171" spans="1:58" customFormat="1" ht="16" hidden="1" x14ac:dyDescent="0.2">
      <c r="A171" s="28" t="s">
        <v>457</v>
      </c>
      <c r="B171" s="1" t="s">
        <v>317</v>
      </c>
      <c r="C171" s="1"/>
      <c r="D171" s="1"/>
      <c r="E171" s="35"/>
      <c r="F171" s="1"/>
      <c r="G171" s="1">
        <v>169</v>
      </c>
      <c r="H171" s="19" t="s">
        <v>378</v>
      </c>
      <c r="I171" s="3">
        <v>40561</v>
      </c>
      <c r="J171" s="4">
        <v>0.53780150462962961</v>
      </c>
      <c r="K171" s="4"/>
      <c r="L171" s="1" t="s">
        <v>23</v>
      </c>
      <c r="M171" s="1"/>
      <c r="N171" s="1"/>
      <c r="O171" s="43"/>
      <c r="P171" s="43"/>
      <c r="Q171" s="43"/>
      <c r="R171" s="1"/>
      <c r="S171" s="1"/>
      <c r="T171" s="1"/>
      <c r="U171" s="1"/>
      <c r="V171" s="1"/>
      <c r="W171" s="1"/>
      <c r="X171" s="1"/>
      <c r="Y171" s="1"/>
      <c r="Z171" s="46"/>
      <c r="AA171" s="46"/>
      <c r="AB171" s="46"/>
      <c r="AC171" s="54"/>
      <c r="AD171" s="54"/>
      <c r="AE171" s="10">
        <v>1.004</v>
      </c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">
        <v>3.5</v>
      </c>
      <c r="AU171" s="9">
        <v>3.129</v>
      </c>
      <c r="AV171" s="10">
        <v>0.49330000000000002</v>
      </c>
      <c r="AW171" s="9">
        <v>1.64</v>
      </c>
      <c r="AX171" s="10" t="s">
        <v>294</v>
      </c>
      <c r="AY171" s="7" t="s">
        <v>31</v>
      </c>
      <c r="AZ171" s="22">
        <v>0.20759063243354745</v>
      </c>
      <c r="BA171" s="9"/>
      <c r="BB171" s="22">
        <v>0.15457845903140946</v>
      </c>
      <c r="BC171" s="22">
        <v>0.63686000557620082</v>
      </c>
      <c r="BD171" s="22">
        <v>3.8297892764267482E-4</v>
      </c>
      <c r="BE171" s="22">
        <v>0</v>
      </c>
      <c r="BF171" s="22">
        <v>5.8792403119956721E-4</v>
      </c>
    </row>
    <row r="172" spans="1:58" customFormat="1" ht="16" hidden="1" x14ac:dyDescent="0.2">
      <c r="A172" s="28" t="s">
        <v>457</v>
      </c>
      <c r="B172" s="1" t="s">
        <v>317</v>
      </c>
      <c r="C172" s="1"/>
      <c r="D172" s="1"/>
      <c r="E172" s="35"/>
      <c r="F172" s="1"/>
      <c r="G172" s="1">
        <v>170</v>
      </c>
      <c r="H172" s="19" t="s">
        <v>379</v>
      </c>
      <c r="I172" s="3">
        <v>40561</v>
      </c>
      <c r="J172" s="4">
        <v>0.59686511574074075</v>
      </c>
      <c r="K172" s="4"/>
      <c r="L172" s="1" t="s">
        <v>23</v>
      </c>
      <c r="M172" s="1"/>
      <c r="N172" s="1"/>
      <c r="O172" s="43"/>
      <c r="P172" s="43"/>
      <c r="Q172" s="43"/>
      <c r="R172" s="1"/>
      <c r="S172" s="1"/>
      <c r="T172" s="1"/>
      <c r="U172" s="1"/>
      <c r="V172" s="1"/>
      <c r="W172" s="1"/>
      <c r="X172" s="1"/>
      <c r="Y172" s="1"/>
      <c r="Z172" s="46"/>
      <c r="AA172" s="46"/>
      <c r="AB172" s="46"/>
      <c r="AC172" s="54"/>
      <c r="AD172" s="54"/>
      <c r="AE172" s="10">
        <v>1.008</v>
      </c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">
        <v>3</v>
      </c>
      <c r="AU172" s="9">
        <v>3.1549999999999998</v>
      </c>
      <c r="AV172" s="10">
        <v>0.51929999999999998</v>
      </c>
      <c r="AW172" s="9" t="e">
        <v>#N/A</v>
      </c>
      <c r="AX172" s="10"/>
      <c r="AY172" s="7" t="s">
        <v>31</v>
      </c>
      <c r="AZ172" s="22">
        <v>0.20743780778771179</v>
      </c>
      <c r="BA172" s="9"/>
      <c r="BB172" s="22">
        <v>0.15463565168285084</v>
      </c>
      <c r="BC172" s="22">
        <v>0.63676285794174481</v>
      </c>
      <c r="BD172" s="22">
        <v>5.4446509650226099E-4</v>
      </c>
      <c r="BE172" s="22">
        <v>0</v>
      </c>
      <c r="BF172" s="22">
        <v>6.1921749119028639E-4</v>
      </c>
    </row>
    <row r="173" spans="1:58" customFormat="1" ht="16" hidden="1" x14ac:dyDescent="0.2">
      <c r="A173" s="28" t="s">
        <v>457</v>
      </c>
      <c r="B173" s="1" t="s">
        <v>317</v>
      </c>
      <c r="C173" s="1"/>
      <c r="D173" s="1"/>
      <c r="E173" s="35"/>
      <c r="F173" s="1"/>
      <c r="G173" s="1">
        <v>171</v>
      </c>
      <c r="H173" s="19" t="s">
        <v>380</v>
      </c>
      <c r="I173" s="3">
        <v>40561</v>
      </c>
      <c r="J173" s="4">
        <v>0.66582091435185187</v>
      </c>
      <c r="K173" s="4"/>
      <c r="L173" s="1" t="s">
        <v>23</v>
      </c>
      <c r="M173" s="1"/>
      <c r="N173" s="1"/>
      <c r="O173" s="43"/>
      <c r="P173" s="43"/>
      <c r="Q173" s="43"/>
      <c r="R173" s="1"/>
      <c r="S173" s="1"/>
      <c r="T173" s="1"/>
      <c r="U173" s="1"/>
      <c r="V173" s="1"/>
      <c r="W173" s="1"/>
      <c r="X173" s="1"/>
      <c r="Y173" s="1"/>
      <c r="Z173" s="46"/>
      <c r="AA173" s="46"/>
      <c r="AB173" s="46"/>
      <c r="AC173" s="54"/>
      <c r="AD173" s="54"/>
      <c r="AE173" s="10">
        <v>1.0089999999999999</v>
      </c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">
        <v>3</v>
      </c>
      <c r="AU173" s="9">
        <v>3.5710000000000002</v>
      </c>
      <c r="AV173" s="10">
        <v>0.4405</v>
      </c>
      <c r="AW173" s="9" t="e">
        <v>#N/A</v>
      </c>
      <c r="AX173" s="10"/>
      <c r="AY173" s="7" t="s">
        <v>31</v>
      </c>
      <c r="AZ173" s="22">
        <v>0.20709627461873703</v>
      </c>
      <c r="BA173" s="9"/>
      <c r="BB173" s="22">
        <v>0.15478649541758957</v>
      </c>
      <c r="BC173" s="22">
        <v>0.63659581296893908</v>
      </c>
      <c r="BD173" s="22">
        <v>9.2714231853809211E-4</v>
      </c>
      <c r="BE173" s="22">
        <v>0</v>
      </c>
      <c r="BF173" s="22">
        <v>5.9427467619617067E-4</v>
      </c>
    </row>
    <row r="174" spans="1:58" customFormat="1" ht="16" hidden="1" x14ac:dyDescent="0.2">
      <c r="A174" s="28" t="s">
        <v>457</v>
      </c>
      <c r="B174" s="1" t="s">
        <v>317</v>
      </c>
      <c r="C174" s="1"/>
      <c r="D174" s="1"/>
      <c r="E174" s="35"/>
      <c r="F174" s="1" t="s">
        <v>318</v>
      </c>
      <c r="G174" s="1">
        <v>172</v>
      </c>
      <c r="H174" s="19" t="s">
        <v>394</v>
      </c>
      <c r="I174" s="3">
        <v>40595</v>
      </c>
      <c r="J174" s="4">
        <v>0.74769368055555552</v>
      </c>
      <c r="K174" s="4"/>
      <c r="L174" s="1" t="s">
        <v>9</v>
      </c>
      <c r="M174" s="1"/>
      <c r="N174" s="1"/>
      <c r="O174" s="43"/>
      <c r="P174" s="43"/>
      <c r="Q174" s="43"/>
      <c r="R174" s="1"/>
      <c r="S174" s="1"/>
      <c r="T174" s="1"/>
      <c r="U174" s="1"/>
      <c r="V174" s="1"/>
      <c r="W174" s="1"/>
      <c r="X174" s="1"/>
      <c r="Y174" s="1"/>
      <c r="Z174" s="46"/>
      <c r="AA174" s="46"/>
      <c r="AB174" s="46"/>
      <c r="AC174" s="54"/>
      <c r="AD174" s="54"/>
      <c r="AE174" s="10">
        <v>1</v>
      </c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">
        <v>4</v>
      </c>
      <c r="AU174" s="9">
        <v>3.82</v>
      </c>
      <c r="AV174" s="10">
        <v>0.34470000000000001</v>
      </c>
      <c r="AW174" s="9">
        <v>3.66</v>
      </c>
      <c r="AX174" s="10" t="s">
        <v>325</v>
      </c>
      <c r="AY174" s="7" t="s">
        <v>31</v>
      </c>
      <c r="AZ174" s="22">
        <v>0.17993575435816456</v>
      </c>
      <c r="BA174" s="9"/>
      <c r="BB174" s="22">
        <v>0.14887981038749115</v>
      </c>
      <c r="BC174" s="22">
        <v>0.67061835489471511</v>
      </c>
      <c r="BD174" s="22">
        <v>4.2585552735265888E-4</v>
      </c>
      <c r="BE174" s="22">
        <v>1.4022483227648874E-4</v>
      </c>
      <c r="BF174" s="22">
        <v>0</v>
      </c>
    </row>
    <row r="175" spans="1:58" customFormat="1" ht="16" hidden="1" x14ac:dyDescent="0.2">
      <c r="A175" s="28" t="s">
        <v>457</v>
      </c>
      <c r="B175" s="1" t="s">
        <v>317</v>
      </c>
      <c r="C175" s="1"/>
      <c r="D175" s="1"/>
      <c r="E175" s="35"/>
      <c r="F175" s="1"/>
      <c r="G175" s="1">
        <v>173</v>
      </c>
      <c r="H175" s="19" t="s">
        <v>395</v>
      </c>
      <c r="I175" s="3">
        <v>40595</v>
      </c>
      <c r="J175" s="4">
        <v>0.7970890625</v>
      </c>
      <c r="K175" s="4"/>
      <c r="L175" s="1" t="s">
        <v>9</v>
      </c>
      <c r="M175" s="1"/>
      <c r="N175" s="1"/>
      <c r="O175" s="43"/>
      <c r="P175" s="43"/>
      <c r="Q175" s="43"/>
      <c r="R175" s="1"/>
      <c r="S175" s="1"/>
      <c r="T175" s="1"/>
      <c r="U175" s="1"/>
      <c r="V175" s="1"/>
      <c r="W175" s="1"/>
      <c r="X175" s="1"/>
      <c r="Y175" s="1"/>
      <c r="Z175" s="46"/>
      <c r="AA175" s="46"/>
      <c r="AB175" s="46"/>
      <c r="AC175" s="54"/>
      <c r="AD175" s="54"/>
      <c r="AE175" s="10">
        <v>1.0029999999999999</v>
      </c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">
        <v>2.5</v>
      </c>
      <c r="AU175" s="9">
        <v>2.4929999999999999</v>
      </c>
      <c r="AV175" s="10">
        <v>0.45440000000000003</v>
      </c>
      <c r="AW175" s="9">
        <v>1.97</v>
      </c>
      <c r="AX175" s="10" t="s">
        <v>325</v>
      </c>
      <c r="AY175" s="7" t="s">
        <v>31</v>
      </c>
      <c r="AZ175" s="22">
        <v>0.17978359013570902</v>
      </c>
      <c r="BA175" s="9"/>
      <c r="BB175" s="22">
        <v>0.14896315401581819</v>
      </c>
      <c r="BC175" s="22">
        <v>0.67058401192931716</v>
      </c>
      <c r="BD175" s="22">
        <v>5.297970291913152E-4</v>
      </c>
      <c r="BE175" s="22">
        <v>1.3944688996432849E-4</v>
      </c>
      <c r="BF175" s="22">
        <v>0</v>
      </c>
    </row>
    <row r="176" spans="1:58" customFormat="1" ht="16" hidden="1" x14ac:dyDescent="0.2">
      <c r="A176" s="28" t="s">
        <v>457</v>
      </c>
      <c r="B176" s="1" t="s">
        <v>317</v>
      </c>
      <c r="C176" s="1"/>
      <c r="D176" s="1"/>
      <c r="E176" s="35"/>
      <c r="F176" s="1"/>
      <c r="G176" s="1">
        <v>174</v>
      </c>
      <c r="H176" s="19" t="s">
        <v>396</v>
      </c>
      <c r="I176" s="3">
        <v>40595</v>
      </c>
      <c r="J176" s="4">
        <v>0.80390928240740733</v>
      </c>
      <c r="K176" s="4"/>
      <c r="L176" s="1" t="s">
        <v>9</v>
      </c>
      <c r="M176" s="1"/>
      <c r="N176" s="1"/>
      <c r="O176" s="43"/>
      <c r="P176" s="43"/>
      <c r="Q176" s="43"/>
      <c r="R176" s="1"/>
      <c r="S176" s="1"/>
      <c r="T176" s="1"/>
      <c r="U176" s="1"/>
      <c r="V176" s="1"/>
      <c r="W176" s="1"/>
      <c r="X176" s="1"/>
      <c r="Y176" s="1"/>
      <c r="Z176" s="46"/>
      <c r="AA176" s="46"/>
      <c r="AB176" s="46"/>
      <c r="AC176" s="54"/>
      <c r="AD176" s="54"/>
      <c r="AE176" s="10">
        <v>1.0029999999999999</v>
      </c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">
        <v>2</v>
      </c>
      <c r="AU176" s="9">
        <v>1.599</v>
      </c>
      <c r="AV176" s="10">
        <v>0.51529999999999998</v>
      </c>
      <c r="AW176" s="9" t="e">
        <v>#N/A</v>
      </c>
      <c r="AX176" s="10" t="s">
        <v>294</v>
      </c>
      <c r="AY176" s="7" t="s">
        <v>31</v>
      </c>
      <c r="AZ176" s="22">
        <v>0.17970571444753208</v>
      </c>
      <c r="BA176" s="9"/>
      <c r="BB176" s="22">
        <v>0.14900584450744589</v>
      </c>
      <c r="BC176" s="22">
        <v>0.67056652805924544</v>
      </c>
      <c r="BD176" s="22">
        <v>5.8301104304388555E-4</v>
      </c>
      <c r="BE176" s="22">
        <v>1.3890194273282909E-4</v>
      </c>
      <c r="BF176" s="22">
        <v>0</v>
      </c>
    </row>
    <row r="177" spans="1:58" customFormat="1" ht="16" hidden="1" x14ac:dyDescent="0.2">
      <c r="A177" s="28" t="s">
        <v>457</v>
      </c>
      <c r="B177" s="1" t="s">
        <v>317</v>
      </c>
      <c r="C177" s="1"/>
      <c r="D177" s="1"/>
      <c r="E177" s="35"/>
      <c r="F177" s="1"/>
      <c r="G177" s="1">
        <v>175</v>
      </c>
      <c r="H177" s="19" t="s">
        <v>397</v>
      </c>
      <c r="I177" s="3">
        <v>40595</v>
      </c>
      <c r="J177" s="4">
        <v>0.92772216435185184</v>
      </c>
      <c r="K177" s="4"/>
      <c r="L177" s="1" t="s">
        <v>9</v>
      </c>
      <c r="M177" s="1"/>
      <c r="N177" s="1"/>
      <c r="O177" s="43"/>
      <c r="P177" s="43"/>
      <c r="Q177" s="43"/>
      <c r="R177" s="1"/>
      <c r="S177" s="1"/>
      <c r="T177" s="1"/>
      <c r="U177" s="1"/>
      <c r="V177" s="1"/>
      <c r="W177" s="1"/>
      <c r="X177" s="1"/>
      <c r="Y177" s="1"/>
      <c r="Z177" s="46"/>
      <c r="AA177" s="46"/>
      <c r="AB177" s="46"/>
      <c r="AC177" s="54"/>
      <c r="AD177" s="54"/>
      <c r="AE177" s="10">
        <v>0.7</v>
      </c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">
        <v>2.5</v>
      </c>
      <c r="AU177" s="9">
        <v>2.6419999999999999</v>
      </c>
      <c r="AV177" s="10">
        <v>0.58169999999999999</v>
      </c>
      <c r="AW177" s="9" t="e">
        <v>#N/A</v>
      </c>
      <c r="AX177" s="10" t="s">
        <v>294</v>
      </c>
      <c r="AY177" s="7" t="s">
        <v>31</v>
      </c>
      <c r="AZ177" s="22">
        <v>0.23953998397172332</v>
      </c>
      <c r="BA177" s="9"/>
      <c r="BB177" s="22">
        <v>0.20025775200009086</v>
      </c>
      <c r="BC177" s="22">
        <v>0.5599444638593194</v>
      </c>
      <c r="BD177" s="22">
        <v>2.2480032965652838E-4</v>
      </c>
      <c r="BE177" s="22">
        <v>3.2999839209872195E-5</v>
      </c>
      <c r="BF177" s="22">
        <v>0</v>
      </c>
    </row>
    <row r="178" spans="1:58" customFormat="1" ht="16" hidden="1" x14ac:dyDescent="0.2">
      <c r="A178" s="28" t="s">
        <v>457</v>
      </c>
      <c r="B178" s="1" t="s">
        <v>317</v>
      </c>
      <c r="C178" s="1"/>
      <c r="D178" s="1"/>
      <c r="E178" s="35"/>
      <c r="F178" s="1" t="s">
        <v>318</v>
      </c>
      <c r="G178" s="1">
        <v>176</v>
      </c>
      <c r="H178" s="19" t="s">
        <v>398</v>
      </c>
      <c r="I178" s="3">
        <v>40595</v>
      </c>
      <c r="J178" s="4">
        <v>0.94696506944444447</v>
      </c>
      <c r="K178" s="4"/>
      <c r="L178" s="1" t="s">
        <v>9</v>
      </c>
      <c r="M178" s="1"/>
      <c r="N178" s="1"/>
      <c r="O178" s="43"/>
      <c r="P178" s="43"/>
      <c r="Q178" s="43"/>
      <c r="R178" s="1"/>
      <c r="S178" s="1"/>
      <c r="T178" s="1"/>
      <c r="U178" s="1"/>
      <c r="V178" s="1"/>
      <c r="W178" s="1"/>
      <c r="X178" s="1"/>
      <c r="Y178" s="1"/>
      <c r="Z178" s="46"/>
      <c r="AA178" s="46"/>
      <c r="AB178" s="46"/>
      <c r="AC178" s="54"/>
      <c r="AD178" s="54"/>
      <c r="AE178" s="10">
        <v>0.7</v>
      </c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">
        <v>3</v>
      </c>
      <c r="AU178" s="9">
        <v>3.0510000000000002</v>
      </c>
      <c r="AV178" s="10">
        <v>0.54530000000000001</v>
      </c>
      <c r="AW178" s="9" t="e">
        <v>#N/A</v>
      </c>
      <c r="AX178" s="10" t="s">
        <v>294</v>
      </c>
      <c r="AY178" s="7" t="s">
        <v>31</v>
      </c>
      <c r="AZ178" s="22">
        <v>0.23913368150705006</v>
      </c>
      <c r="BA178" s="9"/>
      <c r="BB178" s="22">
        <v>0.20043809100944524</v>
      </c>
      <c r="BC178" s="22">
        <v>0.55982028412462548</v>
      </c>
      <c r="BD178" s="22">
        <v>4.8160816145527045E-4</v>
      </c>
      <c r="BE178" s="22">
        <v>1.2633519742387999E-4</v>
      </c>
      <c r="BF178" s="22">
        <v>0</v>
      </c>
    </row>
    <row r="179" spans="1:58" customFormat="1" ht="16" hidden="1" x14ac:dyDescent="0.2">
      <c r="A179" s="28" t="s">
        <v>457</v>
      </c>
      <c r="B179" s="1" t="s">
        <v>317</v>
      </c>
      <c r="C179" s="1"/>
      <c r="D179" s="1"/>
      <c r="E179" s="35"/>
      <c r="F179" s="1" t="s">
        <v>318</v>
      </c>
      <c r="G179" s="1">
        <v>177</v>
      </c>
      <c r="H179" s="19" t="s">
        <v>399</v>
      </c>
      <c r="I179" s="3">
        <v>40651</v>
      </c>
      <c r="J179" s="4">
        <v>0.85250846064814823</v>
      </c>
      <c r="K179" s="4"/>
      <c r="L179" s="1" t="s">
        <v>23</v>
      </c>
      <c r="M179" s="1"/>
      <c r="N179" s="1"/>
      <c r="O179" s="43"/>
      <c r="P179" s="43"/>
      <c r="Q179" s="43"/>
      <c r="R179" s="1"/>
      <c r="S179" s="1"/>
      <c r="T179" s="1"/>
      <c r="U179" s="1"/>
      <c r="V179" s="1"/>
      <c r="W179" s="1"/>
      <c r="X179" s="1"/>
      <c r="Y179" s="1"/>
      <c r="Z179" s="46"/>
      <c r="AA179" s="46"/>
      <c r="AB179" s="46"/>
      <c r="AC179" s="54"/>
      <c r="AD179" s="54"/>
      <c r="AE179" s="10">
        <v>0.70599999999999996</v>
      </c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">
        <v>4</v>
      </c>
      <c r="AU179" s="9">
        <v>4.5869999999999997</v>
      </c>
      <c r="AV179" s="10">
        <v>0.45600000000000002</v>
      </c>
      <c r="AW179" s="9" t="e">
        <v>#N/A</v>
      </c>
      <c r="AX179" s="10"/>
      <c r="AY179" s="7" t="s">
        <v>31</v>
      </c>
      <c r="AZ179" s="22">
        <v>0.23563837406254945</v>
      </c>
      <c r="BA179" s="9"/>
      <c r="BB179" s="22">
        <v>0.19956437357064138</v>
      </c>
      <c r="BC179" s="22">
        <v>0.56010212807818383</v>
      </c>
      <c r="BD179" s="22">
        <v>5.4579716085273184E-4</v>
      </c>
      <c r="BE179" s="22">
        <v>0</v>
      </c>
      <c r="BF179" s="22">
        <v>4.1493271277725802E-3</v>
      </c>
    </row>
    <row r="180" spans="1:58" customFormat="1" ht="16" hidden="1" x14ac:dyDescent="0.2">
      <c r="A180" s="28" t="s">
        <v>457</v>
      </c>
      <c r="B180" s="1" t="s">
        <v>317</v>
      </c>
      <c r="C180" s="1"/>
      <c r="D180" s="1"/>
      <c r="E180" s="35"/>
      <c r="F180" s="1" t="s">
        <v>318</v>
      </c>
      <c r="G180" s="1">
        <v>178</v>
      </c>
      <c r="H180" s="19" t="s">
        <v>400</v>
      </c>
      <c r="I180" s="3">
        <v>40651</v>
      </c>
      <c r="J180" s="4">
        <v>0.86973319444444452</v>
      </c>
      <c r="K180" s="4"/>
      <c r="L180" s="1" t="s">
        <v>23</v>
      </c>
      <c r="M180" s="1"/>
      <c r="N180" s="1"/>
      <c r="O180" s="43"/>
      <c r="P180" s="43"/>
      <c r="Q180" s="43"/>
      <c r="R180" s="1"/>
      <c r="S180" s="1"/>
      <c r="T180" s="1"/>
      <c r="U180" s="1"/>
      <c r="V180" s="1"/>
      <c r="W180" s="1"/>
      <c r="X180" s="1"/>
      <c r="Y180" s="1"/>
      <c r="Z180" s="46"/>
      <c r="AA180" s="46"/>
      <c r="AB180" s="46"/>
      <c r="AC180" s="54"/>
      <c r="AD180" s="54"/>
      <c r="AE180" s="10">
        <v>0.70699999999999996</v>
      </c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">
        <v>3</v>
      </c>
      <c r="AU180" s="9">
        <v>3.0670000000000002</v>
      </c>
      <c r="AV180" s="10">
        <v>0.52170000000000005</v>
      </c>
      <c r="AW180" s="9">
        <v>1.39</v>
      </c>
      <c r="AX180" s="10"/>
      <c r="AY180" s="7" t="s">
        <v>31</v>
      </c>
      <c r="AZ180" s="22">
        <v>0.23542261865730443</v>
      </c>
      <c r="BA180" s="9"/>
      <c r="BB180" s="22">
        <v>0.19964298543405387</v>
      </c>
      <c r="BC180" s="22">
        <v>0.5599996970560891</v>
      </c>
      <c r="BD180" s="22">
        <v>7.7591341371780061E-4</v>
      </c>
      <c r="BE180" s="22">
        <v>0</v>
      </c>
      <c r="BF180" s="22">
        <v>4.158785438834591E-3</v>
      </c>
    </row>
    <row r="181" spans="1:58" customFormat="1" ht="15" hidden="1" x14ac:dyDescent="0.15">
      <c r="A181" s="28" t="s">
        <v>456</v>
      </c>
      <c r="B181" s="1" t="s">
        <v>317</v>
      </c>
      <c r="C181" s="1"/>
      <c r="D181" s="1"/>
      <c r="E181" s="35"/>
      <c r="F181" s="1" t="s">
        <v>318</v>
      </c>
      <c r="G181" s="1">
        <v>179</v>
      </c>
      <c r="H181" s="19" t="s">
        <v>401</v>
      </c>
      <c r="I181" s="3">
        <v>40653</v>
      </c>
      <c r="J181" s="4">
        <v>0.74752505787037038</v>
      </c>
      <c r="K181" s="4"/>
      <c r="L181" s="1" t="s">
        <v>9</v>
      </c>
      <c r="M181" s="1"/>
      <c r="N181" s="1"/>
      <c r="O181" s="43"/>
      <c r="P181" s="43"/>
      <c r="Q181" s="43"/>
      <c r="R181" s="1"/>
      <c r="S181" s="1"/>
      <c r="T181" s="1"/>
      <c r="U181" s="1"/>
      <c r="V181" s="1"/>
      <c r="W181" s="1"/>
      <c r="X181" s="1"/>
      <c r="Y181" s="1"/>
      <c r="Z181" s="46"/>
      <c r="AA181" s="46"/>
      <c r="AB181" s="46"/>
      <c r="AC181" s="54"/>
      <c r="AD181" s="54"/>
      <c r="AE181" s="10">
        <v>0.70199999999999996</v>
      </c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">
        <v>4</v>
      </c>
      <c r="AU181" s="9">
        <v>3.4180000000000001</v>
      </c>
      <c r="AV181" s="10">
        <v>0.5181</v>
      </c>
      <c r="AW181" s="9">
        <v>2.62</v>
      </c>
      <c r="AX181" s="10" t="s">
        <v>325</v>
      </c>
      <c r="AY181" s="7" t="s">
        <v>31</v>
      </c>
      <c r="AZ181" s="22">
        <v>0.22812466064158043</v>
      </c>
      <c r="BA181" s="9"/>
      <c r="BB181" s="22">
        <v>0.24969346190373423</v>
      </c>
      <c r="BC181" s="22">
        <v>0.52137472407575158</v>
      </c>
      <c r="BD181" s="22">
        <v>6.0901146787127776E-4</v>
      </c>
      <c r="BE181" s="22">
        <v>1.9814191106232285E-4</v>
      </c>
      <c r="BF181" s="22">
        <v>0</v>
      </c>
    </row>
    <row r="182" spans="1:58" customFormat="1" ht="15" hidden="1" x14ac:dyDescent="0.15">
      <c r="A182" s="28" t="s">
        <v>456</v>
      </c>
      <c r="B182" s="1" t="s">
        <v>317</v>
      </c>
      <c r="C182" s="1"/>
      <c r="D182" s="1"/>
      <c r="E182" s="35"/>
      <c r="F182" s="1"/>
      <c r="G182" s="1">
        <v>180</v>
      </c>
      <c r="H182" s="19" t="s">
        <v>402</v>
      </c>
      <c r="I182" s="3">
        <v>40653</v>
      </c>
      <c r="J182" s="4">
        <v>0.76595509259259265</v>
      </c>
      <c r="K182" s="4"/>
      <c r="L182" s="1" t="s">
        <v>9</v>
      </c>
      <c r="M182" s="1"/>
      <c r="N182" s="1"/>
      <c r="O182" s="43"/>
      <c r="P182" s="43"/>
      <c r="Q182" s="43"/>
      <c r="R182" s="1"/>
      <c r="S182" s="1"/>
      <c r="T182" s="1"/>
      <c r="U182" s="1"/>
      <c r="V182" s="1"/>
      <c r="W182" s="1"/>
      <c r="X182" s="1"/>
      <c r="Y182" s="1"/>
      <c r="Z182" s="46"/>
      <c r="AA182" s="46"/>
      <c r="AB182" s="46"/>
      <c r="AC182" s="54"/>
      <c r="AD182" s="54"/>
      <c r="AE182" s="10">
        <v>0.70299999999999996</v>
      </c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">
        <v>2.5</v>
      </c>
      <c r="AU182" s="9">
        <v>2.19</v>
      </c>
      <c r="AV182" s="10">
        <v>0.57479999999999998</v>
      </c>
      <c r="AW182" s="9" t="e">
        <v>#N/A</v>
      </c>
      <c r="AX182" s="10" t="s">
        <v>294</v>
      </c>
      <c r="AY182" s="7" t="s">
        <v>31</v>
      </c>
      <c r="AZ182" s="22">
        <v>0.2278942071394347</v>
      </c>
      <c r="BA182" s="9"/>
      <c r="BB182" s="22">
        <v>0.24979504857741483</v>
      </c>
      <c r="BC182" s="22">
        <v>0.52131521989430385</v>
      </c>
      <c r="BD182" s="22">
        <v>7.5760943289448525E-4</v>
      </c>
      <c r="BE182" s="22">
        <v>2.3791495595218114E-4</v>
      </c>
      <c r="BF182" s="22">
        <v>0</v>
      </c>
    </row>
    <row r="183" spans="1:58" customFormat="1" ht="15" hidden="1" x14ac:dyDescent="0.15">
      <c r="A183" s="28" t="s">
        <v>456</v>
      </c>
      <c r="B183" s="1" t="s">
        <v>317</v>
      </c>
      <c r="C183" s="1"/>
      <c r="D183" s="1"/>
      <c r="E183" s="35"/>
      <c r="F183" s="1" t="s">
        <v>318</v>
      </c>
      <c r="G183" s="1">
        <v>181</v>
      </c>
      <c r="H183" s="19" t="s">
        <v>403</v>
      </c>
      <c r="I183" s="3">
        <v>40653</v>
      </c>
      <c r="J183" s="4">
        <v>0.83361954861111121</v>
      </c>
      <c r="K183" s="4"/>
      <c r="L183" s="1" t="s">
        <v>9</v>
      </c>
      <c r="M183" s="1"/>
      <c r="N183" s="1"/>
      <c r="O183" s="43"/>
      <c r="P183" s="43"/>
      <c r="Q183" s="43"/>
      <c r="R183" s="1"/>
      <c r="S183" s="1"/>
      <c r="T183" s="1"/>
      <c r="U183" s="1"/>
      <c r="V183" s="1"/>
      <c r="W183" s="1"/>
      <c r="X183" s="1"/>
      <c r="Y183" s="1"/>
      <c r="Z183" s="46"/>
      <c r="AA183" s="46"/>
      <c r="AB183" s="46"/>
      <c r="AC183" s="54"/>
      <c r="AD183" s="54"/>
      <c r="AE183" s="10">
        <v>0.998</v>
      </c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">
        <v>4</v>
      </c>
      <c r="AU183" s="9">
        <v>3.5110000000000001</v>
      </c>
      <c r="AV183" s="10">
        <v>0.43780000000000002</v>
      </c>
      <c r="AW183" s="9">
        <v>3.15</v>
      </c>
      <c r="AX183" s="10" t="s">
        <v>325</v>
      </c>
      <c r="AY183" s="7" t="s">
        <v>31</v>
      </c>
      <c r="AZ183" s="22">
        <v>0.18909774760940778</v>
      </c>
      <c r="BA183" s="9"/>
      <c r="BB183" s="22">
        <v>0.10040663614738093</v>
      </c>
      <c r="BC183" s="22">
        <v>0.70991277556932597</v>
      </c>
      <c r="BD183" s="22">
        <v>4.5787066536556465E-4</v>
      </c>
      <c r="BE183" s="22">
        <v>1.2497000851961494E-4</v>
      </c>
      <c r="BF183" s="22">
        <v>0</v>
      </c>
    </row>
    <row r="184" spans="1:58" customFormat="1" ht="15" hidden="1" x14ac:dyDescent="0.15">
      <c r="A184" s="28" t="s">
        <v>456</v>
      </c>
      <c r="B184" s="1" t="s">
        <v>317</v>
      </c>
      <c r="C184" s="1"/>
      <c r="D184" s="1"/>
      <c r="E184" s="35"/>
      <c r="F184" s="1"/>
      <c r="G184" s="1">
        <v>182</v>
      </c>
      <c r="H184" s="19" t="s">
        <v>404</v>
      </c>
      <c r="I184" s="3">
        <v>40653</v>
      </c>
      <c r="J184" s="4">
        <v>0.88482646990740743</v>
      </c>
      <c r="K184" s="4"/>
      <c r="L184" s="1" t="s">
        <v>9</v>
      </c>
      <c r="M184" s="1"/>
      <c r="N184" s="1"/>
      <c r="O184" s="43"/>
      <c r="P184" s="43"/>
      <c r="Q184" s="43"/>
      <c r="R184" s="1"/>
      <c r="S184" s="1"/>
      <c r="T184" s="1"/>
      <c r="U184" s="1"/>
      <c r="V184" s="1"/>
      <c r="W184" s="1"/>
      <c r="X184" s="1"/>
      <c r="Y184" s="1"/>
      <c r="Z184" s="46"/>
      <c r="AA184" s="46"/>
      <c r="AB184" s="46"/>
      <c r="AC184" s="54"/>
      <c r="AD184" s="54"/>
      <c r="AE184" s="10">
        <v>0.999</v>
      </c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">
        <v>3</v>
      </c>
      <c r="AU184" s="9">
        <v>2.597</v>
      </c>
      <c r="AV184" s="10">
        <v>0.50260000000000005</v>
      </c>
      <c r="AW184" s="9">
        <v>1.72</v>
      </c>
      <c r="AX184" s="10" t="s">
        <v>325</v>
      </c>
      <c r="AY184" s="7" t="s">
        <v>31</v>
      </c>
      <c r="AZ184" s="22">
        <v>0.18882604061197347</v>
      </c>
      <c r="BA184" s="9"/>
      <c r="BB184" s="22">
        <v>0.10055278715927556</v>
      </c>
      <c r="BC184" s="22">
        <v>0.70982673554580367</v>
      </c>
      <c r="BD184" s="22">
        <v>6.3875242662896233E-4</v>
      </c>
      <c r="BE184" s="22">
        <v>1.5568425631829453E-4</v>
      </c>
      <c r="BF184" s="22">
        <v>0</v>
      </c>
    </row>
    <row r="185" spans="1:58" customFormat="1" ht="15" hidden="1" x14ac:dyDescent="0.15">
      <c r="A185" s="28" t="s">
        <v>456</v>
      </c>
      <c r="B185" s="1" t="s">
        <v>317</v>
      </c>
      <c r="C185" s="1"/>
      <c r="D185" s="1"/>
      <c r="E185" s="35"/>
      <c r="F185" s="1"/>
      <c r="G185" s="1">
        <v>183</v>
      </c>
      <c r="H185" s="19" t="s">
        <v>405</v>
      </c>
      <c r="I185" s="3">
        <v>40653</v>
      </c>
      <c r="J185" s="4">
        <v>0.89308805555555548</v>
      </c>
      <c r="K185" s="4"/>
      <c r="L185" s="1" t="s">
        <v>9</v>
      </c>
      <c r="M185" s="1"/>
      <c r="N185" s="1"/>
      <c r="O185" s="43"/>
      <c r="P185" s="43"/>
      <c r="Q185" s="43"/>
      <c r="R185" s="1"/>
      <c r="S185" s="1"/>
      <c r="T185" s="1"/>
      <c r="U185" s="1"/>
      <c r="V185" s="1"/>
      <c r="W185" s="1"/>
      <c r="X185" s="1"/>
      <c r="Y185" s="1"/>
      <c r="Z185" s="46"/>
      <c r="AA185" s="46"/>
      <c r="AB185" s="46"/>
      <c r="AC185" s="54"/>
      <c r="AD185" s="54"/>
      <c r="AE185" s="10">
        <v>0.999</v>
      </c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">
        <v>2</v>
      </c>
      <c r="AU185" s="9">
        <v>1.792</v>
      </c>
      <c r="AV185" s="10">
        <v>0.54690000000000005</v>
      </c>
      <c r="AW185" s="9" t="e">
        <v>#N/A</v>
      </c>
      <c r="AX185" s="10" t="s">
        <v>294</v>
      </c>
      <c r="AY185" s="7" t="s">
        <v>31</v>
      </c>
      <c r="AZ185" s="22">
        <v>0.18874658771022157</v>
      </c>
      <c r="BA185" s="9"/>
      <c r="BB185" s="22">
        <v>0.10059663877174416</v>
      </c>
      <c r="BC185" s="22">
        <v>0.70980515811651979</v>
      </c>
      <c r="BD185" s="22">
        <v>6.9234241835679656E-4</v>
      </c>
      <c r="BE185" s="22">
        <v>1.592729831577034E-4</v>
      </c>
      <c r="BF185" s="22">
        <v>0</v>
      </c>
    </row>
    <row r="186" spans="1:58" customFormat="1" ht="15" hidden="1" x14ac:dyDescent="0.15">
      <c r="A186" s="28" t="s">
        <v>456</v>
      </c>
      <c r="B186" s="1" t="s">
        <v>317</v>
      </c>
      <c r="C186" s="1"/>
      <c r="D186" s="1"/>
      <c r="E186" s="35"/>
      <c r="F186" s="1"/>
      <c r="G186" s="1">
        <v>184</v>
      </c>
      <c r="H186" s="19" t="s">
        <v>412</v>
      </c>
      <c r="I186" s="3">
        <v>40763</v>
      </c>
      <c r="J186" s="4">
        <v>0.55152790509259264</v>
      </c>
      <c r="K186" s="4"/>
      <c r="L186" s="1" t="s">
        <v>23</v>
      </c>
      <c r="M186" s="1"/>
      <c r="N186" s="1"/>
      <c r="O186" s="43"/>
      <c r="P186" s="43"/>
      <c r="Q186" s="43"/>
      <c r="R186" s="1"/>
      <c r="S186" s="1"/>
      <c r="T186" s="1"/>
      <c r="U186" s="1"/>
      <c r="V186" s="1"/>
      <c r="W186" s="1"/>
      <c r="X186" s="1"/>
      <c r="Y186" s="1"/>
      <c r="Z186" s="46"/>
      <c r="AA186" s="46"/>
      <c r="AB186" s="46"/>
      <c r="AC186" s="54"/>
      <c r="AD186" s="54"/>
      <c r="AE186" s="10">
        <v>0.70299999999999996</v>
      </c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">
        <v>4</v>
      </c>
      <c r="AU186" s="9">
        <v>3.81</v>
      </c>
      <c r="AV186" s="10">
        <v>0.62339999999999995</v>
      </c>
      <c r="AW186" s="9" t="e">
        <v>#N/A</v>
      </c>
      <c r="AX186" s="10" t="s">
        <v>326</v>
      </c>
      <c r="AY186" s="7" t="s">
        <v>31</v>
      </c>
      <c r="AZ186" s="22">
        <v>0.23</v>
      </c>
      <c r="BA186" s="9"/>
      <c r="BB186" s="22">
        <v>0.25</v>
      </c>
      <c r="BC186" s="22">
        <v>0.52</v>
      </c>
      <c r="BD186" s="22"/>
      <c r="BE186" s="22"/>
      <c r="BF186" s="22"/>
    </row>
    <row r="187" spans="1:58" customFormat="1" ht="15" hidden="1" x14ac:dyDescent="0.15">
      <c r="A187" s="28" t="s">
        <v>456</v>
      </c>
      <c r="B187" s="1" t="s">
        <v>317</v>
      </c>
      <c r="C187" s="1"/>
      <c r="D187" s="1"/>
      <c r="E187" s="35"/>
      <c r="F187" s="1"/>
      <c r="G187" s="1">
        <v>185</v>
      </c>
      <c r="H187" s="19" t="s">
        <v>413</v>
      </c>
      <c r="I187" s="3">
        <v>40763</v>
      </c>
      <c r="J187" s="4">
        <v>0.56266518518518516</v>
      </c>
      <c r="K187" s="4"/>
      <c r="L187" s="1" t="s">
        <v>23</v>
      </c>
      <c r="M187" s="1"/>
      <c r="N187" s="1"/>
      <c r="O187" s="43"/>
      <c r="P187" s="43"/>
      <c r="Q187" s="43"/>
      <c r="R187" s="1"/>
      <c r="S187" s="1"/>
      <c r="T187" s="1"/>
      <c r="U187" s="1"/>
      <c r="V187" s="1"/>
      <c r="W187" s="1"/>
      <c r="X187" s="1"/>
      <c r="Y187" s="1"/>
      <c r="Z187" s="46"/>
      <c r="AA187" s="46"/>
      <c r="AB187" s="46"/>
      <c r="AC187" s="54"/>
      <c r="AD187" s="54"/>
      <c r="AE187" s="10">
        <v>0.70399999999999996</v>
      </c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">
        <v>4</v>
      </c>
      <c r="AU187" s="9">
        <v>3.4590000000000001</v>
      </c>
      <c r="AV187" s="10">
        <v>0.51319999999999999</v>
      </c>
      <c r="AW187" s="9" t="e">
        <v>#N/A</v>
      </c>
      <c r="AX187" s="10"/>
      <c r="AY187" s="7" t="s">
        <v>31</v>
      </c>
      <c r="AZ187" s="22">
        <v>0.23</v>
      </c>
      <c r="BA187" s="9"/>
      <c r="BB187" s="22">
        <v>0.25</v>
      </c>
      <c r="BC187" s="22">
        <v>0.52</v>
      </c>
      <c r="BD187" s="22"/>
      <c r="BE187" s="22"/>
      <c r="BF187" s="22"/>
    </row>
    <row r="188" spans="1:58" customFormat="1" ht="15" hidden="1" x14ac:dyDescent="0.15">
      <c r="A188" s="28" t="s">
        <v>456</v>
      </c>
      <c r="B188" s="1" t="s">
        <v>317</v>
      </c>
      <c r="C188" s="1"/>
      <c r="D188" s="1"/>
      <c r="E188" s="35"/>
      <c r="F188" s="1"/>
      <c r="G188" s="1">
        <v>186</v>
      </c>
      <c r="H188" s="19" t="s">
        <v>414</v>
      </c>
      <c r="I188" s="3">
        <v>40763</v>
      </c>
      <c r="J188" s="4">
        <v>0.57088792824074075</v>
      </c>
      <c r="K188" s="4"/>
      <c r="L188" s="1" t="s">
        <v>23</v>
      </c>
      <c r="M188" s="1"/>
      <c r="N188" s="1"/>
      <c r="O188" s="43"/>
      <c r="P188" s="43"/>
      <c r="Q188" s="43"/>
      <c r="R188" s="1"/>
      <c r="S188" s="1"/>
      <c r="T188" s="1"/>
      <c r="U188" s="1"/>
      <c r="V188" s="1"/>
      <c r="W188" s="1"/>
      <c r="X188" s="1"/>
      <c r="Y188" s="1"/>
      <c r="Z188" s="46"/>
      <c r="AA188" s="46"/>
      <c r="AB188" s="46"/>
      <c r="AC188" s="54"/>
      <c r="AD188" s="54"/>
      <c r="AE188" s="10">
        <v>0.70399999999999996</v>
      </c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">
        <v>3</v>
      </c>
      <c r="AU188" s="9">
        <v>2.9129999999999998</v>
      </c>
      <c r="AV188" s="10">
        <v>0.52639999999999998</v>
      </c>
      <c r="AW188" s="9">
        <v>1.32</v>
      </c>
      <c r="AX188" s="10"/>
      <c r="AY188" s="7" t="s">
        <v>31</v>
      </c>
      <c r="AZ188" s="22">
        <v>0.23</v>
      </c>
      <c r="BA188" s="9"/>
      <c r="BB188" s="22">
        <v>0.25</v>
      </c>
      <c r="BC188" s="22">
        <v>0.52</v>
      </c>
      <c r="BD188" s="22"/>
      <c r="BE188" s="22"/>
      <c r="BF188" s="22"/>
    </row>
    <row r="189" spans="1:58" customFormat="1" ht="15" hidden="1" x14ac:dyDescent="0.15">
      <c r="A189" s="28" t="s">
        <v>456</v>
      </c>
      <c r="B189" s="1" t="s">
        <v>317</v>
      </c>
      <c r="C189" s="1"/>
      <c r="D189" s="1"/>
      <c r="E189" s="35"/>
      <c r="F189" s="1"/>
      <c r="G189" s="1">
        <v>187</v>
      </c>
      <c r="H189" s="19" t="s">
        <v>415</v>
      </c>
      <c r="I189" s="3">
        <v>40763</v>
      </c>
      <c r="J189" s="4">
        <v>0.6196235532407407</v>
      </c>
      <c r="K189" s="4"/>
      <c r="L189" s="1" t="s">
        <v>23</v>
      </c>
      <c r="M189" s="1"/>
      <c r="N189" s="1"/>
      <c r="O189" s="43"/>
      <c r="P189" s="43"/>
      <c r="Q189" s="43"/>
      <c r="R189" s="1"/>
      <c r="S189" s="1"/>
      <c r="T189" s="1"/>
      <c r="U189" s="1"/>
      <c r="V189" s="1"/>
      <c r="W189" s="1"/>
      <c r="X189" s="1"/>
      <c r="Y189" s="1"/>
      <c r="Z189" s="46"/>
      <c r="AA189" s="46"/>
      <c r="AB189" s="46"/>
      <c r="AC189" s="54"/>
      <c r="AD189" s="54"/>
      <c r="AE189" s="10">
        <v>0.70599999999999996</v>
      </c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">
        <v>2</v>
      </c>
      <c r="AU189" s="9">
        <v>2.5550000000000002</v>
      </c>
      <c r="AV189" s="10">
        <v>0.52349999999999997</v>
      </c>
      <c r="AW189" s="9">
        <v>1.28</v>
      </c>
      <c r="AX189" s="10"/>
      <c r="AY189" s="7" t="s">
        <v>31</v>
      </c>
      <c r="AZ189" s="22">
        <v>0.23</v>
      </c>
      <c r="BA189" s="9"/>
      <c r="BB189" s="22">
        <v>0.25</v>
      </c>
      <c r="BC189" s="22">
        <v>0.52</v>
      </c>
      <c r="BD189" s="22"/>
      <c r="BE189" s="22"/>
      <c r="BF189" s="22"/>
    </row>
    <row r="190" spans="1:58" customFormat="1" ht="15" hidden="1" x14ac:dyDescent="0.15">
      <c r="A190" s="28" t="s">
        <v>456</v>
      </c>
      <c r="B190" s="1" t="s">
        <v>317</v>
      </c>
      <c r="C190" s="1"/>
      <c r="D190" s="1"/>
      <c r="E190" s="35"/>
      <c r="F190" s="1"/>
      <c r="G190" s="1">
        <v>188</v>
      </c>
      <c r="H190" s="19" t="s">
        <v>416</v>
      </c>
      <c r="I190" s="3">
        <v>40763</v>
      </c>
      <c r="J190" s="4">
        <v>0.69917405092592588</v>
      </c>
      <c r="K190" s="4"/>
      <c r="L190" s="1" t="s">
        <v>23</v>
      </c>
      <c r="M190" s="1"/>
      <c r="N190" s="1"/>
      <c r="O190" s="43"/>
      <c r="P190" s="43"/>
      <c r="Q190" s="43"/>
      <c r="R190" s="1"/>
      <c r="S190" s="1"/>
      <c r="T190" s="1"/>
      <c r="U190" s="1"/>
      <c r="V190" s="1"/>
      <c r="W190" s="1"/>
      <c r="X190" s="1"/>
      <c r="Y190" s="1"/>
      <c r="Z190" s="46"/>
      <c r="AA190" s="46"/>
      <c r="AB190" s="46"/>
      <c r="AC190" s="54"/>
      <c r="AD190" s="54"/>
      <c r="AE190" s="10">
        <v>0.997</v>
      </c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">
        <v>4</v>
      </c>
      <c r="AU190" s="9">
        <v>3.4790000000000001</v>
      </c>
      <c r="AV190" s="10">
        <v>0.49790000000000001</v>
      </c>
      <c r="AW190" s="9" t="e">
        <v>#N/A</v>
      </c>
      <c r="AX190" s="10"/>
      <c r="AY190" s="7" t="s">
        <v>31</v>
      </c>
      <c r="AZ190" s="22">
        <v>0.19</v>
      </c>
      <c r="BA190" s="9"/>
      <c r="BB190" s="22">
        <v>0.1</v>
      </c>
      <c r="BC190" s="22">
        <v>0.71</v>
      </c>
      <c r="BD190" s="22"/>
      <c r="BE190" s="22"/>
      <c r="BF190" s="22"/>
    </row>
    <row r="191" spans="1:58" customFormat="1" ht="15" hidden="1" x14ac:dyDescent="0.15">
      <c r="A191" s="28" t="s">
        <v>456</v>
      </c>
      <c r="B191" s="1" t="s">
        <v>317</v>
      </c>
      <c r="C191" s="1"/>
      <c r="D191" s="1"/>
      <c r="E191" s="35"/>
      <c r="F191" s="1"/>
      <c r="G191" s="1">
        <v>189</v>
      </c>
      <c r="H191" s="19" t="s">
        <v>417</v>
      </c>
      <c r="I191" s="3">
        <v>40763</v>
      </c>
      <c r="J191" s="4">
        <v>0.74259590277777787</v>
      </c>
      <c r="K191" s="4"/>
      <c r="L191" s="1" t="s">
        <v>23</v>
      </c>
      <c r="M191" s="1"/>
      <c r="N191" s="1"/>
      <c r="O191" s="43"/>
      <c r="P191" s="43"/>
      <c r="Q191" s="43"/>
      <c r="R191" s="1"/>
      <c r="S191" s="1"/>
      <c r="T191" s="1"/>
      <c r="U191" s="1"/>
      <c r="V191" s="1"/>
      <c r="W191" s="1"/>
      <c r="X191" s="1"/>
      <c r="Y191" s="1"/>
      <c r="Z191" s="46"/>
      <c r="AA191" s="46"/>
      <c r="AB191" s="46"/>
      <c r="AC191" s="54"/>
      <c r="AD191" s="54"/>
      <c r="AE191" s="10">
        <v>0.998</v>
      </c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">
        <v>3</v>
      </c>
      <c r="AU191" s="9">
        <v>2.5569999999999999</v>
      </c>
      <c r="AV191" s="10">
        <v>0.47920000000000001</v>
      </c>
      <c r="AW191" s="9">
        <v>1.1000000000000001</v>
      </c>
      <c r="AX191" s="10"/>
      <c r="AY191" s="7" t="s">
        <v>31</v>
      </c>
      <c r="AZ191" s="22">
        <v>0.19</v>
      </c>
      <c r="BA191" s="9"/>
      <c r="BB191" s="22">
        <v>0.1</v>
      </c>
      <c r="BC191" s="22">
        <v>0.71</v>
      </c>
      <c r="BD191" s="22"/>
      <c r="BE191" s="22"/>
      <c r="BF191" s="22"/>
    </row>
    <row r="192" spans="1:58" customFormat="1" ht="15" hidden="1" x14ac:dyDescent="0.15">
      <c r="A192" s="28" t="s">
        <v>456</v>
      </c>
      <c r="B192" s="1"/>
      <c r="C192" s="1"/>
      <c r="D192" s="1"/>
      <c r="E192" s="35"/>
      <c r="F192" s="1" t="s">
        <v>318</v>
      </c>
      <c r="G192" s="1">
        <v>190</v>
      </c>
      <c r="H192" s="19" t="s">
        <v>418</v>
      </c>
      <c r="I192" s="3">
        <v>40764</v>
      </c>
      <c r="J192" s="4">
        <v>0.45372855324074074</v>
      </c>
      <c r="K192" s="4"/>
      <c r="L192" s="1" t="s">
        <v>23</v>
      </c>
      <c r="M192" s="1"/>
      <c r="N192" s="1"/>
      <c r="O192" s="43"/>
      <c r="P192" s="43"/>
      <c r="Q192" s="43"/>
      <c r="R192" s="1"/>
      <c r="S192" s="1"/>
      <c r="T192" s="1"/>
      <c r="U192" s="1"/>
      <c r="V192" s="1"/>
      <c r="W192" s="1"/>
      <c r="X192" s="1"/>
      <c r="Y192" s="1"/>
      <c r="Z192" s="46"/>
      <c r="AA192" s="46"/>
      <c r="AB192" s="46"/>
      <c r="AC192" s="54"/>
      <c r="AD192" s="54"/>
      <c r="AE192" s="10">
        <v>1</v>
      </c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">
        <v>4</v>
      </c>
      <c r="AU192" s="9">
        <v>3.8370000000000002</v>
      </c>
      <c r="AV192" s="10"/>
      <c r="AW192" s="9"/>
      <c r="AX192" s="10"/>
      <c r="AY192" s="7" t="s">
        <v>31</v>
      </c>
      <c r="AZ192" s="22">
        <v>0.18</v>
      </c>
      <c r="BA192" s="9"/>
      <c r="BB192" s="22">
        <v>0.15</v>
      </c>
      <c r="BC192" s="22">
        <v>0.67</v>
      </c>
      <c r="BD192" s="22"/>
      <c r="BE192" s="22"/>
      <c r="BF192" s="22"/>
    </row>
    <row r="193" spans="1:58" customFormat="1" ht="15" hidden="1" x14ac:dyDescent="0.15">
      <c r="A193" s="28" t="s">
        <v>456</v>
      </c>
      <c r="B193" s="1"/>
      <c r="C193" s="1"/>
      <c r="D193" s="1"/>
      <c r="E193" s="35"/>
      <c r="F193" s="1"/>
      <c r="G193" s="1">
        <v>191</v>
      </c>
      <c r="H193" s="19" t="s">
        <v>419</v>
      </c>
      <c r="I193" s="3">
        <v>40764</v>
      </c>
      <c r="J193" s="4">
        <v>0.51992304398148148</v>
      </c>
      <c r="K193" s="4"/>
      <c r="L193" s="1" t="s">
        <v>23</v>
      </c>
      <c r="M193" s="1"/>
      <c r="N193" s="1"/>
      <c r="O193" s="43"/>
      <c r="P193" s="43"/>
      <c r="Q193" s="43"/>
      <c r="R193" s="1"/>
      <c r="S193" s="1"/>
      <c r="T193" s="1"/>
      <c r="U193" s="1"/>
      <c r="V193" s="1"/>
      <c r="W193" s="1"/>
      <c r="X193" s="1"/>
      <c r="Y193" s="1"/>
      <c r="Z193" s="46"/>
      <c r="AA193" s="46"/>
      <c r="AB193" s="46"/>
      <c r="AC193" s="54"/>
      <c r="AD193" s="54"/>
      <c r="AE193" s="10">
        <v>1</v>
      </c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">
        <v>2.5</v>
      </c>
      <c r="AU193" s="9">
        <v>2.83</v>
      </c>
      <c r="AV193" s="10"/>
      <c r="AW193" s="9"/>
      <c r="AX193" s="10"/>
      <c r="AY193" s="7" t="s">
        <v>31</v>
      </c>
      <c r="AZ193" s="22">
        <v>0.18</v>
      </c>
      <c r="BA193" s="9"/>
      <c r="BB193" s="22">
        <v>0.15</v>
      </c>
      <c r="BC193" s="22">
        <v>0.67</v>
      </c>
      <c r="BD193" s="22"/>
      <c r="BE193" s="22"/>
      <c r="BF193" s="22"/>
    </row>
    <row r="194" spans="1:58" customFormat="1" ht="15" hidden="1" x14ac:dyDescent="0.15">
      <c r="A194" s="28" t="s">
        <v>456</v>
      </c>
      <c r="B194" s="1"/>
      <c r="C194" s="1"/>
      <c r="D194" s="1"/>
      <c r="E194" s="35"/>
      <c r="F194" s="1"/>
      <c r="G194" s="1">
        <v>192</v>
      </c>
      <c r="H194" s="19" t="s">
        <v>420</v>
      </c>
      <c r="I194" s="3">
        <v>40764</v>
      </c>
      <c r="J194" s="4">
        <v>0.53256902777777781</v>
      </c>
      <c r="K194" s="4"/>
      <c r="L194" s="1" t="s">
        <v>23</v>
      </c>
      <c r="M194" s="1"/>
      <c r="N194" s="1"/>
      <c r="O194" s="43"/>
      <c r="P194" s="43"/>
      <c r="Q194" s="43"/>
      <c r="R194" s="1"/>
      <c r="S194" s="1"/>
      <c r="T194" s="1"/>
      <c r="U194" s="1"/>
      <c r="V194" s="1"/>
      <c r="W194" s="1"/>
      <c r="X194" s="1"/>
      <c r="Y194" s="1"/>
      <c r="Z194" s="46"/>
      <c r="AA194" s="46"/>
      <c r="AB194" s="46"/>
      <c r="AC194" s="54"/>
      <c r="AD194" s="54"/>
      <c r="AE194" s="10">
        <v>1</v>
      </c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">
        <v>2</v>
      </c>
      <c r="AU194" s="9">
        <v>1.85</v>
      </c>
      <c r="AV194" s="10"/>
      <c r="AW194" s="9"/>
      <c r="AX194" s="10"/>
      <c r="AY194" s="7" t="s">
        <v>31</v>
      </c>
      <c r="AZ194" s="22">
        <v>0.18</v>
      </c>
      <c r="BA194" s="9"/>
      <c r="BB194" s="22">
        <v>0.15</v>
      </c>
      <c r="BC194" s="22">
        <v>0.67</v>
      </c>
      <c r="BD194" s="22"/>
      <c r="BE194" s="22"/>
      <c r="BF194" s="22"/>
    </row>
    <row r="195" spans="1:58" customFormat="1" ht="15" hidden="1" x14ac:dyDescent="0.15">
      <c r="A195" s="28" t="s">
        <v>456</v>
      </c>
      <c r="B195" s="1"/>
      <c r="C195" s="1"/>
      <c r="D195" s="1"/>
      <c r="E195" s="35"/>
      <c r="F195" s="1" t="s">
        <v>318</v>
      </c>
      <c r="G195" s="1">
        <v>193</v>
      </c>
      <c r="H195" s="19" t="s">
        <v>421</v>
      </c>
      <c r="I195" s="3">
        <v>40764</v>
      </c>
      <c r="J195" s="4">
        <v>0.71352049768518511</v>
      </c>
      <c r="K195" s="4"/>
      <c r="L195" s="1" t="s">
        <v>23</v>
      </c>
      <c r="M195" s="1"/>
      <c r="N195" s="1"/>
      <c r="O195" s="43"/>
      <c r="P195" s="43"/>
      <c r="Q195" s="43"/>
      <c r="R195" s="1"/>
      <c r="S195" s="1"/>
      <c r="T195" s="1"/>
      <c r="U195" s="1"/>
      <c r="V195" s="1"/>
      <c r="W195" s="1"/>
      <c r="X195" s="1"/>
      <c r="Y195" s="1"/>
      <c r="Z195" s="46"/>
      <c r="AA195" s="46"/>
      <c r="AB195" s="46"/>
      <c r="AC195" s="54"/>
      <c r="AD195" s="54"/>
      <c r="AE195" s="10">
        <v>1</v>
      </c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">
        <v>4</v>
      </c>
      <c r="AU195" s="9">
        <v>3.55</v>
      </c>
      <c r="AV195" s="10"/>
      <c r="AW195" s="9"/>
      <c r="AX195" s="10"/>
      <c r="AY195" s="7" t="s">
        <v>31</v>
      </c>
      <c r="AZ195" s="22">
        <v>0.17</v>
      </c>
      <c r="BA195" s="9"/>
      <c r="BB195" s="22">
        <v>0.2</v>
      </c>
      <c r="BC195" s="22">
        <v>0.63</v>
      </c>
      <c r="BD195" s="22"/>
      <c r="BE195" s="22"/>
      <c r="BF195" s="22"/>
    </row>
    <row r="196" spans="1:58" customFormat="1" ht="15" hidden="1" x14ac:dyDescent="0.15">
      <c r="A196" s="28" t="s">
        <v>456</v>
      </c>
      <c r="B196" s="1"/>
      <c r="C196" s="1"/>
      <c r="D196" s="1"/>
      <c r="E196" s="35"/>
      <c r="F196" s="1" t="s">
        <v>318</v>
      </c>
      <c r="G196" s="1">
        <v>194</v>
      </c>
      <c r="H196" s="19" t="s">
        <v>422</v>
      </c>
      <c r="I196" s="3">
        <v>40764</v>
      </c>
      <c r="J196" s="4">
        <v>0.76858754629629633</v>
      </c>
      <c r="K196" s="4"/>
      <c r="L196" s="1" t="s">
        <v>23</v>
      </c>
      <c r="M196" s="1"/>
      <c r="N196" s="1"/>
      <c r="O196" s="43"/>
      <c r="P196" s="43"/>
      <c r="Q196" s="43"/>
      <c r="R196" s="1"/>
      <c r="S196" s="1"/>
      <c r="T196" s="1"/>
      <c r="U196" s="1"/>
      <c r="V196" s="1"/>
      <c r="W196" s="1"/>
      <c r="X196" s="1"/>
      <c r="Y196" s="1"/>
      <c r="Z196" s="46"/>
      <c r="AA196" s="46"/>
      <c r="AB196" s="46"/>
      <c r="AC196" s="54"/>
      <c r="AD196" s="54"/>
      <c r="AE196" s="10">
        <v>1</v>
      </c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">
        <v>3</v>
      </c>
      <c r="AU196" s="9">
        <v>2.86</v>
      </c>
      <c r="AV196" s="10"/>
      <c r="AW196" s="9"/>
      <c r="AX196" s="10"/>
      <c r="AY196" s="7" t="s">
        <v>31</v>
      </c>
      <c r="AZ196" s="22">
        <v>0.17</v>
      </c>
      <c r="BA196" s="9"/>
      <c r="BB196" s="22">
        <v>0.2</v>
      </c>
      <c r="BC196" s="22">
        <v>0.63</v>
      </c>
      <c r="BD196" s="22"/>
      <c r="BE196" s="22"/>
      <c r="BF196" s="22"/>
    </row>
    <row r="197" spans="1:58" customFormat="1" ht="15" hidden="1" x14ac:dyDescent="0.15">
      <c r="A197" s="28" t="s">
        <v>456</v>
      </c>
      <c r="B197" s="1"/>
      <c r="C197" s="1"/>
      <c r="D197" s="1"/>
      <c r="E197" s="35"/>
      <c r="F197" s="1"/>
      <c r="G197" s="1">
        <v>195</v>
      </c>
      <c r="H197" s="19" t="s">
        <v>423</v>
      </c>
      <c r="I197" s="3">
        <v>40772</v>
      </c>
      <c r="J197" s="4">
        <v>0.93843716435185176</v>
      </c>
      <c r="K197" s="4"/>
      <c r="L197" s="1" t="s">
        <v>9</v>
      </c>
      <c r="M197" s="1"/>
      <c r="N197" s="1"/>
      <c r="O197" s="43"/>
      <c r="P197" s="43"/>
      <c r="Q197" s="43"/>
      <c r="R197" s="1"/>
      <c r="S197" s="1"/>
      <c r="T197" s="1"/>
      <c r="U197" s="1"/>
      <c r="V197" s="1"/>
      <c r="W197" s="1"/>
      <c r="X197" s="1"/>
      <c r="Y197" s="1"/>
      <c r="Z197" s="46"/>
      <c r="AA197" s="46"/>
      <c r="AB197" s="46"/>
      <c r="AC197" s="54"/>
      <c r="AD197" s="54"/>
      <c r="AE197" s="10">
        <v>1</v>
      </c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">
        <v>4</v>
      </c>
      <c r="AU197" s="9">
        <v>3.9</v>
      </c>
      <c r="AV197" s="10"/>
      <c r="AW197" s="9"/>
      <c r="AX197" s="10"/>
      <c r="AY197" s="7" t="s">
        <v>31</v>
      </c>
      <c r="AZ197" s="22">
        <v>0.17</v>
      </c>
      <c r="BA197" s="9"/>
      <c r="BB197" s="22">
        <v>0.2</v>
      </c>
      <c r="BC197" s="22">
        <v>0.63</v>
      </c>
      <c r="BD197" s="22"/>
      <c r="BE197" s="22"/>
      <c r="BF197" s="22"/>
    </row>
    <row r="198" spans="1:58" customFormat="1" ht="15" hidden="1" x14ac:dyDescent="0.15">
      <c r="A198" s="28" t="s">
        <v>456</v>
      </c>
      <c r="B198" s="1"/>
      <c r="C198" s="1"/>
      <c r="D198" s="1"/>
      <c r="E198" s="35"/>
      <c r="F198" s="1"/>
      <c r="G198" s="1">
        <v>196</v>
      </c>
      <c r="H198" s="19" t="s">
        <v>424</v>
      </c>
      <c r="I198" s="3">
        <v>40772</v>
      </c>
      <c r="J198" s="4">
        <v>0.95415218749999997</v>
      </c>
      <c r="K198" s="4"/>
      <c r="L198" s="1" t="s">
        <v>9</v>
      </c>
      <c r="M198" s="1"/>
      <c r="N198" s="1"/>
      <c r="O198" s="43"/>
      <c r="P198" s="43"/>
      <c r="Q198" s="43"/>
      <c r="R198" s="1"/>
      <c r="S198" s="1"/>
      <c r="T198" s="1"/>
      <c r="U198" s="1"/>
      <c r="V198" s="1"/>
      <c r="W198" s="1"/>
      <c r="X198" s="1"/>
      <c r="Y198" s="1"/>
      <c r="Z198" s="46"/>
      <c r="AA198" s="46"/>
      <c r="AB198" s="46"/>
      <c r="AC198" s="54"/>
      <c r="AD198" s="54"/>
      <c r="AE198" s="10">
        <v>1</v>
      </c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">
        <v>4</v>
      </c>
      <c r="AU198" s="9">
        <v>3.04</v>
      </c>
      <c r="AV198" s="10"/>
      <c r="AW198" s="9"/>
      <c r="AX198" s="10"/>
      <c r="AY198" s="7" t="s">
        <v>31</v>
      </c>
      <c r="AZ198" s="22">
        <v>0.17</v>
      </c>
      <c r="BA198" s="9"/>
      <c r="BB198" s="22">
        <v>0.2</v>
      </c>
      <c r="BC198" s="22">
        <v>0.63</v>
      </c>
      <c r="BD198" s="22"/>
      <c r="BE198" s="22"/>
      <c r="BF198" s="22"/>
    </row>
    <row r="199" spans="1:58" customFormat="1" ht="15" hidden="1" x14ac:dyDescent="0.15">
      <c r="A199" s="28" t="s">
        <v>456</v>
      </c>
      <c r="B199" s="1"/>
      <c r="C199" s="1"/>
      <c r="D199" s="1"/>
      <c r="E199" s="35"/>
      <c r="F199" s="1"/>
      <c r="G199" s="1">
        <v>197</v>
      </c>
      <c r="H199" s="19" t="s">
        <v>425</v>
      </c>
      <c r="I199" s="3">
        <v>40773</v>
      </c>
      <c r="J199" s="4">
        <v>1.7029884259259258E-2</v>
      </c>
      <c r="K199" s="4"/>
      <c r="L199" s="1" t="s">
        <v>9</v>
      </c>
      <c r="M199" s="1"/>
      <c r="N199" s="1"/>
      <c r="O199" s="43"/>
      <c r="P199" s="43"/>
      <c r="Q199" s="43"/>
      <c r="R199" s="1"/>
      <c r="S199" s="1"/>
      <c r="T199" s="1"/>
      <c r="U199" s="1"/>
      <c r="V199" s="1"/>
      <c r="W199" s="1"/>
      <c r="X199" s="1"/>
      <c r="Y199" s="1"/>
      <c r="Z199" s="46"/>
      <c r="AA199" s="46"/>
      <c r="AB199" s="46"/>
      <c r="AC199" s="54"/>
      <c r="AD199" s="54"/>
      <c r="AE199" s="10">
        <v>1</v>
      </c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">
        <v>4</v>
      </c>
      <c r="AU199" s="9">
        <v>3.25</v>
      </c>
      <c r="AV199" s="10"/>
      <c r="AW199" s="9"/>
      <c r="AX199" s="10"/>
      <c r="AY199" s="7" t="s">
        <v>31</v>
      </c>
      <c r="AZ199" s="22">
        <v>0.2</v>
      </c>
      <c r="BA199" s="9"/>
      <c r="BB199" s="22">
        <v>0.05</v>
      </c>
      <c r="BC199" s="22">
        <v>0.75</v>
      </c>
      <c r="BD199" s="22"/>
      <c r="BE199" s="22"/>
      <c r="BF199" s="22"/>
    </row>
    <row r="200" spans="1:58" customFormat="1" ht="15" hidden="1" x14ac:dyDescent="0.15">
      <c r="A200" s="28" t="s">
        <v>456</v>
      </c>
      <c r="B200" s="1"/>
      <c r="C200" s="1"/>
      <c r="D200" s="1"/>
      <c r="E200" s="35"/>
      <c r="F200" s="1" t="s">
        <v>318</v>
      </c>
      <c r="G200" s="1">
        <v>198</v>
      </c>
      <c r="H200" s="19" t="s">
        <v>426</v>
      </c>
      <c r="I200" s="3">
        <v>40773</v>
      </c>
      <c r="J200" s="4">
        <v>6.8180613425925921E-2</v>
      </c>
      <c r="K200" s="4"/>
      <c r="L200" s="1" t="s">
        <v>9</v>
      </c>
      <c r="M200" s="1"/>
      <c r="N200" s="1"/>
      <c r="O200" s="43"/>
      <c r="P200" s="43"/>
      <c r="Q200" s="43"/>
      <c r="R200" s="1"/>
      <c r="S200" s="1"/>
      <c r="T200" s="1"/>
      <c r="U200" s="1"/>
      <c r="V200" s="1"/>
      <c r="W200" s="1"/>
      <c r="X200" s="1"/>
      <c r="Y200" s="1"/>
      <c r="Z200" s="46"/>
      <c r="AA200" s="46"/>
      <c r="AB200" s="46"/>
      <c r="AC200" s="54"/>
      <c r="AD200" s="54"/>
      <c r="AE200" s="10">
        <v>1</v>
      </c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">
        <v>3</v>
      </c>
      <c r="AU200" s="9">
        <v>3.2</v>
      </c>
      <c r="AV200" s="10"/>
      <c r="AW200" s="9"/>
      <c r="AX200" s="10"/>
      <c r="AY200" s="7" t="s">
        <v>31</v>
      </c>
      <c r="AZ200" s="22">
        <v>0.2</v>
      </c>
      <c r="BA200" s="9"/>
      <c r="BB200" s="22">
        <v>0.05</v>
      </c>
      <c r="BC200" s="22">
        <v>0.75</v>
      </c>
      <c r="BD200" s="22"/>
      <c r="BE200" s="22"/>
      <c r="BF200" s="22"/>
    </row>
    <row r="201" spans="1:58" customFormat="1" ht="15" hidden="1" x14ac:dyDescent="0.15">
      <c r="A201" s="28" t="s">
        <v>456</v>
      </c>
      <c r="B201" s="1"/>
      <c r="C201" s="1"/>
      <c r="D201" s="1"/>
      <c r="E201" s="35"/>
      <c r="F201" s="1"/>
      <c r="G201" s="1">
        <v>199</v>
      </c>
      <c r="H201" s="19" t="s">
        <v>427</v>
      </c>
      <c r="I201" s="3">
        <v>40773</v>
      </c>
      <c r="J201" s="4">
        <v>8.0520694444444443E-2</v>
      </c>
      <c r="K201" s="4"/>
      <c r="L201" s="1" t="s">
        <v>9</v>
      </c>
      <c r="M201" s="1"/>
      <c r="N201" s="1"/>
      <c r="O201" s="43"/>
      <c r="P201" s="43"/>
      <c r="Q201" s="43"/>
      <c r="R201" s="1"/>
      <c r="S201" s="1"/>
      <c r="T201" s="1"/>
      <c r="U201" s="1"/>
      <c r="V201" s="1"/>
      <c r="W201" s="1"/>
      <c r="X201" s="1"/>
      <c r="Y201" s="1"/>
      <c r="Z201" s="46"/>
      <c r="AA201" s="46"/>
      <c r="AB201" s="46"/>
      <c r="AC201" s="54"/>
      <c r="AD201" s="54"/>
      <c r="AE201" s="10">
        <v>1</v>
      </c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">
        <v>2.5</v>
      </c>
      <c r="AU201" s="9">
        <v>2.2999999999999998</v>
      </c>
      <c r="AV201" s="10"/>
      <c r="AW201" s="9"/>
      <c r="AX201" s="10"/>
      <c r="AY201" s="7" t="s">
        <v>31</v>
      </c>
      <c r="AZ201" s="22">
        <v>0.2</v>
      </c>
      <c r="BA201" s="9"/>
      <c r="BB201" s="22">
        <v>0.05</v>
      </c>
      <c r="BC201" s="22">
        <v>0.75</v>
      </c>
      <c r="BD201" s="22"/>
      <c r="BE201" s="22"/>
      <c r="BF201" s="22"/>
    </row>
    <row r="202" spans="1:58" customFormat="1" ht="15" hidden="1" x14ac:dyDescent="0.15">
      <c r="A202" s="28" t="s">
        <v>456</v>
      </c>
      <c r="B202" s="1"/>
      <c r="C202" s="1"/>
      <c r="D202" s="1"/>
      <c r="E202" s="35"/>
      <c r="F202" s="1" t="s">
        <v>318</v>
      </c>
      <c r="G202" s="1">
        <v>200</v>
      </c>
      <c r="H202" s="19" t="s">
        <v>428</v>
      </c>
      <c r="I202" s="3">
        <v>40779</v>
      </c>
      <c r="J202" s="4">
        <v>0.63041277777777782</v>
      </c>
      <c r="K202" s="4"/>
      <c r="L202" s="1" t="s">
        <v>23</v>
      </c>
      <c r="M202" s="1"/>
      <c r="N202" s="1"/>
      <c r="O202" s="43"/>
      <c r="P202" s="43"/>
      <c r="Q202" s="43"/>
      <c r="R202" s="1"/>
      <c r="S202" s="1"/>
      <c r="T202" s="1"/>
      <c r="U202" s="1"/>
      <c r="V202" s="1"/>
      <c r="W202" s="1"/>
      <c r="X202" s="1"/>
      <c r="Y202" s="1"/>
      <c r="Z202" s="46"/>
      <c r="AA202" s="46"/>
      <c r="AB202" s="46"/>
      <c r="AC202" s="54"/>
      <c r="AD202" s="54"/>
      <c r="AE202" s="10">
        <v>1</v>
      </c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">
        <v>4</v>
      </c>
      <c r="AU202" s="9">
        <v>3.45</v>
      </c>
      <c r="AV202" s="10"/>
      <c r="AW202" s="9"/>
      <c r="AX202" s="10"/>
      <c r="AY202" s="7" t="s">
        <v>31</v>
      </c>
      <c r="AZ202" s="22">
        <v>0.2</v>
      </c>
      <c r="BA202" s="9"/>
      <c r="BB202" s="22">
        <v>0.05</v>
      </c>
      <c r="BC202" s="22">
        <v>0.75</v>
      </c>
      <c r="BD202" s="22"/>
      <c r="BE202" s="22"/>
      <c r="BF202" s="22"/>
    </row>
    <row r="203" spans="1:58" customFormat="1" ht="15" hidden="1" x14ac:dyDescent="0.15">
      <c r="A203" s="28" t="s">
        <v>456</v>
      </c>
      <c r="B203" s="1"/>
      <c r="C203" s="1"/>
      <c r="D203" s="1"/>
      <c r="E203" s="35"/>
      <c r="F203" s="1" t="s">
        <v>318</v>
      </c>
      <c r="G203" s="1">
        <v>201</v>
      </c>
      <c r="H203" s="19" t="s">
        <v>429</v>
      </c>
      <c r="I203" s="3">
        <v>40779</v>
      </c>
      <c r="J203" s="4">
        <v>0.66409915509259265</v>
      </c>
      <c r="K203" s="4"/>
      <c r="L203" s="1" t="s">
        <v>23</v>
      </c>
      <c r="M203" s="1"/>
      <c r="N203" s="1"/>
      <c r="O203" s="43"/>
      <c r="P203" s="43"/>
      <c r="Q203" s="43"/>
      <c r="R203" s="1"/>
      <c r="S203" s="1"/>
      <c r="T203" s="1"/>
      <c r="U203" s="1"/>
      <c r="V203" s="1"/>
      <c r="W203" s="1"/>
      <c r="X203" s="1"/>
      <c r="Y203" s="1"/>
      <c r="Z203" s="46"/>
      <c r="AA203" s="46"/>
      <c r="AB203" s="46"/>
      <c r="AC203" s="54"/>
      <c r="AD203" s="54"/>
      <c r="AE203" s="10">
        <v>1</v>
      </c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">
        <v>3</v>
      </c>
      <c r="AU203" s="9">
        <v>2.59</v>
      </c>
      <c r="AV203" s="10"/>
      <c r="AW203" s="9"/>
      <c r="AX203" s="10"/>
      <c r="AY203" s="7" t="s">
        <v>31</v>
      </c>
      <c r="AZ203" s="22">
        <v>0.2</v>
      </c>
      <c r="BA203" s="9"/>
      <c r="BB203" s="22">
        <v>0.05</v>
      </c>
      <c r="BC203" s="22">
        <v>0.75</v>
      </c>
      <c r="BD203" s="22"/>
      <c r="BE203" s="22"/>
      <c r="BF203" s="22"/>
    </row>
    <row r="204" spans="1:58" customFormat="1" ht="15" hidden="1" x14ac:dyDescent="0.15">
      <c r="A204" s="28" t="s">
        <v>456</v>
      </c>
      <c r="B204" s="1"/>
      <c r="C204" s="1"/>
      <c r="D204" s="1"/>
      <c r="E204" s="35"/>
      <c r="F204" s="1"/>
      <c r="G204" s="1">
        <v>202</v>
      </c>
      <c r="H204" s="19" t="s">
        <v>430</v>
      </c>
      <c r="I204" s="3">
        <v>40779</v>
      </c>
      <c r="J204" s="4">
        <v>0.67984111111111112</v>
      </c>
      <c r="K204" s="4"/>
      <c r="L204" s="1" t="s">
        <v>23</v>
      </c>
      <c r="M204" s="1"/>
      <c r="N204" s="1"/>
      <c r="O204" s="43"/>
      <c r="P204" s="43"/>
      <c r="Q204" s="43"/>
      <c r="R204" s="1"/>
      <c r="S204" s="1"/>
      <c r="T204" s="1"/>
      <c r="U204" s="1"/>
      <c r="V204" s="1"/>
      <c r="W204" s="1"/>
      <c r="X204" s="1"/>
      <c r="Y204" s="1"/>
      <c r="Z204" s="46"/>
      <c r="AA204" s="46"/>
      <c r="AB204" s="46"/>
      <c r="AC204" s="54"/>
      <c r="AD204" s="54"/>
      <c r="AE204" s="10">
        <v>1</v>
      </c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">
        <v>2</v>
      </c>
      <c r="AU204" s="9">
        <v>2.42</v>
      </c>
      <c r="AV204" s="10"/>
      <c r="AW204" s="9"/>
      <c r="AX204" s="10"/>
      <c r="AY204" s="7" t="s">
        <v>31</v>
      </c>
      <c r="AZ204" s="22">
        <v>0.2</v>
      </c>
      <c r="BA204" s="9"/>
      <c r="BB204" s="22">
        <v>0.05</v>
      </c>
      <c r="BC204" s="22">
        <v>0.75</v>
      </c>
      <c r="BD204" s="22"/>
      <c r="BE204" s="22"/>
      <c r="BF204" s="22"/>
    </row>
    <row r="205" spans="1:58" customFormat="1" ht="15" hidden="1" x14ac:dyDescent="0.15">
      <c r="A205" s="28" t="s">
        <v>456</v>
      </c>
      <c r="B205" s="1"/>
      <c r="C205" s="1"/>
      <c r="D205" s="1"/>
      <c r="E205" s="35"/>
      <c r="F205" s="1"/>
      <c r="G205" s="1">
        <v>203</v>
      </c>
      <c r="H205" s="19" t="s">
        <v>431</v>
      </c>
      <c r="I205" s="3">
        <v>40779</v>
      </c>
      <c r="J205" s="4">
        <v>0.87849643518518528</v>
      </c>
      <c r="K205" s="4"/>
      <c r="L205" s="1" t="s">
        <v>23</v>
      </c>
      <c r="M205" s="1"/>
      <c r="N205" s="1"/>
      <c r="O205" s="43"/>
      <c r="P205" s="43"/>
      <c r="Q205" s="43"/>
      <c r="R205" s="1"/>
      <c r="S205" s="1"/>
      <c r="T205" s="1"/>
      <c r="U205" s="1"/>
      <c r="V205" s="1"/>
      <c r="W205" s="1"/>
      <c r="X205" s="1"/>
      <c r="Y205" s="1"/>
      <c r="Z205" s="46"/>
      <c r="AA205" s="46"/>
      <c r="AB205" s="46"/>
      <c r="AC205" s="54"/>
      <c r="AD205" s="54"/>
      <c r="AE205" s="10">
        <v>1</v>
      </c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">
        <v>4</v>
      </c>
      <c r="AU205" s="9">
        <v>3.36</v>
      </c>
      <c r="AV205" s="10"/>
      <c r="AW205" s="9"/>
      <c r="AX205" s="10"/>
      <c r="AY205" s="7" t="s">
        <v>31</v>
      </c>
      <c r="AZ205" s="22">
        <v>0.21</v>
      </c>
      <c r="BA205" s="9"/>
      <c r="BB205" s="22"/>
      <c r="BC205" s="22">
        <v>0.79</v>
      </c>
      <c r="BD205" s="22"/>
      <c r="BE205" s="22"/>
      <c r="BF205" s="22"/>
    </row>
    <row r="206" spans="1:58" customFormat="1" ht="15" hidden="1" x14ac:dyDescent="0.15">
      <c r="A206" s="28" t="s">
        <v>456</v>
      </c>
      <c r="B206" s="1"/>
      <c r="C206" s="1"/>
      <c r="D206" s="1"/>
      <c r="E206" s="35"/>
      <c r="F206" s="1"/>
      <c r="G206" s="1">
        <v>204</v>
      </c>
      <c r="H206" s="19" t="s">
        <v>432</v>
      </c>
      <c r="I206" s="3">
        <v>40779</v>
      </c>
      <c r="J206" s="4">
        <v>0.91570581018518515</v>
      </c>
      <c r="K206" s="4"/>
      <c r="L206" s="1" t="s">
        <v>23</v>
      </c>
      <c r="M206" s="1"/>
      <c r="N206" s="1"/>
      <c r="O206" s="43"/>
      <c r="P206" s="43"/>
      <c r="Q206" s="43"/>
      <c r="R206" s="1"/>
      <c r="S206" s="1"/>
      <c r="T206" s="1"/>
      <c r="U206" s="1"/>
      <c r="V206" s="1"/>
      <c r="W206" s="1"/>
      <c r="X206" s="1"/>
      <c r="Y206" s="1"/>
      <c r="Z206" s="46"/>
      <c r="AA206" s="46"/>
      <c r="AB206" s="46"/>
      <c r="AC206" s="54"/>
      <c r="AD206" s="54"/>
      <c r="AE206" s="10">
        <v>1</v>
      </c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">
        <v>3</v>
      </c>
      <c r="AU206" s="9">
        <v>2.8</v>
      </c>
      <c r="AV206" s="10"/>
      <c r="AW206" s="9"/>
      <c r="AX206" s="10"/>
      <c r="AY206" s="7" t="s">
        <v>31</v>
      </c>
      <c r="AZ206" s="22">
        <v>0.21</v>
      </c>
      <c r="BA206" s="9"/>
      <c r="BB206" s="22"/>
      <c r="BC206" s="22">
        <v>0.79</v>
      </c>
      <c r="BD206" s="22"/>
      <c r="BE206" s="22"/>
      <c r="BF206" s="22"/>
    </row>
    <row r="207" spans="1:58" customFormat="1" ht="15" hidden="1" x14ac:dyDescent="0.15">
      <c r="A207" s="28" t="s">
        <v>456</v>
      </c>
      <c r="B207" s="1"/>
      <c r="C207" s="1" t="s">
        <v>316</v>
      </c>
      <c r="D207" s="1" t="s">
        <v>316</v>
      </c>
      <c r="E207" s="35"/>
      <c r="F207" s="1" t="s">
        <v>318</v>
      </c>
      <c r="G207" s="1">
        <v>205</v>
      </c>
      <c r="H207" s="19" t="s">
        <v>433</v>
      </c>
      <c r="I207" s="3">
        <v>40779</v>
      </c>
      <c r="J207" s="4">
        <v>0.9375</v>
      </c>
      <c r="K207" s="4"/>
      <c r="L207" s="1" t="s">
        <v>23</v>
      </c>
      <c r="M207" s="1"/>
      <c r="N207" s="1"/>
      <c r="O207" s="43"/>
      <c r="P207" s="43"/>
      <c r="Q207" s="43"/>
      <c r="R207" s="1"/>
      <c r="S207" s="1"/>
      <c r="T207" s="1"/>
      <c r="U207" s="1"/>
      <c r="V207" s="1"/>
      <c r="W207" s="1"/>
      <c r="X207" s="1"/>
      <c r="Y207" s="1"/>
      <c r="Z207" s="46"/>
      <c r="AA207" s="46"/>
      <c r="AB207" s="46"/>
      <c r="AC207" s="54"/>
      <c r="AD207" s="54"/>
      <c r="AE207" s="10">
        <v>1</v>
      </c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">
        <v>2</v>
      </c>
      <c r="AU207" s="9"/>
      <c r="AV207" s="10"/>
      <c r="AW207" s="9"/>
      <c r="AX207" s="10"/>
      <c r="AY207" s="7" t="s">
        <v>31</v>
      </c>
      <c r="AZ207" s="22">
        <v>0.21</v>
      </c>
      <c r="BA207" s="9"/>
      <c r="BB207" s="22"/>
      <c r="BC207" s="22">
        <v>0.79</v>
      </c>
      <c r="BD207" s="22"/>
      <c r="BE207" s="22"/>
      <c r="BF207" s="22"/>
    </row>
    <row r="208" spans="1:58" customFormat="1" ht="15" hidden="1" x14ac:dyDescent="0.15">
      <c r="A208" s="28" t="s">
        <v>456</v>
      </c>
      <c r="B208" s="1"/>
      <c r="C208" s="1"/>
      <c r="D208" s="1"/>
      <c r="E208" s="35"/>
      <c r="F208" s="1"/>
      <c r="G208" s="1">
        <v>206</v>
      </c>
      <c r="H208" s="19" t="s">
        <v>434</v>
      </c>
      <c r="I208" s="3">
        <v>40784</v>
      </c>
      <c r="J208" s="4">
        <v>0.7944444444444444</v>
      </c>
      <c r="K208" s="4"/>
      <c r="L208" s="19" t="s">
        <v>9</v>
      </c>
      <c r="M208" s="19"/>
      <c r="N208" s="19"/>
      <c r="O208" s="43"/>
      <c r="P208" s="43"/>
      <c r="Q208" s="43"/>
      <c r="R208" s="19"/>
      <c r="S208" s="19"/>
      <c r="T208" s="19"/>
      <c r="U208" s="19"/>
      <c r="V208" s="19"/>
      <c r="W208" s="19"/>
      <c r="X208" s="19"/>
      <c r="Y208" s="19"/>
      <c r="Z208" s="46"/>
      <c r="AA208" s="46"/>
      <c r="AB208" s="46"/>
      <c r="AC208" s="54"/>
      <c r="AD208" s="54"/>
      <c r="AE208" s="10">
        <v>1</v>
      </c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">
        <v>4</v>
      </c>
      <c r="AU208" s="9"/>
      <c r="AV208" s="10"/>
      <c r="AW208" s="9"/>
      <c r="AX208" s="10"/>
      <c r="AY208" s="7" t="s">
        <v>31</v>
      </c>
      <c r="AZ208" s="22">
        <v>0.21</v>
      </c>
      <c r="BA208" s="9"/>
      <c r="BB208" s="22"/>
      <c r="BC208" s="22">
        <v>0.79</v>
      </c>
      <c r="BD208" s="22"/>
      <c r="BE208" s="22"/>
      <c r="BF208" s="22"/>
    </row>
    <row r="209" spans="1:58" customFormat="1" ht="15" hidden="1" x14ac:dyDescent="0.15">
      <c r="A209" s="28" t="s">
        <v>456</v>
      </c>
      <c r="B209" s="1"/>
      <c r="C209" s="1"/>
      <c r="D209" s="1"/>
      <c r="E209" s="35"/>
      <c r="F209" s="1"/>
      <c r="G209" s="1">
        <v>207</v>
      </c>
      <c r="H209" s="19" t="s">
        <v>435</v>
      </c>
      <c r="I209" s="3">
        <v>40784</v>
      </c>
      <c r="J209" s="4">
        <v>0.80625000000000002</v>
      </c>
      <c r="K209" s="4"/>
      <c r="L209" s="1" t="s">
        <v>9</v>
      </c>
      <c r="M209" s="1"/>
      <c r="N209" s="1"/>
      <c r="O209" s="43"/>
      <c r="P209" s="43"/>
      <c r="Q209" s="43"/>
      <c r="R209" s="1"/>
      <c r="S209" s="1"/>
      <c r="T209" s="1"/>
      <c r="U209" s="1"/>
      <c r="V209" s="1"/>
      <c r="W209" s="1"/>
      <c r="X209" s="1"/>
      <c r="Y209" s="1"/>
      <c r="Z209" s="46"/>
      <c r="AA209" s="46"/>
      <c r="AB209" s="46"/>
      <c r="AC209" s="54"/>
      <c r="AD209" s="54"/>
      <c r="AE209" s="10">
        <v>1</v>
      </c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">
        <v>4</v>
      </c>
      <c r="AU209" s="9"/>
      <c r="AV209" s="10"/>
      <c r="AW209" s="9"/>
      <c r="AX209" s="10"/>
      <c r="AY209" s="7" t="s">
        <v>31</v>
      </c>
      <c r="AZ209" s="22">
        <v>0.21</v>
      </c>
      <c r="BA209" s="9"/>
      <c r="BB209" s="22"/>
      <c r="BC209" s="22">
        <v>0.79</v>
      </c>
      <c r="BD209" s="22"/>
      <c r="BE209" s="22"/>
      <c r="BF209" s="22"/>
    </row>
    <row r="210" spans="1:58" customFormat="1" ht="15" hidden="1" x14ac:dyDescent="0.15">
      <c r="A210" s="28" t="s">
        <v>456</v>
      </c>
      <c r="B210" s="1"/>
      <c r="C210" s="1"/>
      <c r="D210" s="1"/>
      <c r="E210" s="35"/>
      <c r="F210" s="1" t="s">
        <v>318</v>
      </c>
      <c r="G210" s="1">
        <v>208</v>
      </c>
      <c r="H210" s="19" t="s">
        <v>436</v>
      </c>
      <c r="I210" s="3">
        <v>40784</v>
      </c>
      <c r="J210" s="4">
        <v>0.85277777777777775</v>
      </c>
      <c r="K210" s="4"/>
      <c r="L210" s="1" t="s">
        <v>9</v>
      </c>
      <c r="M210" s="1"/>
      <c r="N210" s="1"/>
      <c r="O210" s="43"/>
      <c r="P210" s="43"/>
      <c r="Q210" s="43"/>
      <c r="R210" s="1"/>
      <c r="S210" s="1"/>
      <c r="T210" s="1"/>
      <c r="U210" s="1"/>
      <c r="V210" s="1"/>
      <c r="W210" s="1"/>
      <c r="X210" s="1"/>
      <c r="Y210" s="1"/>
      <c r="Z210" s="46"/>
      <c r="AA210" s="46"/>
      <c r="AB210" s="46"/>
      <c r="AC210" s="54"/>
      <c r="AD210" s="54"/>
      <c r="AE210" s="10">
        <v>1</v>
      </c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">
        <v>3</v>
      </c>
      <c r="AU210" s="9"/>
      <c r="AV210" s="10"/>
      <c r="AW210" s="9"/>
      <c r="AX210" s="10"/>
      <c r="AY210" s="7" t="s">
        <v>31</v>
      </c>
      <c r="AZ210" s="22">
        <v>0.21</v>
      </c>
      <c r="BA210" s="9"/>
      <c r="BB210" s="22"/>
      <c r="BC210" s="22">
        <v>0.79</v>
      </c>
      <c r="BD210" s="22"/>
      <c r="BE210" s="22"/>
      <c r="BF210" s="22"/>
    </row>
    <row r="211" spans="1:58" customFormat="1" ht="15" hidden="1" x14ac:dyDescent="0.15">
      <c r="A211" s="28" t="s">
        <v>456</v>
      </c>
      <c r="B211" s="1"/>
      <c r="C211" s="1"/>
      <c r="D211" s="1"/>
      <c r="E211" s="35"/>
      <c r="F211" s="1" t="s">
        <v>318</v>
      </c>
      <c r="G211" s="1">
        <v>209</v>
      </c>
      <c r="H211" s="19" t="s">
        <v>437</v>
      </c>
      <c r="I211" s="3">
        <v>40784</v>
      </c>
      <c r="J211" s="4">
        <v>0.91249999999999998</v>
      </c>
      <c r="K211" s="4"/>
      <c r="L211" s="1" t="s">
        <v>9</v>
      </c>
      <c r="M211" s="1"/>
      <c r="N211" s="1"/>
      <c r="O211" s="43"/>
      <c r="P211" s="43"/>
      <c r="Q211" s="43"/>
      <c r="R211" s="1"/>
      <c r="S211" s="1"/>
      <c r="T211" s="1"/>
      <c r="U211" s="1"/>
      <c r="V211" s="1"/>
      <c r="W211" s="1"/>
      <c r="X211" s="1"/>
      <c r="Y211" s="1"/>
      <c r="Z211" s="46"/>
      <c r="AA211" s="46"/>
      <c r="AB211" s="46"/>
      <c r="AC211" s="54"/>
      <c r="AD211" s="54"/>
      <c r="AE211" s="10">
        <v>1</v>
      </c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">
        <v>3</v>
      </c>
      <c r="AU211" s="9"/>
      <c r="AV211" s="10"/>
      <c r="AW211" s="9"/>
      <c r="AX211" s="10"/>
      <c r="AY211" s="7" t="s">
        <v>31</v>
      </c>
      <c r="AZ211" s="22">
        <v>0.21</v>
      </c>
      <c r="BA211" s="9"/>
      <c r="BB211" s="22"/>
      <c r="BC211" s="22">
        <v>0.79</v>
      </c>
      <c r="BD211" s="22"/>
      <c r="BE211" s="22"/>
      <c r="BF211" s="22"/>
    </row>
    <row r="212" spans="1:58" customFormat="1" ht="15" hidden="1" x14ac:dyDescent="0.15">
      <c r="A212" s="28" t="s">
        <v>456</v>
      </c>
      <c r="B212" s="1"/>
      <c r="C212" s="1"/>
      <c r="D212" s="1"/>
      <c r="E212" s="35"/>
      <c r="F212" s="1"/>
      <c r="G212" s="1">
        <v>210</v>
      </c>
      <c r="H212" s="19" t="s">
        <v>438</v>
      </c>
      <c r="I212" s="3">
        <v>40784</v>
      </c>
      <c r="J212" s="4">
        <v>0.93055555555555547</v>
      </c>
      <c r="K212" s="4"/>
      <c r="L212" s="1" t="s">
        <v>9</v>
      </c>
      <c r="M212" s="1"/>
      <c r="N212" s="1"/>
      <c r="O212" s="43"/>
      <c r="P212" s="43"/>
      <c r="Q212" s="43"/>
      <c r="R212" s="1"/>
      <c r="S212" s="1"/>
      <c r="T212" s="1"/>
      <c r="U212" s="1"/>
      <c r="V212" s="1"/>
      <c r="W212" s="1"/>
      <c r="X212" s="1"/>
      <c r="Y212" s="1"/>
      <c r="Z212" s="46"/>
      <c r="AA212" s="46"/>
      <c r="AB212" s="46"/>
      <c r="AC212" s="54"/>
      <c r="AD212" s="54"/>
      <c r="AE212" s="10">
        <v>1</v>
      </c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">
        <v>3</v>
      </c>
      <c r="AU212" s="9"/>
      <c r="AV212" s="10"/>
      <c r="AW212" s="9"/>
      <c r="AX212" s="10"/>
      <c r="AY212" s="7" t="s">
        <v>33</v>
      </c>
      <c r="AZ212" s="22">
        <v>0.21</v>
      </c>
      <c r="BA212" s="9"/>
      <c r="BB212" s="22"/>
      <c r="BC212" s="22">
        <v>0.79</v>
      </c>
      <c r="BD212" s="22"/>
      <c r="BE212" s="22"/>
      <c r="BF212" s="22"/>
    </row>
    <row r="213" spans="1:58" customFormat="1" ht="15" hidden="1" x14ac:dyDescent="0.15">
      <c r="A213" s="28" t="s">
        <v>456</v>
      </c>
      <c r="B213" s="1"/>
      <c r="C213" s="1"/>
      <c r="D213" s="1"/>
      <c r="E213" s="35"/>
      <c r="F213" s="1"/>
      <c r="G213" s="1">
        <v>211</v>
      </c>
      <c r="H213" s="19" t="s">
        <v>439</v>
      </c>
      <c r="I213" s="3">
        <v>40784</v>
      </c>
      <c r="J213" s="4">
        <v>0.98333333333333339</v>
      </c>
      <c r="K213" s="4"/>
      <c r="L213" s="1" t="s">
        <v>9</v>
      </c>
      <c r="M213" s="1"/>
      <c r="N213" s="1"/>
      <c r="O213" s="43"/>
      <c r="P213" s="43"/>
      <c r="Q213" s="43"/>
      <c r="R213" s="1"/>
      <c r="S213" s="1"/>
      <c r="T213" s="1"/>
      <c r="U213" s="1"/>
      <c r="V213" s="1"/>
      <c r="W213" s="1"/>
      <c r="X213" s="1"/>
      <c r="Y213" s="1"/>
      <c r="Z213" s="46"/>
      <c r="AA213" s="46"/>
      <c r="AB213" s="46"/>
      <c r="AC213" s="54"/>
      <c r="AD213" s="54"/>
      <c r="AE213" s="10">
        <v>1</v>
      </c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">
        <v>4</v>
      </c>
      <c r="AU213" s="9"/>
      <c r="AV213" s="10"/>
      <c r="AW213" s="9"/>
      <c r="AX213" s="10"/>
      <c r="AY213" s="7" t="s">
        <v>31</v>
      </c>
      <c r="AZ213" s="22">
        <v>0.16</v>
      </c>
      <c r="BA213" s="9"/>
      <c r="BB213" s="22"/>
      <c r="BC213" s="22">
        <v>0.84</v>
      </c>
      <c r="BD213" s="22"/>
      <c r="BE213" s="22"/>
      <c r="BF213" s="22"/>
    </row>
    <row r="214" spans="1:58" customFormat="1" ht="15" hidden="1" x14ac:dyDescent="0.15">
      <c r="A214" s="28" t="s">
        <v>456</v>
      </c>
      <c r="B214" s="1"/>
      <c r="C214" s="1" t="s">
        <v>316</v>
      </c>
      <c r="D214" s="1"/>
      <c r="E214" s="35"/>
      <c r="F214" s="1"/>
      <c r="G214" s="1">
        <v>212</v>
      </c>
      <c r="H214" s="19" t="s">
        <v>440</v>
      </c>
      <c r="I214" s="3">
        <v>40784</v>
      </c>
      <c r="J214" s="4">
        <v>0.99375000000000002</v>
      </c>
      <c r="K214" s="4"/>
      <c r="L214" s="1" t="s">
        <v>9</v>
      </c>
      <c r="M214" s="1"/>
      <c r="N214" s="1"/>
      <c r="O214" s="43"/>
      <c r="P214" s="43"/>
      <c r="Q214" s="43"/>
      <c r="R214" s="1"/>
      <c r="S214" s="1"/>
      <c r="T214" s="1"/>
      <c r="U214" s="1"/>
      <c r="V214" s="1"/>
      <c r="W214" s="1"/>
      <c r="X214" s="1"/>
      <c r="Y214" s="1"/>
      <c r="Z214" s="46"/>
      <c r="AA214" s="46"/>
      <c r="AB214" s="46"/>
      <c r="AC214" s="54"/>
      <c r="AD214" s="54"/>
      <c r="AE214" s="10">
        <v>1</v>
      </c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">
        <v>3</v>
      </c>
      <c r="AU214" s="9"/>
      <c r="AV214" s="10"/>
      <c r="AW214" s="9"/>
      <c r="AX214" s="10"/>
      <c r="AY214" s="7" t="s">
        <v>31</v>
      </c>
      <c r="AZ214" s="22">
        <v>0.16</v>
      </c>
      <c r="BA214" s="9"/>
      <c r="BB214" s="22"/>
      <c r="BC214" s="22">
        <v>0.84</v>
      </c>
      <c r="BD214" s="22"/>
      <c r="BE214" s="22"/>
      <c r="BF214" s="22"/>
    </row>
    <row r="215" spans="1:58" customFormat="1" ht="15" hidden="1" x14ac:dyDescent="0.15">
      <c r="A215" s="28" t="s">
        <v>456</v>
      </c>
      <c r="B215" s="1"/>
      <c r="C215" s="1" t="s">
        <v>316</v>
      </c>
      <c r="D215" s="1"/>
      <c r="E215" s="35"/>
      <c r="F215" s="1" t="s">
        <v>318</v>
      </c>
      <c r="G215" s="1">
        <v>213</v>
      </c>
      <c r="H215" s="19" t="s">
        <v>441</v>
      </c>
      <c r="I215" s="3">
        <v>40785</v>
      </c>
      <c r="J215" s="4">
        <v>8.3333333333333332E-3</v>
      </c>
      <c r="K215" s="4"/>
      <c r="L215" s="1" t="s">
        <v>9</v>
      </c>
      <c r="M215" s="1"/>
      <c r="N215" s="1"/>
      <c r="O215" s="43"/>
      <c r="P215" s="43"/>
      <c r="Q215" s="43"/>
      <c r="R215" s="1"/>
      <c r="S215" s="1"/>
      <c r="T215" s="1"/>
      <c r="U215" s="1"/>
      <c r="V215" s="1"/>
      <c r="W215" s="1"/>
      <c r="X215" s="1"/>
      <c r="Y215" s="1"/>
      <c r="Z215" s="46"/>
      <c r="AA215" s="46"/>
      <c r="AB215" s="46"/>
      <c r="AC215" s="54"/>
      <c r="AD215" s="54"/>
      <c r="AE215" s="10">
        <v>1</v>
      </c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">
        <v>2.5</v>
      </c>
      <c r="AU215" s="9"/>
      <c r="AV215" s="10"/>
      <c r="AW215" s="9"/>
      <c r="AX215" s="10"/>
      <c r="AY215" s="7" t="s">
        <v>31</v>
      </c>
      <c r="AZ215" s="22">
        <v>0.16</v>
      </c>
      <c r="BA215" s="9"/>
      <c r="BB215" s="22"/>
      <c r="BC215" s="22">
        <v>0.84</v>
      </c>
      <c r="BD215" s="22"/>
      <c r="BE215" s="22"/>
      <c r="BF215" s="22"/>
    </row>
    <row r="216" spans="1:58" customFormat="1" ht="15" hidden="1" x14ac:dyDescent="0.15">
      <c r="A216" s="28" t="s">
        <v>456</v>
      </c>
      <c r="B216" s="1"/>
      <c r="C216" s="1"/>
      <c r="D216" s="1"/>
      <c r="E216" s="35"/>
      <c r="F216" s="1"/>
      <c r="G216" s="1">
        <v>214</v>
      </c>
      <c r="H216" s="19" t="s">
        <v>442</v>
      </c>
      <c r="I216" s="3">
        <v>40785</v>
      </c>
      <c r="J216" s="4">
        <v>4.027777777777778E-2</v>
      </c>
      <c r="K216" s="4"/>
      <c r="L216" s="1" t="s">
        <v>9</v>
      </c>
      <c r="M216" s="1"/>
      <c r="N216" s="1"/>
      <c r="O216" s="43"/>
      <c r="P216" s="43"/>
      <c r="Q216" s="43"/>
      <c r="R216" s="1"/>
      <c r="S216" s="1"/>
      <c r="T216" s="1"/>
      <c r="U216" s="1"/>
      <c r="V216" s="1"/>
      <c r="W216" s="1"/>
      <c r="X216" s="1"/>
      <c r="Y216" s="1"/>
      <c r="Z216" s="46"/>
      <c r="AA216" s="46"/>
      <c r="AB216" s="46"/>
      <c r="AC216" s="54"/>
      <c r="AD216" s="54"/>
      <c r="AE216" s="10">
        <v>1</v>
      </c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">
        <v>2.5</v>
      </c>
      <c r="AU216" s="9"/>
      <c r="AV216" s="10"/>
      <c r="AW216" s="9"/>
      <c r="AX216" s="10"/>
      <c r="AY216" s="7" t="s">
        <v>31</v>
      </c>
      <c r="AZ216" s="22">
        <v>0.16</v>
      </c>
      <c r="BA216" s="9"/>
      <c r="BB216" s="22"/>
      <c r="BC216" s="22">
        <v>0.84</v>
      </c>
      <c r="BD216" s="22"/>
      <c r="BE216" s="22"/>
      <c r="BF216" s="22"/>
    </row>
    <row r="217" spans="1:58" customFormat="1" ht="15" hidden="1" x14ac:dyDescent="0.15">
      <c r="A217" s="28" t="s">
        <v>456</v>
      </c>
      <c r="B217" s="19"/>
      <c r="C217" s="19"/>
      <c r="D217" s="19"/>
      <c r="E217" s="35"/>
      <c r="F217" s="19"/>
      <c r="G217" s="19">
        <v>215</v>
      </c>
      <c r="H217" s="19" t="s">
        <v>443</v>
      </c>
      <c r="I217" s="20">
        <v>40787</v>
      </c>
      <c r="J217" s="21">
        <v>0.8222222222222223</v>
      </c>
      <c r="K217" s="21"/>
      <c r="L217" s="19" t="s">
        <v>9</v>
      </c>
      <c r="M217" s="19"/>
      <c r="N217" s="19"/>
      <c r="O217" s="43"/>
      <c r="P217" s="43"/>
      <c r="Q217" s="43"/>
      <c r="R217" s="19"/>
      <c r="S217" s="19"/>
      <c r="T217" s="19"/>
      <c r="U217" s="19"/>
      <c r="V217" s="19"/>
      <c r="W217" s="19"/>
      <c r="X217" s="19"/>
      <c r="Y217" s="19"/>
      <c r="Z217" s="46"/>
      <c r="AA217" s="46"/>
      <c r="AB217" s="46"/>
      <c r="AC217" s="54"/>
      <c r="AD217" s="54"/>
      <c r="AE217" s="10">
        <v>1</v>
      </c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9">
        <v>3</v>
      </c>
      <c r="AU217" s="9"/>
      <c r="AV217" s="10"/>
      <c r="AW217" s="9"/>
      <c r="AX217" s="10"/>
      <c r="AY217" s="7" t="s">
        <v>31</v>
      </c>
      <c r="AZ217" s="22">
        <v>0.15</v>
      </c>
      <c r="BA217" s="9"/>
      <c r="BB217" s="22"/>
      <c r="BC217" s="22">
        <v>0.85</v>
      </c>
      <c r="BD217" s="22"/>
      <c r="BE217" s="22"/>
      <c r="BF217" s="22"/>
    </row>
    <row r="218" spans="1:58" customFormat="1" ht="15" hidden="1" x14ac:dyDescent="0.15">
      <c r="A218" s="28" t="s">
        <v>456</v>
      </c>
      <c r="B218" s="1"/>
      <c r="C218" s="1"/>
      <c r="D218" s="1"/>
      <c r="E218" s="35"/>
      <c r="F218" s="1"/>
      <c r="G218" s="1">
        <v>216</v>
      </c>
      <c r="H218" s="19" t="s">
        <v>444</v>
      </c>
      <c r="I218" s="3">
        <v>40787</v>
      </c>
      <c r="J218" s="4">
        <v>0.87638888888888899</v>
      </c>
      <c r="K218" s="4"/>
      <c r="L218" s="1" t="s">
        <v>9</v>
      </c>
      <c r="M218" s="1"/>
      <c r="N218" s="1"/>
      <c r="O218" s="43"/>
      <c r="P218" s="43"/>
      <c r="Q218" s="43"/>
      <c r="R218" s="1"/>
      <c r="S218" s="1"/>
      <c r="T218" s="1"/>
      <c r="U218" s="1"/>
      <c r="V218" s="1"/>
      <c r="W218" s="1"/>
      <c r="X218" s="1"/>
      <c r="Y218" s="1"/>
      <c r="Z218" s="46"/>
      <c r="AA218" s="46"/>
      <c r="AB218" s="46"/>
      <c r="AC218" s="54"/>
      <c r="AD218" s="54"/>
      <c r="AE218" s="10">
        <v>1</v>
      </c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">
        <v>2</v>
      </c>
      <c r="AU218" s="9"/>
      <c r="AV218" s="10"/>
      <c r="AW218" s="9"/>
      <c r="AX218" s="10"/>
      <c r="AY218" s="7" t="s">
        <v>31</v>
      </c>
      <c r="AZ218" s="22">
        <v>0.15</v>
      </c>
      <c r="BA218" s="9"/>
      <c r="BB218" s="22"/>
      <c r="BC218" s="22">
        <v>0.85</v>
      </c>
      <c r="BD218" s="22"/>
      <c r="BE218" s="22"/>
      <c r="BF218" s="22"/>
    </row>
    <row r="219" spans="1:58" customFormat="1" ht="15" hidden="1" x14ac:dyDescent="0.15">
      <c r="A219" s="28" t="s">
        <v>456</v>
      </c>
      <c r="B219" s="1"/>
      <c r="C219" s="1"/>
      <c r="D219" s="1"/>
      <c r="E219" s="35"/>
      <c r="F219" s="1"/>
      <c r="G219" s="19">
        <v>217</v>
      </c>
      <c r="H219" s="19" t="s">
        <v>445</v>
      </c>
      <c r="I219" s="20">
        <v>40787</v>
      </c>
      <c r="J219" s="4">
        <v>0.95416666666666661</v>
      </c>
      <c r="K219" s="4"/>
      <c r="L219" s="19" t="s">
        <v>9</v>
      </c>
      <c r="M219" s="19"/>
      <c r="N219" s="19"/>
      <c r="O219" s="43"/>
      <c r="P219" s="43"/>
      <c r="Q219" s="43"/>
      <c r="R219" s="19"/>
      <c r="S219" s="19"/>
      <c r="T219" s="19"/>
      <c r="U219" s="19"/>
      <c r="V219" s="19"/>
      <c r="W219" s="19"/>
      <c r="X219" s="19"/>
      <c r="Y219" s="19"/>
      <c r="Z219" s="46"/>
      <c r="AA219" s="46"/>
      <c r="AB219" s="46"/>
      <c r="AC219" s="54"/>
      <c r="AD219" s="54"/>
      <c r="AE219" s="10">
        <v>1</v>
      </c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">
        <v>3</v>
      </c>
      <c r="AU219" s="9"/>
      <c r="AV219" s="10"/>
      <c r="AW219" s="9"/>
      <c r="AX219" s="10"/>
      <c r="AY219" s="7" t="s">
        <v>31</v>
      </c>
      <c r="AZ219" s="22">
        <v>0.14000000000000001</v>
      </c>
      <c r="BA219" s="9"/>
      <c r="BB219" s="22"/>
      <c r="BC219" s="22">
        <v>0.86</v>
      </c>
      <c r="BD219" s="22"/>
      <c r="BE219" s="22"/>
      <c r="BF219" s="22"/>
    </row>
    <row r="220" spans="1:58" customFormat="1" ht="15" hidden="1" x14ac:dyDescent="0.15">
      <c r="A220" s="28" t="s">
        <v>456</v>
      </c>
      <c r="B220" s="1"/>
      <c r="C220" s="1"/>
      <c r="D220" s="1"/>
      <c r="E220" s="35"/>
      <c r="F220" s="1"/>
      <c r="G220" s="1">
        <v>218</v>
      </c>
      <c r="H220" s="19" t="s">
        <v>446</v>
      </c>
      <c r="I220" s="3">
        <v>40787</v>
      </c>
      <c r="J220" s="4">
        <v>0.97013888888888899</v>
      </c>
      <c r="K220" s="4"/>
      <c r="L220" s="1" t="s">
        <v>9</v>
      </c>
      <c r="M220" s="1"/>
      <c r="N220" s="1"/>
      <c r="O220" s="43"/>
      <c r="P220" s="43"/>
      <c r="Q220" s="43"/>
      <c r="R220" s="1"/>
      <c r="S220" s="1"/>
      <c r="T220" s="1"/>
      <c r="U220" s="1"/>
      <c r="V220" s="1"/>
      <c r="W220" s="1"/>
      <c r="X220" s="1"/>
      <c r="Y220" s="1"/>
      <c r="Z220" s="46"/>
      <c r="AA220" s="46"/>
      <c r="AB220" s="46"/>
      <c r="AC220" s="54"/>
      <c r="AD220" s="54"/>
      <c r="AE220" s="10">
        <v>1</v>
      </c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">
        <v>2</v>
      </c>
      <c r="AU220" s="9"/>
      <c r="AV220" s="10"/>
      <c r="AW220" s="9"/>
      <c r="AX220" s="10"/>
      <c r="AY220" s="7" t="s">
        <v>31</v>
      </c>
      <c r="AZ220" s="22">
        <v>0.14000000000000001</v>
      </c>
      <c r="BA220" s="9"/>
      <c r="BB220" s="22"/>
      <c r="BC220" s="22">
        <v>0.86</v>
      </c>
      <c r="BD220" s="22"/>
      <c r="BE220" s="22"/>
      <c r="BF220" s="22"/>
    </row>
    <row r="221" spans="1:58" customFormat="1" ht="15" hidden="1" x14ac:dyDescent="0.15">
      <c r="A221" s="28" t="s">
        <v>456</v>
      </c>
      <c r="B221" s="1"/>
      <c r="C221" s="1"/>
      <c r="D221" s="1"/>
      <c r="E221" s="35"/>
      <c r="F221" s="1"/>
      <c r="G221" s="19">
        <v>219</v>
      </c>
      <c r="H221" s="19" t="s">
        <v>447</v>
      </c>
      <c r="I221" s="3">
        <v>40794</v>
      </c>
      <c r="J221" s="4">
        <v>0.70833333333333337</v>
      </c>
      <c r="K221" s="4"/>
      <c r="L221" s="1" t="s">
        <v>23</v>
      </c>
      <c r="M221" s="1"/>
      <c r="N221" s="1"/>
      <c r="O221" s="43"/>
      <c r="P221" s="43"/>
      <c r="Q221" s="43"/>
      <c r="R221" s="1"/>
      <c r="S221" s="1"/>
      <c r="T221" s="1"/>
      <c r="U221" s="1"/>
      <c r="V221" s="1"/>
      <c r="W221" s="1"/>
      <c r="X221" s="1"/>
      <c r="Y221" s="1"/>
      <c r="Z221" s="46"/>
      <c r="AA221" s="46"/>
      <c r="AB221" s="46"/>
      <c r="AC221" s="54"/>
      <c r="AD221" s="54"/>
      <c r="AE221" s="10">
        <v>1</v>
      </c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">
        <v>4</v>
      </c>
      <c r="AU221" s="9"/>
      <c r="AV221" s="10"/>
      <c r="AW221" s="9"/>
      <c r="AX221" s="10"/>
      <c r="AY221" s="7" t="s">
        <v>31</v>
      </c>
      <c r="AZ221" s="22">
        <v>0.14000000000000001</v>
      </c>
      <c r="BA221" s="9"/>
      <c r="BB221" s="22"/>
      <c r="BC221" s="22">
        <v>0.86</v>
      </c>
      <c r="BD221" s="22"/>
      <c r="BE221" s="22"/>
      <c r="BF221" s="22"/>
    </row>
    <row r="222" spans="1:58" customFormat="1" ht="15" hidden="1" x14ac:dyDescent="0.15">
      <c r="A222" s="28" t="s">
        <v>456</v>
      </c>
      <c r="B222" s="1"/>
      <c r="C222" s="1"/>
      <c r="D222" s="1"/>
      <c r="E222" s="35"/>
      <c r="F222" s="1"/>
      <c r="G222" s="1">
        <v>220</v>
      </c>
      <c r="H222" s="19" t="s">
        <v>448</v>
      </c>
      <c r="I222" s="3">
        <v>40794</v>
      </c>
      <c r="J222" s="4">
        <v>0.72291666666666676</v>
      </c>
      <c r="K222" s="4"/>
      <c r="L222" s="1" t="s">
        <v>23</v>
      </c>
      <c r="M222" s="1"/>
      <c r="N222" s="1"/>
      <c r="O222" s="43"/>
      <c r="P222" s="43"/>
      <c r="Q222" s="43"/>
      <c r="R222" s="1"/>
      <c r="S222" s="1"/>
      <c r="T222" s="1"/>
      <c r="U222" s="1"/>
      <c r="V222" s="1"/>
      <c r="W222" s="1"/>
      <c r="X222" s="1"/>
      <c r="Y222" s="1"/>
      <c r="Z222" s="46"/>
      <c r="AA222" s="46"/>
      <c r="AB222" s="46"/>
      <c r="AC222" s="54"/>
      <c r="AD222" s="54"/>
      <c r="AE222" s="10">
        <v>1</v>
      </c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">
        <v>3</v>
      </c>
      <c r="AU222" s="9"/>
      <c r="AV222" s="10"/>
      <c r="AW222" s="9"/>
      <c r="AX222" s="10"/>
      <c r="AY222" s="7" t="s">
        <v>31</v>
      </c>
      <c r="AZ222" s="22">
        <v>0.14000000000000001</v>
      </c>
      <c r="BA222" s="9"/>
      <c r="BB222" s="22"/>
      <c r="BC222" s="22">
        <v>0.86</v>
      </c>
      <c r="BD222" s="22"/>
      <c r="BE222" s="22"/>
      <c r="BF222" s="22"/>
    </row>
    <row r="223" spans="1:58" customFormat="1" ht="15" hidden="1" x14ac:dyDescent="0.15">
      <c r="A223" s="28" t="s">
        <v>456</v>
      </c>
      <c r="B223" s="1"/>
      <c r="C223" s="1"/>
      <c r="D223" s="1"/>
      <c r="E223" s="35"/>
      <c r="F223" s="1"/>
      <c r="G223" s="19">
        <v>221</v>
      </c>
      <c r="H223" s="19" t="s">
        <v>449</v>
      </c>
      <c r="I223" s="3">
        <v>40794</v>
      </c>
      <c r="J223" s="4">
        <v>0.79236111111111107</v>
      </c>
      <c r="K223" s="4"/>
      <c r="L223" s="1" t="s">
        <v>23</v>
      </c>
      <c r="M223" s="1"/>
      <c r="N223" s="1"/>
      <c r="O223" s="43"/>
      <c r="P223" s="43"/>
      <c r="Q223" s="43"/>
      <c r="R223" s="1"/>
      <c r="S223" s="1"/>
      <c r="T223" s="1"/>
      <c r="U223" s="1"/>
      <c r="V223" s="1"/>
      <c r="W223" s="1"/>
      <c r="X223" s="1"/>
      <c r="Y223" s="1"/>
      <c r="Z223" s="46"/>
      <c r="AA223" s="46"/>
      <c r="AB223" s="46"/>
      <c r="AC223" s="54"/>
      <c r="AD223" s="54"/>
      <c r="AE223" s="10">
        <v>1</v>
      </c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">
        <v>4</v>
      </c>
      <c r="AU223" s="9"/>
      <c r="AV223" s="10"/>
      <c r="AW223" s="9"/>
      <c r="AX223" s="10"/>
      <c r="AY223" s="7" t="s">
        <v>31</v>
      </c>
      <c r="AZ223" s="22">
        <v>0.13</v>
      </c>
      <c r="BA223" s="9"/>
      <c r="BB223" s="22"/>
      <c r="BC223" s="22">
        <v>0.87</v>
      </c>
      <c r="BD223" s="22"/>
      <c r="BE223" s="22"/>
      <c r="BF223" s="22"/>
    </row>
    <row r="224" spans="1:58" customFormat="1" ht="15" hidden="1" x14ac:dyDescent="0.15">
      <c r="A224" s="28" t="s">
        <v>456</v>
      </c>
      <c r="B224" s="1"/>
      <c r="C224" s="1"/>
      <c r="D224" s="1"/>
      <c r="E224" s="35"/>
      <c r="F224" s="1"/>
      <c r="G224" s="1">
        <v>222</v>
      </c>
      <c r="H224" s="19" t="s">
        <v>450</v>
      </c>
      <c r="I224" s="3">
        <v>40794</v>
      </c>
      <c r="J224" s="4">
        <v>0.85</v>
      </c>
      <c r="K224" s="4"/>
      <c r="L224" s="1" t="s">
        <v>23</v>
      </c>
      <c r="M224" s="1"/>
      <c r="N224" s="1"/>
      <c r="O224" s="43"/>
      <c r="P224" s="43"/>
      <c r="Q224" s="43"/>
      <c r="R224" s="1"/>
      <c r="S224" s="1"/>
      <c r="T224" s="1"/>
      <c r="U224" s="1"/>
      <c r="V224" s="1"/>
      <c r="W224" s="1"/>
      <c r="X224" s="1"/>
      <c r="Y224" s="1"/>
      <c r="Z224" s="46"/>
      <c r="AA224" s="46"/>
      <c r="AB224" s="46"/>
      <c r="AC224" s="54"/>
      <c r="AD224" s="54"/>
      <c r="AE224" s="10">
        <v>1</v>
      </c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">
        <v>3</v>
      </c>
      <c r="AU224" s="9"/>
      <c r="AV224" s="10"/>
      <c r="AW224" s="9"/>
      <c r="AX224" s="10"/>
      <c r="AY224" s="7" t="s">
        <v>31</v>
      </c>
      <c r="AZ224" s="22">
        <v>0.13</v>
      </c>
      <c r="BA224" s="9"/>
      <c r="BB224" s="22"/>
      <c r="BC224" s="22">
        <v>0.87</v>
      </c>
      <c r="BD224" s="22"/>
      <c r="BE224" s="22"/>
      <c r="BF224" s="22"/>
    </row>
    <row r="225" spans="1:58" customFormat="1" ht="15" hidden="1" x14ac:dyDescent="0.15">
      <c r="A225" s="28" t="s">
        <v>456</v>
      </c>
      <c r="B225" s="1"/>
      <c r="C225" s="1"/>
      <c r="D225" s="1"/>
      <c r="E225" s="35"/>
      <c r="F225" s="1"/>
      <c r="G225" s="19">
        <v>223</v>
      </c>
      <c r="H225" s="19" t="s">
        <v>451</v>
      </c>
      <c r="I225" s="3">
        <v>40795</v>
      </c>
      <c r="J225" s="4">
        <v>0.54861111111111105</v>
      </c>
      <c r="K225" s="4"/>
      <c r="L225" s="1" t="s">
        <v>23</v>
      </c>
      <c r="M225" s="1"/>
      <c r="N225" s="1"/>
      <c r="O225" s="43"/>
      <c r="P225" s="43"/>
      <c r="Q225" s="43"/>
      <c r="R225" s="1"/>
      <c r="S225" s="1"/>
      <c r="T225" s="1"/>
      <c r="U225" s="1"/>
      <c r="V225" s="1"/>
      <c r="W225" s="1"/>
      <c r="X225" s="1"/>
      <c r="Y225" s="1"/>
      <c r="Z225" s="46"/>
      <c r="AA225" s="46"/>
      <c r="AB225" s="46"/>
      <c r="AC225" s="54"/>
      <c r="AD225" s="54"/>
      <c r="AE225" s="10">
        <v>1</v>
      </c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">
        <v>3</v>
      </c>
      <c r="AU225" s="9"/>
      <c r="AV225" s="10"/>
      <c r="AW225" s="9"/>
      <c r="AX225" s="10"/>
      <c r="AY225" s="7" t="s">
        <v>31</v>
      </c>
      <c r="AZ225" s="22">
        <v>0.12</v>
      </c>
      <c r="BA225" s="9"/>
      <c r="BB225" s="22"/>
      <c r="BC225" s="22">
        <v>0.88</v>
      </c>
      <c r="BD225" s="22"/>
      <c r="BE225" s="22"/>
      <c r="BF225" s="22"/>
    </row>
    <row r="226" spans="1:58" customFormat="1" ht="15" hidden="1" x14ac:dyDescent="0.15">
      <c r="A226" s="28" t="s">
        <v>456</v>
      </c>
      <c r="B226" s="1"/>
      <c r="C226" s="1"/>
      <c r="D226" s="1"/>
      <c r="E226" s="35"/>
      <c r="F226" s="1" t="s">
        <v>318</v>
      </c>
      <c r="G226" s="1">
        <v>224</v>
      </c>
      <c r="H226" s="19" t="s">
        <v>452</v>
      </c>
      <c r="I226" s="3">
        <v>40795</v>
      </c>
      <c r="J226" s="4">
        <v>0.56111111111111112</v>
      </c>
      <c r="K226" s="4"/>
      <c r="L226" s="1" t="s">
        <v>23</v>
      </c>
      <c r="M226" s="1"/>
      <c r="N226" s="1"/>
      <c r="O226" s="43"/>
      <c r="P226" s="43"/>
      <c r="Q226" s="43"/>
      <c r="R226" s="1"/>
      <c r="S226" s="1"/>
      <c r="T226" s="1"/>
      <c r="U226" s="1"/>
      <c r="V226" s="1"/>
      <c r="W226" s="1"/>
      <c r="X226" s="1"/>
      <c r="Y226" s="1"/>
      <c r="Z226" s="46"/>
      <c r="AA226" s="46"/>
      <c r="AB226" s="46"/>
      <c r="AC226" s="54"/>
      <c r="AD226" s="54"/>
      <c r="AE226" s="10">
        <v>1</v>
      </c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">
        <v>2</v>
      </c>
      <c r="AU226" s="9"/>
      <c r="AV226" s="10"/>
      <c r="AW226" s="9"/>
      <c r="AX226" s="10"/>
      <c r="AY226" s="7" t="s">
        <v>31</v>
      </c>
      <c r="AZ226" s="22">
        <v>0.12</v>
      </c>
      <c r="BA226" s="9"/>
      <c r="BB226" s="22"/>
      <c r="BC226" s="22">
        <v>0.88</v>
      </c>
      <c r="BD226" s="22"/>
      <c r="BE226" s="22"/>
      <c r="BF226" s="22"/>
    </row>
    <row r="227" spans="1:58" customFormat="1" ht="15" hidden="1" x14ac:dyDescent="0.15">
      <c r="A227" s="28" t="s">
        <v>456</v>
      </c>
      <c r="B227" s="1"/>
      <c r="C227" s="1"/>
      <c r="D227" s="1"/>
      <c r="E227" s="35"/>
      <c r="F227" s="1" t="s">
        <v>318</v>
      </c>
      <c r="G227" s="19">
        <v>225</v>
      </c>
      <c r="H227" s="19" t="s">
        <v>453</v>
      </c>
      <c r="I227" s="3">
        <v>40795</v>
      </c>
      <c r="J227" s="4">
        <v>0.60138888888888886</v>
      </c>
      <c r="K227" s="4"/>
      <c r="L227" s="1" t="s">
        <v>23</v>
      </c>
      <c r="M227" s="1"/>
      <c r="N227" s="1"/>
      <c r="O227" s="43"/>
      <c r="P227" s="43"/>
      <c r="Q227" s="43"/>
      <c r="R227" s="1"/>
      <c r="S227" s="1"/>
      <c r="T227" s="1"/>
      <c r="U227" s="1"/>
      <c r="V227" s="1"/>
      <c r="W227" s="1"/>
      <c r="X227" s="1"/>
      <c r="Y227" s="1"/>
      <c r="Z227" s="46"/>
      <c r="AA227" s="46"/>
      <c r="AB227" s="46"/>
      <c r="AC227" s="54"/>
      <c r="AD227" s="54"/>
      <c r="AE227" s="10">
        <v>1</v>
      </c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">
        <v>2</v>
      </c>
      <c r="AU227" s="9"/>
      <c r="AV227" s="10"/>
      <c r="AW227" s="9"/>
      <c r="AX227" s="10"/>
      <c r="AY227" s="7" t="s">
        <v>31</v>
      </c>
      <c r="AZ227" s="22">
        <v>0.12</v>
      </c>
      <c r="BA227" s="9"/>
      <c r="BB227" s="22"/>
      <c r="BC227" s="22">
        <v>0.88</v>
      </c>
      <c r="BD227" s="22"/>
      <c r="BE227" s="22"/>
      <c r="BF227" s="22"/>
    </row>
    <row r="228" spans="1:58" customFormat="1" ht="15" hidden="1" x14ac:dyDescent="0.15">
      <c r="A228" s="28" t="s">
        <v>456</v>
      </c>
      <c r="B228" s="1"/>
      <c r="C228" s="1"/>
      <c r="D228" s="1"/>
      <c r="E228" s="35"/>
      <c r="F228" s="1" t="s">
        <v>318</v>
      </c>
      <c r="G228" s="1">
        <v>226</v>
      </c>
      <c r="H228" s="19" t="s">
        <v>454</v>
      </c>
      <c r="I228" s="3">
        <v>40795</v>
      </c>
      <c r="J228" s="4">
        <v>0.7368055555555556</v>
      </c>
      <c r="K228" s="4"/>
      <c r="L228" s="1" t="s">
        <v>23</v>
      </c>
      <c r="M228" s="1"/>
      <c r="N228" s="1"/>
      <c r="O228" s="43"/>
      <c r="P228" s="43"/>
      <c r="Q228" s="43"/>
      <c r="R228" s="1"/>
      <c r="S228" s="1"/>
      <c r="T228" s="1"/>
      <c r="U228" s="1"/>
      <c r="V228" s="1"/>
      <c r="W228" s="1"/>
      <c r="X228" s="1"/>
      <c r="Y228" s="1"/>
      <c r="Z228" s="46"/>
      <c r="AA228" s="46"/>
      <c r="AB228" s="46"/>
      <c r="AC228" s="54"/>
      <c r="AD228" s="54"/>
      <c r="AE228" s="10">
        <v>1</v>
      </c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">
        <v>3</v>
      </c>
      <c r="AU228" s="9"/>
      <c r="AV228" s="10"/>
      <c r="AW228" s="9"/>
      <c r="AX228" s="10"/>
      <c r="AY228" s="7" t="s">
        <v>31</v>
      </c>
      <c r="AZ228" s="22">
        <v>0.2</v>
      </c>
      <c r="BA228" s="9">
        <v>0.05</v>
      </c>
      <c r="BB228" s="22"/>
      <c r="BC228" s="22">
        <v>0.75</v>
      </c>
      <c r="BD228" s="22"/>
      <c r="BE228" s="22"/>
      <c r="BF228" s="22"/>
    </row>
    <row r="229" spans="1:58" customFormat="1" ht="15" hidden="1" x14ac:dyDescent="0.15">
      <c r="A229" s="28" t="s">
        <v>456</v>
      </c>
      <c r="B229" s="1"/>
      <c r="C229" s="1" t="s">
        <v>316</v>
      </c>
      <c r="D229" s="1"/>
      <c r="E229" s="35"/>
      <c r="F229" s="1"/>
      <c r="G229" s="1">
        <v>227</v>
      </c>
      <c r="H229" s="19" t="s">
        <v>455</v>
      </c>
      <c r="I229" s="3">
        <v>40795</v>
      </c>
      <c r="J229" s="4">
        <v>0.76874999999999993</v>
      </c>
      <c r="K229" s="4"/>
      <c r="L229" s="1" t="s">
        <v>23</v>
      </c>
      <c r="M229" s="1"/>
      <c r="N229" s="1"/>
      <c r="O229" s="43"/>
      <c r="P229" s="43"/>
      <c r="Q229" s="43"/>
      <c r="R229" s="1"/>
      <c r="S229" s="1"/>
      <c r="T229" s="1"/>
      <c r="U229" s="1"/>
      <c r="V229" s="1"/>
      <c r="W229" s="1"/>
      <c r="X229" s="1"/>
      <c r="Y229" s="1"/>
      <c r="Z229" s="46"/>
      <c r="AA229" s="46"/>
      <c r="AB229" s="46"/>
      <c r="AC229" s="54"/>
      <c r="AD229" s="54"/>
      <c r="AE229" s="10">
        <v>1</v>
      </c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">
        <v>2</v>
      </c>
      <c r="AU229" s="9"/>
      <c r="AV229" s="10"/>
      <c r="AW229" s="9"/>
      <c r="AX229" s="10"/>
      <c r="AY229" s="7" t="s">
        <v>31</v>
      </c>
      <c r="AZ229" s="22">
        <v>0.2</v>
      </c>
      <c r="BA229" s="9">
        <v>0.05</v>
      </c>
      <c r="BB229" s="22"/>
      <c r="BC229" s="22">
        <v>0.75</v>
      </c>
      <c r="BD229" s="22"/>
      <c r="BE229" s="22"/>
      <c r="BF229" s="22"/>
    </row>
    <row r="230" spans="1:58" customFormat="1" ht="15" hidden="1" x14ac:dyDescent="0.15">
      <c r="A230" s="28" t="s">
        <v>456</v>
      </c>
      <c r="B230" s="1"/>
      <c r="C230" s="1" t="s">
        <v>316</v>
      </c>
      <c r="D230" s="1" t="s">
        <v>316</v>
      </c>
      <c r="E230" s="35"/>
      <c r="F230" s="1" t="s">
        <v>318</v>
      </c>
      <c r="G230" s="1">
        <v>228</v>
      </c>
      <c r="H230" s="19" t="s">
        <v>465</v>
      </c>
      <c r="I230" s="3">
        <v>40799</v>
      </c>
      <c r="J230" s="4">
        <v>0.47152777777777777</v>
      </c>
      <c r="K230" s="4"/>
      <c r="L230" s="1" t="s">
        <v>9</v>
      </c>
      <c r="M230" s="1"/>
      <c r="N230" s="1"/>
      <c r="O230" s="43"/>
      <c r="P230" s="43"/>
      <c r="Q230" s="43"/>
      <c r="R230" s="1"/>
      <c r="S230" s="1"/>
      <c r="T230" s="1"/>
      <c r="U230" s="1"/>
      <c r="V230" s="1"/>
      <c r="W230" s="1"/>
      <c r="X230" s="1"/>
      <c r="Y230" s="1"/>
      <c r="Z230" s="46"/>
      <c r="AA230" s="46"/>
      <c r="AB230" s="46"/>
      <c r="AC230" s="54"/>
      <c r="AD230" s="54"/>
      <c r="AE230" s="10">
        <v>1</v>
      </c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">
        <v>3</v>
      </c>
      <c r="AU230" s="9"/>
      <c r="AV230" s="10"/>
      <c r="AW230" s="9"/>
      <c r="AX230" s="10"/>
      <c r="AY230" s="7" t="s">
        <v>31</v>
      </c>
      <c r="AZ230" s="22">
        <v>0.2</v>
      </c>
      <c r="BA230" s="9">
        <v>0.05</v>
      </c>
      <c r="BB230" s="22"/>
      <c r="BC230" s="22">
        <v>0.75</v>
      </c>
      <c r="BD230" s="22"/>
      <c r="BE230" s="22"/>
      <c r="BF230" s="22"/>
    </row>
    <row r="231" spans="1:58" customFormat="1" ht="15" hidden="1" x14ac:dyDescent="0.15">
      <c r="A231" s="28" t="s">
        <v>456</v>
      </c>
      <c r="B231" s="1"/>
      <c r="C231" s="1"/>
      <c r="D231" s="1"/>
      <c r="E231" s="35"/>
      <c r="F231" s="1"/>
      <c r="G231" s="1">
        <v>229</v>
      </c>
      <c r="H231" s="19" t="s">
        <v>458</v>
      </c>
      <c r="I231" s="3">
        <v>40799</v>
      </c>
      <c r="J231" s="4">
        <v>0.49583333333333335</v>
      </c>
      <c r="K231" s="4"/>
      <c r="L231" s="1" t="s">
        <v>9</v>
      </c>
      <c r="M231" s="1"/>
      <c r="N231" s="1"/>
      <c r="O231" s="43"/>
      <c r="P231" s="43"/>
      <c r="Q231" s="43"/>
      <c r="R231" s="1"/>
      <c r="S231" s="1"/>
      <c r="T231" s="1"/>
      <c r="U231" s="1"/>
      <c r="V231" s="1"/>
      <c r="W231" s="1"/>
      <c r="X231" s="1"/>
      <c r="Y231" s="1"/>
      <c r="Z231" s="46"/>
      <c r="AA231" s="46"/>
      <c r="AB231" s="46"/>
      <c r="AC231" s="54"/>
      <c r="AD231" s="54"/>
      <c r="AE231" s="10">
        <v>1</v>
      </c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">
        <v>3</v>
      </c>
      <c r="AU231" s="9"/>
      <c r="AV231" s="10"/>
      <c r="AW231" s="9"/>
      <c r="AX231" s="10"/>
      <c r="AY231" s="7" t="s">
        <v>31</v>
      </c>
      <c r="AZ231" s="22">
        <v>0.2</v>
      </c>
      <c r="BA231" s="9">
        <v>0.05</v>
      </c>
      <c r="BB231" s="22"/>
      <c r="BC231" s="22">
        <v>0.75</v>
      </c>
      <c r="BD231" s="22"/>
      <c r="BE231" s="22"/>
      <c r="BF231" s="22"/>
    </row>
    <row r="232" spans="1:58" customFormat="1" ht="15" hidden="1" x14ac:dyDescent="0.15">
      <c r="A232" s="28" t="s">
        <v>456</v>
      </c>
      <c r="B232" s="1"/>
      <c r="C232" s="1"/>
      <c r="D232" s="1"/>
      <c r="E232" s="35"/>
      <c r="F232" s="1"/>
      <c r="G232" s="1">
        <v>230</v>
      </c>
      <c r="H232" s="19" t="s">
        <v>459</v>
      </c>
      <c r="I232" s="3">
        <v>40799</v>
      </c>
      <c r="J232" s="4">
        <v>0.51527777777777783</v>
      </c>
      <c r="K232" s="4"/>
      <c r="L232" s="1" t="s">
        <v>9</v>
      </c>
      <c r="M232" s="1"/>
      <c r="N232" s="1"/>
      <c r="O232" s="43"/>
      <c r="P232" s="43"/>
      <c r="Q232" s="43"/>
      <c r="R232" s="1"/>
      <c r="S232" s="1"/>
      <c r="T232" s="1"/>
      <c r="U232" s="1"/>
      <c r="V232" s="1"/>
      <c r="W232" s="1"/>
      <c r="X232" s="1"/>
      <c r="Y232" s="1"/>
      <c r="Z232" s="46"/>
      <c r="AA232" s="46"/>
      <c r="AB232" s="46"/>
      <c r="AC232" s="54"/>
      <c r="AD232" s="54"/>
      <c r="AE232" s="10">
        <v>1</v>
      </c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">
        <v>3</v>
      </c>
      <c r="AU232" s="9"/>
      <c r="AV232" s="10"/>
      <c r="AW232" s="9"/>
      <c r="AX232" s="10"/>
      <c r="AY232" s="7" t="s">
        <v>31</v>
      </c>
      <c r="AZ232" s="22">
        <v>0.2</v>
      </c>
      <c r="BA232" s="9">
        <v>0.05</v>
      </c>
      <c r="BB232" s="22"/>
      <c r="BC232" s="22">
        <v>0.75</v>
      </c>
      <c r="BD232" s="22"/>
      <c r="BE232" s="22"/>
      <c r="BF232" s="22"/>
    </row>
    <row r="233" spans="1:58" customFormat="1" ht="15" hidden="1" x14ac:dyDescent="0.15">
      <c r="A233" s="28" t="s">
        <v>456</v>
      </c>
      <c r="B233" s="1"/>
      <c r="C233" s="1"/>
      <c r="D233" s="1"/>
      <c r="E233" s="35"/>
      <c r="F233" s="1" t="s">
        <v>318</v>
      </c>
      <c r="G233" s="1">
        <v>231</v>
      </c>
      <c r="H233" s="19" t="s">
        <v>460</v>
      </c>
      <c r="I233" s="3">
        <v>40807</v>
      </c>
      <c r="J233" s="4">
        <v>0.93680555555555556</v>
      </c>
      <c r="K233" s="4"/>
      <c r="L233" s="1" t="s">
        <v>23</v>
      </c>
      <c r="M233" s="1"/>
      <c r="N233" s="1"/>
      <c r="O233" s="43"/>
      <c r="P233" s="43"/>
      <c r="Q233" s="43"/>
      <c r="R233" s="1"/>
      <c r="S233" s="1"/>
      <c r="T233" s="1"/>
      <c r="U233" s="1"/>
      <c r="V233" s="1"/>
      <c r="W233" s="1"/>
      <c r="X233" s="1"/>
      <c r="Y233" s="1"/>
      <c r="Z233" s="46"/>
      <c r="AA233" s="46"/>
      <c r="AB233" s="46"/>
      <c r="AC233" s="54"/>
      <c r="AD233" s="54"/>
      <c r="AE233" s="10">
        <v>1</v>
      </c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">
        <v>3</v>
      </c>
      <c r="AU233" s="9"/>
      <c r="AV233" s="10"/>
      <c r="AW233" s="9"/>
      <c r="AX233" s="10"/>
      <c r="AY233" s="7" t="s">
        <v>31</v>
      </c>
      <c r="AZ233" s="22">
        <v>0.19</v>
      </c>
      <c r="BA233" s="9">
        <v>0.1</v>
      </c>
      <c r="BB233" s="22"/>
      <c r="BC233" s="22">
        <v>0.71</v>
      </c>
      <c r="BD233" s="22"/>
      <c r="BE233" s="22"/>
      <c r="BF233" s="22"/>
    </row>
    <row r="234" spans="1:58" customFormat="1" ht="15" hidden="1" x14ac:dyDescent="0.15">
      <c r="A234" s="28" t="s">
        <v>456</v>
      </c>
      <c r="B234" s="1"/>
      <c r="C234" s="1"/>
      <c r="D234" s="1"/>
      <c r="E234" s="35"/>
      <c r="F234" s="1"/>
      <c r="G234" s="1">
        <v>232</v>
      </c>
      <c r="H234" s="19" t="s">
        <v>461</v>
      </c>
      <c r="I234" s="3">
        <v>40808</v>
      </c>
      <c r="J234" s="4">
        <v>1.7824074074074072E-3</v>
      </c>
      <c r="K234" s="4"/>
      <c r="L234" s="1" t="s">
        <v>23</v>
      </c>
      <c r="M234" s="1"/>
      <c r="N234" s="1"/>
      <c r="O234" s="43"/>
      <c r="P234" s="43"/>
      <c r="Q234" s="43"/>
      <c r="R234" s="1"/>
      <c r="S234" s="1"/>
      <c r="T234" s="1"/>
      <c r="U234" s="1"/>
      <c r="V234" s="1"/>
      <c r="W234" s="1"/>
      <c r="X234" s="1"/>
      <c r="Y234" s="1"/>
      <c r="Z234" s="46"/>
      <c r="AA234" s="46"/>
      <c r="AB234" s="46"/>
      <c r="AC234" s="54"/>
      <c r="AD234" s="54"/>
      <c r="AE234" s="10">
        <v>1</v>
      </c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">
        <v>3</v>
      </c>
      <c r="AU234" s="9"/>
      <c r="AV234" s="10"/>
      <c r="AW234" s="9"/>
      <c r="AX234" s="10"/>
      <c r="AY234" s="7" t="s">
        <v>31</v>
      </c>
      <c r="AZ234" s="22">
        <v>0.18</v>
      </c>
      <c r="BA234" s="9">
        <v>0.15</v>
      </c>
      <c r="BB234" s="22"/>
      <c r="BC234" s="22">
        <v>0.67</v>
      </c>
      <c r="BD234" s="22"/>
      <c r="BE234" s="22"/>
      <c r="BF234" s="22"/>
    </row>
    <row r="235" spans="1:58" customFormat="1" ht="15" hidden="1" x14ac:dyDescent="0.15">
      <c r="A235" s="28" t="s">
        <v>456</v>
      </c>
      <c r="B235" s="1"/>
      <c r="C235" s="1"/>
      <c r="D235" s="1"/>
      <c r="E235" s="35"/>
      <c r="F235" s="1"/>
      <c r="G235" s="1">
        <v>233</v>
      </c>
      <c r="H235" s="19" t="s">
        <v>462</v>
      </c>
      <c r="I235" s="3">
        <v>201</v>
      </c>
      <c r="J235" s="4">
        <v>3.0555555555555555E-2</v>
      </c>
      <c r="K235" s="4"/>
      <c r="L235" s="1" t="s">
        <v>23</v>
      </c>
      <c r="M235" s="1"/>
      <c r="N235" s="1"/>
      <c r="O235" s="43"/>
      <c r="P235" s="43"/>
      <c r="Q235" s="43"/>
      <c r="R235" s="1"/>
      <c r="S235" s="1"/>
      <c r="T235" s="1"/>
      <c r="U235" s="1"/>
      <c r="V235" s="1"/>
      <c r="W235" s="1"/>
      <c r="X235" s="1"/>
      <c r="Y235" s="1"/>
      <c r="Z235" s="46"/>
      <c r="AA235" s="46"/>
      <c r="AB235" s="46"/>
      <c r="AC235" s="54"/>
      <c r="AD235" s="54"/>
      <c r="AE235" s="10">
        <v>1</v>
      </c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">
        <v>4</v>
      </c>
      <c r="AU235" s="9"/>
      <c r="AV235" s="10"/>
      <c r="AW235" s="9"/>
      <c r="AX235" s="10"/>
      <c r="AY235" s="7" t="s">
        <v>33</v>
      </c>
      <c r="AZ235" s="22">
        <v>0.18</v>
      </c>
      <c r="BA235" s="9">
        <v>0.15</v>
      </c>
      <c r="BB235" s="22"/>
      <c r="BC235" s="22">
        <v>0.67</v>
      </c>
      <c r="BD235" s="22"/>
      <c r="BE235" s="22"/>
      <c r="BF235" s="22"/>
    </row>
    <row r="236" spans="1:58" customFormat="1" ht="15" hidden="1" x14ac:dyDescent="0.15">
      <c r="A236" s="28" t="s">
        <v>456</v>
      </c>
      <c r="B236" s="1"/>
      <c r="C236" s="1"/>
      <c r="D236" s="1"/>
      <c r="E236" s="35"/>
      <c r="F236" s="1" t="s">
        <v>318</v>
      </c>
      <c r="G236" s="1">
        <v>234</v>
      </c>
      <c r="H236" s="19" t="s">
        <v>463</v>
      </c>
      <c r="I236" s="3">
        <v>40809</v>
      </c>
      <c r="J236" s="4">
        <v>0.96875</v>
      </c>
      <c r="K236" s="4"/>
      <c r="L236" s="1" t="s">
        <v>9</v>
      </c>
      <c r="M236" s="1"/>
      <c r="N236" s="1"/>
      <c r="O236" s="43"/>
      <c r="P236" s="43"/>
      <c r="Q236" s="43"/>
      <c r="R236" s="1"/>
      <c r="S236" s="1"/>
      <c r="T236" s="1"/>
      <c r="U236" s="1"/>
      <c r="V236" s="1"/>
      <c r="W236" s="1"/>
      <c r="X236" s="1"/>
      <c r="Y236" s="1"/>
      <c r="Z236" s="46"/>
      <c r="AA236" s="46"/>
      <c r="AB236" s="46"/>
      <c r="AC236" s="54"/>
      <c r="AD236" s="54"/>
      <c r="AE236" s="10">
        <v>1</v>
      </c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">
        <v>4</v>
      </c>
      <c r="AU236" s="9"/>
      <c r="AV236" s="10"/>
      <c r="AW236" s="9"/>
      <c r="AX236" s="10"/>
      <c r="AY236" s="7" t="s">
        <v>31</v>
      </c>
      <c r="AZ236" s="22">
        <v>0.21</v>
      </c>
      <c r="BA236" s="9"/>
      <c r="BB236" s="22"/>
      <c r="BC236" s="22">
        <v>0.79</v>
      </c>
      <c r="BD236" s="22"/>
      <c r="BE236" s="22"/>
      <c r="BF236" s="22"/>
    </row>
    <row r="237" spans="1:58" customFormat="1" ht="15" hidden="1" x14ac:dyDescent="0.15">
      <c r="A237" s="28" t="s">
        <v>456</v>
      </c>
      <c r="B237" s="1" t="s">
        <v>317</v>
      </c>
      <c r="C237" s="1"/>
      <c r="D237" s="1"/>
      <c r="E237" s="35"/>
      <c r="F237" s="1"/>
      <c r="G237" s="1">
        <v>235</v>
      </c>
      <c r="H237" s="19" t="s">
        <v>486</v>
      </c>
      <c r="I237" s="3">
        <v>40810</v>
      </c>
      <c r="J237" s="4">
        <v>4.6455671296296297E-3</v>
      </c>
      <c r="K237" s="4"/>
      <c r="L237" s="1" t="s">
        <v>9</v>
      </c>
      <c r="M237" s="1"/>
      <c r="N237" s="1"/>
      <c r="O237" s="43"/>
      <c r="P237" s="43"/>
      <c r="Q237" s="43"/>
      <c r="R237" s="1"/>
      <c r="S237" s="1"/>
      <c r="T237" s="1"/>
      <c r="U237" s="1"/>
      <c r="V237" s="1"/>
      <c r="W237" s="1"/>
      <c r="X237" s="1"/>
      <c r="Y237" s="1"/>
      <c r="Z237" s="46"/>
      <c r="AA237" s="46"/>
      <c r="AB237" s="46"/>
      <c r="AC237" s="54"/>
      <c r="AD237" s="54"/>
      <c r="AE237" s="10">
        <v>1.0109999999999999</v>
      </c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">
        <v>3</v>
      </c>
      <c r="AU237" s="9">
        <v>2.4870000000000001</v>
      </c>
      <c r="AV237" s="10">
        <v>0.5887</v>
      </c>
      <c r="AW237" s="9" t="e">
        <v>#N/A</v>
      </c>
      <c r="AX237" s="10" t="s">
        <v>294</v>
      </c>
      <c r="AY237" s="7" t="s">
        <v>31</v>
      </c>
      <c r="AZ237" s="22">
        <v>0.21</v>
      </c>
      <c r="BA237" s="9"/>
      <c r="BB237" s="22"/>
      <c r="BC237" s="22">
        <v>0.79</v>
      </c>
      <c r="BD237" s="22"/>
      <c r="BE237" s="22"/>
      <c r="BF237" s="22"/>
    </row>
    <row r="238" spans="1:58" customFormat="1" ht="15" hidden="1" x14ac:dyDescent="0.15">
      <c r="A238" s="28" t="s">
        <v>456</v>
      </c>
      <c r="B238" s="1"/>
      <c r="C238" s="1"/>
      <c r="D238" s="1"/>
      <c r="E238" s="35"/>
      <c r="F238" s="1"/>
      <c r="G238" s="1">
        <v>236</v>
      </c>
      <c r="H238" s="19" t="s">
        <v>464</v>
      </c>
      <c r="I238" s="3">
        <v>40810</v>
      </c>
      <c r="J238" s="4">
        <v>4.5138888888888888E-2</v>
      </c>
      <c r="K238" s="4"/>
      <c r="L238" s="1" t="s">
        <v>9</v>
      </c>
      <c r="M238" s="1"/>
      <c r="N238" s="1"/>
      <c r="O238" s="43"/>
      <c r="P238" s="43"/>
      <c r="Q238" s="43"/>
      <c r="R238" s="1"/>
      <c r="S238" s="1"/>
      <c r="T238" s="1"/>
      <c r="U238" s="1"/>
      <c r="V238" s="1"/>
      <c r="W238" s="1"/>
      <c r="X238" s="1"/>
      <c r="Y238" s="1"/>
      <c r="Z238" s="46"/>
      <c r="AA238" s="46"/>
      <c r="AB238" s="46"/>
      <c r="AC238" s="54"/>
      <c r="AD238" s="54"/>
      <c r="AE238" s="10">
        <v>1</v>
      </c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">
        <v>4</v>
      </c>
      <c r="AU238" s="9"/>
      <c r="AV238" s="10"/>
      <c r="AW238" s="9"/>
      <c r="AX238" s="10"/>
      <c r="AY238" s="7" t="s">
        <v>33</v>
      </c>
      <c r="AZ238" s="22">
        <v>0.21</v>
      </c>
      <c r="BA238" s="9"/>
      <c r="BB238" s="22"/>
      <c r="BC238" s="22">
        <v>0.79</v>
      </c>
      <c r="BD238" s="22"/>
      <c r="BE238" s="22"/>
      <c r="BF238" s="22"/>
    </row>
    <row r="239" spans="1:58" customFormat="1" ht="15" hidden="1" x14ac:dyDescent="0.15">
      <c r="A239" s="28" t="s">
        <v>456</v>
      </c>
      <c r="B239" s="1"/>
      <c r="C239" s="1"/>
      <c r="D239" s="1"/>
      <c r="E239" s="35"/>
      <c r="F239" s="1"/>
      <c r="G239" s="19">
        <v>237</v>
      </c>
      <c r="H239" s="19" t="s">
        <v>466</v>
      </c>
      <c r="I239" s="3">
        <v>40810</v>
      </c>
      <c r="J239" s="4">
        <v>0.11458333333333333</v>
      </c>
      <c r="K239" s="4"/>
      <c r="L239" s="1" t="s">
        <v>9</v>
      </c>
      <c r="M239" s="1"/>
      <c r="N239" s="1"/>
      <c r="O239" s="43"/>
      <c r="P239" s="43"/>
      <c r="Q239" s="43"/>
      <c r="R239" s="1"/>
      <c r="S239" s="1"/>
      <c r="T239" s="1"/>
      <c r="U239" s="1"/>
      <c r="V239" s="1"/>
      <c r="W239" s="1"/>
      <c r="X239" s="1"/>
      <c r="Y239" s="1"/>
      <c r="Z239" s="46"/>
      <c r="AA239" s="46"/>
      <c r="AB239" s="46"/>
      <c r="AC239" s="54"/>
      <c r="AD239" s="54"/>
      <c r="AE239" s="10">
        <v>1</v>
      </c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">
        <v>3</v>
      </c>
      <c r="AU239" s="9"/>
      <c r="AV239" s="10"/>
      <c r="AW239" s="9"/>
      <c r="AX239" s="10"/>
      <c r="AY239" s="7" t="s">
        <v>31</v>
      </c>
      <c r="AZ239" s="22">
        <v>0.19</v>
      </c>
      <c r="BA239" s="9">
        <v>0.1</v>
      </c>
      <c r="BB239" s="22"/>
      <c r="BC239" s="22">
        <v>0.71</v>
      </c>
      <c r="BD239" s="22"/>
      <c r="BE239" s="22"/>
      <c r="BF239" s="22"/>
    </row>
    <row r="240" spans="1:58" customFormat="1" ht="15" hidden="1" x14ac:dyDescent="0.15">
      <c r="A240" s="28" t="s">
        <v>456</v>
      </c>
      <c r="B240" s="1"/>
      <c r="C240" s="1"/>
      <c r="D240" s="1"/>
      <c r="E240" s="35"/>
      <c r="F240" s="1" t="s">
        <v>318</v>
      </c>
      <c r="G240" s="19">
        <v>238</v>
      </c>
      <c r="H240" s="19" t="s">
        <v>467</v>
      </c>
      <c r="I240" s="3">
        <v>40813</v>
      </c>
      <c r="J240" s="4">
        <v>0.50555555555555554</v>
      </c>
      <c r="K240" s="4"/>
      <c r="L240" s="1" t="s">
        <v>9</v>
      </c>
      <c r="M240" s="1"/>
      <c r="N240" s="1"/>
      <c r="O240" s="43"/>
      <c r="P240" s="43"/>
      <c r="Q240" s="43"/>
      <c r="R240" s="1"/>
      <c r="S240" s="1"/>
      <c r="T240" s="1"/>
      <c r="U240" s="1"/>
      <c r="V240" s="1"/>
      <c r="W240" s="1"/>
      <c r="X240" s="1"/>
      <c r="Y240" s="1"/>
      <c r="Z240" s="46"/>
      <c r="AA240" s="46"/>
      <c r="AB240" s="46"/>
      <c r="AC240" s="54"/>
      <c r="AD240" s="54"/>
      <c r="AE240" s="10">
        <v>1</v>
      </c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">
        <v>4</v>
      </c>
      <c r="AU240" s="9"/>
      <c r="AV240" s="10"/>
      <c r="AW240" s="9"/>
      <c r="AX240" s="10"/>
      <c r="AY240" s="7" t="s">
        <v>31</v>
      </c>
      <c r="AZ240" s="22">
        <v>0.18</v>
      </c>
      <c r="BA240" s="9">
        <v>0.15</v>
      </c>
      <c r="BB240" s="22"/>
      <c r="BC240" s="22">
        <v>0.67</v>
      </c>
      <c r="BD240" s="22"/>
      <c r="BE240" s="22"/>
      <c r="BF240" s="22"/>
    </row>
    <row r="241" spans="1:58" customFormat="1" ht="15" hidden="1" x14ac:dyDescent="0.15">
      <c r="A241" s="28" t="s">
        <v>456</v>
      </c>
      <c r="B241" s="1"/>
      <c r="C241" s="1"/>
      <c r="D241" s="1"/>
      <c r="E241" s="35"/>
      <c r="F241" s="1"/>
      <c r="G241" s="19">
        <v>239</v>
      </c>
      <c r="H241" s="19" t="s">
        <v>468</v>
      </c>
      <c r="I241" s="3">
        <v>40813</v>
      </c>
      <c r="J241" s="4">
        <v>0.54236111111111118</v>
      </c>
      <c r="K241" s="4"/>
      <c r="L241" s="1" t="s">
        <v>9</v>
      </c>
      <c r="M241" s="1"/>
      <c r="N241" s="1"/>
      <c r="O241" s="43"/>
      <c r="P241" s="43"/>
      <c r="Q241" s="43"/>
      <c r="R241" s="1"/>
      <c r="S241" s="1"/>
      <c r="T241" s="1"/>
      <c r="U241" s="1"/>
      <c r="V241" s="1"/>
      <c r="W241" s="1"/>
      <c r="X241" s="1"/>
      <c r="Y241" s="1"/>
      <c r="Z241" s="46"/>
      <c r="AA241" s="46"/>
      <c r="AB241" s="46"/>
      <c r="AC241" s="54"/>
      <c r="AD241" s="54"/>
      <c r="AE241" s="10">
        <v>1</v>
      </c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">
        <v>3</v>
      </c>
      <c r="AU241" s="9"/>
      <c r="AV241" s="10"/>
      <c r="AW241" s="9"/>
      <c r="AX241" s="10"/>
      <c r="AY241" s="7" t="s">
        <v>31</v>
      </c>
      <c r="AZ241" s="22">
        <v>0.18</v>
      </c>
      <c r="BA241" s="9">
        <v>0.15</v>
      </c>
      <c r="BB241" s="22"/>
      <c r="BC241" s="22">
        <v>0.67</v>
      </c>
      <c r="BD241" s="22"/>
      <c r="BE241" s="22"/>
      <c r="BF241" s="22"/>
    </row>
    <row r="242" spans="1:58" customFormat="1" ht="15" hidden="1" x14ac:dyDescent="0.15">
      <c r="A242" s="28" t="s">
        <v>456</v>
      </c>
      <c r="B242" s="1"/>
      <c r="C242" s="1"/>
      <c r="D242" s="1"/>
      <c r="E242" s="35"/>
      <c r="F242" s="1" t="s">
        <v>318</v>
      </c>
      <c r="G242" s="19">
        <v>240</v>
      </c>
      <c r="H242" s="19" t="s">
        <v>469</v>
      </c>
      <c r="I242" s="3">
        <v>40813</v>
      </c>
      <c r="J242" s="4">
        <v>0.55902777777777779</v>
      </c>
      <c r="K242" s="4"/>
      <c r="L242" s="1" t="s">
        <v>9</v>
      </c>
      <c r="M242" s="1"/>
      <c r="N242" s="1"/>
      <c r="O242" s="43"/>
      <c r="P242" s="43"/>
      <c r="Q242" s="43"/>
      <c r="R242" s="1"/>
      <c r="S242" s="1"/>
      <c r="T242" s="1"/>
      <c r="U242" s="1"/>
      <c r="V242" s="1"/>
      <c r="W242" s="1"/>
      <c r="X242" s="1"/>
      <c r="Y242" s="1"/>
      <c r="Z242" s="46"/>
      <c r="AA242" s="46"/>
      <c r="AB242" s="46"/>
      <c r="AC242" s="54"/>
      <c r="AD242" s="54"/>
      <c r="AE242" s="10">
        <v>1</v>
      </c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">
        <v>3</v>
      </c>
      <c r="AU242" s="9"/>
      <c r="AV242" s="10"/>
      <c r="AW242" s="9"/>
      <c r="AX242" s="10"/>
      <c r="AY242" s="7" t="s">
        <v>31</v>
      </c>
      <c r="AZ242" s="22">
        <v>0.18</v>
      </c>
      <c r="BA242" s="9">
        <v>0.15</v>
      </c>
      <c r="BB242" s="22"/>
      <c r="BC242" s="22">
        <v>0.67</v>
      </c>
      <c r="BD242" s="22"/>
      <c r="BE242" s="22"/>
      <c r="BF242" s="22"/>
    </row>
    <row r="243" spans="1:58" customFormat="1" ht="15" hidden="1" x14ac:dyDescent="0.15">
      <c r="A243" s="28" t="s">
        <v>456</v>
      </c>
      <c r="B243" s="1"/>
      <c r="C243" s="1"/>
      <c r="D243" s="1"/>
      <c r="E243" s="35"/>
      <c r="F243" s="1" t="s">
        <v>318</v>
      </c>
      <c r="G243" s="19">
        <v>241</v>
      </c>
      <c r="H243" s="19" t="s">
        <v>470</v>
      </c>
      <c r="I243" s="3">
        <v>40813</v>
      </c>
      <c r="J243" s="4">
        <v>0.625</v>
      </c>
      <c r="K243" s="4"/>
      <c r="L243" s="1" t="s">
        <v>9</v>
      </c>
      <c r="M243" s="1"/>
      <c r="N243" s="1"/>
      <c r="O243" s="43"/>
      <c r="P243" s="43"/>
      <c r="Q243" s="43"/>
      <c r="R243" s="1"/>
      <c r="S243" s="1"/>
      <c r="T243" s="1"/>
      <c r="U243" s="1"/>
      <c r="V243" s="1"/>
      <c r="W243" s="1"/>
      <c r="X243" s="1"/>
      <c r="Y243" s="1"/>
      <c r="Z243" s="46"/>
      <c r="AA243" s="46"/>
      <c r="AB243" s="46"/>
      <c r="AC243" s="54"/>
      <c r="AD243" s="54"/>
      <c r="AE243" s="10">
        <v>1</v>
      </c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">
        <v>4</v>
      </c>
      <c r="AU243" s="9"/>
      <c r="AV243" s="10"/>
      <c r="AW243" s="9"/>
      <c r="AX243" s="10"/>
      <c r="AY243" s="7" t="s">
        <v>31</v>
      </c>
      <c r="AZ243" s="22">
        <v>0.17</v>
      </c>
      <c r="BA243" s="9">
        <v>0.2</v>
      </c>
      <c r="BB243" s="22"/>
      <c r="BC243" s="22">
        <v>0.63</v>
      </c>
      <c r="BD243" s="22"/>
      <c r="BE243" s="22"/>
      <c r="BF243" s="22"/>
    </row>
    <row r="244" spans="1:58" customFormat="1" ht="15" hidden="1" x14ac:dyDescent="0.15">
      <c r="A244" s="28" t="s">
        <v>456</v>
      </c>
      <c r="B244" s="1"/>
      <c r="C244" s="1"/>
      <c r="D244" s="1"/>
      <c r="E244" s="35"/>
      <c r="F244" s="1" t="s">
        <v>318</v>
      </c>
      <c r="G244" s="19">
        <v>242</v>
      </c>
      <c r="H244" s="19" t="s">
        <v>471</v>
      </c>
      <c r="I244" s="3">
        <v>40813</v>
      </c>
      <c r="J244" s="4">
        <v>0.6333333333333333</v>
      </c>
      <c r="K244" s="4"/>
      <c r="L244" s="1" t="s">
        <v>9</v>
      </c>
      <c r="M244" s="1"/>
      <c r="N244" s="1"/>
      <c r="O244" s="43"/>
      <c r="P244" s="43"/>
      <c r="Q244" s="43"/>
      <c r="R244" s="1"/>
      <c r="S244" s="1"/>
      <c r="T244" s="1"/>
      <c r="U244" s="1"/>
      <c r="V244" s="1"/>
      <c r="W244" s="1"/>
      <c r="X244" s="1"/>
      <c r="Y244" s="1"/>
      <c r="Z244" s="46"/>
      <c r="AA244" s="46"/>
      <c r="AB244" s="46"/>
      <c r="AC244" s="54"/>
      <c r="AD244" s="54"/>
      <c r="AE244" s="10">
        <v>1</v>
      </c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">
        <v>2.5</v>
      </c>
      <c r="AU244" s="9"/>
      <c r="AV244" s="10"/>
      <c r="AW244" s="9"/>
      <c r="AX244" s="10"/>
      <c r="AY244" s="7" t="s">
        <v>31</v>
      </c>
      <c r="AZ244" s="22">
        <v>0.17</v>
      </c>
      <c r="BA244" s="9">
        <v>0.2</v>
      </c>
      <c r="BB244" s="22"/>
      <c r="BC244" s="22">
        <v>0.63</v>
      </c>
      <c r="BD244" s="22"/>
      <c r="BE244" s="22"/>
      <c r="BF244" s="22"/>
    </row>
    <row r="245" spans="1:58" customFormat="1" ht="15" hidden="1" x14ac:dyDescent="0.15">
      <c r="A245" s="28" t="s">
        <v>456</v>
      </c>
      <c r="B245" s="1"/>
      <c r="C245" s="1" t="s">
        <v>316</v>
      </c>
      <c r="D245" s="1"/>
      <c r="E245" s="35"/>
      <c r="F245" s="1" t="s">
        <v>318</v>
      </c>
      <c r="G245" s="19">
        <v>243</v>
      </c>
      <c r="H245" s="19" t="s">
        <v>472</v>
      </c>
      <c r="I245" s="3">
        <v>40813</v>
      </c>
      <c r="J245" s="4">
        <v>0.6791666666666667</v>
      </c>
      <c r="K245" s="4"/>
      <c r="L245" s="1" t="s">
        <v>9</v>
      </c>
      <c r="M245" s="1"/>
      <c r="N245" s="1"/>
      <c r="O245" s="43"/>
      <c r="P245" s="43"/>
      <c r="Q245" s="43"/>
      <c r="R245" s="1"/>
      <c r="S245" s="1"/>
      <c r="T245" s="1"/>
      <c r="U245" s="1"/>
      <c r="V245" s="1"/>
      <c r="W245" s="1"/>
      <c r="X245" s="1"/>
      <c r="Y245" s="1"/>
      <c r="Z245" s="46"/>
      <c r="AA245" s="46"/>
      <c r="AB245" s="46"/>
      <c r="AC245" s="54"/>
      <c r="AD245" s="54"/>
      <c r="AE245" s="10">
        <v>1</v>
      </c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">
        <v>1</v>
      </c>
      <c r="AU245" s="9"/>
      <c r="AV245" s="10"/>
      <c r="AW245" s="9"/>
      <c r="AX245" s="10"/>
      <c r="AY245" s="7" t="s">
        <v>33</v>
      </c>
      <c r="AZ245" s="22">
        <v>0.17</v>
      </c>
      <c r="BA245" s="9">
        <v>0.2</v>
      </c>
      <c r="BB245" s="22"/>
      <c r="BC245" s="22">
        <v>0.63</v>
      </c>
      <c r="BD245" s="22"/>
      <c r="BE245" s="22"/>
      <c r="BF245" s="22"/>
    </row>
    <row r="246" spans="1:58" customFormat="1" ht="15" hidden="1" x14ac:dyDescent="0.15">
      <c r="A246" s="28" t="s">
        <v>456</v>
      </c>
      <c r="B246" s="1"/>
      <c r="C246" s="1"/>
      <c r="D246" s="1"/>
      <c r="E246" s="35"/>
      <c r="F246" s="1"/>
      <c r="G246" s="19">
        <v>244</v>
      </c>
      <c r="H246" s="19" t="s">
        <v>473</v>
      </c>
      <c r="I246" s="3">
        <v>40813</v>
      </c>
      <c r="J246" s="4">
        <v>0.69444444444444453</v>
      </c>
      <c r="K246" s="4"/>
      <c r="L246" s="1" t="s">
        <v>9</v>
      </c>
      <c r="M246" s="1"/>
      <c r="N246" s="1"/>
      <c r="O246" s="43"/>
      <c r="P246" s="43"/>
      <c r="Q246" s="43"/>
      <c r="R246" s="1"/>
      <c r="S246" s="1"/>
      <c r="T246" s="1"/>
      <c r="U246" s="1"/>
      <c r="V246" s="1"/>
      <c r="W246" s="1"/>
      <c r="X246" s="1"/>
      <c r="Y246" s="1"/>
      <c r="Z246" s="46"/>
      <c r="AA246" s="46"/>
      <c r="AB246" s="46"/>
      <c r="AC246" s="54"/>
      <c r="AD246" s="54"/>
      <c r="AE246" s="10">
        <v>1</v>
      </c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">
        <v>1.5</v>
      </c>
      <c r="AU246" s="9"/>
      <c r="AV246" s="10"/>
      <c r="AW246" s="9"/>
      <c r="AX246" s="10"/>
      <c r="AY246" s="7" t="s">
        <v>33</v>
      </c>
      <c r="AZ246" s="22">
        <v>0.17</v>
      </c>
      <c r="BA246" s="9">
        <v>0.2</v>
      </c>
      <c r="BB246" s="22"/>
      <c r="BC246" s="22">
        <v>0.63</v>
      </c>
      <c r="BD246" s="22"/>
      <c r="BE246" s="22"/>
      <c r="BF246" s="22"/>
    </row>
    <row r="247" spans="1:58" customFormat="1" ht="15" hidden="1" x14ac:dyDescent="0.15">
      <c r="A247" s="28" t="s">
        <v>456</v>
      </c>
      <c r="B247" s="1"/>
      <c r="C247" s="1"/>
      <c r="D247" s="1"/>
      <c r="E247" s="35"/>
      <c r="F247" s="1"/>
      <c r="G247" s="19">
        <v>245</v>
      </c>
      <c r="H247" s="19" t="s">
        <v>474</v>
      </c>
      <c r="I247" s="3">
        <v>40816</v>
      </c>
      <c r="J247" s="4">
        <v>2.4305555555555556E-2</v>
      </c>
      <c r="K247" s="4"/>
      <c r="L247" s="1" t="s">
        <v>23</v>
      </c>
      <c r="M247" s="1"/>
      <c r="N247" s="1"/>
      <c r="O247" s="43"/>
      <c r="P247" s="43"/>
      <c r="Q247" s="43"/>
      <c r="R247" s="1"/>
      <c r="S247" s="1"/>
      <c r="T247" s="1"/>
      <c r="U247" s="1"/>
      <c r="V247" s="1"/>
      <c r="W247" s="1"/>
      <c r="X247" s="1"/>
      <c r="Y247" s="1"/>
      <c r="Z247" s="46"/>
      <c r="AA247" s="46"/>
      <c r="AB247" s="46"/>
      <c r="AC247" s="54"/>
      <c r="AD247" s="54"/>
      <c r="AE247" s="10">
        <v>1</v>
      </c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">
        <v>3.5</v>
      </c>
      <c r="AU247" s="9"/>
      <c r="AV247" s="10"/>
      <c r="AW247" s="9"/>
      <c r="AX247" s="10"/>
      <c r="AY247" s="7" t="s">
        <v>31</v>
      </c>
      <c r="AZ247" s="22">
        <v>0.17</v>
      </c>
      <c r="BA247" s="9">
        <v>0.2</v>
      </c>
      <c r="BB247" s="22"/>
      <c r="BC247" s="22">
        <v>0.63</v>
      </c>
      <c r="BD247" s="22"/>
      <c r="BE247" s="22"/>
      <c r="BF247" s="22"/>
    </row>
    <row r="248" spans="1:58" customFormat="1" ht="15" hidden="1" x14ac:dyDescent="0.15">
      <c r="A248" s="28" t="s">
        <v>456</v>
      </c>
      <c r="B248" s="1"/>
      <c r="C248" s="1"/>
      <c r="D248" s="1"/>
      <c r="E248" s="35"/>
      <c r="F248" s="1"/>
      <c r="G248" s="19">
        <v>246</v>
      </c>
      <c r="H248" s="19" t="s">
        <v>475</v>
      </c>
      <c r="I248" s="3">
        <v>40816</v>
      </c>
      <c r="J248" s="4">
        <v>5.7638888888888885E-2</v>
      </c>
      <c r="K248" s="4"/>
      <c r="L248" s="1" t="s">
        <v>23</v>
      </c>
      <c r="M248" s="1"/>
      <c r="N248" s="1"/>
      <c r="O248" s="43"/>
      <c r="P248" s="43"/>
      <c r="Q248" s="43"/>
      <c r="R248" s="1"/>
      <c r="S248" s="1"/>
      <c r="T248" s="1"/>
      <c r="U248" s="1"/>
      <c r="V248" s="1"/>
      <c r="W248" s="1"/>
      <c r="X248" s="1"/>
      <c r="Y248" s="1"/>
      <c r="Z248" s="46"/>
      <c r="AA248" s="46"/>
      <c r="AB248" s="46"/>
      <c r="AC248" s="54"/>
      <c r="AD248" s="54"/>
      <c r="AE248" s="10">
        <v>1</v>
      </c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">
        <v>3</v>
      </c>
      <c r="AU248" s="9"/>
      <c r="AV248" s="10"/>
      <c r="AW248" s="9"/>
      <c r="AX248" s="10"/>
      <c r="AY248" s="7" t="s">
        <v>31</v>
      </c>
      <c r="AZ248" s="22">
        <v>0.17</v>
      </c>
      <c r="BA248" s="9">
        <v>0.2</v>
      </c>
      <c r="BB248" s="22"/>
      <c r="BC248" s="22">
        <v>0.63</v>
      </c>
      <c r="BD248" s="22"/>
      <c r="BE248" s="22"/>
      <c r="BF248" s="22"/>
    </row>
    <row r="249" spans="1:58" customFormat="1" ht="15" hidden="1" x14ac:dyDescent="0.15">
      <c r="A249" s="28" t="s">
        <v>456</v>
      </c>
      <c r="B249" s="1"/>
      <c r="C249" s="1"/>
      <c r="D249" s="1"/>
      <c r="E249" s="35"/>
      <c r="F249" s="1" t="s">
        <v>318</v>
      </c>
      <c r="G249" s="19">
        <v>247</v>
      </c>
      <c r="H249" s="19" t="s">
        <v>476</v>
      </c>
      <c r="I249" s="3">
        <v>40817</v>
      </c>
      <c r="J249" s="4">
        <v>0.125</v>
      </c>
      <c r="K249" s="4"/>
      <c r="L249" s="1" t="s">
        <v>23</v>
      </c>
      <c r="M249" s="1"/>
      <c r="N249" s="1"/>
      <c r="O249" s="43"/>
      <c r="P249" s="43"/>
      <c r="Q249" s="43"/>
      <c r="R249" s="1"/>
      <c r="S249" s="1"/>
      <c r="T249" s="1"/>
      <c r="U249" s="1"/>
      <c r="V249" s="1"/>
      <c r="W249" s="1"/>
      <c r="X249" s="1"/>
      <c r="Y249" s="1"/>
      <c r="Z249" s="46"/>
      <c r="AA249" s="46"/>
      <c r="AB249" s="46"/>
      <c r="AC249" s="54"/>
      <c r="AD249" s="54"/>
      <c r="AE249" s="10">
        <v>1</v>
      </c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">
        <v>3.5</v>
      </c>
      <c r="AU249" s="9"/>
      <c r="AV249" s="10"/>
      <c r="AW249" s="9"/>
      <c r="AX249" s="10"/>
      <c r="AY249" s="7" t="s">
        <v>31</v>
      </c>
      <c r="AZ249" s="22">
        <v>0.16</v>
      </c>
      <c r="BA249" s="9">
        <v>0.25</v>
      </c>
      <c r="BB249" s="22"/>
      <c r="BC249" s="22">
        <v>0.59</v>
      </c>
      <c r="BD249" s="22"/>
      <c r="BE249" s="22"/>
      <c r="BF249" s="22"/>
    </row>
    <row r="250" spans="1:58" customFormat="1" ht="15" hidden="1" x14ac:dyDescent="0.15">
      <c r="A250" s="28" t="s">
        <v>456</v>
      </c>
      <c r="B250" s="1"/>
      <c r="C250" s="1" t="s">
        <v>316</v>
      </c>
      <c r="D250" s="1"/>
      <c r="E250" s="35"/>
      <c r="F250" s="1"/>
      <c r="G250" s="19">
        <v>248</v>
      </c>
      <c r="H250" s="19" t="s">
        <v>477</v>
      </c>
      <c r="I250" s="3">
        <v>40817</v>
      </c>
      <c r="J250" s="4">
        <v>0.18472222222222223</v>
      </c>
      <c r="K250" s="4"/>
      <c r="L250" s="1" t="s">
        <v>23</v>
      </c>
      <c r="M250" s="1"/>
      <c r="N250" s="1"/>
      <c r="O250" s="43"/>
      <c r="P250" s="43"/>
      <c r="Q250" s="43"/>
      <c r="R250" s="1"/>
      <c r="S250" s="1"/>
      <c r="T250" s="1"/>
      <c r="U250" s="1"/>
      <c r="V250" s="1"/>
      <c r="W250" s="1"/>
      <c r="X250" s="1"/>
      <c r="Y250" s="1"/>
      <c r="Z250" s="46"/>
      <c r="AA250" s="46"/>
      <c r="AB250" s="46"/>
      <c r="AC250" s="54"/>
      <c r="AD250" s="54"/>
      <c r="AE250" s="10">
        <v>1</v>
      </c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">
        <v>4</v>
      </c>
      <c r="AU250" s="9"/>
      <c r="AV250" s="10"/>
      <c r="AW250" s="9"/>
      <c r="AX250" s="10"/>
      <c r="AY250" s="7" t="s">
        <v>31</v>
      </c>
      <c r="AZ250" s="22">
        <v>0.16</v>
      </c>
      <c r="BA250" s="9">
        <v>0.25</v>
      </c>
      <c r="BB250" s="22"/>
      <c r="BC250" s="22">
        <v>0.59</v>
      </c>
      <c r="BD250" s="22"/>
      <c r="BE250" s="22"/>
      <c r="BF250" s="22"/>
    </row>
    <row r="251" spans="1:58" customFormat="1" ht="15" hidden="1" x14ac:dyDescent="0.15">
      <c r="A251" s="28" t="s">
        <v>456</v>
      </c>
      <c r="B251" s="1"/>
      <c r="C251" s="1"/>
      <c r="D251" s="1"/>
      <c r="E251" s="35"/>
      <c r="F251" s="1"/>
      <c r="G251" s="19">
        <v>249</v>
      </c>
      <c r="H251" s="19" t="s">
        <v>478</v>
      </c>
      <c r="I251" s="3">
        <v>40821</v>
      </c>
      <c r="J251" s="4">
        <v>0.62361111111111112</v>
      </c>
      <c r="K251" s="4"/>
      <c r="L251" s="1" t="s">
        <v>9</v>
      </c>
      <c r="M251" s="1"/>
      <c r="N251" s="1"/>
      <c r="O251" s="43"/>
      <c r="P251" s="43"/>
      <c r="Q251" s="43"/>
      <c r="R251" s="1"/>
      <c r="S251" s="1"/>
      <c r="T251" s="1"/>
      <c r="U251" s="1"/>
      <c r="V251" s="1"/>
      <c r="W251" s="1"/>
      <c r="X251" s="1"/>
      <c r="Y251" s="1"/>
      <c r="Z251" s="46"/>
      <c r="AA251" s="46"/>
      <c r="AB251" s="46"/>
      <c r="AC251" s="54"/>
      <c r="AD251" s="54"/>
      <c r="AE251" s="10">
        <v>1</v>
      </c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">
        <v>2.5</v>
      </c>
      <c r="AU251" s="9"/>
      <c r="AV251" s="10"/>
      <c r="AW251" s="9"/>
      <c r="AX251" s="10"/>
      <c r="AY251" s="7" t="s">
        <v>31</v>
      </c>
      <c r="AZ251" s="22">
        <v>0.16</v>
      </c>
      <c r="BA251" s="9">
        <v>0.25</v>
      </c>
      <c r="BB251" s="22"/>
      <c r="BC251" s="22">
        <v>0.59</v>
      </c>
      <c r="BD251" s="22"/>
      <c r="BE251" s="22"/>
      <c r="BF251" s="22"/>
    </row>
    <row r="252" spans="1:58" customFormat="1" ht="15" hidden="1" x14ac:dyDescent="0.15">
      <c r="A252" s="28" t="s">
        <v>456</v>
      </c>
      <c r="B252" s="1"/>
      <c r="C252" s="1"/>
      <c r="D252" s="1"/>
      <c r="E252" s="35"/>
      <c r="F252" s="1"/>
      <c r="G252" s="19">
        <v>250</v>
      </c>
      <c r="H252" s="19" t="s">
        <v>479</v>
      </c>
      <c r="I252" s="3">
        <v>40823</v>
      </c>
      <c r="J252" s="4">
        <v>0.5083333333333333</v>
      </c>
      <c r="K252" s="4"/>
      <c r="L252" s="1" t="s">
        <v>23</v>
      </c>
      <c r="M252" s="1"/>
      <c r="N252" s="1"/>
      <c r="O252" s="43"/>
      <c r="P252" s="43"/>
      <c r="Q252" s="43"/>
      <c r="R252" s="1"/>
      <c r="S252" s="1"/>
      <c r="T252" s="1"/>
      <c r="U252" s="1"/>
      <c r="V252" s="1"/>
      <c r="W252" s="1"/>
      <c r="X252" s="1"/>
      <c r="Y252" s="1"/>
      <c r="Z252" s="46"/>
      <c r="AA252" s="46"/>
      <c r="AB252" s="46"/>
      <c r="AC252" s="54"/>
      <c r="AD252" s="54"/>
      <c r="AE252" s="10">
        <v>1</v>
      </c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">
        <v>4</v>
      </c>
      <c r="AU252" s="9"/>
      <c r="AV252" s="10"/>
      <c r="AW252" s="9"/>
      <c r="AX252" s="10"/>
      <c r="AY252" s="7" t="s">
        <v>33</v>
      </c>
      <c r="AZ252" s="22">
        <v>0.15</v>
      </c>
      <c r="BA252" s="9">
        <v>0.3</v>
      </c>
      <c r="BB252" s="22"/>
      <c r="BC252" s="22">
        <v>0.55000000000000004</v>
      </c>
      <c r="BD252" s="22"/>
      <c r="BE252" s="22"/>
      <c r="BF252" s="22"/>
    </row>
    <row r="253" spans="1:58" customFormat="1" ht="15" hidden="1" x14ac:dyDescent="0.15">
      <c r="A253" s="28" t="s">
        <v>456</v>
      </c>
      <c r="B253" s="1"/>
      <c r="C253" s="1"/>
      <c r="D253" s="1"/>
      <c r="E253" s="35"/>
      <c r="F253" s="1"/>
      <c r="G253" s="19">
        <v>251</v>
      </c>
      <c r="H253" s="19" t="s">
        <v>480</v>
      </c>
      <c r="I253" s="3">
        <v>40823</v>
      </c>
      <c r="J253" s="4">
        <v>0.54166666666666663</v>
      </c>
      <c r="K253" s="4"/>
      <c r="L253" s="1" t="s">
        <v>23</v>
      </c>
      <c r="M253" s="1"/>
      <c r="N253" s="1"/>
      <c r="O253" s="43"/>
      <c r="P253" s="43"/>
      <c r="Q253" s="43"/>
      <c r="R253" s="1"/>
      <c r="S253" s="1"/>
      <c r="T253" s="1"/>
      <c r="U253" s="1"/>
      <c r="V253" s="1"/>
      <c r="W253" s="1"/>
      <c r="X253" s="1"/>
      <c r="Y253" s="1"/>
      <c r="Z253" s="46"/>
      <c r="AA253" s="46"/>
      <c r="AB253" s="46"/>
      <c r="AC253" s="54"/>
      <c r="AD253" s="54"/>
      <c r="AE253" s="10">
        <v>1</v>
      </c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">
        <v>3</v>
      </c>
      <c r="AU253" s="9"/>
      <c r="AV253" s="10"/>
      <c r="AW253" s="9"/>
      <c r="AX253" s="10"/>
      <c r="AY253" s="7" t="s">
        <v>31</v>
      </c>
      <c r="AZ253" s="22">
        <v>0.15</v>
      </c>
      <c r="BA253" s="9">
        <v>0.3</v>
      </c>
      <c r="BB253" s="22"/>
      <c r="BC253" s="22">
        <v>0.55000000000000004</v>
      </c>
      <c r="BD253" s="22"/>
      <c r="BE253" s="22"/>
      <c r="BF253" s="22"/>
    </row>
    <row r="254" spans="1:58" customFormat="1" ht="15" hidden="1" x14ac:dyDescent="0.15">
      <c r="A254" s="28" t="s">
        <v>456</v>
      </c>
      <c r="B254" s="1"/>
      <c r="C254" s="1"/>
      <c r="D254" s="1"/>
      <c r="E254" s="35"/>
      <c r="F254" s="1"/>
      <c r="G254" s="19">
        <v>252</v>
      </c>
      <c r="H254" s="19" t="s">
        <v>481</v>
      </c>
      <c r="I254" s="3">
        <v>40823</v>
      </c>
      <c r="J254" s="4">
        <v>0.60069444444444442</v>
      </c>
      <c r="K254" s="4"/>
      <c r="L254" s="1" t="s">
        <v>23</v>
      </c>
      <c r="M254" s="1"/>
      <c r="N254" s="1"/>
      <c r="O254" s="43"/>
      <c r="P254" s="43"/>
      <c r="Q254" s="43"/>
      <c r="R254" s="1"/>
      <c r="S254" s="1"/>
      <c r="T254" s="1"/>
      <c r="U254" s="1"/>
      <c r="V254" s="1"/>
      <c r="W254" s="1"/>
      <c r="X254" s="1"/>
      <c r="Y254" s="1"/>
      <c r="Z254" s="46"/>
      <c r="AA254" s="46"/>
      <c r="AB254" s="46"/>
      <c r="AC254" s="54"/>
      <c r="AD254" s="54"/>
      <c r="AE254" s="10">
        <v>1</v>
      </c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">
        <v>3</v>
      </c>
      <c r="AU254" s="9"/>
      <c r="AV254" s="10"/>
      <c r="AW254" s="9"/>
      <c r="AX254" s="10"/>
      <c r="AY254" s="7" t="s">
        <v>31</v>
      </c>
      <c r="AZ254" s="22">
        <v>0.14000000000000001</v>
      </c>
      <c r="BA254" s="9">
        <v>0.35</v>
      </c>
      <c r="BB254" s="22"/>
      <c r="BC254" s="22">
        <v>0.51</v>
      </c>
      <c r="BD254" s="22"/>
      <c r="BE254" s="22"/>
      <c r="BF254" s="22"/>
    </row>
    <row r="255" spans="1:58" customFormat="1" ht="15" hidden="1" x14ac:dyDescent="0.15">
      <c r="A255" s="28" t="s">
        <v>456</v>
      </c>
      <c r="B255" s="1"/>
      <c r="C255" s="1"/>
      <c r="D255" s="1"/>
      <c r="E255" s="35"/>
      <c r="F255" s="1"/>
      <c r="G255" s="19">
        <v>253</v>
      </c>
      <c r="H255" s="19" t="s">
        <v>482</v>
      </c>
      <c r="I255" s="3">
        <v>40823</v>
      </c>
      <c r="J255" s="4">
        <v>0.62916666666666665</v>
      </c>
      <c r="K255" s="4"/>
      <c r="L255" s="1" t="s">
        <v>23</v>
      </c>
      <c r="M255" s="1"/>
      <c r="N255" s="1"/>
      <c r="O255" s="43"/>
      <c r="P255" s="43"/>
      <c r="Q255" s="43"/>
      <c r="R255" s="1"/>
      <c r="S255" s="1"/>
      <c r="T255" s="1"/>
      <c r="U255" s="1"/>
      <c r="V255" s="1"/>
      <c r="W255" s="1"/>
      <c r="X255" s="1"/>
      <c r="Y255" s="1"/>
      <c r="Z255" s="46"/>
      <c r="AA255" s="46"/>
      <c r="AB255" s="46"/>
      <c r="AC255" s="54"/>
      <c r="AD255" s="54"/>
      <c r="AE255" s="10">
        <v>1</v>
      </c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">
        <v>2</v>
      </c>
      <c r="AU255" s="9"/>
      <c r="AV255" s="10"/>
      <c r="AW255" s="9"/>
      <c r="AX255" s="10"/>
      <c r="AY255" s="7" t="s">
        <v>31</v>
      </c>
      <c r="AZ255" s="22">
        <v>0.14000000000000001</v>
      </c>
      <c r="BA255" s="9">
        <v>0.35</v>
      </c>
      <c r="BB255" s="22"/>
      <c r="BC255" s="22">
        <v>0.51</v>
      </c>
      <c r="BD255" s="22"/>
      <c r="BE255" s="22"/>
      <c r="BF255" s="22"/>
    </row>
    <row r="256" spans="1:58" customFormat="1" ht="15" hidden="1" x14ac:dyDescent="0.15">
      <c r="A256" s="28" t="s">
        <v>456</v>
      </c>
      <c r="B256" s="1"/>
      <c r="C256" s="1"/>
      <c r="D256" s="1"/>
      <c r="E256" s="35"/>
      <c r="F256" s="1"/>
      <c r="G256" s="19">
        <v>254</v>
      </c>
      <c r="H256" s="19" t="s">
        <v>483</v>
      </c>
      <c r="I256" s="3">
        <v>40827</v>
      </c>
      <c r="J256" s="4">
        <v>0.5083333333333333</v>
      </c>
      <c r="K256" s="4"/>
      <c r="L256" s="1" t="s">
        <v>23</v>
      </c>
      <c r="M256" s="1"/>
      <c r="N256" s="1"/>
      <c r="O256" s="43"/>
      <c r="P256" s="43"/>
      <c r="Q256" s="43"/>
      <c r="R256" s="1"/>
      <c r="S256" s="1"/>
      <c r="T256" s="1"/>
      <c r="U256" s="1"/>
      <c r="V256" s="1"/>
      <c r="W256" s="1"/>
      <c r="X256" s="1"/>
      <c r="Y256" s="1"/>
      <c r="Z256" s="46"/>
      <c r="AA256" s="46"/>
      <c r="AB256" s="46"/>
      <c r="AC256" s="54"/>
      <c r="AD256" s="54"/>
      <c r="AE256" s="10">
        <v>1</v>
      </c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">
        <v>3.5</v>
      </c>
      <c r="AU256" s="9"/>
      <c r="AV256" s="10"/>
      <c r="AW256" s="9"/>
      <c r="AX256" s="10"/>
      <c r="AY256" s="7" t="s">
        <v>31</v>
      </c>
      <c r="AZ256" s="22">
        <v>0.13</v>
      </c>
      <c r="BA256" s="9">
        <v>0.4</v>
      </c>
      <c r="BB256" s="22"/>
      <c r="BC256" s="22">
        <v>0.47</v>
      </c>
      <c r="BD256" s="22"/>
      <c r="BE256" s="22"/>
      <c r="BF256" s="22"/>
    </row>
    <row r="257" spans="1:58" customFormat="1" ht="15" hidden="1" x14ac:dyDescent="0.15">
      <c r="A257" s="28" t="s">
        <v>456</v>
      </c>
      <c r="B257" s="1"/>
      <c r="C257" s="1"/>
      <c r="D257" s="1"/>
      <c r="E257" s="35"/>
      <c r="F257" s="1"/>
      <c r="G257" s="19">
        <v>255</v>
      </c>
      <c r="H257" s="19" t="s">
        <v>484</v>
      </c>
      <c r="I257" s="3">
        <v>40828</v>
      </c>
      <c r="J257" s="4">
        <v>0.84444444444444444</v>
      </c>
      <c r="K257" s="4"/>
      <c r="L257" s="1" t="s">
        <v>9</v>
      </c>
      <c r="M257" s="1"/>
      <c r="N257" s="1"/>
      <c r="O257" s="43"/>
      <c r="P257" s="43"/>
      <c r="Q257" s="43"/>
      <c r="R257" s="1"/>
      <c r="S257" s="1"/>
      <c r="T257" s="1"/>
      <c r="U257" s="1"/>
      <c r="V257" s="1"/>
      <c r="W257" s="1"/>
      <c r="X257" s="1"/>
      <c r="Y257" s="1"/>
      <c r="Z257" s="46"/>
      <c r="AA257" s="46"/>
      <c r="AB257" s="46"/>
      <c r="AC257" s="54"/>
      <c r="AD257" s="54"/>
      <c r="AE257" s="10">
        <v>0.7</v>
      </c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">
        <v>3.5</v>
      </c>
      <c r="AU257" s="9"/>
      <c r="AV257" s="10"/>
      <c r="AW257" s="9"/>
      <c r="AX257" s="10"/>
      <c r="AY257" s="7" t="s">
        <v>31</v>
      </c>
      <c r="AZ257" s="22">
        <v>0.24</v>
      </c>
      <c r="BA257" s="9">
        <v>0.2</v>
      </c>
      <c r="BB257" s="22"/>
      <c r="BC257" s="22">
        <v>0.56000000000000005</v>
      </c>
      <c r="BD257" s="22"/>
      <c r="BE257" s="22"/>
      <c r="BF257" s="22"/>
    </row>
    <row r="258" spans="1:58" customFormat="1" ht="15" hidden="1" x14ac:dyDescent="0.15">
      <c r="A258" s="28" t="s">
        <v>456</v>
      </c>
      <c r="B258" s="1"/>
      <c r="C258" s="1"/>
      <c r="D258" s="1"/>
      <c r="E258" s="35"/>
      <c r="F258" s="1"/>
      <c r="G258" s="19">
        <v>256</v>
      </c>
      <c r="H258" s="19" t="s">
        <v>485</v>
      </c>
      <c r="I258" s="3">
        <v>40828</v>
      </c>
      <c r="J258" s="4">
        <v>0.9159722222222223</v>
      </c>
      <c r="K258" s="4"/>
      <c r="L258" s="1" t="s">
        <v>9</v>
      </c>
      <c r="M258" s="1"/>
      <c r="N258" s="1"/>
      <c r="O258" s="43"/>
      <c r="P258" s="43"/>
      <c r="Q258" s="43"/>
      <c r="R258" s="1"/>
      <c r="S258" s="1"/>
      <c r="T258" s="1"/>
      <c r="U258" s="1"/>
      <c r="V258" s="1"/>
      <c r="W258" s="1"/>
      <c r="X258" s="1"/>
      <c r="Y258" s="1"/>
      <c r="Z258" s="46"/>
      <c r="AA258" s="46"/>
      <c r="AB258" s="46"/>
      <c r="AC258" s="54"/>
      <c r="AD258" s="54"/>
      <c r="AE258" s="10">
        <v>0.7</v>
      </c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">
        <v>3</v>
      </c>
      <c r="AU258" s="9"/>
      <c r="AV258" s="10"/>
      <c r="AW258" s="9"/>
      <c r="AX258" s="10"/>
      <c r="AY258" s="7" t="s">
        <v>31</v>
      </c>
      <c r="AZ258" s="22">
        <v>0.23</v>
      </c>
      <c r="BA258" s="9">
        <v>0.25</v>
      </c>
      <c r="BB258" s="22"/>
      <c r="BC258" s="22">
        <v>0.52</v>
      </c>
      <c r="BD258" s="22"/>
      <c r="BE258" s="22"/>
      <c r="BF258" s="22"/>
    </row>
    <row r="259" spans="1:58" customFormat="1" ht="15" hidden="1" x14ac:dyDescent="0.15">
      <c r="A259" s="28" t="s">
        <v>456</v>
      </c>
      <c r="B259" s="1"/>
      <c r="C259" s="1"/>
      <c r="D259" s="1"/>
      <c r="E259" s="1"/>
      <c r="F259" s="1"/>
      <c r="G259" s="19">
        <v>257</v>
      </c>
      <c r="H259" s="19" t="s">
        <v>487</v>
      </c>
      <c r="I259" s="3">
        <v>40865</v>
      </c>
      <c r="J259" s="4">
        <v>0.6166666666666667</v>
      </c>
      <c r="K259" s="4"/>
      <c r="L259" s="1" t="s">
        <v>23</v>
      </c>
      <c r="M259" s="1"/>
      <c r="N259" s="1"/>
      <c r="O259" s="43"/>
      <c r="P259" s="43"/>
      <c r="Q259" s="43"/>
      <c r="R259" s="1"/>
      <c r="S259" s="1"/>
      <c r="T259" s="1"/>
      <c r="U259" s="1"/>
      <c r="V259" s="1"/>
      <c r="W259" s="1"/>
      <c r="X259" s="1"/>
      <c r="Y259" s="1"/>
      <c r="Z259" s="46"/>
      <c r="AA259" s="46"/>
      <c r="AB259" s="46"/>
      <c r="AC259" s="54"/>
      <c r="AD259" s="54"/>
      <c r="AE259" s="10">
        <v>0.7</v>
      </c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">
        <v>3</v>
      </c>
      <c r="AU259" s="9"/>
      <c r="AV259" s="10"/>
      <c r="AW259" s="9"/>
      <c r="AX259" s="10"/>
      <c r="AY259" s="7" t="s">
        <v>31</v>
      </c>
      <c r="AZ259" s="22">
        <v>0.24</v>
      </c>
      <c r="BA259" s="9">
        <v>0.2</v>
      </c>
      <c r="BB259" s="22"/>
      <c r="BC259" s="22">
        <v>0.56000000000000005</v>
      </c>
      <c r="BD259" s="22"/>
      <c r="BE259" s="22"/>
      <c r="BF259" s="22"/>
    </row>
    <row r="260" spans="1:58" customFormat="1" ht="15" hidden="1" x14ac:dyDescent="0.15">
      <c r="A260" s="28" t="s">
        <v>456</v>
      </c>
      <c r="B260" s="1"/>
      <c r="C260" s="1"/>
      <c r="D260" s="1"/>
      <c r="E260" s="1"/>
      <c r="F260" s="1"/>
      <c r="G260" s="19">
        <v>258</v>
      </c>
      <c r="H260" s="19" t="s">
        <v>488</v>
      </c>
      <c r="I260" s="3">
        <v>40865</v>
      </c>
      <c r="J260" s="4">
        <v>0.6381944444444444</v>
      </c>
      <c r="K260" s="4"/>
      <c r="L260" s="1" t="s">
        <v>23</v>
      </c>
      <c r="M260" s="1"/>
      <c r="N260" s="1"/>
      <c r="O260" s="43"/>
      <c r="P260" s="43"/>
      <c r="Q260" s="43"/>
      <c r="R260" s="1"/>
      <c r="S260" s="1"/>
      <c r="T260" s="1"/>
      <c r="U260" s="1"/>
      <c r="V260" s="1"/>
      <c r="W260" s="1"/>
      <c r="X260" s="1"/>
      <c r="Y260" s="1"/>
      <c r="Z260" s="46"/>
      <c r="AA260" s="46"/>
      <c r="AB260" s="46"/>
      <c r="AC260" s="54"/>
      <c r="AD260" s="54"/>
      <c r="AE260" s="10">
        <v>0.7</v>
      </c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">
        <v>3</v>
      </c>
      <c r="AU260" s="9"/>
      <c r="AV260" s="10"/>
      <c r="AW260" s="9"/>
      <c r="AX260" s="10"/>
      <c r="AY260" s="7" t="s">
        <v>33</v>
      </c>
      <c r="AZ260" s="22">
        <v>0.24</v>
      </c>
      <c r="BA260" s="9">
        <v>0.2</v>
      </c>
      <c r="BB260" s="22"/>
      <c r="BC260" s="22">
        <v>0.56000000000000005</v>
      </c>
      <c r="BD260" s="22"/>
      <c r="BE260" s="22"/>
      <c r="BF260" s="22"/>
    </row>
    <row r="261" spans="1:58" customFormat="1" ht="15" hidden="1" x14ac:dyDescent="0.15">
      <c r="A261" s="28" t="s">
        <v>456</v>
      </c>
      <c r="B261" s="1"/>
      <c r="C261" s="1"/>
      <c r="D261" s="1"/>
      <c r="E261" s="1"/>
      <c r="F261" s="1"/>
      <c r="G261" s="19">
        <v>259</v>
      </c>
      <c r="H261" s="19" t="s">
        <v>489</v>
      </c>
      <c r="I261" s="3">
        <v>40865</v>
      </c>
      <c r="J261" s="4">
        <v>0.70763888888888893</v>
      </c>
      <c r="K261" s="4"/>
      <c r="L261" s="1" t="s">
        <v>23</v>
      </c>
      <c r="M261" s="1"/>
      <c r="N261" s="1"/>
      <c r="O261" s="43"/>
      <c r="P261" s="43"/>
      <c r="Q261" s="43"/>
      <c r="R261" s="1"/>
      <c r="S261" s="1"/>
      <c r="T261" s="1"/>
      <c r="U261" s="1"/>
      <c r="V261" s="1"/>
      <c r="W261" s="1"/>
      <c r="X261" s="1"/>
      <c r="Y261" s="1"/>
      <c r="Z261" s="46"/>
      <c r="AA261" s="46"/>
      <c r="AB261" s="46"/>
      <c r="AC261" s="54"/>
      <c r="AD261" s="54"/>
      <c r="AE261" s="10">
        <v>0.7</v>
      </c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">
        <v>3</v>
      </c>
      <c r="AU261" s="9"/>
      <c r="AV261" s="10"/>
      <c r="AW261" s="9"/>
      <c r="AX261" s="10"/>
      <c r="AY261" s="7" t="s">
        <v>31</v>
      </c>
      <c r="AZ261" s="22">
        <v>0.23</v>
      </c>
      <c r="BA261" s="9">
        <v>0.25</v>
      </c>
      <c r="BB261" s="22"/>
      <c r="BC261" s="22">
        <v>0.52</v>
      </c>
      <c r="BD261" s="22"/>
      <c r="BE261" s="22"/>
      <c r="BF261" s="22"/>
    </row>
    <row r="262" spans="1:58" customFormat="1" ht="15" hidden="1" x14ac:dyDescent="0.15">
      <c r="A262" s="28" t="s">
        <v>456</v>
      </c>
      <c r="B262" s="1"/>
      <c r="C262" s="1"/>
      <c r="D262" s="1"/>
      <c r="E262" s="1"/>
      <c r="F262" s="1"/>
      <c r="G262" s="19">
        <v>260</v>
      </c>
      <c r="H262" s="19" t="s">
        <v>490</v>
      </c>
      <c r="I262" s="3">
        <v>40865</v>
      </c>
      <c r="J262" s="4">
        <v>0.74375000000000002</v>
      </c>
      <c r="K262" s="4"/>
      <c r="L262" s="1" t="s">
        <v>23</v>
      </c>
      <c r="M262" s="1"/>
      <c r="N262" s="1"/>
      <c r="O262" s="43"/>
      <c r="P262" s="43"/>
      <c r="Q262" s="43"/>
      <c r="R262" s="1"/>
      <c r="S262" s="1"/>
      <c r="T262" s="1"/>
      <c r="U262" s="1"/>
      <c r="V262" s="1"/>
      <c r="W262" s="1"/>
      <c r="X262" s="1"/>
      <c r="Y262" s="1"/>
      <c r="Z262" s="46"/>
      <c r="AA262" s="46"/>
      <c r="AB262" s="46"/>
      <c r="AC262" s="54"/>
      <c r="AD262" s="54"/>
      <c r="AE262" s="10">
        <v>0.7</v>
      </c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">
        <v>3</v>
      </c>
      <c r="AU262" s="9"/>
      <c r="AV262" s="10"/>
      <c r="AW262" s="9"/>
      <c r="AX262" s="10"/>
      <c r="AY262" s="7" t="s">
        <v>33</v>
      </c>
      <c r="AZ262" s="22">
        <v>0.23</v>
      </c>
      <c r="BA262" s="9">
        <v>0.25</v>
      </c>
      <c r="BB262" s="22"/>
      <c r="BC262" s="22">
        <v>0.52</v>
      </c>
      <c r="BD262" s="22"/>
      <c r="BE262" s="22"/>
      <c r="BF262" s="22"/>
    </row>
    <row r="263" spans="1:58" customFormat="1" ht="15" hidden="1" x14ac:dyDescent="0.15">
      <c r="A263" s="28" t="s">
        <v>456</v>
      </c>
      <c r="B263" s="1"/>
      <c r="C263" s="1"/>
      <c r="D263" s="1"/>
      <c r="E263" s="1"/>
      <c r="F263" s="1"/>
      <c r="G263" s="19">
        <v>261</v>
      </c>
      <c r="H263" s="19" t="s">
        <v>491</v>
      </c>
      <c r="I263" s="3">
        <v>40865</v>
      </c>
      <c r="J263" s="4">
        <v>0.78749999999999998</v>
      </c>
      <c r="K263" s="4"/>
      <c r="L263" s="1" t="s">
        <v>23</v>
      </c>
      <c r="M263" s="1"/>
      <c r="N263" s="1"/>
      <c r="O263" s="43"/>
      <c r="P263" s="43"/>
      <c r="Q263" s="43"/>
      <c r="R263" s="1"/>
      <c r="S263" s="1"/>
      <c r="T263" s="1"/>
      <c r="U263" s="1"/>
      <c r="V263" s="1"/>
      <c r="W263" s="1"/>
      <c r="X263" s="1"/>
      <c r="Y263" s="1"/>
      <c r="Z263" s="46"/>
      <c r="AA263" s="46"/>
      <c r="AB263" s="46"/>
      <c r="AC263" s="54"/>
      <c r="AD263" s="54"/>
      <c r="AE263" s="10">
        <v>0.7</v>
      </c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">
        <v>4</v>
      </c>
      <c r="AU263" s="9"/>
      <c r="AV263" s="10"/>
      <c r="AW263" s="9"/>
      <c r="AX263" s="10"/>
      <c r="AY263" s="7" t="s">
        <v>31</v>
      </c>
      <c r="AZ263" s="22">
        <v>0.21</v>
      </c>
      <c r="BA263" s="9">
        <v>0.3</v>
      </c>
      <c r="BB263" s="22"/>
      <c r="BC263" s="22">
        <v>0.49</v>
      </c>
      <c r="BD263" s="22"/>
      <c r="BE263" s="22"/>
      <c r="BF263" s="22"/>
    </row>
    <row r="264" spans="1:58" customFormat="1" ht="15" hidden="1" x14ac:dyDescent="0.15">
      <c r="A264" s="28" t="s">
        <v>456</v>
      </c>
      <c r="B264" s="1"/>
      <c r="C264" s="1"/>
      <c r="D264" s="1"/>
      <c r="E264" s="1"/>
      <c r="F264" s="1"/>
      <c r="G264" s="19">
        <v>262</v>
      </c>
      <c r="H264" s="19" t="s">
        <v>492</v>
      </c>
      <c r="I264" s="3">
        <v>40865</v>
      </c>
      <c r="J264" s="4">
        <v>0.89513888888888893</v>
      </c>
      <c r="K264" s="4"/>
      <c r="L264" s="1" t="s">
        <v>23</v>
      </c>
      <c r="M264" s="1"/>
      <c r="N264" s="1"/>
      <c r="O264" s="43"/>
      <c r="P264" s="43"/>
      <c r="Q264" s="43"/>
      <c r="R264" s="1"/>
      <c r="S264" s="1"/>
      <c r="T264" s="1"/>
      <c r="U264" s="1"/>
      <c r="V264" s="1"/>
      <c r="W264" s="1"/>
      <c r="X264" s="1"/>
      <c r="Y264" s="1"/>
      <c r="Z264" s="46"/>
      <c r="AA264" s="46"/>
      <c r="AB264" s="46"/>
      <c r="AC264" s="54"/>
      <c r="AD264" s="54"/>
      <c r="AE264" s="10">
        <v>0.7</v>
      </c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">
        <v>4</v>
      </c>
      <c r="AU264" s="9"/>
      <c r="AV264" s="10"/>
      <c r="AW264" s="9"/>
      <c r="AX264" s="10"/>
      <c r="AY264" s="7" t="s">
        <v>31</v>
      </c>
      <c r="AZ264" s="22">
        <v>0.21</v>
      </c>
      <c r="BA264" s="9">
        <v>0.3</v>
      </c>
      <c r="BB264" s="22"/>
      <c r="BC264" s="22">
        <v>0.49</v>
      </c>
      <c r="BD264" s="22"/>
      <c r="BE264" s="22"/>
      <c r="BF264" s="22"/>
    </row>
    <row r="265" spans="1:58" customFormat="1" ht="15" hidden="1" x14ac:dyDescent="0.15">
      <c r="A265" s="28" t="s">
        <v>456</v>
      </c>
      <c r="B265" s="1"/>
      <c r="C265" s="1"/>
      <c r="D265" s="1"/>
      <c r="E265" s="1"/>
      <c r="F265" s="1"/>
      <c r="G265" s="19">
        <v>263</v>
      </c>
      <c r="H265" s="19" t="s">
        <v>493</v>
      </c>
      <c r="I265" s="3">
        <v>40865</v>
      </c>
      <c r="J265" s="4">
        <v>0.91180555555555554</v>
      </c>
      <c r="K265" s="4"/>
      <c r="L265" s="1" t="s">
        <v>23</v>
      </c>
      <c r="M265" s="1"/>
      <c r="N265" s="1"/>
      <c r="O265" s="43"/>
      <c r="P265" s="43"/>
      <c r="Q265" s="43"/>
      <c r="R265" s="1"/>
      <c r="S265" s="1"/>
      <c r="T265" s="1"/>
      <c r="U265" s="1"/>
      <c r="V265" s="1"/>
      <c r="W265" s="1"/>
      <c r="X265" s="1"/>
      <c r="Y265" s="1"/>
      <c r="Z265" s="46"/>
      <c r="AA265" s="46"/>
      <c r="AB265" s="46"/>
      <c r="AC265" s="54"/>
      <c r="AD265" s="54"/>
      <c r="AE265" s="10">
        <v>0.7</v>
      </c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">
        <v>3</v>
      </c>
      <c r="AU265" s="9"/>
      <c r="AV265" s="10"/>
      <c r="AW265" s="9"/>
      <c r="AX265" s="10"/>
      <c r="AY265" s="7" t="s">
        <v>33</v>
      </c>
      <c r="AZ265" s="22">
        <v>0.21</v>
      </c>
      <c r="BA265" s="9">
        <v>0.3</v>
      </c>
      <c r="BB265" s="22"/>
      <c r="BC265" s="22">
        <v>0.49</v>
      </c>
      <c r="BD265" s="22"/>
      <c r="BE265" s="22"/>
      <c r="BF265" s="22"/>
    </row>
    <row r="266" spans="1:58" customFormat="1" ht="15" hidden="1" x14ac:dyDescent="0.15">
      <c r="A266" s="28" t="s">
        <v>456</v>
      </c>
      <c r="B266" s="1"/>
      <c r="C266" s="1"/>
      <c r="D266" s="1"/>
      <c r="E266" s="1"/>
      <c r="F266" s="1"/>
      <c r="G266" s="19">
        <v>264</v>
      </c>
      <c r="H266" s="19" t="s">
        <v>494</v>
      </c>
      <c r="I266" s="3">
        <v>40869</v>
      </c>
      <c r="J266" s="4">
        <v>0.54791666666666672</v>
      </c>
      <c r="K266" s="4"/>
      <c r="L266" s="1" t="s">
        <v>9</v>
      </c>
      <c r="M266" s="1"/>
      <c r="N266" s="1"/>
      <c r="O266" s="43"/>
      <c r="P266" s="43"/>
      <c r="Q266" s="43"/>
      <c r="R266" s="1"/>
      <c r="S266" s="1"/>
      <c r="T266" s="1"/>
      <c r="U266" s="1"/>
      <c r="V266" s="1"/>
      <c r="W266" s="1"/>
      <c r="X266" s="1"/>
      <c r="Y266" s="1"/>
      <c r="Z266" s="46"/>
      <c r="AA266" s="46"/>
      <c r="AB266" s="46"/>
      <c r="AC266" s="54"/>
      <c r="AD266" s="54"/>
      <c r="AE266" s="10">
        <v>0.7</v>
      </c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">
        <v>4</v>
      </c>
      <c r="AU266" s="9"/>
      <c r="AV266" s="10"/>
      <c r="AW266" s="9"/>
      <c r="AX266" s="10"/>
      <c r="AY266" s="7" t="s">
        <v>31</v>
      </c>
      <c r="AZ266" s="22">
        <v>0.21</v>
      </c>
      <c r="BA266" s="9">
        <v>0.3</v>
      </c>
      <c r="BB266" s="22"/>
      <c r="BC266" s="22">
        <v>0.49</v>
      </c>
      <c r="BD266" s="22"/>
      <c r="BE266" s="22"/>
      <c r="BF266" s="22"/>
    </row>
    <row r="267" spans="1:58" customFormat="1" ht="15" hidden="1" x14ac:dyDescent="0.15">
      <c r="A267" s="28" t="s">
        <v>456</v>
      </c>
      <c r="B267" s="1"/>
      <c r="C267" s="1"/>
      <c r="D267" s="1"/>
      <c r="E267" s="1"/>
      <c r="F267" s="1"/>
      <c r="G267" s="19">
        <v>265</v>
      </c>
      <c r="H267" s="19" t="s">
        <v>495</v>
      </c>
      <c r="I267" s="3">
        <v>40869</v>
      </c>
      <c r="J267" s="4">
        <v>0.65902777777777777</v>
      </c>
      <c r="K267" s="4"/>
      <c r="L267" s="1" t="s">
        <v>9</v>
      </c>
      <c r="M267" s="1"/>
      <c r="N267" s="1"/>
      <c r="O267" s="43"/>
      <c r="P267" s="43"/>
      <c r="Q267" s="43"/>
      <c r="R267" s="1"/>
      <c r="S267" s="1"/>
      <c r="T267" s="1"/>
      <c r="U267" s="1"/>
      <c r="V267" s="1"/>
      <c r="W267" s="1"/>
      <c r="X267" s="1"/>
      <c r="Y267" s="1"/>
      <c r="Z267" s="46"/>
      <c r="AA267" s="46"/>
      <c r="AB267" s="46"/>
      <c r="AC267" s="54"/>
      <c r="AD267" s="54"/>
      <c r="AE267" s="10">
        <v>0.7</v>
      </c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">
        <v>3</v>
      </c>
      <c r="AU267" s="9"/>
      <c r="AV267" s="10"/>
      <c r="AW267" s="9"/>
      <c r="AX267" s="10"/>
      <c r="AY267" s="7" t="s">
        <v>31</v>
      </c>
      <c r="AZ267" s="22">
        <v>0.21</v>
      </c>
      <c r="BA267" s="9">
        <v>0.3</v>
      </c>
      <c r="BB267" s="22"/>
      <c r="BC267" s="22">
        <v>0.49</v>
      </c>
      <c r="BD267" s="22"/>
      <c r="BE267" s="22"/>
      <c r="BF267" s="22"/>
    </row>
    <row r="268" spans="1:58" customFormat="1" ht="15" hidden="1" x14ac:dyDescent="0.15">
      <c r="A268" s="28" t="s">
        <v>456</v>
      </c>
      <c r="B268" s="1"/>
      <c r="C268" s="1"/>
      <c r="D268" s="1"/>
      <c r="E268" s="1"/>
      <c r="F268" s="1"/>
      <c r="G268" s="19">
        <v>266</v>
      </c>
      <c r="H268" s="19" t="s">
        <v>496</v>
      </c>
      <c r="I268" s="3">
        <v>40869</v>
      </c>
      <c r="J268" s="4">
        <v>0.86111111111111116</v>
      </c>
      <c r="K268" s="4"/>
      <c r="L268" s="1" t="s">
        <v>9</v>
      </c>
      <c r="M268" s="1"/>
      <c r="N268" s="1"/>
      <c r="O268" s="43"/>
      <c r="P268" s="43"/>
      <c r="Q268" s="43"/>
      <c r="R268" s="1"/>
      <c r="S268" s="1"/>
      <c r="T268" s="1"/>
      <c r="U268" s="1"/>
      <c r="V268" s="1"/>
      <c r="W268" s="1"/>
      <c r="X268" s="1"/>
      <c r="Y268" s="1"/>
      <c r="Z268" s="46"/>
      <c r="AA268" s="46"/>
      <c r="AB268" s="46"/>
      <c r="AC268" s="54"/>
      <c r="AD268" s="54"/>
      <c r="AE268" s="10">
        <v>0.7</v>
      </c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">
        <v>4</v>
      </c>
      <c r="AU268" s="9"/>
      <c r="AV268" s="10"/>
      <c r="AW268" s="9"/>
      <c r="AX268" s="10"/>
      <c r="AY268" s="7" t="s">
        <v>31</v>
      </c>
      <c r="AZ268" s="22">
        <v>0.2</v>
      </c>
      <c r="BA268" s="9">
        <v>0.35</v>
      </c>
      <c r="BB268" s="22"/>
      <c r="BC268" s="22">
        <v>0.45</v>
      </c>
      <c r="BD268" s="22"/>
      <c r="BE268" s="22"/>
      <c r="BF268" s="22"/>
    </row>
    <row r="269" spans="1:58" customFormat="1" ht="15" hidden="1" x14ac:dyDescent="0.15">
      <c r="A269" s="28" t="s">
        <v>456</v>
      </c>
      <c r="B269" s="1"/>
      <c r="C269" s="1"/>
      <c r="D269" s="1"/>
      <c r="E269" s="1"/>
      <c r="F269" s="1"/>
      <c r="G269" s="19">
        <v>267</v>
      </c>
      <c r="H269" s="19" t="s">
        <v>497</v>
      </c>
      <c r="I269" s="3">
        <v>40869</v>
      </c>
      <c r="J269" s="4">
        <v>0.87361111111111101</v>
      </c>
      <c r="K269" s="4"/>
      <c r="L269" s="1" t="s">
        <v>9</v>
      </c>
      <c r="M269" s="1"/>
      <c r="N269" s="1"/>
      <c r="O269" s="43"/>
      <c r="P269" s="43"/>
      <c r="Q269" s="43"/>
      <c r="R269" s="1"/>
      <c r="S269" s="1"/>
      <c r="T269" s="1"/>
      <c r="U269" s="1"/>
      <c r="V269" s="1"/>
      <c r="W269" s="1"/>
      <c r="X269" s="1"/>
      <c r="Y269" s="1"/>
      <c r="Z269" s="46"/>
      <c r="AA269" s="46"/>
      <c r="AB269" s="46"/>
      <c r="AC269" s="54"/>
      <c r="AD269" s="54"/>
      <c r="AE269" s="10">
        <v>0.7</v>
      </c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">
        <v>3</v>
      </c>
      <c r="AU269" s="9"/>
      <c r="AV269" s="10"/>
      <c r="AW269" s="9"/>
      <c r="AX269" s="10"/>
      <c r="AY269" s="7" t="s">
        <v>31</v>
      </c>
      <c r="AZ269" s="22">
        <v>0.2</v>
      </c>
      <c r="BA269" s="9">
        <v>0.35</v>
      </c>
      <c r="BB269" s="22"/>
      <c r="BC269" s="22">
        <v>0.45</v>
      </c>
      <c r="BD269" s="22"/>
      <c r="BE269" s="22"/>
      <c r="BF269" s="22"/>
    </row>
    <row r="270" spans="1:58" customFormat="1" ht="15" hidden="1" x14ac:dyDescent="0.15">
      <c r="A270" s="28" t="s">
        <v>456</v>
      </c>
      <c r="B270" s="1"/>
      <c r="C270" s="1"/>
      <c r="D270" s="1"/>
      <c r="E270" s="1"/>
      <c r="F270" s="1"/>
      <c r="G270" s="19">
        <v>268</v>
      </c>
      <c r="H270" s="19" t="s">
        <v>498</v>
      </c>
      <c r="I270" s="3">
        <v>40875</v>
      </c>
      <c r="J270" s="4">
        <v>0.55069444444444449</v>
      </c>
      <c r="K270" s="4"/>
      <c r="L270" s="1" t="s">
        <v>23</v>
      </c>
      <c r="M270" s="1"/>
      <c r="N270" s="1"/>
      <c r="O270" s="43"/>
      <c r="P270" s="43"/>
      <c r="Q270" s="43"/>
      <c r="R270" s="1"/>
      <c r="S270" s="1"/>
      <c r="T270" s="1"/>
      <c r="U270" s="1"/>
      <c r="V270" s="1"/>
      <c r="W270" s="1"/>
      <c r="X270" s="1"/>
      <c r="Y270" s="1"/>
      <c r="Z270" s="46"/>
      <c r="AA270" s="46"/>
      <c r="AB270" s="46"/>
      <c r="AC270" s="54"/>
      <c r="AD270" s="54"/>
      <c r="AE270" s="10">
        <v>0.7</v>
      </c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">
        <v>4</v>
      </c>
      <c r="AU270" s="9"/>
      <c r="AV270" s="10"/>
      <c r="AW270" s="9"/>
      <c r="AX270" s="10"/>
      <c r="AY270" s="7" t="s">
        <v>31</v>
      </c>
      <c r="AZ270" s="22">
        <v>0.2</v>
      </c>
      <c r="BA270" s="9">
        <v>0.35</v>
      </c>
      <c r="BB270" s="22"/>
      <c r="BC270" s="22">
        <v>0.45</v>
      </c>
      <c r="BD270" s="22"/>
      <c r="BE270" s="22"/>
      <c r="BF270" s="22"/>
    </row>
    <row r="271" spans="1:58" customFormat="1" ht="15" hidden="1" x14ac:dyDescent="0.15">
      <c r="A271" s="28" t="s">
        <v>456</v>
      </c>
      <c r="B271" s="1"/>
      <c r="C271" s="1"/>
      <c r="D271" s="1"/>
      <c r="E271" s="1"/>
      <c r="F271" s="1"/>
      <c r="G271" s="19">
        <v>269</v>
      </c>
      <c r="H271" s="19" t="s">
        <v>499</v>
      </c>
      <c r="I271" s="3">
        <v>40875</v>
      </c>
      <c r="J271" s="4">
        <v>0.55902777777777779</v>
      </c>
      <c r="K271" s="4"/>
      <c r="L271" s="1" t="s">
        <v>23</v>
      </c>
      <c r="M271" s="1"/>
      <c r="N271" s="1"/>
      <c r="O271" s="43"/>
      <c r="P271" s="43"/>
      <c r="Q271" s="43"/>
      <c r="R271" s="1"/>
      <c r="S271" s="1"/>
      <c r="T271" s="1"/>
      <c r="U271" s="1"/>
      <c r="V271" s="1"/>
      <c r="W271" s="1"/>
      <c r="X271" s="1"/>
      <c r="Y271" s="1"/>
      <c r="Z271" s="46"/>
      <c r="AA271" s="46"/>
      <c r="AB271" s="46"/>
      <c r="AC271" s="54"/>
      <c r="AD271" s="54"/>
      <c r="AE271" s="10">
        <v>0.7</v>
      </c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">
        <v>3</v>
      </c>
      <c r="AU271" s="9"/>
      <c r="AV271" s="10"/>
      <c r="AW271" s="9"/>
      <c r="AX271" s="10"/>
      <c r="AY271" s="7" t="s">
        <v>31</v>
      </c>
      <c r="AZ271" s="22">
        <v>0.2</v>
      </c>
      <c r="BA271" s="9">
        <v>0.35</v>
      </c>
      <c r="BB271" s="22"/>
      <c r="BC271" s="22">
        <v>0.45</v>
      </c>
      <c r="BD271" s="22"/>
      <c r="BE271" s="22"/>
      <c r="BF271" s="22"/>
    </row>
    <row r="272" spans="1:58" customFormat="1" ht="15" hidden="1" x14ac:dyDescent="0.15">
      <c r="A272" s="28" t="s">
        <v>456</v>
      </c>
      <c r="B272" s="1"/>
      <c r="C272" s="1"/>
      <c r="D272" s="1"/>
      <c r="E272" s="1"/>
      <c r="F272" s="1"/>
      <c r="G272" s="19">
        <v>270</v>
      </c>
      <c r="H272" s="19" t="s">
        <v>500</v>
      </c>
      <c r="I272" s="3">
        <v>40875</v>
      </c>
      <c r="J272" s="4">
        <v>0.62986111111111109</v>
      </c>
      <c r="K272" s="4"/>
      <c r="L272" s="1" t="s">
        <v>23</v>
      </c>
      <c r="M272" s="1"/>
      <c r="N272" s="1"/>
      <c r="O272" s="43"/>
      <c r="P272" s="43"/>
      <c r="Q272" s="43"/>
      <c r="R272" s="1"/>
      <c r="S272" s="1"/>
      <c r="T272" s="1"/>
      <c r="U272" s="1"/>
      <c r="V272" s="1"/>
      <c r="W272" s="1"/>
      <c r="X272" s="1"/>
      <c r="Y272" s="1"/>
      <c r="Z272" s="46"/>
      <c r="AA272" s="46"/>
      <c r="AB272" s="46"/>
      <c r="AC272" s="54"/>
      <c r="AD272" s="54"/>
      <c r="AE272" s="10">
        <v>0.7</v>
      </c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">
        <v>4</v>
      </c>
      <c r="AU272" s="9"/>
      <c r="AV272" s="10"/>
      <c r="AW272" s="9"/>
      <c r="AX272" s="10"/>
      <c r="AY272" s="7" t="s">
        <v>31</v>
      </c>
      <c r="AZ272" s="22">
        <v>0.18</v>
      </c>
      <c r="BA272" s="9">
        <v>0.4</v>
      </c>
      <c r="BB272" s="22"/>
      <c r="BC272" s="22">
        <v>0.42</v>
      </c>
      <c r="BD272" s="22"/>
      <c r="BE272" s="22"/>
      <c r="BF272" s="22"/>
    </row>
    <row r="273" spans="1:58" customFormat="1" ht="15" hidden="1" x14ac:dyDescent="0.15">
      <c r="A273" s="28" t="s">
        <v>456</v>
      </c>
      <c r="B273" s="1"/>
      <c r="C273" s="1"/>
      <c r="D273" s="1"/>
      <c r="E273" s="1"/>
      <c r="F273" s="1"/>
      <c r="G273" s="19">
        <v>271</v>
      </c>
      <c r="H273" s="19" t="s">
        <v>501</v>
      </c>
      <c r="I273" s="3">
        <v>40875</v>
      </c>
      <c r="J273" s="4">
        <v>0.64930555555555558</v>
      </c>
      <c r="K273" s="4"/>
      <c r="L273" s="1" t="s">
        <v>23</v>
      </c>
      <c r="M273" s="1"/>
      <c r="N273" s="1"/>
      <c r="O273" s="43"/>
      <c r="P273" s="43"/>
      <c r="Q273" s="43"/>
      <c r="R273" s="1"/>
      <c r="S273" s="1"/>
      <c r="T273" s="1"/>
      <c r="U273" s="1"/>
      <c r="V273" s="1"/>
      <c r="W273" s="1"/>
      <c r="X273" s="1"/>
      <c r="Y273" s="1"/>
      <c r="Z273" s="46"/>
      <c r="AA273" s="46"/>
      <c r="AB273" s="46"/>
      <c r="AC273" s="54"/>
      <c r="AD273" s="54"/>
      <c r="AE273" s="10">
        <v>0.7</v>
      </c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">
        <v>2.5</v>
      </c>
      <c r="AU273" s="9"/>
      <c r="AV273" s="10"/>
      <c r="AW273" s="9"/>
      <c r="AX273" s="10"/>
      <c r="AY273" s="7" t="s">
        <v>31</v>
      </c>
      <c r="AZ273" s="22">
        <v>0.18</v>
      </c>
      <c r="BA273" s="9">
        <v>0.4</v>
      </c>
      <c r="BB273" s="22"/>
      <c r="BC273" s="22">
        <v>0.42</v>
      </c>
      <c r="BD273" s="22"/>
      <c r="BE273" s="22"/>
      <c r="BF273" s="22"/>
    </row>
    <row r="274" spans="1:58" customFormat="1" ht="15" hidden="1" x14ac:dyDescent="0.15">
      <c r="A274" s="28" t="s">
        <v>456</v>
      </c>
      <c r="B274" s="1"/>
      <c r="C274" s="1"/>
      <c r="D274" s="1"/>
      <c r="E274" s="1"/>
      <c r="F274" s="1"/>
      <c r="G274" s="19">
        <v>272</v>
      </c>
      <c r="H274" s="19" t="s">
        <v>502</v>
      </c>
      <c r="I274" s="3">
        <v>40875</v>
      </c>
      <c r="J274" s="4">
        <v>0.66249999999999998</v>
      </c>
      <c r="K274" s="4"/>
      <c r="L274" s="1" t="s">
        <v>23</v>
      </c>
      <c r="M274" s="1"/>
      <c r="N274" s="1"/>
      <c r="O274" s="43"/>
      <c r="P274" s="43"/>
      <c r="Q274" s="43"/>
      <c r="R274" s="1"/>
      <c r="S274" s="1"/>
      <c r="T274" s="1"/>
      <c r="U274" s="1"/>
      <c r="V274" s="1"/>
      <c r="W274" s="1"/>
      <c r="X274" s="1"/>
      <c r="Y274" s="1"/>
      <c r="Z274" s="46"/>
      <c r="AA274" s="46"/>
      <c r="AB274" s="46"/>
      <c r="AC274" s="54"/>
      <c r="AD274" s="54"/>
      <c r="AE274" s="10">
        <v>0.7</v>
      </c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">
        <v>2.5</v>
      </c>
      <c r="AU274" s="9"/>
      <c r="AV274" s="10"/>
      <c r="AW274" s="9"/>
      <c r="AX274" s="10"/>
      <c r="AY274" s="7" t="s">
        <v>33</v>
      </c>
      <c r="AZ274" s="22">
        <v>0.18</v>
      </c>
      <c r="BA274" s="9">
        <v>0.4</v>
      </c>
      <c r="BB274" s="22"/>
      <c r="BC274" s="22">
        <v>0.42</v>
      </c>
      <c r="BD274" s="22"/>
      <c r="BE274" s="22"/>
      <c r="BF274" s="22"/>
    </row>
    <row r="275" spans="1:58" customFormat="1" ht="15" hidden="1" x14ac:dyDescent="0.15">
      <c r="A275" s="28" t="s">
        <v>456</v>
      </c>
      <c r="B275" s="1"/>
      <c r="C275" s="1"/>
      <c r="D275" s="1"/>
      <c r="E275" s="1"/>
      <c r="F275" s="1"/>
      <c r="G275" s="19">
        <v>273</v>
      </c>
      <c r="H275" s="19" t="s">
        <v>503</v>
      </c>
      <c r="I275" s="3">
        <v>40877</v>
      </c>
      <c r="J275" s="4">
        <v>0.35972222222222222</v>
      </c>
      <c r="K275" s="4"/>
      <c r="L275" s="1" t="s">
        <v>9</v>
      </c>
      <c r="M275" s="1"/>
      <c r="N275" s="1"/>
      <c r="O275" s="43"/>
      <c r="P275" s="43"/>
      <c r="Q275" s="43"/>
      <c r="R275" s="1"/>
      <c r="S275" s="1"/>
      <c r="T275" s="1"/>
      <c r="U275" s="1"/>
      <c r="V275" s="1"/>
      <c r="W275" s="1"/>
      <c r="X275" s="1"/>
      <c r="Y275" s="1"/>
      <c r="Z275" s="46"/>
      <c r="AA275" s="46"/>
      <c r="AB275" s="46"/>
      <c r="AC275" s="54"/>
      <c r="AD275" s="54"/>
      <c r="AE275" s="10">
        <v>0.7</v>
      </c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">
        <v>3</v>
      </c>
      <c r="AU275" s="9"/>
      <c r="AV275" s="10"/>
      <c r="AW275" s="9"/>
      <c r="AX275" s="10"/>
      <c r="AY275" s="7" t="s">
        <v>31</v>
      </c>
      <c r="AZ275" s="22">
        <v>0.18</v>
      </c>
      <c r="BA275" s="9">
        <v>0.4</v>
      </c>
      <c r="BB275" s="22"/>
      <c r="BC275" s="22">
        <v>0.42</v>
      </c>
      <c r="BD275" s="22"/>
      <c r="BE275" s="22"/>
      <c r="BF275" s="22"/>
    </row>
    <row r="276" spans="1:58" customFormat="1" ht="15" hidden="1" x14ac:dyDescent="0.15">
      <c r="A276" s="28" t="s">
        <v>456</v>
      </c>
      <c r="B276" s="1"/>
      <c r="C276" s="1"/>
      <c r="D276" s="1"/>
      <c r="E276" s="1"/>
      <c r="F276" s="1"/>
      <c r="G276" s="19">
        <v>274</v>
      </c>
      <c r="H276" s="19" t="s">
        <v>504</v>
      </c>
      <c r="I276" s="3">
        <v>40877</v>
      </c>
      <c r="J276" s="4">
        <v>0.40902777777777777</v>
      </c>
      <c r="K276" s="4"/>
      <c r="L276" s="1" t="s">
        <v>9</v>
      </c>
      <c r="M276" s="1"/>
      <c r="N276" s="1"/>
      <c r="O276" s="43"/>
      <c r="P276" s="43"/>
      <c r="Q276" s="43"/>
      <c r="R276" s="1"/>
      <c r="S276" s="1"/>
      <c r="T276" s="1"/>
      <c r="U276" s="1"/>
      <c r="V276" s="1"/>
      <c r="W276" s="1"/>
      <c r="X276" s="1"/>
      <c r="Y276" s="1"/>
      <c r="Z276" s="46"/>
      <c r="AA276" s="46"/>
      <c r="AB276" s="46"/>
      <c r="AC276" s="54"/>
      <c r="AD276" s="54"/>
      <c r="AE276" s="10">
        <v>0.7</v>
      </c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">
        <v>2.5</v>
      </c>
      <c r="AU276" s="9"/>
      <c r="AV276" s="10"/>
      <c r="AW276" s="9"/>
      <c r="AX276" s="10"/>
      <c r="AY276" s="7" t="s">
        <v>31</v>
      </c>
      <c r="AZ276" s="22">
        <v>0.18</v>
      </c>
      <c r="BA276" s="9">
        <v>0.4</v>
      </c>
      <c r="BB276" s="22"/>
      <c r="BC276" s="22">
        <v>0.42</v>
      </c>
      <c r="BD276" s="22"/>
      <c r="BE276" s="22"/>
      <c r="BF276" s="22"/>
    </row>
    <row r="277" spans="1:58" customFormat="1" ht="15" hidden="1" x14ac:dyDescent="0.15">
      <c r="A277" s="28" t="s">
        <v>456</v>
      </c>
      <c r="B277" s="1"/>
      <c r="C277" s="1"/>
      <c r="D277" s="1"/>
      <c r="E277" s="1"/>
      <c r="F277" s="1"/>
      <c r="G277" s="19">
        <v>275</v>
      </c>
      <c r="H277" s="19" t="s">
        <v>505</v>
      </c>
      <c r="I277" s="3">
        <v>40877</v>
      </c>
      <c r="J277" s="4">
        <v>0.47916666666666669</v>
      </c>
      <c r="K277" s="4"/>
      <c r="L277" s="1" t="s">
        <v>9</v>
      </c>
      <c r="M277" s="1"/>
      <c r="N277" s="1"/>
      <c r="O277" s="43"/>
      <c r="P277" s="43"/>
      <c r="Q277" s="43"/>
      <c r="R277" s="1"/>
      <c r="S277" s="1"/>
      <c r="T277" s="1"/>
      <c r="U277" s="1"/>
      <c r="V277" s="1"/>
      <c r="W277" s="1"/>
      <c r="X277" s="1"/>
      <c r="Y277" s="1"/>
      <c r="Z277" s="46"/>
      <c r="AA277" s="46"/>
      <c r="AB277" s="46"/>
      <c r="AC277" s="54"/>
      <c r="AD277" s="54"/>
      <c r="AE277" s="10">
        <v>0.7</v>
      </c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">
        <v>2.5</v>
      </c>
      <c r="AU277" s="9"/>
      <c r="AV277" s="10"/>
      <c r="AW277" s="9"/>
      <c r="AX277" s="10"/>
      <c r="AY277" s="7" t="s">
        <v>31</v>
      </c>
      <c r="AZ277" s="22">
        <v>0.17</v>
      </c>
      <c r="BA277" s="9">
        <v>0.45</v>
      </c>
      <c r="BB277" s="22"/>
      <c r="BC277" s="22">
        <v>0.38</v>
      </c>
      <c r="BD277" s="22"/>
      <c r="BE277" s="22"/>
      <c r="BF277" s="22"/>
    </row>
    <row r="278" spans="1:58" customFormat="1" ht="15" hidden="1" x14ac:dyDescent="0.15">
      <c r="A278" s="28" t="s">
        <v>456</v>
      </c>
      <c r="B278" s="1"/>
      <c r="C278" s="1"/>
      <c r="D278" s="1"/>
      <c r="E278" s="1"/>
      <c r="F278" s="1"/>
      <c r="G278" s="19">
        <v>276</v>
      </c>
      <c r="H278" s="19" t="s">
        <v>506</v>
      </c>
      <c r="I278" s="3">
        <v>40877</v>
      </c>
      <c r="J278" s="4">
        <v>0.50624999999999998</v>
      </c>
      <c r="K278" s="4"/>
      <c r="L278" s="1" t="s">
        <v>9</v>
      </c>
      <c r="M278" s="1"/>
      <c r="N278" s="1"/>
      <c r="O278" s="43"/>
      <c r="P278" s="43"/>
      <c r="Q278" s="43"/>
      <c r="R278" s="1"/>
      <c r="S278" s="1"/>
      <c r="T278" s="1"/>
      <c r="U278" s="1"/>
      <c r="V278" s="1"/>
      <c r="W278" s="1"/>
      <c r="X278" s="1"/>
      <c r="Y278" s="1"/>
      <c r="Z278" s="46"/>
      <c r="AA278" s="46"/>
      <c r="AB278" s="46"/>
      <c r="AC278" s="54"/>
      <c r="AD278" s="54"/>
      <c r="AE278" s="10">
        <v>0.7</v>
      </c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">
        <v>2</v>
      </c>
      <c r="AU278" s="9"/>
      <c r="AV278" s="10"/>
      <c r="AW278" s="9"/>
      <c r="AX278" s="10"/>
      <c r="AY278" s="7" t="s">
        <v>33</v>
      </c>
      <c r="AZ278" s="22">
        <v>0.17</v>
      </c>
      <c r="BA278" s="9">
        <v>0.45</v>
      </c>
      <c r="BB278" s="22"/>
      <c r="BC278" s="22">
        <v>0.38</v>
      </c>
      <c r="BD278" s="22"/>
      <c r="BE278" s="22"/>
      <c r="BF278" s="22"/>
    </row>
    <row r="279" spans="1:58" customFormat="1" ht="15" hidden="1" x14ac:dyDescent="0.15">
      <c r="A279" s="28"/>
      <c r="B279" s="1"/>
      <c r="C279" s="1"/>
      <c r="D279" s="1"/>
      <c r="E279" s="1"/>
      <c r="F279" s="1"/>
      <c r="G279" s="19">
        <v>277</v>
      </c>
      <c r="H279" s="19" t="s">
        <v>508</v>
      </c>
      <c r="I279" s="3">
        <v>40882</v>
      </c>
      <c r="J279" s="4">
        <v>0.95416666666666661</v>
      </c>
      <c r="K279" s="4"/>
      <c r="L279" s="1" t="s">
        <v>23</v>
      </c>
      <c r="M279" s="1"/>
      <c r="N279" s="1"/>
      <c r="O279" s="43"/>
      <c r="P279" s="43"/>
      <c r="Q279" s="43"/>
      <c r="R279" s="1"/>
      <c r="S279" s="1"/>
      <c r="T279" s="1"/>
      <c r="U279" s="1"/>
      <c r="V279" s="1"/>
      <c r="W279" s="1"/>
      <c r="X279" s="1"/>
      <c r="Y279" s="1"/>
      <c r="Z279" s="46"/>
      <c r="AA279" s="46"/>
      <c r="AB279" s="46"/>
      <c r="AC279" s="54"/>
      <c r="AD279" s="54"/>
      <c r="AE279" s="10">
        <v>0.7</v>
      </c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">
        <v>3</v>
      </c>
      <c r="AU279" s="9"/>
      <c r="AV279" s="10"/>
      <c r="AW279" s="9"/>
      <c r="AX279" s="10"/>
      <c r="AY279" s="7" t="s">
        <v>31</v>
      </c>
      <c r="AZ279" s="22">
        <v>0.17</v>
      </c>
      <c r="BA279" s="9">
        <v>0.45</v>
      </c>
      <c r="BB279" s="22"/>
      <c r="BC279" s="22">
        <v>0.38</v>
      </c>
      <c r="BD279" s="22"/>
      <c r="BE279" s="22"/>
      <c r="BF279" s="22"/>
    </row>
    <row r="280" spans="1:58" customFormat="1" ht="15" hidden="1" x14ac:dyDescent="0.15">
      <c r="A280" s="28"/>
      <c r="B280" s="1"/>
      <c r="C280" s="1"/>
      <c r="D280" s="1"/>
      <c r="E280" s="1"/>
      <c r="F280" s="1"/>
      <c r="G280" s="19">
        <v>278</v>
      </c>
      <c r="H280" s="19" t="s">
        <v>509</v>
      </c>
      <c r="I280" s="3">
        <v>40882</v>
      </c>
      <c r="J280" s="4">
        <v>0.98541666666666661</v>
      </c>
      <c r="K280" s="4"/>
      <c r="L280" s="1" t="s">
        <v>23</v>
      </c>
      <c r="M280" s="1"/>
      <c r="N280" s="1"/>
      <c r="O280" s="43"/>
      <c r="P280" s="43"/>
      <c r="Q280" s="43"/>
      <c r="R280" s="1"/>
      <c r="S280" s="1"/>
      <c r="T280" s="1"/>
      <c r="U280" s="1"/>
      <c r="V280" s="1"/>
      <c r="W280" s="1"/>
      <c r="X280" s="1"/>
      <c r="Y280" s="1"/>
      <c r="Z280" s="46"/>
      <c r="AA280" s="46"/>
      <c r="AB280" s="46"/>
      <c r="AC280" s="54"/>
      <c r="AD280" s="54"/>
      <c r="AE280" s="10">
        <v>0.7</v>
      </c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">
        <v>3.5</v>
      </c>
      <c r="AU280" s="9"/>
      <c r="AV280" s="10"/>
      <c r="AW280" s="9"/>
      <c r="AX280" s="10"/>
      <c r="AY280" s="7" t="s">
        <v>33</v>
      </c>
      <c r="AZ280" s="22">
        <v>0.17</v>
      </c>
      <c r="BA280" s="9">
        <v>0.45</v>
      </c>
      <c r="BB280" s="22"/>
      <c r="BC280" s="22">
        <v>0.38</v>
      </c>
      <c r="BD280" s="22"/>
      <c r="BE280" s="22"/>
      <c r="BF280" s="22"/>
    </row>
    <row r="281" spans="1:58" customFormat="1" ht="15" hidden="1" x14ac:dyDescent="0.15">
      <c r="A281" s="28"/>
      <c r="B281" s="1"/>
      <c r="C281" s="1"/>
      <c r="D281" s="1"/>
      <c r="E281" s="1"/>
      <c r="F281" s="1"/>
      <c r="G281" s="19">
        <v>279</v>
      </c>
      <c r="H281" s="19"/>
      <c r="I281" s="3">
        <v>40885</v>
      </c>
      <c r="J281" s="4"/>
      <c r="K281" s="4"/>
      <c r="L281" s="1" t="s">
        <v>9</v>
      </c>
      <c r="M281" s="1"/>
      <c r="N281" s="1"/>
      <c r="O281" s="43"/>
      <c r="P281" s="43"/>
      <c r="Q281" s="43"/>
      <c r="R281" s="1"/>
      <c r="S281" s="1"/>
      <c r="T281" s="1"/>
      <c r="U281" s="1"/>
      <c r="V281" s="1"/>
      <c r="W281" s="1"/>
      <c r="X281" s="1"/>
      <c r="Y281" s="1"/>
      <c r="Z281" s="46"/>
      <c r="AA281" s="46"/>
      <c r="AB281" s="46"/>
      <c r="AC281" s="54"/>
      <c r="AD281" s="54"/>
      <c r="AE281" s="10">
        <v>1</v>
      </c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">
        <v>3</v>
      </c>
      <c r="AU281" s="9"/>
      <c r="AV281" s="10"/>
      <c r="AW281" s="9"/>
      <c r="AX281" s="10"/>
      <c r="AY281" s="7"/>
      <c r="AZ281" s="22">
        <v>0.21</v>
      </c>
      <c r="BA281" s="9">
        <v>0.15</v>
      </c>
      <c r="BB281" s="22"/>
      <c r="BC281" s="22">
        <v>0.64</v>
      </c>
      <c r="BD281" s="22"/>
      <c r="BE281" s="22"/>
      <c r="BF281" s="22"/>
    </row>
    <row r="282" spans="1:58" customFormat="1" ht="15" hidden="1" x14ac:dyDescent="0.15">
      <c r="A282" s="28"/>
      <c r="B282" s="1"/>
      <c r="C282" s="1"/>
      <c r="D282" s="1"/>
      <c r="E282" s="1"/>
      <c r="F282" s="1"/>
      <c r="G282" s="19">
        <v>280</v>
      </c>
      <c r="H282" s="19"/>
      <c r="I282" s="3">
        <v>40885</v>
      </c>
      <c r="J282" s="4"/>
      <c r="K282" s="4"/>
      <c r="L282" s="1" t="s">
        <v>9</v>
      </c>
      <c r="M282" s="1"/>
      <c r="N282" s="1"/>
      <c r="O282" s="43"/>
      <c r="P282" s="43"/>
      <c r="Q282" s="43"/>
      <c r="R282" s="1"/>
      <c r="S282" s="1"/>
      <c r="T282" s="1"/>
      <c r="U282" s="1"/>
      <c r="V282" s="1"/>
      <c r="W282" s="1"/>
      <c r="X282" s="1"/>
      <c r="Y282" s="1"/>
      <c r="Z282" s="46"/>
      <c r="AA282" s="46"/>
      <c r="AB282" s="46"/>
      <c r="AC282" s="54"/>
      <c r="AD282" s="54"/>
      <c r="AE282" s="10">
        <v>1</v>
      </c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">
        <v>4</v>
      </c>
      <c r="AU282" s="9"/>
      <c r="AV282" s="10"/>
      <c r="AW282" s="9"/>
      <c r="AX282" s="10"/>
      <c r="AY282" s="7"/>
      <c r="AZ282" s="22">
        <v>0.21</v>
      </c>
      <c r="BA282" s="9">
        <v>0.15</v>
      </c>
      <c r="BB282" s="22"/>
      <c r="BC282" s="22">
        <v>0.64</v>
      </c>
      <c r="BD282" s="22"/>
      <c r="BE282" s="22"/>
      <c r="BF282" s="22"/>
    </row>
    <row r="283" spans="1:58" customFormat="1" ht="15" hidden="1" x14ac:dyDescent="0.15">
      <c r="A283" s="28"/>
      <c r="B283" s="1"/>
      <c r="C283" s="1"/>
      <c r="D283" s="1"/>
      <c r="E283" s="1"/>
      <c r="F283" s="1"/>
      <c r="G283" s="19">
        <v>281</v>
      </c>
      <c r="H283" s="19"/>
      <c r="I283" s="3">
        <v>40885</v>
      </c>
      <c r="J283" s="4"/>
      <c r="K283" s="4"/>
      <c r="L283" s="1" t="s">
        <v>9</v>
      </c>
      <c r="M283" s="1"/>
      <c r="N283" s="1"/>
      <c r="O283" s="43"/>
      <c r="P283" s="43"/>
      <c r="Q283" s="43"/>
      <c r="R283" s="1"/>
      <c r="S283" s="1"/>
      <c r="T283" s="1"/>
      <c r="U283" s="1"/>
      <c r="V283" s="1"/>
      <c r="W283" s="1"/>
      <c r="X283" s="1"/>
      <c r="Y283" s="1"/>
      <c r="Z283" s="46"/>
      <c r="AA283" s="46"/>
      <c r="AB283" s="46"/>
      <c r="AC283" s="54"/>
      <c r="AD283" s="54"/>
      <c r="AE283" s="10">
        <v>3</v>
      </c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">
        <v>4</v>
      </c>
      <c r="AU283" s="9"/>
      <c r="AV283" s="10"/>
      <c r="AW283" s="9"/>
      <c r="AX283" s="10"/>
      <c r="AY283" s="7"/>
      <c r="AZ283" s="22">
        <v>0.21</v>
      </c>
      <c r="BA283" s="9">
        <v>0.15</v>
      </c>
      <c r="BB283" s="22"/>
      <c r="BC283" s="22">
        <v>0.64</v>
      </c>
      <c r="BD283" s="22"/>
      <c r="BE283" s="22"/>
      <c r="BF283" s="22"/>
    </row>
    <row r="284" spans="1:58" customFormat="1" ht="15" hidden="1" x14ac:dyDescent="0.15">
      <c r="A284" s="28"/>
      <c r="B284" s="1"/>
      <c r="C284" s="1"/>
      <c r="D284" s="1"/>
      <c r="E284" s="1"/>
      <c r="F284" s="1"/>
      <c r="G284" s="19">
        <v>282</v>
      </c>
      <c r="H284" s="19"/>
      <c r="I284" s="3">
        <v>40885</v>
      </c>
      <c r="J284" s="4"/>
      <c r="K284" s="4"/>
      <c r="L284" s="1" t="s">
        <v>9</v>
      </c>
      <c r="M284" s="1"/>
      <c r="N284" s="1"/>
      <c r="O284" s="43"/>
      <c r="P284" s="43"/>
      <c r="Q284" s="43"/>
      <c r="R284" s="1"/>
      <c r="S284" s="1"/>
      <c r="T284" s="1"/>
      <c r="U284" s="1"/>
      <c r="V284" s="1"/>
      <c r="W284" s="1"/>
      <c r="X284" s="1"/>
      <c r="Y284" s="1"/>
      <c r="Z284" s="46"/>
      <c r="AA284" s="46"/>
      <c r="AB284" s="46"/>
      <c r="AC284" s="54"/>
      <c r="AD284" s="54"/>
      <c r="AE284" s="10">
        <v>3</v>
      </c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">
        <v>2</v>
      </c>
      <c r="AU284" s="9"/>
      <c r="AV284" s="10"/>
      <c r="AW284" s="9"/>
      <c r="AX284" s="10"/>
      <c r="AY284" s="7" t="s">
        <v>33</v>
      </c>
      <c r="AZ284" s="22">
        <v>0.21</v>
      </c>
      <c r="BA284" s="9">
        <v>0.15</v>
      </c>
      <c r="BB284" s="22"/>
      <c r="BC284" s="22">
        <v>0.64</v>
      </c>
      <c r="BD284" s="22"/>
      <c r="BE284" s="22"/>
      <c r="BF284" s="22"/>
    </row>
    <row r="285" spans="1:58" customFormat="1" ht="15" hidden="1" x14ac:dyDescent="0.15">
      <c r="A285" s="28"/>
      <c r="B285" s="1"/>
      <c r="C285" s="1" t="s">
        <v>316</v>
      </c>
      <c r="D285" s="1" t="s">
        <v>316</v>
      </c>
      <c r="E285" s="1" t="s">
        <v>316</v>
      </c>
      <c r="F285" s="1" t="s">
        <v>318</v>
      </c>
      <c r="G285" s="19">
        <v>283</v>
      </c>
      <c r="H285" s="19" t="s">
        <v>510</v>
      </c>
      <c r="I285" s="3">
        <v>40890</v>
      </c>
      <c r="J285" s="4"/>
      <c r="K285" s="4"/>
      <c r="L285" s="1" t="s">
        <v>9</v>
      </c>
      <c r="M285" s="1"/>
      <c r="N285" s="1"/>
      <c r="O285" s="43"/>
      <c r="P285" s="43"/>
      <c r="Q285" s="43"/>
      <c r="R285" s="1"/>
      <c r="S285" s="1"/>
      <c r="T285" s="1"/>
      <c r="U285" s="1"/>
      <c r="V285" s="1"/>
      <c r="W285" s="1"/>
      <c r="X285" s="1"/>
      <c r="Y285" s="1"/>
      <c r="Z285" s="46"/>
      <c r="AA285" s="46"/>
      <c r="AB285" s="46"/>
      <c r="AC285" s="54"/>
      <c r="AD285" s="54"/>
      <c r="AE285" s="10">
        <v>3</v>
      </c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">
        <v>4</v>
      </c>
      <c r="AU285" s="9"/>
      <c r="AV285" s="10"/>
      <c r="AW285" s="9"/>
      <c r="AX285" s="10"/>
      <c r="AY285" s="7" t="s">
        <v>31</v>
      </c>
      <c r="AZ285" s="22">
        <v>0.21</v>
      </c>
      <c r="BA285" s="9">
        <v>0.5</v>
      </c>
      <c r="BB285" s="22"/>
      <c r="BC285" s="22">
        <v>0.28999999999999998</v>
      </c>
      <c r="BD285" s="22"/>
      <c r="BE285" s="22"/>
      <c r="BF285" s="22"/>
    </row>
    <row r="286" spans="1:58" customFormat="1" ht="15" hidden="1" x14ac:dyDescent="0.15">
      <c r="A286" s="28"/>
      <c r="B286" s="1"/>
      <c r="C286" s="1"/>
      <c r="D286" s="1"/>
      <c r="E286" s="1"/>
      <c r="F286" s="1"/>
      <c r="G286" s="19">
        <v>284</v>
      </c>
      <c r="H286" s="1" t="s">
        <v>511</v>
      </c>
      <c r="I286" s="3">
        <v>40890</v>
      </c>
      <c r="J286" s="4"/>
      <c r="K286" s="4"/>
      <c r="L286" s="1" t="s">
        <v>9</v>
      </c>
      <c r="M286" s="1"/>
      <c r="N286" s="1"/>
      <c r="O286" s="43"/>
      <c r="P286" s="43"/>
      <c r="Q286" s="43"/>
      <c r="R286" s="1"/>
      <c r="S286" s="1"/>
      <c r="T286" s="1"/>
      <c r="U286" s="1"/>
      <c r="V286" s="1"/>
      <c r="W286" s="1"/>
      <c r="X286" s="1"/>
      <c r="Y286" s="1"/>
      <c r="Z286" s="46"/>
      <c r="AA286" s="46"/>
      <c r="AB286" s="46"/>
      <c r="AC286" s="54"/>
      <c r="AD286" s="54"/>
      <c r="AE286" s="10">
        <v>3</v>
      </c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">
        <v>4</v>
      </c>
      <c r="AU286" s="9"/>
      <c r="AV286" s="10"/>
      <c r="AW286" s="9"/>
      <c r="AX286" s="10"/>
      <c r="AY286" s="7" t="s">
        <v>33</v>
      </c>
      <c r="AZ286" s="22">
        <v>0.21</v>
      </c>
      <c r="BA286" s="9">
        <v>0.5</v>
      </c>
      <c r="BB286" s="22"/>
      <c r="BC286" s="22">
        <v>0.28999999999999998</v>
      </c>
      <c r="BD286" s="22"/>
      <c r="BE286" s="22"/>
      <c r="BF286" s="22"/>
    </row>
    <row r="287" spans="1:58" customFormat="1" ht="15" hidden="1" x14ac:dyDescent="0.15">
      <c r="A287" s="28"/>
      <c r="B287" s="1"/>
      <c r="C287" s="1"/>
      <c r="D287" s="1"/>
      <c r="E287" s="1"/>
      <c r="F287" s="1"/>
      <c r="G287" s="19"/>
      <c r="H287" s="1"/>
      <c r="I287" s="3"/>
      <c r="J287" s="4"/>
      <c r="K287" s="4"/>
      <c r="L287" s="1"/>
      <c r="M287" s="1"/>
      <c r="N287" s="1"/>
      <c r="O287" s="43"/>
      <c r="P287" s="43"/>
      <c r="Q287" s="43"/>
      <c r="R287" s="1"/>
      <c r="S287" s="1"/>
      <c r="T287" s="1"/>
      <c r="U287" s="1"/>
      <c r="V287" s="1"/>
      <c r="W287" s="1"/>
      <c r="X287" s="1"/>
      <c r="Y287" s="1"/>
      <c r="Z287" s="46"/>
      <c r="AA287" s="46"/>
      <c r="AB287" s="46"/>
      <c r="AC287" s="54"/>
      <c r="AD287" s="54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"/>
      <c r="AU287" s="9"/>
      <c r="AV287" s="10"/>
      <c r="AW287" s="9"/>
      <c r="AX287" s="10"/>
      <c r="AY287" s="7"/>
      <c r="AZ287" s="22"/>
      <c r="BA287" s="9"/>
      <c r="BB287" s="22"/>
      <c r="BC287" s="22"/>
      <c r="BD287" s="22"/>
      <c r="BE287" s="22"/>
      <c r="BF287" s="22"/>
    </row>
    <row r="288" spans="1:58" ht="15" x14ac:dyDescent="0.15">
      <c r="A288" s="37"/>
      <c r="B288" s="19"/>
      <c r="C288" s="19"/>
      <c r="D288" s="19"/>
      <c r="E288" s="19"/>
      <c r="F288" s="19"/>
      <c r="G288" s="19">
        <v>737</v>
      </c>
      <c r="H288" s="176" t="s">
        <v>513</v>
      </c>
      <c r="I288" s="20"/>
      <c r="J288" s="21"/>
      <c r="K288" s="21"/>
      <c r="L288" s="19" t="s">
        <v>514</v>
      </c>
      <c r="M288" s="21">
        <v>0.77158417824074077</v>
      </c>
      <c r="N288" s="21">
        <v>0.7715959375</v>
      </c>
      <c r="O288" s="60">
        <f t="shared" ref="O288:O306" si="0">(N288-M288)*86400</f>
        <v>1.0159999999970637</v>
      </c>
      <c r="P288" s="60"/>
      <c r="Q288" s="60"/>
      <c r="R288" s="19">
        <v>3.6</v>
      </c>
      <c r="S288" s="19">
        <v>0.85</v>
      </c>
      <c r="T288" s="19">
        <v>0.91699776164110902</v>
      </c>
      <c r="U288" s="19">
        <f>SQRT(T288)</f>
        <v>0.95760000085688646</v>
      </c>
      <c r="V288" s="19">
        <v>0.12564527614410501</v>
      </c>
      <c r="W288" s="19">
        <v>2.2280000000000002</v>
      </c>
      <c r="X288" s="56">
        <v>0.45018710000000001</v>
      </c>
      <c r="Y288" s="56">
        <v>99</v>
      </c>
      <c r="Z288" s="19">
        <v>0.258884</v>
      </c>
      <c r="AA288" s="19">
        <f t="shared" ref="AA288:AA300" si="1">Z288*V288/8</f>
        <v>4.0659439586613099E-3</v>
      </c>
      <c r="AB288" s="19">
        <f>AA288*(1/1000)^2</f>
        <v>4.0659439586613099E-9</v>
      </c>
      <c r="AC288" s="64">
        <v>1.4615335E-8</v>
      </c>
      <c r="AD288" s="139">
        <f t="shared" ref="AD288:AD300" si="2">AC288/AB288 * 100</f>
        <v>359.45736460204483</v>
      </c>
      <c r="AE288" s="39">
        <v>1</v>
      </c>
      <c r="AF288" s="132">
        <v>5.7020817174665996E-10</v>
      </c>
      <c r="AG288" s="132">
        <v>1.3344190605438501E-8</v>
      </c>
      <c r="AH288" s="132">
        <v>3.6814787241197903E-8</v>
      </c>
      <c r="AI288" s="132">
        <v>4.8455423115533901E-9</v>
      </c>
      <c r="AJ288" s="132">
        <v>7.5879323512837502E-9</v>
      </c>
      <c r="AK288" s="19">
        <v>5.2140289813524494E-9</v>
      </c>
      <c r="AL288" s="132">
        <v>8.9177677107558407E-9</v>
      </c>
      <c r="AM288" s="132">
        <v>4.7014977271256594E-9</v>
      </c>
      <c r="AT288" s="19">
        <v>2</v>
      </c>
      <c r="AW288" s="38"/>
      <c r="AY288" s="40" t="s">
        <v>33</v>
      </c>
      <c r="AZ288" s="41">
        <v>0.25</v>
      </c>
      <c r="BA288" s="38">
        <v>0.75</v>
      </c>
    </row>
    <row r="289" spans="1:63" ht="15" x14ac:dyDescent="0.15">
      <c r="A289" s="37"/>
      <c r="B289" s="19"/>
      <c r="C289" s="19"/>
      <c r="D289" s="19"/>
      <c r="E289" s="19"/>
      <c r="F289" s="19"/>
      <c r="G289" s="19">
        <v>738</v>
      </c>
      <c r="H289" s="179" t="s">
        <v>515</v>
      </c>
      <c r="I289" s="20"/>
      <c r="J289" s="21"/>
      <c r="K289" s="21"/>
      <c r="L289" s="19" t="s">
        <v>514</v>
      </c>
      <c r="M289" s="21">
        <v>0.79931792824074066</v>
      </c>
      <c r="N289" s="21">
        <v>0.79943415509259264</v>
      </c>
      <c r="O289" s="60">
        <f>(N289-M289)*86400</f>
        <v>10.042000000010631</v>
      </c>
      <c r="P289" s="60">
        <v>11.416700000000001</v>
      </c>
      <c r="Q289" s="60">
        <v>10.042000000010631</v>
      </c>
      <c r="R289" s="19">
        <v>16</v>
      </c>
      <c r="S289" s="19">
        <v>5.35</v>
      </c>
      <c r="T289" s="19">
        <v>5.45316064148916</v>
      </c>
      <c r="U289" s="19">
        <f t="shared" ref="U289:U300" si="3">SQRT(T289)</f>
        <v>2.3352003429019019</v>
      </c>
      <c r="V289" s="19">
        <v>0.86542574294104924</v>
      </c>
      <c r="W289" s="19">
        <v>3.0550000000000002</v>
      </c>
      <c r="X289" s="19">
        <v>1.5599007653609722E-2</v>
      </c>
      <c r="Y289" s="56">
        <v>63</v>
      </c>
      <c r="Z289" s="19">
        <v>2.76969E-2</v>
      </c>
      <c r="AA289" s="19">
        <f t="shared" si="1"/>
        <v>2.9962012824579932E-3</v>
      </c>
      <c r="AB289" s="19">
        <f>AA289*(1/1000)^2</f>
        <v>2.9962012824579932E-9</v>
      </c>
      <c r="AC289" s="64">
        <v>8.4218549999999998E-10</v>
      </c>
      <c r="AD289" s="139">
        <f t="shared" si="2"/>
        <v>28.108442010581356</v>
      </c>
      <c r="AE289" s="39">
        <v>1</v>
      </c>
      <c r="AF289" s="132">
        <v>2.9110108391821102E-9</v>
      </c>
      <c r="AG289" s="132">
        <v>3.0001747878197E-9</v>
      </c>
      <c r="AH289" s="132">
        <v>3.1114469564940601E-9</v>
      </c>
      <c r="AI289" s="132">
        <v>2.98853744624199E-9</v>
      </c>
      <c r="AJ289" s="132">
        <v>2.9972088579799899E-9</v>
      </c>
      <c r="AK289" s="64">
        <v>2.5313168287143401E-11</v>
      </c>
      <c r="AL289" s="132">
        <v>2.9975347629621199E-9</v>
      </c>
      <c r="AM289" s="132">
        <v>2.9158794266643998E-11</v>
      </c>
      <c r="AN289" s="132">
        <v>0.95582370843201503</v>
      </c>
      <c r="AO289" s="132">
        <v>1.54154758720523</v>
      </c>
      <c r="AP289" s="132">
        <v>2.3601136205592002</v>
      </c>
      <c r="AQ289" s="132">
        <v>1.1355584016132201</v>
      </c>
      <c r="AR289" s="132">
        <v>1.6598078107519201</v>
      </c>
      <c r="AS289" s="132">
        <v>2.2389999611182501</v>
      </c>
      <c r="AT289" s="19">
        <v>3</v>
      </c>
      <c r="AW289" s="38"/>
      <c r="AY289" s="40" t="s">
        <v>33</v>
      </c>
      <c r="AZ289" s="41">
        <v>0.25</v>
      </c>
      <c r="BA289" s="38">
        <v>0.75</v>
      </c>
      <c r="BH289" s="42" t="s">
        <v>713</v>
      </c>
      <c r="BI289" s="42" t="s">
        <v>713</v>
      </c>
    </row>
    <row r="290" spans="1:63" ht="15" x14ac:dyDescent="0.15">
      <c r="A290" s="37"/>
      <c r="B290" s="19"/>
      <c r="C290" s="19"/>
      <c r="D290" s="19"/>
      <c r="E290" s="19"/>
      <c r="F290" s="19"/>
      <c r="G290" s="19">
        <v>739</v>
      </c>
      <c r="H290" s="176" t="s">
        <v>516</v>
      </c>
      <c r="I290" s="20"/>
      <c r="J290" s="21"/>
      <c r="K290" s="21"/>
      <c r="L290" s="19" t="s">
        <v>514</v>
      </c>
      <c r="M290" s="21">
        <v>41683.909519826389</v>
      </c>
      <c r="N290" s="21">
        <v>41683.909521168978</v>
      </c>
      <c r="O290" s="60">
        <f>(N290-M290)*86400</f>
        <v>0.11599967256188393</v>
      </c>
      <c r="P290" s="60">
        <v>1.4</v>
      </c>
      <c r="Q290" s="60">
        <v>0.1160000000055561</v>
      </c>
      <c r="R290" s="19">
        <v>2.5</v>
      </c>
      <c r="S290" s="19">
        <v>10.02</v>
      </c>
      <c r="T290" s="19">
        <v>10.101267409504567</v>
      </c>
      <c r="U290" s="19">
        <f t="shared" si="3"/>
        <v>3.1782491106747073</v>
      </c>
      <c r="V290" s="19">
        <v>0.31147821928890457</v>
      </c>
      <c r="W290" s="19">
        <v>3.2570000000000001</v>
      </c>
      <c r="X290" s="56">
        <v>0.23710700000000001</v>
      </c>
      <c r="Y290" s="56">
        <v>99</v>
      </c>
      <c r="Z290" s="19">
        <v>3.2718999999999999E-3</v>
      </c>
      <c r="AA290" s="19">
        <f t="shared" si="1"/>
        <v>1.2739069821142085E-4</v>
      </c>
      <c r="AB290" s="19">
        <f t="shared" ref="AB290:AB296" si="4">AA290*(1/1000)^2</f>
        <v>1.2739069821142084E-10</v>
      </c>
      <c r="AC290" s="64">
        <v>1.4752020000000001E-10</v>
      </c>
      <c r="AD290" s="139">
        <f t="shared" si="2"/>
        <v>115.80139058125872</v>
      </c>
      <c r="AE290" s="39">
        <v>1</v>
      </c>
      <c r="AF290" s="132">
        <v>1.1987585402076E-11</v>
      </c>
      <c r="AG290" s="132">
        <v>1.45528068027876E-10</v>
      </c>
      <c r="AH290" s="132">
        <v>3.2181646595222401E-10</v>
      </c>
      <c r="AI290" s="132">
        <v>1.2698619253333901E-10</v>
      </c>
      <c r="AJ290" s="132">
        <v>1.2794437257287E-10</v>
      </c>
      <c r="AK290" s="19">
        <v>4.7758161284196992E-11</v>
      </c>
      <c r="AL290" s="132">
        <v>1.2695859274528801E-10</v>
      </c>
      <c r="AM290" s="132">
        <v>5.522676816789E-11</v>
      </c>
      <c r="AT290" s="19">
        <v>3</v>
      </c>
      <c r="AW290" s="38"/>
      <c r="AY290" s="40" t="s">
        <v>33</v>
      </c>
      <c r="AZ290" s="41">
        <v>0.25</v>
      </c>
      <c r="BA290" s="38">
        <v>0.75</v>
      </c>
      <c r="BH290" s="42" t="s">
        <v>713</v>
      </c>
      <c r="BI290" s="42" t="s">
        <v>713</v>
      </c>
    </row>
    <row r="291" spans="1:63" ht="15" x14ac:dyDescent="0.15">
      <c r="A291" s="37"/>
      <c r="B291" s="19"/>
      <c r="C291" s="19"/>
      <c r="D291" s="19"/>
      <c r="E291" s="19"/>
      <c r="F291" s="19"/>
      <c r="G291" s="19">
        <v>740</v>
      </c>
      <c r="H291" s="176" t="s">
        <v>517</v>
      </c>
      <c r="I291" s="20"/>
      <c r="J291" s="21"/>
      <c r="K291" s="21"/>
      <c r="L291" s="19" t="s">
        <v>514</v>
      </c>
      <c r="M291" s="21">
        <v>0.871251712962963</v>
      </c>
      <c r="N291" s="21">
        <v>0.87125305555555554</v>
      </c>
      <c r="O291" s="60">
        <f>(N291-M291)*86400</f>
        <v>0.11599999999596378</v>
      </c>
      <c r="P291" s="60">
        <v>1.2333000000000001</v>
      </c>
      <c r="Q291" s="60">
        <v>0.11599999999596378</v>
      </c>
      <c r="R291" s="19">
        <v>6</v>
      </c>
      <c r="S291" s="19">
        <v>3.25</v>
      </c>
      <c r="T291" s="19">
        <v>3.0959347453951964</v>
      </c>
      <c r="U291" s="19">
        <f t="shared" si="3"/>
        <v>1.7595268527064873</v>
      </c>
      <c r="V291" s="19">
        <v>0.87856072468684909</v>
      </c>
      <c r="W291" s="19">
        <v>2.6739999999999999</v>
      </c>
      <c r="X291" s="19">
        <v>1.8538767904454526E-2</v>
      </c>
      <c r="Y291" s="56">
        <v>100</v>
      </c>
      <c r="Z291" s="19">
        <v>5.5978E-2</v>
      </c>
      <c r="AA291" s="19">
        <f t="shared" si="1"/>
        <v>6.1475090308150552E-3</v>
      </c>
      <c r="AB291" s="19">
        <f t="shared" si="4"/>
        <v>6.147509030815055E-9</v>
      </c>
      <c r="AC291" s="64">
        <v>1.7931860000000001E-9</v>
      </c>
      <c r="AD291" s="139">
        <f t="shared" si="2"/>
        <v>29.169310545319426</v>
      </c>
      <c r="AE291" s="39">
        <v>1</v>
      </c>
      <c r="AF291" s="132">
        <v>5.7020167867356104E-9</v>
      </c>
      <c r="AG291" s="132">
        <v>6.1712267450907499E-9</v>
      </c>
      <c r="AH291" s="132">
        <v>6.7730651742006203E-9</v>
      </c>
      <c r="AI291" s="132">
        <v>6.1037929307288703E-9</v>
      </c>
      <c r="AJ291" s="132">
        <v>6.1534811709112898E-9</v>
      </c>
      <c r="AK291" s="19">
        <v>1.3431779520867059E-10</v>
      </c>
      <c r="AL291" s="132">
        <v>6.1554114206453701E-9</v>
      </c>
      <c r="AM291" s="132">
        <v>1.5463827592737004E-10</v>
      </c>
      <c r="AT291" s="19">
        <v>2.5</v>
      </c>
      <c r="AW291" s="38"/>
      <c r="AY291" s="40" t="s">
        <v>33</v>
      </c>
      <c r="AZ291" s="41">
        <v>0.25</v>
      </c>
      <c r="BA291" s="38">
        <v>0.75</v>
      </c>
      <c r="BH291" s="42" t="s">
        <v>713</v>
      </c>
      <c r="BI291" s="42" t="s">
        <v>713</v>
      </c>
    </row>
    <row r="292" spans="1:63" ht="15" x14ac:dyDescent="0.15">
      <c r="A292" s="37"/>
      <c r="B292" s="19"/>
      <c r="C292" s="19"/>
      <c r="D292" s="19"/>
      <c r="E292" s="19"/>
      <c r="F292" s="19"/>
      <c r="G292" s="49">
        <v>741</v>
      </c>
      <c r="H292" s="176" t="s">
        <v>518</v>
      </c>
      <c r="I292" s="20"/>
      <c r="J292" s="21"/>
      <c r="K292" s="21"/>
      <c r="L292" s="19" t="s">
        <v>514</v>
      </c>
      <c r="M292" s="21">
        <v>0.89733310185185189</v>
      </c>
      <c r="N292" s="21">
        <v>0.89733445601851847</v>
      </c>
      <c r="O292" s="60">
        <f>(N292-M292)*86400</f>
        <v>0.1169999999923732</v>
      </c>
      <c r="P292" s="60">
        <v>1.2</v>
      </c>
      <c r="Q292" s="60">
        <v>0.1169999999923732</v>
      </c>
      <c r="R292" s="19">
        <v>2.1</v>
      </c>
      <c r="S292" s="19">
        <v>3.1</v>
      </c>
      <c r="T292" s="19">
        <v>3.0468577852558467</v>
      </c>
      <c r="U292" s="49">
        <f t="shared" si="3"/>
        <v>1.745525074370416</v>
      </c>
      <c r="V292" s="19">
        <v>0.77675921546693028</v>
      </c>
      <c r="W292" s="19">
        <v>1.956</v>
      </c>
      <c r="X292" s="19">
        <v>0.10605383991423174</v>
      </c>
      <c r="Y292" s="56">
        <v>100</v>
      </c>
      <c r="Z292" s="58">
        <v>1.0078200000000001E-2</v>
      </c>
      <c r="AA292" s="58">
        <f t="shared" si="1"/>
        <v>9.7854184066485206E-4</v>
      </c>
      <c r="AB292" s="19">
        <f>AA292*(1/1000)^2</f>
        <v>9.7854184066485194E-10</v>
      </c>
      <c r="AC292" s="64">
        <v>6.5843350000000005E-10</v>
      </c>
      <c r="AD292" s="139">
        <f t="shared" si="2"/>
        <v>67.287209666235597</v>
      </c>
      <c r="AE292" s="39">
        <v>1</v>
      </c>
      <c r="AF292" s="132">
        <v>7.8727040484817499E-10</v>
      </c>
      <c r="AG292" s="132">
        <v>9.7531666483750102E-10</v>
      </c>
      <c r="AH292" s="132">
        <v>1.1458613606050599E-9</v>
      </c>
      <c r="AI292" s="132">
        <v>9.8781000707772203E-10</v>
      </c>
      <c r="AJ292" s="132">
        <v>9.7770773823688395E-10</v>
      </c>
      <c r="AK292" s="19">
        <v>4.5465176151596053E-11</v>
      </c>
      <c r="AL292" s="132">
        <v>9.7744435896400702E-10</v>
      </c>
      <c r="AM292" s="132">
        <v>5.2415999165223055E-11</v>
      </c>
      <c r="AT292" s="19">
        <v>2</v>
      </c>
      <c r="AW292" s="38"/>
      <c r="AY292" s="40" t="s">
        <v>33</v>
      </c>
      <c r="AZ292" s="41">
        <v>0.25</v>
      </c>
      <c r="BA292" s="38">
        <v>0.75</v>
      </c>
      <c r="BG292" s="94" t="s">
        <v>702</v>
      </c>
      <c r="BH292" s="42" t="s">
        <v>381</v>
      </c>
      <c r="BI292" s="42" t="s">
        <v>723</v>
      </c>
    </row>
    <row r="293" spans="1:63" ht="15" x14ac:dyDescent="0.15">
      <c r="A293" s="37"/>
      <c r="B293" s="19"/>
      <c r="C293" s="19"/>
      <c r="D293" s="19"/>
      <c r="E293" s="19"/>
      <c r="F293" s="19"/>
      <c r="G293" s="19">
        <v>742</v>
      </c>
      <c r="H293" s="176" t="s">
        <v>519</v>
      </c>
      <c r="I293" s="20"/>
      <c r="J293" s="21"/>
      <c r="K293" s="21"/>
      <c r="L293" s="19" t="s">
        <v>514</v>
      </c>
      <c r="M293" s="21">
        <v>0.91440634259259257</v>
      </c>
      <c r="N293" s="21">
        <v>0.91440771990740732</v>
      </c>
      <c r="O293" s="60">
        <f t="shared" si="0"/>
        <v>0.11899999999478439</v>
      </c>
      <c r="P293" s="60">
        <v>1.3332999999999999</v>
      </c>
      <c r="Q293" s="60">
        <v>0.11899999999478439</v>
      </c>
      <c r="R293" s="19">
        <v>5.5</v>
      </c>
      <c r="S293" s="19">
        <v>10.9</v>
      </c>
      <c r="T293" s="19">
        <v>11.094297634568733</v>
      </c>
      <c r="U293" s="19">
        <f t="shared" si="3"/>
        <v>3.3308103570405705</v>
      </c>
      <c r="V293" s="19">
        <v>0.77816955381709207</v>
      </c>
      <c r="W293" s="19">
        <v>3.7469999999999999</v>
      </c>
      <c r="X293" s="19">
        <v>1.3175665711066884E-2</v>
      </c>
      <c r="Y293" s="56">
        <v>99</v>
      </c>
      <c r="Z293" s="19">
        <v>1.04213E-2</v>
      </c>
      <c r="AA293" s="19">
        <f t="shared" si="1"/>
        <v>1.0136922963992576E-3</v>
      </c>
      <c r="AB293" s="19">
        <f t="shared" si="4"/>
        <v>1.0136922963992575E-9</v>
      </c>
      <c r="AC293" s="64">
        <v>3.4317479999999999E-10</v>
      </c>
      <c r="AD293" s="139">
        <f t="shared" si="2"/>
        <v>33.853941794664244</v>
      </c>
      <c r="AE293" s="39">
        <v>1</v>
      </c>
      <c r="AF293" s="132">
        <v>1.0058049348175301E-9</v>
      </c>
      <c r="AG293" s="132">
        <v>1.0139439633665E-9</v>
      </c>
      <c r="AH293" s="132">
        <v>1.0235711059431299E-9</v>
      </c>
      <c r="AI293" s="132">
        <v>1.01308366590674E-9</v>
      </c>
      <c r="AJ293" s="132">
        <v>1.0137511918854199E-9</v>
      </c>
      <c r="AK293" s="19">
        <v>2.2823611428100737E-12</v>
      </c>
      <c r="AL293" s="132">
        <v>1.01377213836793E-9</v>
      </c>
      <c r="AM293" s="132">
        <v>2.6324124892000859E-12</v>
      </c>
      <c r="AT293" s="19">
        <v>4</v>
      </c>
      <c r="AW293" s="38"/>
      <c r="AY293" s="40" t="s">
        <v>33</v>
      </c>
      <c r="AZ293" s="41">
        <v>0.25</v>
      </c>
      <c r="BA293" s="38">
        <v>0.75</v>
      </c>
      <c r="BH293" s="42" t="s">
        <v>713</v>
      </c>
      <c r="BI293" s="42" t="s">
        <v>713</v>
      </c>
    </row>
    <row r="294" spans="1:63" ht="15" x14ac:dyDescent="0.15">
      <c r="A294" s="37"/>
      <c r="B294" s="19"/>
      <c r="C294" s="19"/>
      <c r="D294" s="19"/>
      <c r="E294" s="19"/>
      <c r="F294" s="19"/>
      <c r="G294" s="19">
        <v>743</v>
      </c>
      <c r="H294" s="176" t="s">
        <v>520</v>
      </c>
      <c r="I294" s="20"/>
      <c r="J294" s="21"/>
      <c r="K294" s="21"/>
      <c r="L294" s="19" t="s">
        <v>514</v>
      </c>
      <c r="M294" s="21">
        <v>0.96377280092592599</v>
      </c>
      <c r="N294" s="21">
        <v>0.96377414351851842</v>
      </c>
      <c r="O294" s="60">
        <f t="shared" si="0"/>
        <v>0.11599999998637145</v>
      </c>
      <c r="P294" s="60">
        <v>1.5667</v>
      </c>
      <c r="Q294" s="60">
        <v>0.11599999998637145</v>
      </c>
      <c r="R294" s="19">
        <v>5.5</v>
      </c>
      <c r="S294" s="19">
        <v>20.5</v>
      </c>
      <c r="T294" s="19">
        <v>20.636600650073703</v>
      </c>
      <c r="U294" s="19">
        <f t="shared" si="3"/>
        <v>4.5427525411443783</v>
      </c>
      <c r="V294" s="19">
        <v>0.57256821198903618</v>
      </c>
      <c r="W294" s="19">
        <v>4.7670000000000003</v>
      </c>
      <c r="X294" s="19">
        <v>1.0189170981642985E-2</v>
      </c>
      <c r="Y294" s="56">
        <v>98</v>
      </c>
      <c r="Z294" s="19">
        <v>4.89326E-3</v>
      </c>
      <c r="AA294" s="19">
        <f t="shared" si="1"/>
        <v>3.5021564112468391E-4</v>
      </c>
      <c r="AB294" s="19">
        <f t="shared" si="4"/>
        <v>3.502156411246839E-10</v>
      </c>
      <c r="AC294" s="64">
        <v>1.5270214999999999E-10</v>
      </c>
      <c r="AD294" s="139">
        <f t="shared" si="2"/>
        <v>43.602321560970751</v>
      </c>
      <c r="AE294" s="39">
        <v>1</v>
      </c>
      <c r="AF294" s="132">
        <v>3.3910070984267899E-10</v>
      </c>
      <c r="AG294" s="132">
        <v>3.5022631800424602E-10</v>
      </c>
      <c r="AH294" s="132">
        <v>3.6146669212776799E-10</v>
      </c>
      <c r="AI294" s="132">
        <v>3.4969976587336901E-10</v>
      </c>
      <c r="AJ294" s="132">
        <v>3.5021615194375002E-10</v>
      </c>
      <c r="AK294" s="19">
        <v>2.855601921377993E-12</v>
      </c>
      <c r="AL294" s="132">
        <v>3.5021701005921101E-10</v>
      </c>
      <c r="AM294" s="132">
        <v>3.2938495671519809E-12</v>
      </c>
      <c r="AT294" s="19">
        <v>5</v>
      </c>
      <c r="AW294" s="38"/>
      <c r="AY294" s="40" t="s">
        <v>33</v>
      </c>
      <c r="AZ294" s="41">
        <v>0.25</v>
      </c>
      <c r="BA294" s="38">
        <v>0.75</v>
      </c>
      <c r="BH294" s="42" t="s">
        <v>713</v>
      </c>
      <c r="BI294" s="42" t="s">
        <v>713</v>
      </c>
    </row>
    <row r="295" spans="1:63" ht="15" x14ac:dyDescent="0.15">
      <c r="A295" s="37"/>
      <c r="B295" s="19"/>
      <c r="C295" s="19"/>
      <c r="D295" s="19"/>
      <c r="E295" s="19"/>
      <c r="F295" s="19"/>
      <c r="G295" s="49">
        <v>744</v>
      </c>
      <c r="H295" s="176" t="s">
        <v>552</v>
      </c>
      <c r="I295" s="20"/>
      <c r="J295" s="21"/>
      <c r="K295" s="21"/>
      <c r="L295" s="19" t="s">
        <v>514</v>
      </c>
      <c r="M295" s="21">
        <v>0.58631174768518524</v>
      </c>
      <c r="N295" s="21">
        <v>0.58634674768518524</v>
      </c>
      <c r="O295" s="60">
        <f t="shared" si="0"/>
        <v>3.0240000000006262</v>
      </c>
      <c r="P295" s="60">
        <v>4.1166999999999998</v>
      </c>
      <c r="Q295" s="60">
        <v>3.0240000000006262</v>
      </c>
      <c r="R295" s="19">
        <v>12.22</v>
      </c>
      <c r="S295" s="19">
        <v>3.8</v>
      </c>
      <c r="T295" s="19">
        <v>3.5703419841874</v>
      </c>
      <c r="U295" s="49">
        <f t="shared" si="3"/>
        <v>1.8895348592146692</v>
      </c>
      <c r="V295" s="19">
        <v>0.99756129747618505</v>
      </c>
      <c r="W295" s="19">
        <v>3.3410000000000002</v>
      </c>
      <c r="X295" s="19">
        <v>3.7223011081678678E-2</v>
      </c>
      <c r="Y295" s="56">
        <v>99</v>
      </c>
      <c r="Z295" s="58">
        <v>0.103558</v>
      </c>
      <c r="AA295" s="58">
        <f t="shared" si="1"/>
        <v>1.2913181605504847E-2</v>
      </c>
      <c r="AB295" s="19">
        <f t="shared" si="4"/>
        <v>1.2913181605504847E-8</v>
      </c>
      <c r="AC295" s="64">
        <v>3.0636604999999999E-9</v>
      </c>
      <c r="AD295" s="139">
        <f t="shared" si="2"/>
        <v>23.725063222947096</v>
      </c>
      <c r="AE295" s="39">
        <v>1</v>
      </c>
      <c r="AF295" s="132">
        <v>1.22602443142463E-8</v>
      </c>
      <c r="AG295" s="132">
        <v>1.29472008569119E-8</v>
      </c>
      <c r="AH295" s="132">
        <v>1.38241134075504E-8</v>
      </c>
      <c r="AI295" s="132">
        <v>1.2846677768243999E-8</v>
      </c>
      <c r="AJ295" s="132">
        <v>1.2921758882786299E-8</v>
      </c>
      <c r="AK295" s="19">
        <v>1.9690035147190061E-10</v>
      </c>
      <c r="AL295" s="132">
        <v>1.2924549250635899E-8</v>
      </c>
      <c r="AM295" s="132">
        <v>2.267408024915005E-10</v>
      </c>
      <c r="AT295" s="19">
        <v>3</v>
      </c>
      <c r="AW295" s="38"/>
      <c r="AY295" s="40" t="s">
        <v>31</v>
      </c>
      <c r="AZ295" s="41">
        <v>0.4</v>
      </c>
      <c r="BA295" s="38">
        <v>0.6</v>
      </c>
      <c r="BG295" s="94" t="s">
        <v>701</v>
      </c>
      <c r="BH295" s="42" t="s">
        <v>723</v>
      </c>
      <c r="BI295" s="42" t="s">
        <v>713</v>
      </c>
      <c r="BK295" s="42">
        <f>IF(BH295="Y",1,0)</f>
        <v>0</v>
      </c>
    </row>
    <row r="296" spans="1:63" ht="15" x14ac:dyDescent="0.15">
      <c r="A296" s="37"/>
      <c r="B296" s="19"/>
      <c r="C296" s="19"/>
      <c r="D296" s="19"/>
      <c r="E296" s="19"/>
      <c r="F296" s="19"/>
      <c r="G296" s="19">
        <v>745</v>
      </c>
      <c r="H296" s="176" t="s">
        <v>553</v>
      </c>
      <c r="I296" s="20"/>
      <c r="J296" s="21"/>
      <c r="K296" s="21"/>
      <c r="L296" s="19" t="s">
        <v>514</v>
      </c>
      <c r="M296" s="21">
        <v>0.60043943287037038</v>
      </c>
      <c r="N296" s="21">
        <v>0.60049766203703703</v>
      </c>
      <c r="O296" s="60">
        <f t="shared" si="0"/>
        <v>5.0309999999981869</v>
      </c>
      <c r="P296" s="60">
        <v>6.4166999999999996</v>
      </c>
      <c r="Q296" s="60">
        <v>5.0309999999981869</v>
      </c>
      <c r="R296" s="19">
        <v>15</v>
      </c>
      <c r="S296" s="19">
        <v>4</v>
      </c>
      <c r="T296" s="19">
        <v>3.59841153227396</v>
      </c>
      <c r="U296" s="19">
        <f t="shared" si="3"/>
        <v>1.8969479519148542</v>
      </c>
      <c r="V296" s="19">
        <v>1.01357446734192</v>
      </c>
      <c r="W296" s="19">
        <v>3.444</v>
      </c>
      <c r="X296" s="56">
        <v>0.1058259</v>
      </c>
      <c r="Y296" s="56">
        <v>101</v>
      </c>
      <c r="Z296" s="19">
        <v>0.114583</v>
      </c>
      <c r="AA296" s="19">
        <f t="shared" si="1"/>
        <v>1.4517300398929903E-2</v>
      </c>
      <c r="AB296" s="19">
        <f t="shared" si="4"/>
        <v>1.4517300398929903E-8</v>
      </c>
      <c r="AC296" s="64">
        <v>3.6396469999999998E-9</v>
      </c>
      <c r="AD296" s="139">
        <f t="shared" si="2"/>
        <v>25.0711006866558</v>
      </c>
      <c r="AE296" s="39">
        <v>1</v>
      </c>
      <c r="AF296" s="132">
        <v>1.3349786696651901E-8</v>
      </c>
      <c r="AG296" s="132">
        <v>1.44855593140019E-8</v>
      </c>
      <c r="AH296" s="132">
        <v>1.54449675641686E-8</v>
      </c>
      <c r="AI296" s="132">
        <v>1.4588954086351801E-8</v>
      </c>
      <c r="AJ296" s="132">
        <v>1.45092819110574E-8</v>
      </c>
      <c r="AK296" s="19">
        <v>2.6304386013809965E-10</v>
      </c>
      <c r="AL296" s="132">
        <v>1.45067180081906E-8</v>
      </c>
      <c r="AM296" s="132">
        <v>3.030191614873994E-10</v>
      </c>
      <c r="AT296" s="19">
        <v>3</v>
      </c>
      <c r="AW296" s="38"/>
      <c r="AY296" s="40" t="s">
        <v>31</v>
      </c>
      <c r="AZ296" s="41">
        <v>0.4</v>
      </c>
      <c r="BA296" s="38">
        <v>0.6</v>
      </c>
      <c r="BH296" s="42" t="s">
        <v>723</v>
      </c>
      <c r="BI296" s="42" t="s">
        <v>713</v>
      </c>
      <c r="BK296" s="42">
        <f>IF(BH296="Y",1,0)</f>
        <v>0</v>
      </c>
    </row>
    <row r="297" spans="1:63" ht="15" x14ac:dyDescent="0.15">
      <c r="A297" s="37"/>
      <c r="B297" s="19"/>
      <c r="C297" s="19"/>
      <c r="D297" s="19"/>
      <c r="E297" s="19"/>
      <c r="F297" s="19"/>
      <c r="G297" s="19">
        <v>746</v>
      </c>
      <c r="H297" s="176" t="s">
        <v>554</v>
      </c>
      <c r="I297" s="20"/>
      <c r="J297" s="21"/>
      <c r="K297" s="21"/>
      <c r="L297" s="19" t="s">
        <v>514</v>
      </c>
      <c r="M297" s="21">
        <v>0.63288850694444443</v>
      </c>
      <c r="N297" s="21">
        <v>0.63294673611111107</v>
      </c>
      <c r="O297" s="60">
        <f t="shared" si="0"/>
        <v>5.0309999999981869</v>
      </c>
      <c r="P297" s="60">
        <v>6.65</v>
      </c>
      <c r="Q297" s="60">
        <v>5.0309999999981869</v>
      </c>
      <c r="R297" s="19">
        <v>23.4</v>
      </c>
      <c r="S297" s="19">
        <v>6</v>
      </c>
      <c r="T297" s="19">
        <v>5.6668625934641099</v>
      </c>
      <c r="U297" s="19">
        <f t="shared" si="3"/>
        <v>2.3805172953507627</v>
      </c>
      <c r="V297" s="19">
        <v>0.92819728428385595</v>
      </c>
      <c r="W297" s="19">
        <v>4.577</v>
      </c>
      <c r="X297" s="19">
        <v>1.7337524421788E-2</v>
      </c>
      <c r="Y297" s="56">
        <v>100</v>
      </c>
      <c r="Z297" s="19">
        <v>0.141735</v>
      </c>
      <c r="AA297" s="19">
        <f t="shared" si="1"/>
        <v>1.6444755260996539E-2</v>
      </c>
      <c r="AB297" s="19">
        <f>AA297*(1/1000)^2</f>
        <v>1.6444755260996537E-8</v>
      </c>
      <c r="AC297" s="64">
        <v>2.8471664999999999E-9</v>
      </c>
      <c r="AD297" s="139">
        <f t="shared" si="2"/>
        <v>17.313523094824486</v>
      </c>
      <c r="AE297" s="39">
        <v>1</v>
      </c>
      <c r="AF297" s="132">
        <v>1.5518447725600501E-8</v>
      </c>
      <c r="AG297" s="132">
        <v>1.6476800767901401E-8</v>
      </c>
      <c r="AH297" s="132">
        <v>1.7611606467535601E-8</v>
      </c>
      <c r="AI297" s="132">
        <v>1.6375868657997602E-8</v>
      </c>
      <c r="AJ297" s="132">
        <v>1.64530033517843E-8</v>
      </c>
      <c r="AK297" s="19">
        <v>2.6548420036480143E-10</v>
      </c>
      <c r="AL297" s="132">
        <v>1.6455639848245901E-8</v>
      </c>
      <c r="AM297" s="132">
        <v>3.0598128333530031E-10</v>
      </c>
      <c r="AT297" s="19">
        <v>4</v>
      </c>
      <c r="AW297" s="38"/>
      <c r="AY297" s="40" t="s">
        <v>31</v>
      </c>
      <c r="AZ297" s="41">
        <v>0.4</v>
      </c>
      <c r="BA297" s="38">
        <v>0.6</v>
      </c>
      <c r="BH297" s="42" t="s">
        <v>723</v>
      </c>
      <c r="BI297" s="42" t="s">
        <v>713</v>
      </c>
      <c r="BK297" s="42">
        <f>IF(BH297="Y",1,0)</f>
        <v>0</v>
      </c>
    </row>
    <row r="298" spans="1:63" ht="15" x14ac:dyDescent="0.15">
      <c r="A298" s="37"/>
      <c r="B298" s="19"/>
      <c r="C298" s="19"/>
      <c r="D298" s="19"/>
      <c r="E298" s="19"/>
      <c r="F298" s="19"/>
      <c r="G298" s="19">
        <v>747</v>
      </c>
      <c r="H298" s="176" t="s">
        <v>555</v>
      </c>
      <c r="I298" s="20"/>
      <c r="J298" s="21"/>
      <c r="K298" s="21"/>
      <c r="L298" s="19" t="s">
        <v>514</v>
      </c>
      <c r="M298" s="21">
        <v>0.6572771296296297</v>
      </c>
      <c r="N298" s="21">
        <v>0.6573353472222222</v>
      </c>
      <c r="O298" s="60">
        <f t="shared" si="0"/>
        <v>5.0299999999921852</v>
      </c>
      <c r="P298" s="60">
        <v>5.9667000000000003</v>
      </c>
      <c r="Q298" s="60">
        <v>5.0299999999921852</v>
      </c>
      <c r="R298" s="19">
        <v>23.2</v>
      </c>
      <c r="S298" s="19">
        <v>5.5</v>
      </c>
      <c r="T298" s="19">
        <v>5.9857830482459704</v>
      </c>
      <c r="U298" s="19">
        <f t="shared" si="3"/>
        <v>2.4465859985387741</v>
      </c>
      <c r="V298" s="19">
        <v>0.93654537878516297</v>
      </c>
      <c r="W298" s="19">
        <v>4.6109999999999998</v>
      </c>
      <c r="X298" s="56">
        <v>1.416773E-2</v>
      </c>
      <c r="Y298" s="56">
        <v>100</v>
      </c>
      <c r="Z298" s="19">
        <v>0.13176199999999999</v>
      </c>
      <c r="AA298" s="19">
        <f t="shared" si="1"/>
        <v>1.542513652493633E-2</v>
      </c>
      <c r="AB298" s="19">
        <f>AA298*(1/1000)^2</f>
        <v>1.5425136524936329E-8</v>
      </c>
      <c r="AC298" s="64">
        <v>2.6506160000000001E-9</v>
      </c>
      <c r="AD298" s="139">
        <f t="shared" si="2"/>
        <v>17.183744180902419</v>
      </c>
      <c r="AE298" s="39">
        <v>1</v>
      </c>
      <c r="AF298" s="132">
        <v>1.452251806306E-8</v>
      </c>
      <c r="AG298" s="132">
        <v>1.5456150409432199E-8</v>
      </c>
      <c r="AH298" s="132">
        <v>1.6561089874085201E-8</v>
      </c>
      <c r="AI298" s="132">
        <v>1.5359135578086602E-8</v>
      </c>
      <c r="AJ298" s="132">
        <v>1.5433049436111201E-8</v>
      </c>
      <c r="AK298" s="19">
        <v>2.5841931695949985E-10</v>
      </c>
      <c r="AL298" s="132">
        <v>1.5435604734548699E-8</v>
      </c>
      <c r="AM298" s="132">
        <v>2.9783183290430152E-10</v>
      </c>
      <c r="AT298" s="19">
        <v>4</v>
      </c>
      <c r="AW298" s="38"/>
      <c r="AY298" s="40" t="s">
        <v>31</v>
      </c>
      <c r="AZ298" s="41">
        <v>0.4</v>
      </c>
      <c r="BA298" s="38">
        <v>0.6</v>
      </c>
      <c r="BH298" s="42" t="s">
        <v>723</v>
      </c>
      <c r="BI298" s="42" t="s">
        <v>713</v>
      </c>
      <c r="BK298" s="42">
        <f>IF(BH298="Y",1,0)</f>
        <v>0</v>
      </c>
    </row>
    <row r="299" spans="1:63" ht="15" x14ac:dyDescent="0.15">
      <c r="A299" s="37"/>
      <c r="B299" s="19"/>
      <c r="C299" s="19"/>
      <c r="D299" s="19"/>
      <c r="E299" s="19"/>
      <c r="F299" s="19"/>
      <c r="G299" s="19">
        <v>748</v>
      </c>
      <c r="H299" s="176" t="s">
        <v>556</v>
      </c>
      <c r="I299" s="20"/>
      <c r="J299" s="21"/>
      <c r="K299" s="21"/>
      <c r="L299" s="19" t="s">
        <v>514</v>
      </c>
      <c r="M299" s="21">
        <v>0.72027703703703694</v>
      </c>
      <c r="N299" s="21">
        <v>0.72033525462962966</v>
      </c>
      <c r="O299" s="60">
        <f t="shared" si="0"/>
        <v>5.0300000000113698</v>
      </c>
      <c r="P299" s="60">
        <v>6.1166999999999998</v>
      </c>
      <c r="Q299" s="60">
        <v>5.0300000000113698</v>
      </c>
      <c r="R299" s="19">
        <v>15</v>
      </c>
      <c r="S299" s="19">
        <v>3.5</v>
      </c>
      <c r="T299" s="19">
        <v>4.0202358871651498</v>
      </c>
      <c r="U299" s="19">
        <f t="shared" si="3"/>
        <v>2.0050525896258056</v>
      </c>
      <c r="V299" s="19">
        <v>0.98639234064819004</v>
      </c>
      <c r="W299" s="19">
        <v>3.5259999999999998</v>
      </c>
      <c r="X299" s="19">
        <v>1.0788930429595204E-2</v>
      </c>
      <c r="Y299" s="56">
        <v>100</v>
      </c>
      <c r="Z299" s="19">
        <v>0.1014</v>
      </c>
      <c r="AA299" s="19">
        <f t="shared" si="1"/>
        <v>1.250252291771581E-2</v>
      </c>
      <c r="AB299" s="19">
        <f>AA299*(1/1000)^2</f>
        <v>1.250252291771581E-8</v>
      </c>
      <c r="AC299" s="64">
        <v>2.7790344999999999E-9</v>
      </c>
      <c r="AD299" s="139">
        <f t="shared" si="2"/>
        <v>22.227789689248777</v>
      </c>
      <c r="AE299" s="39">
        <v>1</v>
      </c>
      <c r="AF299" s="132">
        <v>1.14088988478003E-8</v>
      </c>
      <c r="AG299" s="132">
        <v>1.25505515737295E-8</v>
      </c>
      <c r="AH299" s="132">
        <v>1.395923520442E-8</v>
      </c>
      <c r="AI299" s="132">
        <v>1.24045116602484E-8</v>
      </c>
      <c r="AJ299" s="132">
        <v>1.25147131465319E-8</v>
      </c>
      <c r="AK299" s="19">
        <v>3.2144304463840037E-10</v>
      </c>
      <c r="AL299" s="132">
        <v>1.2518640887471E-8</v>
      </c>
      <c r="AM299" s="132">
        <v>3.7026945750070012E-10</v>
      </c>
      <c r="AT299" s="19" t="s">
        <v>557</v>
      </c>
      <c r="AW299" s="38"/>
      <c r="AY299" s="40" t="s">
        <v>31</v>
      </c>
      <c r="AZ299" s="41">
        <v>0.4</v>
      </c>
      <c r="BA299" s="38">
        <v>0.6</v>
      </c>
      <c r="BH299" s="42" t="s">
        <v>713</v>
      </c>
      <c r="BI299" s="42" t="s">
        <v>713</v>
      </c>
    </row>
    <row r="300" spans="1:63" ht="15" x14ac:dyDescent="0.15">
      <c r="A300" s="37"/>
      <c r="B300" s="19"/>
      <c r="C300" s="19"/>
      <c r="D300" s="19"/>
      <c r="E300" s="19"/>
      <c r="F300" s="19"/>
      <c r="G300" s="19">
        <v>749</v>
      </c>
      <c r="H300" s="176" t="s">
        <v>521</v>
      </c>
      <c r="I300" s="20"/>
      <c r="J300" s="21"/>
      <c r="K300" s="21"/>
      <c r="L300" s="19" t="s">
        <v>514</v>
      </c>
      <c r="M300" s="21">
        <v>0.77778329861111117</v>
      </c>
      <c r="N300" s="21">
        <v>0.77784152777777782</v>
      </c>
      <c r="O300" s="60">
        <f t="shared" si="0"/>
        <v>5.0309999999981869</v>
      </c>
      <c r="P300" s="60">
        <v>6.9667000000000003</v>
      </c>
      <c r="Q300" s="60">
        <v>5.0309999999981869</v>
      </c>
      <c r="R300" s="19">
        <v>16</v>
      </c>
      <c r="S300" s="19">
        <v>3</v>
      </c>
      <c r="T300" s="19">
        <v>2.9609120199999999</v>
      </c>
      <c r="U300" s="19">
        <f t="shared" si="3"/>
        <v>1.7207300834238937</v>
      </c>
      <c r="V300" s="19">
        <v>1.111385021547</v>
      </c>
      <c r="W300" s="19">
        <v>3.4</v>
      </c>
      <c r="X300" s="56">
        <v>6.5035720000000005E-2</v>
      </c>
      <c r="Y300" s="56">
        <v>100</v>
      </c>
      <c r="Z300" s="19">
        <v>0.16707900000000001</v>
      </c>
      <c r="AA300" s="19">
        <f t="shared" si="1"/>
        <v>2.3211137251881404E-2</v>
      </c>
      <c r="AB300" s="19">
        <f>AA300*(1/1000)^2</f>
        <v>2.3211137251881403E-8</v>
      </c>
      <c r="AC300" s="64">
        <v>5.3603600000000003E-9</v>
      </c>
      <c r="AD300" s="139">
        <f t="shared" si="2"/>
        <v>23.093913675278927</v>
      </c>
      <c r="AE300" s="39">
        <v>3</v>
      </c>
      <c r="AF300" s="132">
        <v>2.2359638344517701E-8</v>
      </c>
      <c r="AG300" s="132">
        <v>2.32372515510197E-8</v>
      </c>
      <c r="AH300" s="132">
        <v>2.4255673930533998E-8</v>
      </c>
      <c r="AI300" s="132">
        <v>2.3148719888450801E-8</v>
      </c>
      <c r="AJ300" s="132">
        <v>2.32181049927604E-8</v>
      </c>
      <c r="AK300" s="19">
        <v>2.4415093016260058E-10</v>
      </c>
      <c r="AL300" s="132">
        <v>2.32203407961418E-8</v>
      </c>
      <c r="AM300" s="132">
        <v>2.8162213850749995E-10</v>
      </c>
      <c r="AT300" s="19">
        <v>3</v>
      </c>
      <c r="AW300" s="38"/>
      <c r="AY300" s="40" t="s">
        <v>31</v>
      </c>
      <c r="AZ300" s="41">
        <v>0.4</v>
      </c>
      <c r="BA300" s="38">
        <v>0.6</v>
      </c>
      <c r="BH300" s="42" t="s">
        <v>381</v>
      </c>
      <c r="BI300" s="42" t="s">
        <v>381</v>
      </c>
    </row>
    <row r="301" spans="1:63" ht="15" hidden="1" x14ac:dyDescent="0.15">
      <c r="A301" s="37"/>
      <c r="B301" s="19"/>
      <c r="C301" s="19"/>
      <c r="D301" s="19"/>
      <c r="E301" s="19"/>
      <c r="F301" s="19"/>
      <c r="G301" s="19">
        <v>749.1</v>
      </c>
      <c r="H301" s="19" t="s">
        <v>522</v>
      </c>
      <c r="I301" s="20"/>
      <c r="J301" s="21"/>
      <c r="K301" s="21"/>
      <c r="L301" s="19" t="s">
        <v>514</v>
      </c>
      <c r="O301" s="60"/>
      <c r="P301" s="60"/>
      <c r="Q301" s="60">
        <v>0.1160000000055561</v>
      </c>
      <c r="R301" s="19" t="s">
        <v>562</v>
      </c>
      <c r="S301" s="19" t="s">
        <v>562</v>
      </c>
      <c r="T301" s="19" t="s">
        <v>562</v>
      </c>
      <c r="U301" s="48"/>
      <c r="V301" s="19" t="s">
        <v>562</v>
      </c>
      <c r="AE301" s="39">
        <v>3</v>
      </c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19">
        <v>2</v>
      </c>
      <c r="AW301" s="38"/>
      <c r="AY301" s="40" t="s">
        <v>31</v>
      </c>
      <c r="AZ301" s="41">
        <v>0.4</v>
      </c>
      <c r="BA301" s="38">
        <v>0.6</v>
      </c>
    </row>
    <row r="302" spans="1:63" ht="15" hidden="1" x14ac:dyDescent="0.15">
      <c r="A302" s="37"/>
      <c r="B302" s="19"/>
      <c r="C302" s="19"/>
      <c r="D302" s="19"/>
      <c r="E302" s="19"/>
      <c r="F302" s="19"/>
      <c r="G302" s="19">
        <v>749.2</v>
      </c>
      <c r="H302" s="19" t="s">
        <v>523</v>
      </c>
      <c r="I302" s="20"/>
      <c r="J302" s="21"/>
      <c r="K302" s="21"/>
      <c r="L302" s="19" t="s">
        <v>514</v>
      </c>
      <c r="O302" s="60"/>
      <c r="P302" s="60"/>
      <c r="Q302" s="60">
        <v>0.1160000000055561</v>
      </c>
      <c r="R302" s="19" t="s">
        <v>562</v>
      </c>
      <c r="S302" s="19" t="s">
        <v>562</v>
      </c>
      <c r="T302" s="19" t="s">
        <v>562</v>
      </c>
      <c r="U302" s="48"/>
      <c r="V302" s="19" t="s">
        <v>562</v>
      </c>
      <c r="AE302" s="39">
        <v>3</v>
      </c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19">
        <v>2</v>
      </c>
      <c r="AW302" s="38"/>
      <c r="AY302" s="40" t="s">
        <v>31</v>
      </c>
      <c r="AZ302" s="41">
        <v>0.4</v>
      </c>
      <c r="BA302" s="38">
        <v>0.6</v>
      </c>
    </row>
    <row r="303" spans="1:63" ht="15" hidden="1" x14ac:dyDescent="0.15">
      <c r="A303" s="37"/>
      <c r="B303" s="19"/>
      <c r="C303" s="19"/>
      <c r="D303" s="19"/>
      <c r="E303" s="19"/>
      <c r="F303" s="19"/>
      <c r="G303" s="19">
        <v>749.3</v>
      </c>
      <c r="H303" s="19" t="s">
        <v>524</v>
      </c>
      <c r="I303" s="20"/>
      <c r="J303" s="21"/>
      <c r="K303" s="21"/>
      <c r="L303" s="19" t="s">
        <v>514</v>
      </c>
      <c r="O303" s="60"/>
      <c r="P303" s="60"/>
      <c r="Q303" s="60">
        <v>9.0419999999944878</v>
      </c>
      <c r="R303" s="19" t="s">
        <v>562</v>
      </c>
      <c r="S303" s="19" t="s">
        <v>562</v>
      </c>
      <c r="T303" s="19" t="s">
        <v>562</v>
      </c>
      <c r="U303" s="48"/>
      <c r="V303" s="19" t="s">
        <v>562</v>
      </c>
      <c r="AE303" s="39">
        <v>3</v>
      </c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19">
        <v>2</v>
      </c>
      <c r="AW303" s="38"/>
      <c r="AY303" s="40" t="s">
        <v>31</v>
      </c>
      <c r="AZ303" s="41">
        <v>0.4</v>
      </c>
      <c r="BA303" s="38">
        <v>0.6</v>
      </c>
    </row>
    <row r="304" spans="1:63" ht="15" x14ac:dyDescent="0.15">
      <c r="A304" s="37"/>
      <c r="B304" s="19"/>
      <c r="C304" s="19"/>
      <c r="D304" s="19"/>
      <c r="E304" s="19"/>
      <c r="F304" s="19"/>
      <c r="G304" s="19">
        <v>750</v>
      </c>
      <c r="H304" s="176" t="s">
        <v>525</v>
      </c>
      <c r="I304" s="20"/>
      <c r="J304" s="21"/>
      <c r="K304" s="21"/>
      <c r="L304" s="19" t="s">
        <v>514</v>
      </c>
      <c r="M304" s="21">
        <v>0.83894699074074064</v>
      </c>
      <c r="N304" s="21">
        <v>0.8389483333333333</v>
      </c>
      <c r="O304" s="60">
        <f t="shared" si="0"/>
        <v>0.1160000000055561</v>
      </c>
      <c r="P304" s="60">
        <v>1.9333</v>
      </c>
      <c r="Q304" s="60">
        <v>0.1160000000055561</v>
      </c>
      <c r="R304" s="19">
        <v>5.9</v>
      </c>
      <c r="S304" s="19" t="s">
        <v>557</v>
      </c>
      <c r="T304" s="19">
        <v>0.81053292118187104</v>
      </c>
      <c r="U304" s="19">
        <f>SQRT(T304)</f>
        <v>0.90029601864157494</v>
      </c>
      <c r="V304" s="19">
        <v>1.2827282942197</v>
      </c>
      <c r="W304" s="19">
        <v>2.2709999999999999</v>
      </c>
      <c r="X304" s="56">
        <v>0.14155158246268626</v>
      </c>
      <c r="Y304" s="56">
        <v>99</v>
      </c>
      <c r="Z304" s="56">
        <v>0.320295</v>
      </c>
      <c r="AA304" s="19">
        <f>Z304*V304/8</f>
        <v>5.1356432374637349E-2</v>
      </c>
      <c r="AB304" s="19">
        <f>AA304*(1/1000)^2</f>
        <v>5.1356432374637344E-8</v>
      </c>
      <c r="AC304" s="64">
        <v>1.190141E-8</v>
      </c>
      <c r="AD304" s="139">
        <f>AC304/AB304 * 100</f>
        <v>23.174137006209911</v>
      </c>
      <c r="AE304" s="39">
        <v>3</v>
      </c>
      <c r="AF304" s="132">
        <v>4.7306712387862E-8</v>
      </c>
      <c r="AG304" s="132">
        <v>5.0669742527028201E-8</v>
      </c>
      <c r="AH304" s="132">
        <v>5.1419920491874799E-8</v>
      </c>
      <c r="AI304" s="132">
        <v>5.1405329949467399E-8</v>
      </c>
      <c r="AJ304" s="132">
        <v>5.1182434156000997E-8</v>
      </c>
      <c r="AK304" s="19">
        <v>3.4296989570520596E-10</v>
      </c>
      <c r="AL304" s="132">
        <v>5.1124811629243299E-8</v>
      </c>
      <c r="AM304" s="132">
        <v>3.3926205153209954E-10</v>
      </c>
      <c r="AT304" s="19">
        <v>2</v>
      </c>
      <c r="AW304" s="38"/>
      <c r="AY304" s="40" t="s">
        <v>31</v>
      </c>
      <c r="AZ304" s="41">
        <v>0.4</v>
      </c>
      <c r="BA304" s="38">
        <v>0.6</v>
      </c>
      <c r="BH304" s="42" t="s">
        <v>381</v>
      </c>
      <c r="BI304" s="42" t="s">
        <v>381</v>
      </c>
    </row>
    <row r="305" spans="1:61" ht="15" x14ac:dyDescent="0.15">
      <c r="A305" s="37"/>
      <c r="B305" s="19"/>
      <c r="C305" s="19"/>
      <c r="D305" s="19"/>
      <c r="E305" s="19"/>
      <c r="F305" s="19"/>
      <c r="G305" s="19">
        <v>751</v>
      </c>
      <c r="H305" s="176" t="s">
        <v>526</v>
      </c>
      <c r="I305" s="20"/>
      <c r="J305" s="21"/>
      <c r="K305" s="21"/>
      <c r="L305" s="19" t="s">
        <v>514</v>
      </c>
      <c r="M305" s="21">
        <v>0.85253054398148143</v>
      </c>
      <c r="N305" s="21">
        <v>0.85253188657407408</v>
      </c>
      <c r="O305" s="60">
        <f t="shared" si="0"/>
        <v>0.1160000000055561</v>
      </c>
      <c r="P305" s="60">
        <v>1.4</v>
      </c>
      <c r="Q305" s="60">
        <v>5.0309999999981869</v>
      </c>
      <c r="R305" s="19">
        <v>4.234</v>
      </c>
      <c r="S305" s="19">
        <v>0.561180370299734</v>
      </c>
      <c r="T305" s="19">
        <v>0.561180370299734</v>
      </c>
      <c r="U305" s="19">
        <f>SQRT(T305)</f>
        <v>0.74911973028330658</v>
      </c>
      <c r="V305" s="19">
        <v>1.1181504896838499</v>
      </c>
      <c r="W305" s="19">
        <v>1.8520000000000001</v>
      </c>
      <c r="X305" s="56">
        <v>0.11419509999999999</v>
      </c>
      <c r="Y305" s="56">
        <v>100</v>
      </c>
      <c r="Z305" s="19">
        <v>0.30893599999999999</v>
      </c>
      <c r="AA305" s="19">
        <f>Z305*V305/8</f>
        <v>4.3179617460121229E-2</v>
      </c>
      <c r="AB305" s="19">
        <f>AA305*(1/1000)^2</f>
        <v>4.3179617460121228E-8</v>
      </c>
      <c r="AC305" s="64">
        <v>1.2427009999999999E-8</v>
      </c>
      <c r="AD305" s="139">
        <f>AC305/AB305 * 100</f>
        <v>28.77980568372805</v>
      </c>
      <c r="AE305" s="39">
        <v>3</v>
      </c>
      <c r="AF305" s="132">
        <v>3.8730939735074701E-8</v>
      </c>
      <c r="AG305" s="132">
        <v>4.25335120345307E-8</v>
      </c>
      <c r="AH305" s="132">
        <v>4.3903124934074998E-8</v>
      </c>
      <c r="AI305" s="132">
        <v>4.3844797028174597E-8</v>
      </c>
      <c r="AJ305" s="132">
        <v>4.3019174705545701E-8</v>
      </c>
      <c r="AK305" s="19">
        <v>7.3713138190549767E-10</v>
      </c>
      <c r="AL305" s="132">
        <v>4.2966042474469101E-8</v>
      </c>
      <c r="AM305" s="132">
        <v>8.4200352999329901E-10</v>
      </c>
      <c r="AT305" s="19">
        <v>2</v>
      </c>
      <c r="AW305" s="38"/>
      <c r="AY305" s="40" t="s">
        <v>33</v>
      </c>
      <c r="AZ305" s="41">
        <v>0.4</v>
      </c>
      <c r="BA305" s="38">
        <v>0.6</v>
      </c>
      <c r="BH305" s="42" t="s">
        <v>381</v>
      </c>
      <c r="BI305" s="42" t="s">
        <v>381</v>
      </c>
    </row>
    <row r="306" spans="1:61" ht="15" x14ac:dyDescent="0.15">
      <c r="A306" s="37"/>
      <c r="B306" s="19"/>
      <c r="C306" s="19"/>
      <c r="D306" s="19"/>
      <c r="E306" s="19"/>
      <c r="F306" s="19"/>
      <c r="G306" s="19">
        <v>752</v>
      </c>
      <c r="H306" s="176" t="s">
        <v>527</v>
      </c>
      <c r="I306" s="20"/>
      <c r="J306" s="21"/>
      <c r="K306" s="21"/>
      <c r="L306" s="19" t="s">
        <v>514</v>
      </c>
      <c r="M306" s="21">
        <v>0.90996543981481481</v>
      </c>
      <c r="N306" s="21">
        <v>0.91007009259259253</v>
      </c>
      <c r="O306" s="60">
        <f t="shared" si="0"/>
        <v>9.0419999999944878</v>
      </c>
      <c r="P306" s="60">
        <v>11</v>
      </c>
      <c r="Q306" s="60">
        <v>9.0419999999944878</v>
      </c>
      <c r="R306" s="19">
        <v>27.2</v>
      </c>
      <c r="S306" s="19">
        <v>8</v>
      </c>
      <c r="T306" s="19">
        <v>8.8154728055043705</v>
      </c>
      <c r="U306" s="19">
        <f>SQRT(T306)</f>
        <v>2.9690861903124959</v>
      </c>
      <c r="V306" s="19">
        <v>1.0310635333812701</v>
      </c>
      <c r="W306" s="19">
        <v>4.3259999999999996</v>
      </c>
      <c r="X306" s="56">
        <v>2.1894589999999998E-2</v>
      </c>
      <c r="Y306" s="56">
        <v>99</v>
      </c>
      <c r="Z306" s="19">
        <v>5.0673799999999998E-2</v>
      </c>
      <c r="AA306" s="19">
        <f>Z306*V306/8</f>
        <v>6.5309884097319755E-3</v>
      </c>
      <c r="AB306" s="19">
        <f>AA306*(1/1000)^2</f>
        <v>6.5309884097319754E-9</v>
      </c>
      <c r="AC306" s="64">
        <v>1.1730134999999999E-9</v>
      </c>
      <c r="AD306" s="139">
        <f>AC306/AB306 * 100</f>
        <v>17.960734676118328</v>
      </c>
      <c r="AE306" s="39">
        <v>3</v>
      </c>
      <c r="AF306" s="132">
        <v>6.4656037110029497E-9</v>
      </c>
      <c r="AG306" s="132">
        <v>6.5354682955044602E-9</v>
      </c>
      <c r="AH306" s="132">
        <v>6.6303844546666103E-9</v>
      </c>
      <c r="AI306" s="132">
        <v>6.5222731123617004E-9</v>
      </c>
      <c r="AJ306" s="132">
        <v>6.5321200519624996E-9</v>
      </c>
      <c r="AK306" s="19">
        <v>2.0817600447749967E-11</v>
      </c>
      <c r="AL306" s="132">
        <v>6.5324885908087996E-9</v>
      </c>
      <c r="AM306" s="132">
        <v>2.3963748471870614E-11</v>
      </c>
      <c r="AT306" s="19">
        <v>4</v>
      </c>
      <c r="AW306" s="38"/>
      <c r="AY306" s="40" t="s">
        <v>33</v>
      </c>
      <c r="AZ306" s="41">
        <v>0.4</v>
      </c>
      <c r="BA306" s="38">
        <v>0.6</v>
      </c>
      <c r="BG306" s="42" t="s">
        <v>715</v>
      </c>
      <c r="BH306" s="42" t="s">
        <v>713</v>
      </c>
      <c r="BI306" s="42" t="s">
        <v>713</v>
      </c>
    </row>
    <row r="307" spans="1:61" ht="15" hidden="1" x14ac:dyDescent="0.15">
      <c r="A307" s="37"/>
      <c r="B307" s="19"/>
      <c r="C307" s="19"/>
      <c r="D307" s="19"/>
      <c r="E307" s="19"/>
      <c r="F307" s="19"/>
      <c r="G307" s="19">
        <v>752.1</v>
      </c>
      <c r="H307" s="19" t="s">
        <v>528</v>
      </c>
      <c r="I307" s="20"/>
      <c r="J307" s="21"/>
      <c r="K307" s="21"/>
      <c r="L307" s="19" t="s">
        <v>514</v>
      </c>
      <c r="O307" s="60"/>
      <c r="P307" s="60"/>
      <c r="Q307" s="60">
        <v>3.0249999999970356</v>
      </c>
      <c r="R307" s="19" t="s">
        <v>562</v>
      </c>
      <c r="S307" s="19" t="s">
        <v>562</v>
      </c>
      <c r="T307" s="19" t="s">
        <v>562</v>
      </c>
      <c r="V307" s="19" t="s">
        <v>562</v>
      </c>
      <c r="AE307" s="39">
        <v>3</v>
      </c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19">
        <v>2</v>
      </c>
      <c r="AW307" s="38"/>
      <c r="AY307" s="40" t="s">
        <v>31</v>
      </c>
      <c r="AZ307" s="41">
        <v>0.25</v>
      </c>
      <c r="BA307" s="38">
        <v>0.75</v>
      </c>
    </row>
    <row r="308" spans="1:61" ht="15" hidden="1" x14ac:dyDescent="0.15">
      <c r="A308" s="37"/>
      <c r="B308" s="19"/>
      <c r="C308" s="19"/>
      <c r="D308" s="19"/>
      <c r="E308" s="19"/>
      <c r="F308" s="19"/>
      <c r="G308" s="19">
        <v>752.2</v>
      </c>
      <c r="H308" s="19" t="s">
        <v>529</v>
      </c>
      <c r="I308" s="20"/>
      <c r="J308" s="21"/>
      <c r="K308" s="21"/>
      <c r="L308" s="19" t="s">
        <v>514</v>
      </c>
      <c r="O308" s="60"/>
      <c r="P308" s="60"/>
      <c r="Q308" s="60">
        <v>3.0249999999970356</v>
      </c>
      <c r="R308" s="19" t="s">
        <v>562</v>
      </c>
      <c r="S308" s="19" t="s">
        <v>562</v>
      </c>
      <c r="T308" s="19" t="s">
        <v>562</v>
      </c>
      <c r="V308" s="19" t="s">
        <v>562</v>
      </c>
      <c r="AE308" s="39">
        <v>3</v>
      </c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19">
        <v>2</v>
      </c>
      <c r="AW308" s="38"/>
      <c r="AY308" s="40" t="s">
        <v>31</v>
      </c>
      <c r="AZ308" s="41">
        <v>0.25</v>
      </c>
      <c r="BA308" s="38">
        <v>0.75</v>
      </c>
    </row>
    <row r="309" spans="1:61" ht="15" x14ac:dyDescent="0.15">
      <c r="A309" s="37"/>
      <c r="B309" s="19"/>
      <c r="C309" s="19"/>
      <c r="D309" s="19"/>
      <c r="E309" s="19"/>
      <c r="F309" s="19"/>
      <c r="G309" s="19">
        <v>753</v>
      </c>
      <c r="H309" s="176" t="s">
        <v>530</v>
      </c>
      <c r="I309" s="20"/>
      <c r="J309" s="21"/>
      <c r="K309" s="21"/>
      <c r="L309" s="19" t="s">
        <v>514</v>
      </c>
      <c r="M309" s="21">
        <v>0.86445280092592591</v>
      </c>
      <c r="N309" s="21">
        <v>0.86445414351851857</v>
      </c>
      <c r="O309" s="60">
        <f>(N309-M309)*86400</f>
        <v>0.1160000000055561</v>
      </c>
      <c r="P309" s="60">
        <v>1.4</v>
      </c>
      <c r="Q309" s="60">
        <v>3.0250000000066279</v>
      </c>
      <c r="R309" s="19">
        <v>5</v>
      </c>
      <c r="S309" s="19">
        <v>1.75</v>
      </c>
      <c r="T309" s="19">
        <v>1.6935566628124299</v>
      </c>
      <c r="U309" s="19">
        <f>SQRT(T309)</f>
        <v>1.3013672282689579</v>
      </c>
      <c r="V309" s="19">
        <v>0.87239454488214396</v>
      </c>
      <c r="W309" s="19">
        <v>2.1800000000000002</v>
      </c>
      <c r="X309" s="19">
        <v>3.3356180411974801E-2</v>
      </c>
      <c r="Y309" s="56">
        <v>100</v>
      </c>
      <c r="Z309" s="19">
        <v>9.0404999999999999E-2</v>
      </c>
      <c r="AA309" s="19">
        <f>Z309*V309/8</f>
        <v>9.8586036037587779E-3</v>
      </c>
      <c r="AB309" s="19">
        <f>AA309*(1/1000)^2</f>
        <v>9.8586036037587767E-9</v>
      </c>
      <c r="AC309" s="64">
        <v>3.4686205000000001E-9</v>
      </c>
      <c r="AD309" s="139">
        <f>AC309/AB309 * 100</f>
        <v>35.183689692904622</v>
      </c>
      <c r="AE309" s="39">
        <v>3</v>
      </c>
      <c r="AF309" s="132">
        <v>8.7868184577578196E-9</v>
      </c>
      <c r="AG309" s="132">
        <v>9.93847856151095E-9</v>
      </c>
      <c r="AH309" s="132">
        <v>1.1540568462825499E-8</v>
      </c>
      <c r="AI309" s="132">
        <v>9.7158489025487806E-9</v>
      </c>
      <c r="AJ309" s="132">
        <v>9.8784888143827397E-9</v>
      </c>
      <c r="AK309" s="19">
        <v>3.4086309146276046E-10</v>
      </c>
      <c r="AL309" s="132">
        <v>9.8849313121355702E-9</v>
      </c>
      <c r="AM309" s="132">
        <v>3.9187842277872972E-10</v>
      </c>
      <c r="AT309" s="19">
        <v>2</v>
      </c>
      <c r="AW309" s="38"/>
      <c r="AY309" s="40" t="s">
        <v>31</v>
      </c>
      <c r="AZ309" s="41">
        <v>0.25</v>
      </c>
      <c r="BA309" s="38">
        <v>0.75</v>
      </c>
      <c r="BH309" s="42" t="s">
        <v>713</v>
      </c>
      <c r="BI309" s="42" t="s">
        <v>713</v>
      </c>
    </row>
    <row r="310" spans="1:61" ht="15" hidden="1" x14ac:dyDescent="0.15">
      <c r="A310" s="37"/>
      <c r="B310" s="19"/>
      <c r="C310" s="19"/>
      <c r="D310" s="19"/>
      <c r="E310" s="19"/>
      <c r="F310" s="19"/>
      <c r="G310" s="19">
        <v>753.1</v>
      </c>
      <c r="H310" s="19" t="s">
        <v>531</v>
      </c>
      <c r="I310" s="20"/>
      <c r="J310" s="21"/>
      <c r="K310" s="21"/>
      <c r="L310" s="19" t="s">
        <v>514</v>
      </c>
      <c r="O310" s="60"/>
      <c r="P310" s="60"/>
      <c r="Q310" s="60">
        <v>5.0309999999981869</v>
      </c>
      <c r="R310" s="19" t="s">
        <v>562</v>
      </c>
      <c r="S310" s="19" t="s">
        <v>562</v>
      </c>
      <c r="T310" s="19" t="s">
        <v>562</v>
      </c>
      <c r="V310" s="19" t="s">
        <v>562</v>
      </c>
      <c r="AE310" s="39">
        <v>3</v>
      </c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19">
        <v>2</v>
      </c>
      <c r="AW310" s="38"/>
      <c r="AY310" s="40" t="s">
        <v>31</v>
      </c>
      <c r="AZ310" s="41">
        <v>0.25</v>
      </c>
      <c r="BA310" s="38">
        <v>0.75</v>
      </c>
    </row>
    <row r="311" spans="1:61" ht="15" x14ac:dyDescent="0.15">
      <c r="A311" s="37"/>
      <c r="B311" s="19"/>
      <c r="C311" s="19"/>
      <c r="D311" s="19"/>
      <c r="E311" s="19"/>
      <c r="F311" s="19"/>
      <c r="G311" s="19">
        <v>754</v>
      </c>
      <c r="H311" s="176" t="s">
        <v>532</v>
      </c>
      <c r="I311" s="20"/>
      <c r="J311" s="21"/>
      <c r="K311" s="21"/>
      <c r="L311" s="19" t="s">
        <v>514</v>
      </c>
      <c r="M311" s="21">
        <v>0.88969091435185188</v>
      </c>
      <c r="N311" s="21">
        <v>0.88974914351851853</v>
      </c>
      <c r="O311" s="60">
        <f>(N311-M311)*86400</f>
        <v>5.0309999999981869</v>
      </c>
      <c r="P311" s="60">
        <v>6.6</v>
      </c>
      <c r="Q311" s="60">
        <v>1.6000000009697146E-2</v>
      </c>
      <c r="R311" s="19">
        <v>9.5</v>
      </c>
      <c r="S311" s="19">
        <v>1.75</v>
      </c>
      <c r="T311" s="19">
        <v>1.80440376848122</v>
      </c>
      <c r="U311" s="19">
        <f>SQRT(T311)</f>
        <v>1.3432809715324714</v>
      </c>
      <c r="V311" s="19">
        <v>1.0251664401121099</v>
      </c>
      <c r="W311" s="19">
        <v>2.14</v>
      </c>
      <c r="X311" s="56">
        <v>0.11140410000000001</v>
      </c>
      <c r="Y311" s="56">
        <v>100</v>
      </c>
      <c r="Z311" s="19">
        <v>7.3905399999999996E-2</v>
      </c>
      <c r="AA311" s="19">
        <f>Z311*V311/8</f>
        <v>9.4706669778826906E-3</v>
      </c>
      <c r="AB311" s="19">
        <f>AA311*(1/1000)^2</f>
        <v>9.4706669778826899E-9</v>
      </c>
      <c r="AC311" s="64">
        <v>3.514049E-9</v>
      </c>
      <c r="AD311" s="139">
        <f>AC311/AB311 * 100</f>
        <v>37.104556713973047</v>
      </c>
      <c r="AE311" s="39">
        <v>3</v>
      </c>
      <c r="AF311" s="132">
        <v>9.2552519318651893E-9</v>
      </c>
      <c r="AG311" s="132">
        <v>9.4680468039745408E-9</v>
      </c>
      <c r="AH311" s="132">
        <v>9.6660248233908793E-9</v>
      </c>
      <c r="AI311" s="132">
        <v>9.4794374933812106E-9</v>
      </c>
      <c r="AJ311" s="132">
        <v>9.4700599726170898E-9</v>
      </c>
      <c r="AK311" s="19">
        <v>5.0853796562069929E-11</v>
      </c>
      <c r="AL311" s="132">
        <v>9.4698835465916501E-9</v>
      </c>
      <c r="AM311" s="132">
        <v>5.8565888468870311E-11</v>
      </c>
      <c r="AT311" s="19">
        <v>2</v>
      </c>
      <c r="AW311" s="38"/>
      <c r="AY311" s="40" t="s">
        <v>33</v>
      </c>
      <c r="AZ311" s="41">
        <v>0.25</v>
      </c>
      <c r="BA311" s="38">
        <v>0.75</v>
      </c>
      <c r="BH311" s="42" t="s">
        <v>381</v>
      </c>
      <c r="BI311" s="42" t="s">
        <v>381</v>
      </c>
    </row>
    <row r="312" spans="1:61" ht="15" x14ac:dyDescent="0.15">
      <c r="A312" s="37"/>
      <c r="B312" s="19"/>
      <c r="C312" s="19"/>
      <c r="D312" s="19"/>
      <c r="E312" s="19"/>
      <c r="F312" s="19"/>
      <c r="G312" s="19">
        <v>755</v>
      </c>
      <c r="H312" s="176" t="s">
        <v>533</v>
      </c>
      <c r="I312" s="20"/>
      <c r="J312" s="21"/>
      <c r="K312" s="21"/>
      <c r="L312" s="19" t="s">
        <v>514</v>
      </c>
      <c r="M312" s="21">
        <v>0.89873696759259258</v>
      </c>
      <c r="N312" s="21">
        <v>0.8988416203703703</v>
      </c>
      <c r="O312" s="60">
        <f>(N312-M312)*86400</f>
        <v>9.0419999999944878</v>
      </c>
      <c r="P312" s="60">
        <v>10.683299999999999</v>
      </c>
      <c r="Q312" s="60">
        <v>1.6000000000104819E-2</v>
      </c>
      <c r="R312" s="19">
        <v>15</v>
      </c>
      <c r="S312" s="19">
        <v>10.8</v>
      </c>
      <c r="T312" s="19">
        <v>10.8619581913303</v>
      </c>
      <c r="U312" s="19">
        <f>SQRT(T312)</f>
        <v>3.2957485024392108</v>
      </c>
      <c r="V312" s="19">
        <v>0.94391427224330404</v>
      </c>
      <c r="W312" s="19">
        <v>3.7010000000000001</v>
      </c>
      <c r="X312" s="19">
        <v>3.3196065079721428E-2</v>
      </c>
      <c r="Y312" s="56">
        <v>100</v>
      </c>
      <c r="Z312" s="19">
        <v>1.2013599999999999E-2</v>
      </c>
      <c r="AA312" s="19">
        <f>Z312*V312/8</f>
        <v>1.4174760626277697E-3</v>
      </c>
      <c r="AB312" s="19">
        <f>AA312*(1/1000)^2</f>
        <v>1.4174760626277696E-9</v>
      </c>
      <c r="AC312" s="64">
        <v>4.4420160000000002E-10</v>
      </c>
      <c r="AD312" s="139">
        <f>AC312/AB312 * 100</f>
        <v>31.337502742481778</v>
      </c>
      <c r="AE312" s="39">
        <v>3</v>
      </c>
      <c r="AF312" s="132">
        <v>1.35705849830845E-9</v>
      </c>
      <c r="AG312" s="132">
        <v>1.41747796408096E-9</v>
      </c>
      <c r="AH312" s="132">
        <v>1.4782147875704401E-9</v>
      </c>
      <c r="AI312" s="132">
        <v>1.4152483715160899E-9</v>
      </c>
      <c r="AJ312" s="132">
        <v>1.41746313353014E-9</v>
      </c>
      <c r="AK312" s="19">
        <v>1.5466301255209986E-11</v>
      </c>
      <c r="AL312" s="132">
        <v>1.4174633649310199E-9</v>
      </c>
      <c r="AM312" s="132">
        <v>1.7839767020979977E-11</v>
      </c>
      <c r="AT312" s="19">
        <v>3.5</v>
      </c>
      <c r="AW312" s="38"/>
      <c r="AY312" s="40" t="s">
        <v>33</v>
      </c>
      <c r="AZ312" s="41">
        <v>0.25</v>
      </c>
      <c r="BA312" s="38">
        <v>0.75</v>
      </c>
      <c r="BH312" s="42" t="s">
        <v>381</v>
      </c>
      <c r="BI312" s="42" t="s">
        <v>381</v>
      </c>
    </row>
    <row r="313" spans="1:61" ht="15" hidden="1" x14ac:dyDescent="0.15">
      <c r="A313" s="37"/>
      <c r="B313" s="19"/>
      <c r="C313" s="19"/>
      <c r="D313" s="19"/>
      <c r="E313" s="19"/>
      <c r="F313" s="19"/>
      <c r="G313" s="19">
        <v>755.1</v>
      </c>
      <c r="H313" s="19" t="s">
        <v>534</v>
      </c>
      <c r="I313" s="20"/>
      <c r="J313" s="21"/>
      <c r="K313" s="21"/>
      <c r="L313" s="19" t="s">
        <v>514</v>
      </c>
      <c r="O313" s="60"/>
      <c r="P313" s="60"/>
      <c r="Q313" s="60">
        <v>1.5999999990512492E-2</v>
      </c>
      <c r="R313" s="19" t="s">
        <v>562</v>
      </c>
      <c r="S313" s="19" t="s">
        <v>562</v>
      </c>
      <c r="T313" s="19" t="s">
        <v>562</v>
      </c>
      <c r="V313" s="19" t="s">
        <v>562</v>
      </c>
      <c r="AE313" s="39">
        <v>1</v>
      </c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19">
        <v>3</v>
      </c>
      <c r="AW313" s="38"/>
      <c r="AY313" s="40" t="s">
        <v>31</v>
      </c>
      <c r="AZ313" s="41">
        <v>0.25</v>
      </c>
      <c r="BA313" s="38">
        <v>0.75</v>
      </c>
    </row>
    <row r="314" spans="1:61" ht="15" x14ac:dyDescent="0.15">
      <c r="A314" s="37"/>
      <c r="B314" s="19"/>
      <c r="C314" s="19"/>
      <c r="D314" s="19"/>
      <c r="E314" s="19"/>
      <c r="F314" s="19"/>
      <c r="G314" s="19">
        <v>756</v>
      </c>
      <c r="H314" s="176" t="s">
        <v>535</v>
      </c>
      <c r="I314" s="20"/>
      <c r="J314" s="21"/>
      <c r="K314" s="21"/>
      <c r="L314" s="19" t="s">
        <v>514</v>
      </c>
      <c r="M314" s="21">
        <v>0.65608942129629633</v>
      </c>
      <c r="N314" s="21">
        <v>0.65612443287037037</v>
      </c>
      <c r="O314" s="60">
        <f>(N314-M314)*86400</f>
        <v>3.0249999999970356</v>
      </c>
      <c r="P314" s="60">
        <v>4.1333000000000002</v>
      </c>
      <c r="Q314" s="60">
        <v>17.065000000002684</v>
      </c>
      <c r="R314" s="19">
        <v>12</v>
      </c>
      <c r="S314" s="19">
        <v>6.3</v>
      </c>
      <c r="T314" s="19">
        <v>6.7575786352658902</v>
      </c>
      <c r="U314" s="19">
        <f>SQRT(T314)</f>
        <v>2.5995343112307423</v>
      </c>
      <c r="V314" s="19">
        <v>0.83882830336431902</v>
      </c>
      <c r="W314" s="19">
        <v>3.61</v>
      </c>
      <c r="X314" s="19">
        <v>1.2178062442019449E-2</v>
      </c>
      <c r="Y314" s="56">
        <v>100</v>
      </c>
      <c r="Z314" s="19">
        <v>3.7288200000000001E-2</v>
      </c>
      <c r="AA314" s="19">
        <f>Z314*V314/8</f>
        <v>3.9097996926886749E-3</v>
      </c>
      <c r="AB314" s="19">
        <f>AA314*(1/1000)^2</f>
        <v>3.9097996926886744E-9</v>
      </c>
      <c r="AC314" s="64">
        <v>8.7914599999999997E-10</v>
      </c>
      <c r="AD314" s="139">
        <f>AC314/AB314 * 100</f>
        <v>22.485704360865419</v>
      </c>
      <c r="AE314" s="39">
        <v>1</v>
      </c>
      <c r="AF314" s="132">
        <v>3.7940220577489903E-9</v>
      </c>
      <c r="AG314" s="132">
        <v>3.9144510503568004E-9</v>
      </c>
      <c r="AH314" s="132">
        <v>4.0606548304545898E-9</v>
      </c>
      <c r="AI314" s="132">
        <v>3.8997065552254804E-9</v>
      </c>
      <c r="AJ314" s="132">
        <v>3.9109852373318196E-9</v>
      </c>
      <c r="AK314" s="19">
        <v>3.3742998417810753E-11</v>
      </c>
      <c r="AL314" s="132">
        <v>3.9113670476796498E-9</v>
      </c>
      <c r="AM314" s="132">
        <v>3.8880371037860173E-11</v>
      </c>
      <c r="AT314" s="19">
        <v>3</v>
      </c>
      <c r="AW314" s="38"/>
      <c r="AY314" s="40" t="s">
        <v>31</v>
      </c>
      <c r="AZ314" s="41">
        <v>0.25</v>
      </c>
      <c r="BA314" s="38">
        <v>0.75</v>
      </c>
      <c r="BH314" s="42" t="s">
        <v>713</v>
      </c>
      <c r="BI314" s="42" t="s">
        <v>713</v>
      </c>
    </row>
    <row r="315" spans="1:61" ht="15" hidden="1" x14ac:dyDescent="0.15">
      <c r="A315" s="37"/>
      <c r="B315" s="19"/>
      <c r="C315" s="19"/>
      <c r="D315" s="19"/>
      <c r="E315" s="19"/>
      <c r="F315" s="19"/>
      <c r="G315" s="19">
        <v>757</v>
      </c>
      <c r="H315" s="19" t="s">
        <v>536</v>
      </c>
      <c r="I315" s="20"/>
      <c r="J315" s="21"/>
      <c r="K315" s="21"/>
      <c r="L315" s="19" t="s">
        <v>514</v>
      </c>
      <c r="M315" s="21">
        <v>0.67624940972222225</v>
      </c>
      <c r="N315" s="21">
        <v>0.67628442129629629</v>
      </c>
      <c r="O315" s="161">
        <f>(N315-M315)*86400</f>
        <v>3.0249999999970356</v>
      </c>
      <c r="P315" s="161"/>
      <c r="Q315" s="60">
        <v>3.0249999999970356</v>
      </c>
      <c r="R315" s="19" t="s">
        <v>563</v>
      </c>
      <c r="S315" s="19" t="s">
        <v>563</v>
      </c>
      <c r="T315" s="19" t="s">
        <v>563</v>
      </c>
      <c r="V315" s="19" t="s">
        <v>563</v>
      </c>
      <c r="AE315" s="39">
        <v>3</v>
      </c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19">
        <v>2</v>
      </c>
      <c r="AW315" s="38"/>
      <c r="AY315" s="40" t="s">
        <v>31</v>
      </c>
      <c r="AZ315" s="41">
        <v>0.25</v>
      </c>
      <c r="BA315" s="38">
        <v>0.75</v>
      </c>
    </row>
    <row r="316" spans="1:61" ht="15" hidden="1" x14ac:dyDescent="0.15">
      <c r="A316" s="37"/>
      <c r="B316" s="19"/>
      <c r="C316" s="19"/>
      <c r="D316" s="19"/>
      <c r="E316" s="19"/>
      <c r="F316" s="19"/>
      <c r="G316" s="19">
        <v>757.1</v>
      </c>
      <c r="H316" s="19" t="s">
        <v>537</v>
      </c>
      <c r="I316" s="20"/>
      <c r="J316" s="21"/>
      <c r="K316" s="21"/>
      <c r="L316" s="19" t="s">
        <v>514</v>
      </c>
      <c r="O316" s="60"/>
      <c r="P316" s="60"/>
      <c r="Q316" s="60">
        <v>3.0240000000006262</v>
      </c>
      <c r="R316" s="19" t="s">
        <v>562</v>
      </c>
      <c r="S316" s="19" t="s">
        <v>562</v>
      </c>
      <c r="T316" s="19" t="s">
        <v>562</v>
      </c>
      <c r="V316" s="19" t="s">
        <v>562</v>
      </c>
      <c r="AE316" s="39">
        <v>1</v>
      </c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19">
        <v>2</v>
      </c>
      <c r="AW316" s="38"/>
      <c r="AY316" s="40" t="s">
        <v>31</v>
      </c>
      <c r="AZ316" s="41">
        <v>0.25</v>
      </c>
      <c r="BA316" s="38">
        <v>0.75</v>
      </c>
    </row>
    <row r="317" spans="1:61" ht="15" x14ac:dyDescent="0.15">
      <c r="A317" s="37"/>
      <c r="B317" s="19"/>
      <c r="C317" s="19"/>
      <c r="D317" s="19"/>
      <c r="E317" s="19"/>
      <c r="F317" s="19"/>
      <c r="G317" s="19">
        <v>758</v>
      </c>
      <c r="H317" s="176" t="s">
        <v>538</v>
      </c>
      <c r="I317" s="20"/>
      <c r="J317" s="21"/>
      <c r="K317" s="21"/>
      <c r="L317" s="19" t="s">
        <v>514</v>
      </c>
      <c r="M317" s="21">
        <v>0.69662149305555554</v>
      </c>
      <c r="N317" s="21">
        <v>0.69665650462962958</v>
      </c>
      <c r="O317" s="60">
        <f>(N317-M317)*86400</f>
        <v>3.0249999999970356</v>
      </c>
      <c r="P317" s="60">
        <v>4.1833</v>
      </c>
      <c r="Q317" s="60">
        <v>3.0250000000066279</v>
      </c>
      <c r="R317" s="19">
        <v>9.5</v>
      </c>
      <c r="S317" s="19">
        <v>2.5</v>
      </c>
      <c r="T317" s="19">
        <v>2.4364104438104799</v>
      </c>
      <c r="U317" s="19">
        <f>SQRT(T317)</f>
        <v>1.5609005233551816</v>
      </c>
      <c r="V317" s="19">
        <v>0.83306795860358696</v>
      </c>
      <c r="W317" s="19">
        <v>2.6459999999999999</v>
      </c>
      <c r="X317" s="19">
        <v>1.7502309794915318E-2</v>
      </c>
      <c r="Y317" s="56">
        <v>100</v>
      </c>
      <c r="Z317" s="19">
        <v>8.7812299999999996E-2</v>
      </c>
      <c r="AA317" s="19">
        <f>Z317*V317/8</f>
        <v>9.1442016876607194E-3</v>
      </c>
      <c r="AB317" s="19">
        <f>AA317*(1/1000)^2</f>
        <v>9.144201687660719E-9</v>
      </c>
      <c r="AC317" s="64">
        <v>2.6935230000000002E-9</v>
      </c>
      <c r="AD317" s="139">
        <f>AC317/AB317 * 100</f>
        <v>29.456076014100478</v>
      </c>
      <c r="AE317" s="39">
        <v>1</v>
      </c>
      <c r="AF317" s="132">
        <v>8.1922758033784208E-9</v>
      </c>
      <c r="AG317" s="132">
        <v>9.2010299845335494E-9</v>
      </c>
      <c r="AH317" s="132">
        <v>1.0528541266783101E-8</v>
      </c>
      <c r="AI317" s="132">
        <v>9.0416040139792898E-9</v>
      </c>
      <c r="AJ317" s="132">
        <v>9.1584527281407494E-9</v>
      </c>
      <c r="AK317" s="19">
        <v>2.9175556508158134E-10</v>
      </c>
      <c r="AL317" s="132">
        <v>9.1630650232459192E-9</v>
      </c>
      <c r="AM317" s="132">
        <v>3.3575122581905044E-10</v>
      </c>
      <c r="AT317" s="19">
        <v>2</v>
      </c>
      <c r="AW317" s="38"/>
      <c r="AY317" s="40" t="s">
        <v>31</v>
      </c>
      <c r="AZ317" s="41">
        <v>0.25</v>
      </c>
      <c r="BA317" s="38">
        <v>0.75</v>
      </c>
      <c r="BG317" s="42" t="s">
        <v>571</v>
      </c>
      <c r="BH317" s="42" t="s">
        <v>713</v>
      </c>
      <c r="BI317" s="42" t="s">
        <v>713</v>
      </c>
    </row>
    <row r="318" spans="1:61" ht="15" x14ac:dyDescent="0.15">
      <c r="A318" s="50"/>
      <c r="B318" s="51"/>
      <c r="C318" s="51"/>
      <c r="D318" s="51"/>
      <c r="E318" s="51"/>
      <c r="F318" s="51"/>
      <c r="G318" s="19">
        <v>759</v>
      </c>
      <c r="H318" s="176" t="s">
        <v>539</v>
      </c>
      <c r="I318" s="52"/>
      <c r="J318" s="53"/>
      <c r="K318" s="53"/>
      <c r="L318" s="19" t="s">
        <v>514</v>
      </c>
      <c r="M318" s="21">
        <v>0.72786931712962966</v>
      </c>
      <c r="N318" s="21">
        <v>0.72790432870370381</v>
      </c>
      <c r="O318" s="60">
        <f>(N318-M318)*86400</f>
        <v>3.0250000000066279</v>
      </c>
      <c r="P318" s="60">
        <v>4.6333000000000002</v>
      </c>
      <c r="Q318" s="60">
        <v>5.2819999999986322</v>
      </c>
      <c r="R318" s="19">
        <v>11.5</v>
      </c>
      <c r="S318" s="19" t="s">
        <v>557</v>
      </c>
      <c r="T318" s="19">
        <v>7.4054323167680396</v>
      </c>
      <c r="U318" s="19">
        <f>SQRT(T318)</f>
        <v>2.7212923982490453</v>
      </c>
      <c r="V318" s="19">
        <v>0.70058610803839805</v>
      </c>
      <c r="W318" s="19">
        <v>3.9079999999999999</v>
      </c>
      <c r="X318" s="56">
        <v>5.1131999999999997E-2</v>
      </c>
      <c r="Y318" s="56">
        <v>100</v>
      </c>
      <c r="Z318" s="19">
        <v>4.3584699999999997E-2</v>
      </c>
      <c r="AA318" s="19">
        <f>Z318*V318/8</f>
        <v>3.8168544178776458E-3</v>
      </c>
      <c r="AB318" s="19">
        <f>AA318*(1/1000)^2</f>
        <v>3.8168544178776456E-9</v>
      </c>
      <c r="AC318" s="64">
        <v>8.24946E-10</v>
      </c>
      <c r="AD318" s="139">
        <f>AC318/AB318 * 100</f>
        <v>21.613242468354599</v>
      </c>
      <c r="AE318" s="39">
        <v>1</v>
      </c>
      <c r="AF318" s="132">
        <v>3.4881354247656098E-9</v>
      </c>
      <c r="AG318" s="132">
        <v>3.8137590547010498E-9</v>
      </c>
      <c r="AH318" s="132">
        <v>4.1233643611512899E-9</v>
      </c>
      <c r="AI318" s="132">
        <v>3.83124225857893E-9</v>
      </c>
      <c r="AJ318" s="132">
        <v>3.8160177545457999E-9</v>
      </c>
      <c r="AK318" s="19">
        <v>8.0858707778490153E-11</v>
      </c>
      <c r="AL318" s="132">
        <v>3.8157638727054197E-9</v>
      </c>
      <c r="AM318" s="132">
        <v>9.3249499172000178E-11</v>
      </c>
      <c r="AT318" s="19">
        <v>3.5</v>
      </c>
      <c r="AW318" s="38"/>
      <c r="AY318" s="40" t="s">
        <v>31</v>
      </c>
      <c r="AZ318" s="41">
        <v>0.25</v>
      </c>
      <c r="BA318" s="38">
        <v>0.75</v>
      </c>
      <c r="BH318" s="42" t="s">
        <v>723</v>
      </c>
      <c r="BI318" s="42" t="s">
        <v>381</v>
      </c>
    </row>
    <row r="319" spans="1:61" ht="15" hidden="1" x14ac:dyDescent="0.15">
      <c r="A319" s="37"/>
      <c r="B319" s="19"/>
      <c r="C319" s="19"/>
      <c r="D319" s="19"/>
      <c r="E319" s="19"/>
      <c r="F319" s="19"/>
      <c r="G319" s="19">
        <v>759.1</v>
      </c>
      <c r="H319" s="19" t="s">
        <v>540</v>
      </c>
      <c r="I319" s="20"/>
      <c r="J319" s="21"/>
      <c r="K319" s="21"/>
      <c r="L319" s="19" t="s">
        <v>514</v>
      </c>
      <c r="O319" s="60"/>
      <c r="P319" s="60"/>
      <c r="Q319" s="60"/>
      <c r="R319" s="19" t="s">
        <v>562</v>
      </c>
      <c r="S319" s="19" t="s">
        <v>562</v>
      </c>
      <c r="T319" s="19" t="s">
        <v>562</v>
      </c>
      <c r="V319" s="19" t="s">
        <v>562</v>
      </c>
      <c r="AE319" s="39">
        <v>1</v>
      </c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19">
        <v>2.5</v>
      </c>
      <c r="AW319" s="38"/>
      <c r="AY319" s="40" t="s">
        <v>31</v>
      </c>
      <c r="AZ319" s="41">
        <v>0.2</v>
      </c>
      <c r="BC319" s="38">
        <v>0.8</v>
      </c>
    </row>
    <row r="320" spans="1:61" ht="15" hidden="1" x14ac:dyDescent="0.15">
      <c r="A320" s="37"/>
      <c r="B320" s="19"/>
      <c r="C320" s="19"/>
      <c r="D320" s="19"/>
      <c r="E320" s="19"/>
      <c r="F320" s="19"/>
      <c r="G320" s="19">
        <v>759.2</v>
      </c>
      <c r="H320" s="19" t="s">
        <v>541</v>
      </c>
      <c r="I320" s="20"/>
      <c r="J320" s="21"/>
      <c r="K320" s="21"/>
      <c r="L320" s="19" t="s">
        <v>514</v>
      </c>
      <c r="O320" s="60"/>
      <c r="P320" s="60"/>
      <c r="Q320" s="60"/>
      <c r="R320" s="19" t="s">
        <v>562</v>
      </c>
      <c r="S320" s="19" t="s">
        <v>562</v>
      </c>
      <c r="T320" s="19" t="s">
        <v>562</v>
      </c>
      <c r="V320" s="19" t="s">
        <v>562</v>
      </c>
      <c r="AE320" s="39">
        <v>1</v>
      </c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19">
        <v>2.5</v>
      </c>
      <c r="AW320" s="38"/>
      <c r="AY320" s="40" t="s">
        <v>31</v>
      </c>
      <c r="AZ320" s="41">
        <v>0.2</v>
      </c>
      <c r="BC320" s="38">
        <v>0.8</v>
      </c>
    </row>
    <row r="321" spans="1:62" ht="15" x14ac:dyDescent="0.15">
      <c r="A321" s="37"/>
      <c r="B321" s="19"/>
      <c r="C321" s="19"/>
      <c r="D321" s="19"/>
      <c r="E321" s="19"/>
      <c r="F321" s="19"/>
      <c r="G321" s="19">
        <v>760</v>
      </c>
      <c r="H321" s="176" t="s">
        <v>542</v>
      </c>
      <c r="I321" s="20"/>
      <c r="J321" s="21"/>
      <c r="K321" s="21"/>
      <c r="L321" s="19" t="s">
        <v>514</v>
      </c>
      <c r="M321" s="21">
        <v>0.76261822916666666</v>
      </c>
      <c r="N321" s="21">
        <v>0.76267645833333331</v>
      </c>
      <c r="O321" s="60">
        <f t="shared" ref="O321:O329" si="5">(N321-M321)*86400</f>
        <v>5.0309999999981869</v>
      </c>
      <c r="P321" s="60">
        <v>6.3833000000000002</v>
      </c>
      <c r="Q321" s="60"/>
      <c r="R321" s="19">
        <v>14.8</v>
      </c>
      <c r="S321" s="19">
        <v>3.5</v>
      </c>
      <c r="T321" s="19">
        <v>3.8003213223192298</v>
      </c>
      <c r="U321" s="19">
        <f t="shared" ref="U321:U329" si="6">SQRT(T321)</f>
        <v>1.9494412846554856</v>
      </c>
      <c r="V321" s="19">
        <v>0.19549291788415901</v>
      </c>
      <c r="W321" s="19">
        <v>2.5550000000000002</v>
      </c>
      <c r="X321" s="56">
        <v>6.7645120000000003E-2</v>
      </c>
      <c r="Y321" s="56">
        <v>101</v>
      </c>
      <c r="Z321" s="19">
        <v>2.7962999999999998E-2</v>
      </c>
      <c r="AA321" s="19">
        <f t="shared" ref="AA321:AA329" si="7">Z321*V321/8</f>
        <v>6.8332105784934226E-4</v>
      </c>
      <c r="AB321" s="19">
        <f t="shared" ref="AB321:AB329" si="8">AA321*(1/1000)^2</f>
        <v>6.8332105784934224E-10</v>
      </c>
      <c r="AC321" s="64">
        <v>3.2876390000000001E-10</v>
      </c>
      <c r="AD321" s="139">
        <f t="shared" ref="AD321:AD329" si="9">AC321/AB321 * 100</f>
        <v>48.112654545542405</v>
      </c>
      <c r="AE321" s="39">
        <v>1</v>
      </c>
      <c r="AF321" s="132">
        <v>2.2619279430577599E-10</v>
      </c>
      <c r="AG321" s="132">
        <v>6.8657931564104695E-10</v>
      </c>
      <c r="AH321" s="132">
        <v>1.1609826783354101E-9</v>
      </c>
      <c r="AI321" s="132">
        <v>6.8054578374386E-10</v>
      </c>
      <c r="AJ321" s="132">
        <v>6.8091395356919904E-10</v>
      </c>
      <c r="AK321" s="19">
        <v>1.0282046810843397E-10</v>
      </c>
      <c r="AL321" s="132">
        <v>6.8014876016865296E-10</v>
      </c>
      <c r="AM321" s="132">
        <v>1.1851712004817501E-10</v>
      </c>
      <c r="AT321" s="19">
        <v>2.5</v>
      </c>
      <c r="AW321" s="38"/>
      <c r="AY321" s="40" t="s">
        <v>33</v>
      </c>
      <c r="AZ321" s="41">
        <v>0.2</v>
      </c>
      <c r="BC321" s="38">
        <v>0.8</v>
      </c>
      <c r="BH321" s="42" t="s">
        <v>381</v>
      </c>
      <c r="BI321" s="42" t="s">
        <v>713</v>
      </c>
      <c r="BJ321" s="42" t="s">
        <v>724</v>
      </c>
    </row>
    <row r="322" spans="1:62" ht="15" x14ac:dyDescent="0.15">
      <c r="A322" s="37"/>
      <c r="B322" s="19"/>
      <c r="C322" s="19"/>
      <c r="D322" s="19"/>
      <c r="E322" s="19"/>
      <c r="F322" s="19"/>
      <c r="G322" s="19">
        <v>761</v>
      </c>
      <c r="H322" s="176" t="s">
        <v>543</v>
      </c>
      <c r="I322" s="20"/>
      <c r="J322" s="21"/>
      <c r="K322" s="21"/>
      <c r="L322" s="19" t="s">
        <v>514</v>
      </c>
      <c r="M322" s="21">
        <v>0.77192511574074063</v>
      </c>
      <c r="N322" s="21">
        <v>0.77192530092592593</v>
      </c>
      <c r="O322" s="60">
        <f t="shared" si="5"/>
        <v>1.6000000009697146E-2</v>
      </c>
      <c r="P322" s="60">
        <v>1.3332999999999999</v>
      </c>
      <c r="Q322" s="60"/>
      <c r="R322" s="19">
        <v>10.199999999999999</v>
      </c>
      <c r="S322" s="19">
        <v>1.8</v>
      </c>
      <c r="T322" s="19">
        <v>1.82073360540064</v>
      </c>
      <c r="U322" s="19">
        <f t="shared" si="6"/>
        <v>1.3493456211811117</v>
      </c>
      <c r="V322" s="19">
        <v>0.48513270192097302</v>
      </c>
      <c r="W322" s="19">
        <v>2.4489999999999998</v>
      </c>
      <c r="X322" s="19">
        <v>2.4227052027731628E-2</v>
      </c>
      <c r="Y322" s="56">
        <v>100</v>
      </c>
      <c r="Z322" s="19">
        <v>0.114441</v>
      </c>
      <c r="AA322" s="19">
        <f t="shared" si="7"/>
        <v>6.9398839425672595E-3</v>
      </c>
      <c r="AB322" s="19">
        <f t="shared" si="8"/>
        <v>6.9398839425672593E-9</v>
      </c>
      <c r="AC322" s="64">
        <v>2.2450030000000001E-9</v>
      </c>
      <c r="AD322" s="139">
        <f t="shared" si="9"/>
        <v>32.349287373954411</v>
      </c>
      <c r="AE322" s="39">
        <v>1</v>
      </c>
      <c r="AF322" s="132">
        <v>6.31211422005336E-9</v>
      </c>
      <c r="AG322" s="132">
        <v>6.9825020593855499E-9</v>
      </c>
      <c r="AH322" s="132">
        <v>7.8920185558399304E-9</v>
      </c>
      <c r="AI322" s="132">
        <v>6.8625218901024901E-9</v>
      </c>
      <c r="AJ322" s="132">
        <v>6.9505944142533297E-9</v>
      </c>
      <c r="AK322" s="19">
        <v>1.9709664464426055E-10</v>
      </c>
      <c r="AL322" s="132">
        <v>6.9540715006925597E-9</v>
      </c>
      <c r="AM322" s="132">
        <v>2.2673884990432046E-10</v>
      </c>
      <c r="AT322" s="19">
        <v>2.5</v>
      </c>
      <c r="AW322" s="38"/>
      <c r="AY322" s="40" t="s">
        <v>33</v>
      </c>
      <c r="AZ322" s="41">
        <v>0.2</v>
      </c>
      <c r="BC322" s="38">
        <v>0.8</v>
      </c>
      <c r="BH322" s="42" t="s">
        <v>381</v>
      </c>
      <c r="BI322" s="42" t="s">
        <v>723</v>
      </c>
      <c r="BJ322" s="42" t="s">
        <v>716</v>
      </c>
    </row>
    <row r="323" spans="1:62" ht="15" x14ac:dyDescent="0.15">
      <c r="A323" s="37"/>
      <c r="B323" s="19"/>
      <c r="C323" s="19"/>
      <c r="D323" s="19"/>
      <c r="E323" s="19"/>
      <c r="F323" s="19"/>
      <c r="G323" s="19">
        <v>762</v>
      </c>
      <c r="H323" s="176" t="s">
        <v>544</v>
      </c>
      <c r="I323" s="20"/>
      <c r="J323" s="21"/>
      <c r="K323" s="21"/>
      <c r="L323" s="19" t="s">
        <v>514</v>
      </c>
      <c r="M323" s="21">
        <v>41743.781199004632</v>
      </c>
      <c r="N323" s="21">
        <v>41743.781199189812</v>
      </c>
      <c r="O323" s="60">
        <f t="shared" si="5"/>
        <v>1.5999586321413517E-2</v>
      </c>
      <c r="P323" s="60">
        <v>1.1333</v>
      </c>
      <c r="Q323" s="60"/>
      <c r="R323" s="19">
        <v>9.7669999999999995</v>
      </c>
      <c r="S323" s="19">
        <v>1.5966506869999999</v>
      </c>
      <c r="T323" s="19">
        <v>1.5966506869999999</v>
      </c>
      <c r="U323" s="19">
        <f t="shared" si="6"/>
        <v>1.2635864382779676</v>
      </c>
      <c r="V323" s="19">
        <v>0.46613965099999999</v>
      </c>
      <c r="W323" s="19">
        <v>2.302</v>
      </c>
      <c r="X323" s="19">
        <v>4.3412705839991267E-2</v>
      </c>
      <c r="Y323" s="56">
        <v>99</v>
      </c>
      <c r="Z323" s="19">
        <v>0.11608400000000001</v>
      </c>
      <c r="AA323" s="19">
        <f t="shared" si="7"/>
        <v>6.7639194058354999E-3</v>
      </c>
      <c r="AB323" s="19">
        <f t="shared" si="8"/>
        <v>6.7639194058354997E-9</v>
      </c>
      <c r="AC323" s="64">
        <v>2.3844260000000002E-9</v>
      </c>
      <c r="AD323" s="139">
        <f t="shared" si="9"/>
        <v>35.252134996506051</v>
      </c>
      <c r="AE323" s="39">
        <v>1</v>
      </c>
      <c r="AF323" s="132">
        <v>6.5271549048710996E-9</v>
      </c>
      <c r="AG323" s="132">
        <v>6.7794934498565801E-9</v>
      </c>
      <c r="AH323" s="132">
        <v>7.1180630936351701E-9</v>
      </c>
      <c r="AI323" s="132">
        <v>6.7314329093252296E-9</v>
      </c>
      <c r="AJ323" s="132">
        <v>6.7679422310447298E-9</v>
      </c>
      <c r="AK323" s="19">
        <v>7.5181315537920007E-11</v>
      </c>
      <c r="AL323" s="132">
        <v>6.76926188118627E-9</v>
      </c>
      <c r="AM323" s="132">
        <v>8.657682753197974E-11</v>
      </c>
      <c r="AT323" s="19">
        <v>2.5</v>
      </c>
      <c r="AW323" s="38"/>
      <c r="AY323" s="40" t="s">
        <v>31</v>
      </c>
      <c r="AZ323" s="41">
        <v>0.2</v>
      </c>
      <c r="BC323" s="38">
        <v>0.8</v>
      </c>
      <c r="BH323" s="42" t="s">
        <v>720</v>
      </c>
      <c r="BI323" s="42" t="s">
        <v>721</v>
      </c>
    </row>
    <row r="324" spans="1:62" ht="15" x14ac:dyDescent="0.15">
      <c r="A324" s="37"/>
      <c r="B324" s="19"/>
      <c r="C324" s="19"/>
      <c r="D324" s="19"/>
      <c r="E324" s="19"/>
      <c r="F324" s="19"/>
      <c r="G324" s="19">
        <v>763</v>
      </c>
      <c r="H324" s="176" t="s">
        <v>546</v>
      </c>
      <c r="I324" s="20"/>
      <c r="J324" s="21"/>
      <c r="K324" s="21"/>
      <c r="L324" s="19" t="s">
        <v>514</v>
      </c>
      <c r="M324" s="21">
        <v>0.78977913194444449</v>
      </c>
      <c r="N324" s="21">
        <v>0.78977931712962957</v>
      </c>
      <c r="O324" s="60">
        <f t="shared" si="5"/>
        <v>1.5999999990512492E-2</v>
      </c>
      <c r="P324" s="60">
        <v>1</v>
      </c>
      <c r="Q324" s="60"/>
      <c r="R324" s="19">
        <v>11.5</v>
      </c>
      <c r="S324" s="19">
        <v>10.9</v>
      </c>
      <c r="T324" s="19">
        <v>11.0175903249344</v>
      </c>
      <c r="U324" s="19">
        <f t="shared" si="6"/>
        <v>3.3192755723100786</v>
      </c>
      <c r="V324" s="19">
        <v>0.40431680917130303</v>
      </c>
      <c r="W324" s="19">
        <v>3.8029999999999999</v>
      </c>
      <c r="X324" s="19">
        <v>4.3512275306778958E-3</v>
      </c>
      <c r="Y324" s="56">
        <v>95</v>
      </c>
      <c r="Z324" s="19">
        <v>1.20927E-2</v>
      </c>
      <c r="AA324" s="19">
        <f t="shared" si="7"/>
        <v>6.1116023478322695E-4</v>
      </c>
      <c r="AB324" s="19">
        <f t="shared" si="8"/>
        <v>6.1116023478322688E-10</v>
      </c>
      <c r="AC324" s="64">
        <v>1.8829875E-10</v>
      </c>
      <c r="AD324" s="139">
        <f t="shared" si="9"/>
        <v>30.81004608665155</v>
      </c>
      <c r="AE324" s="39">
        <v>1</v>
      </c>
      <c r="AF324" s="132">
        <v>6.0908109061919104E-10</v>
      </c>
      <c r="AG324" s="132">
        <v>6.1138299564518104E-10</v>
      </c>
      <c r="AH324" s="132">
        <v>6.1492932943049202E-10</v>
      </c>
      <c r="AI324" s="132">
        <v>6.1075497344359001E-10</v>
      </c>
      <c r="AJ324" s="132">
        <v>6.1121715701686902E-10</v>
      </c>
      <c r="AK324" s="19">
        <v>7.3952020297592743E-13</v>
      </c>
      <c r="AL324" s="132">
        <v>6.1123541884634197E-10</v>
      </c>
      <c r="AM324" s="132">
        <v>8.50118873884037E-13</v>
      </c>
      <c r="AT324" s="19">
        <v>4</v>
      </c>
      <c r="AW324" s="38"/>
      <c r="AY324" s="40" t="s">
        <v>31</v>
      </c>
      <c r="AZ324" s="41">
        <v>0.2</v>
      </c>
      <c r="BC324" s="41">
        <v>0.8</v>
      </c>
      <c r="BH324" s="42" t="s">
        <v>722</v>
      </c>
      <c r="BI324" s="42" t="s">
        <v>721</v>
      </c>
    </row>
    <row r="325" spans="1:62" ht="15" x14ac:dyDescent="0.15">
      <c r="A325" s="37"/>
      <c r="B325" s="19"/>
      <c r="C325" s="19"/>
      <c r="D325" s="19"/>
      <c r="E325" s="19"/>
      <c r="F325" s="19"/>
      <c r="G325" s="19">
        <v>764</v>
      </c>
      <c r="H325" s="176" t="s">
        <v>545</v>
      </c>
      <c r="I325" s="20"/>
      <c r="J325" s="21"/>
      <c r="K325" s="21"/>
      <c r="L325" s="19" t="s">
        <v>514</v>
      </c>
      <c r="M325" s="21">
        <v>0.80753527777777778</v>
      </c>
      <c r="N325" s="21">
        <v>0.80773278935185189</v>
      </c>
      <c r="O325" s="60">
        <f t="shared" si="5"/>
        <v>17.065000000002684</v>
      </c>
      <c r="P325" s="60">
        <v>18.283300000000001</v>
      </c>
      <c r="Q325" s="60"/>
      <c r="R325" s="19">
        <v>28.5</v>
      </c>
      <c r="S325" s="19">
        <v>10.7</v>
      </c>
      <c r="T325" s="19">
        <v>10.6175561543683</v>
      </c>
      <c r="U325" s="19">
        <f t="shared" si="6"/>
        <v>3.2584591687434568</v>
      </c>
      <c r="V325" s="19">
        <v>0.42619913669655801</v>
      </c>
      <c r="W325" s="19">
        <v>3.786</v>
      </c>
      <c r="X325" s="19">
        <v>1.3635522871068416E-2</v>
      </c>
      <c r="Y325" s="56">
        <v>100</v>
      </c>
      <c r="Z325" s="19">
        <v>1.34406E-2</v>
      </c>
      <c r="AA325" s="19">
        <f t="shared" si="7"/>
        <v>7.1604651458546974E-4</v>
      </c>
      <c r="AB325" s="19">
        <f t="shared" si="8"/>
        <v>7.1604651458546972E-10</v>
      </c>
      <c r="AC325" s="64">
        <v>2.1151239999999999E-10</v>
      </c>
      <c r="AD325" s="139">
        <f t="shared" si="9"/>
        <v>29.5389190075798</v>
      </c>
      <c r="AE325" s="39">
        <v>1</v>
      </c>
      <c r="AF325" s="132">
        <v>6.9143864433098501E-10</v>
      </c>
      <c r="AG325" s="132">
        <v>7.1609496911399099E-10</v>
      </c>
      <c r="AH325" s="132">
        <v>7.4113574148489305E-10</v>
      </c>
      <c r="AI325" s="132">
        <v>7.1492842207842697E-10</v>
      </c>
      <c r="AJ325" s="132">
        <v>7.1605526818490903E-10</v>
      </c>
      <c r="AK325" s="19">
        <v>6.3464116871919378E-12</v>
      </c>
      <c r="AL325" s="132">
        <v>7.1605905118103898E-10</v>
      </c>
      <c r="AM325" s="132">
        <v>7.3204580085890555E-12</v>
      </c>
      <c r="AT325" s="19">
        <v>4</v>
      </c>
      <c r="AW325" s="38"/>
      <c r="AY325" s="40" t="s">
        <v>33</v>
      </c>
      <c r="AZ325" s="41">
        <v>0.2</v>
      </c>
      <c r="BC325" s="41">
        <v>0.8</v>
      </c>
      <c r="BH325" s="42" t="s">
        <v>713</v>
      </c>
      <c r="BI325" s="42" t="s">
        <v>713</v>
      </c>
    </row>
    <row r="326" spans="1:62" ht="15" x14ac:dyDescent="0.15">
      <c r="A326" s="37"/>
      <c r="B326" s="19"/>
      <c r="C326" s="19"/>
      <c r="D326" s="19"/>
      <c r="E326" s="19"/>
      <c r="F326" s="19"/>
      <c r="G326" s="19">
        <v>765</v>
      </c>
      <c r="H326" s="176" t="s">
        <v>547</v>
      </c>
      <c r="I326" s="20"/>
      <c r="J326" s="21"/>
      <c r="K326" s="21"/>
      <c r="L326" s="19" t="s">
        <v>514</v>
      </c>
      <c r="M326" s="21">
        <v>0.63084504629629634</v>
      </c>
      <c r="N326" s="21">
        <v>0.63088005787037038</v>
      </c>
      <c r="O326" s="60">
        <f t="shared" si="5"/>
        <v>3.0249999999970356</v>
      </c>
      <c r="P326" s="60">
        <v>4.5332999999999997</v>
      </c>
      <c r="Q326" s="60"/>
      <c r="R326" s="19">
        <v>16</v>
      </c>
      <c r="S326" s="19">
        <v>2.5</v>
      </c>
      <c r="T326" s="19">
        <v>2.1671793908640602</v>
      </c>
      <c r="U326" s="19">
        <f t="shared" si="6"/>
        <v>1.4721342978356493</v>
      </c>
      <c r="V326" s="19">
        <v>0.61127582914535905</v>
      </c>
      <c r="W326" s="19">
        <v>2.9</v>
      </c>
      <c r="X326" s="19">
        <v>8.6762317607479052E-3</v>
      </c>
      <c r="Y326" s="58">
        <v>100</v>
      </c>
      <c r="Z326" s="19">
        <v>0.15459400000000001</v>
      </c>
      <c r="AA326" s="19">
        <f t="shared" si="7"/>
        <v>1.1812446941362206E-2</v>
      </c>
      <c r="AB326" s="19">
        <f t="shared" si="8"/>
        <v>1.1812446941362206E-8</v>
      </c>
      <c r="AC326" s="64">
        <v>3.178283E-9</v>
      </c>
      <c r="AD326" s="139">
        <f t="shared" si="9"/>
        <v>26.906220326552273</v>
      </c>
      <c r="AE326" s="39">
        <v>1</v>
      </c>
      <c r="AF326" s="132">
        <v>1.0179484990064301E-8</v>
      </c>
      <c r="AG326" s="132">
        <v>1.19010986681993E-8</v>
      </c>
      <c r="AH326" s="132">
        <v>1.4116455239719301E-8</v>
      </c>
      <c r="AI326" s="132">
        <v>1.1637906992106E-8</v>
      </c>
      <c r="AJ326" s="132">
        <v>1.18349773089712E-8</v>
      </c>
      <c r="AK326" s="19">
        <v>4.953434852167E-10</v>
      </c>
      <c r="AL326" s="132">
        <v>1.1842281472447001E-8</v>
      </c>
      <c r="AM326" s="132">
        <v>5.7034776024899972E-10</v>
      </c>
      <c r="AT326" s="19">
        <v>2.5</v>
      </c>
      <c r="AW326" s="38"/>
      <c r="AY326" s="40" t="s">
        <v>31</v>
      </c>
      <c r="AZ326" s="41">
        <v>0.3</v>
      </c>
      <c r="BC326" s="41">
        <v>0.7</v>
      </c>
      <c r="BG326" s="42" t="s">
        <v>703</v>
      </c>
      <c r="BH326" s="42" t="s">
        <v>381</v>
      </c>
      <c r="BI326" s="42" t="s">
        <v>721</v>
      </c>
    </row>
    <row r="327" spans="1:62" ht="15" x14ac:dyDescent="0.15">
      <c r="A327" s="37"/>
      <c r="B327" s="19"/>
      <c r="C327" s="19"/>
      <c r="D327" s="19"/>
      <c r="E327" s="19"/>
      <c r="F327" s="19"/>
      <c r="G327" s="19">
        <v>766</v>
      </c>
      <c r="H327" s="176" t="s">
        <v>548</v>
      </c>
      <c r="I327" s="20"/>
      <c r="J327" s="21"/>
      <c r="K327" s="21"/>
      <c r="L327" s="19" t="s">
        <v>514</v>
      </c>
      <c r="M327" s="21">
        <v>0.64178884259259261</v>
      </c>
      <c r="N327" s="21">
        <v>0.64182384259259262</v>
      </c>
      <c r="O327" s="60">
        <f t="shared" si="5"/>
        <v>3.0240000000006262</v>
      </c>
      <c r="P327" s="60">
        <v>4.1833</v>
      </c>
      <c r="Q327" s="60"/>
      <c r="R327" s="19">
        <v>21.9</v>
      </c>
      <c r="S327" s="19">
        <v>3.2</v>
      </c>
      <c r="T327" s="19">
        <v>3.1627046179999998</v>
      </c>
      <c r="U327" s="19">
        <f t="shared" si="6"/>
        <v>1.7783994540035148</v>
      </c>
      <c r="V327" s="19">
        <v>0.55735224048967502</v>
      </c>
      <c r="W327" s="19">
        <v>3.4740000000000002</v>
      </c>
      <c r="X327" s="19">
        <v>6.2538634629654248E-3</v>
      </c>
      <c r="Y327" s="56">
        <v>100</v>
      </c>
      <c r="Z327" s="19">
        <v>0.15005099999999999</v>
      </c>
      <c r="AA327" s="19">
        <f t="shared" si="7"/>
        <v>1.0453907629714527E-2</v>
      </c>
      <c r="AB327" s="19">
        <f t="shared" si="8"/>
        <v>1.0453907629714527E-8</v>
      </c>
      <c r="AC327" s="64">
        <v>2.3567915000000002E-9</v>
      </c>
      <c r="AD327" s="139">
        <f t="shared" si="9"/>
        <v>22.544598474363589</v>
      </c>
      <c r="AE327" s="39">
        <v>1</v>
      </c>
      <c r="AF327" s="132">
        <v>9.2914428379376999E-9</v>
      </c>
      <c r="AG327" s="132">
        <v>1.0505805003723801E-8</v>
      </c>
      <c r="AH327" s="132">
        <v>1.20083876006155E-8</v>
      </c>
      <c r="AI327" s="132">
        <v>1.03456881356819E-8</v>
      </c>
      <c r="AJ327" s="132">
        <v>1.04671057925978E-8</v>
      </c>
      <c r="AK327" s="19">
        <v>3.430535577106996E-10</v>
      </c>
      <c r="AL327" s="132">
        <v>1.0471378999744199E-8</v>
      </c>
      <c r="AM327" s="132">
        <v>3.951870029628001E-10</v>
      </c>
      <c r="AT327" s="19">
        <v>3</v>
      </c>
      <c r="AW327" s="38"/>
      <c r="AY327" s="40" t="s">
        <v>31</v>
      </c>
      <c r="AZ327" s="41">
        <v>0.3</v>
      </c>
      <c r="BC327" s="41">
        <v>0.7</v>
      </c>
      <c r="BH327" s="42" t="s">
        <v>713</v>
      </c>
      <c r="BI327" s="42" t="s">
        <v>721</v>
      </c>
    </row>
    <row r="328" spans="1:62" ht="15" x14ac:dyDescent="0.15">
      <c r="A328" s="37"/>
      <c r="B328" s="19"/>
      <c r="C328" s="19"/>
      <c r="D328" s="19"/>
      <c r="E328" s="19"/>
      <c r="F328" s="19"/>
      <c r="G328" s="19">
        <v>767</v>
      </c>
      <c r="H328" s="176" t="s">
        <v>549</v>
      </c>
      <c r="I328" s="20"/>
      <c r="J328" s="21"/>
      <c r="K328" s="21"/>
      <c r="L328" s="19" t="s">
        <v>514</v>
      </c>
      <c r="M328" s="21">
        <v>0.6519309143518518</v>
      </c>
      <c r="N328" s="21">
        <v>0.65196592592592595</v>
      </c>
      <c r="O328" s="60">
        <f t="shared" si="5"/>
        <v>3.0250000000066279</v>
      </c>
      <c r="P328" s="60">
        <v>4.2</v>
      </c>
      <c r="Q328" s="60"/>
      <c r="R328" s="19">
        <v>15</v>
      </c>
      <c r="S328" s="19">
        <v>2.4</v>
      </c>
      <c r="T328" s="19">
        <v>2.4783275300000001</v>
      </c>
      <c r="U328" s="19">
        <f t="shared" si="6"/>
        <v>1.5742704754901555</v>
      </c>
      <c r="V328" s="19">
        <v>0.53949983000000001</v>
      </c>
      <c r="W328" s="19">
        <v>2.855</v>
      </c>
      <c r="X328" s="19">
        <v>9.7243943109169163E-3</v>
      </c>
      <c r="Y328" s="56">
        <v>102</v>
      </c>
      <c r="Z328" s="19">
        <v>0.114103</v>
      </c>
      <c r="AA328" s="19">
        <f t="shared" si="7"/>
        <v>7.69481863781125E-3</v>
      </c>
      <c r="AB328" s="19">
        <f t="shared" si="8"/>
        <v>7.6948186378112502E-9</v>
      </c>
      <c r="AC328" s="64">
        <v>2.1162989999999999E-9</v>
      </c>
      <c r="AD328" s="139">
        <f t="shared" si="9"/>
        <v>27.502909420123377</v>
      </c>
      <c r="AE328" s="39">
        <v>1</v>
      </c>
      <c r="AF328" s="132">
        <v>6.8103166785633997E-9</v>
      </c>
      <c r="AG328" s="132">
        <v>7.7451658775279404E-9</v>
      </c>
      <c r="AH328" s="132">
        <v>8.9618344221167098E-9</v>
      </c>
      <c r="AI328" s="132">
        <v>7.5976706177597502E-9</v>
      </c>
      <c r="AJ328" s="132">
        <v>7.7074879913184905E-9</v>
      </c>
      <c r="AK328" s="19">
        <v>2.6939331287964908E-10</v>
      </c>
      <c r="AL328" s="132">
        <v>7.7115927966958394E-9</v>
      </c>
      <c r="AM328" s="132">
        <v>3.1008553625164025E-10</v>
      </c>
      <c r="AT328" s="19">
        <v>2.5</v>
      </c>
      <c r="AW328" s="38"/>
      <c r="AY328" s="40" t="s">
        <v>31</v>
      </c>
      <c r="AZ328" s="41">
        <v>0.3</v>
      </c>
      <c r="BC328" s="41">
        <v>0.7</v>
      </c>
      <c r="BH328" s="42" t="s">
        <v>381</v>
      </c>
      <c r="BI328" s="42" t="s">
        <v>381</v>
      </c>
    </row>
    <row r="329" spans="1:62" ht="15" x14ac:dyDescent="0.15">
      <c r="A329" s="37"/>
      <c r="B329" s="19"/>
      <c r="C329" s="19"/>
      <c r="D329" s="19"/>
      <c r="E329" s="19"/>
      <c r="F329" s="19"/>
      <c r="G329" s="19">
        <v>768</v>
      </c>
      <c r="H329" s="176" t="s">
        <v>550</v>
      </c>
      <c r="I329" s="20"/>
      <c r="J329" s="21"/>
      <c r="K329" s="21"/>
      <c r="L329" s="19" t="s">
        <v>514</v>
      </c>
      <c r="M329" s="21">
        <v>41747.668388344908</v>
      </c>
      <c r="N329" s="21">
        <v>41747.668423356481</v>
      </c>
      <c r="O329" s="165">
        <f t="shared" si="5"/>
        <v>3.024999937042594</v>
      </c>
      <c r="P329" s="60">
        <v>4.1333000000000002</v>
      </c>
      <c r="Q329" s="60"/>
      <c r="R329" s="19">
        <v>16</v>
      </c>
      <c r="S329" s="19">
        <v>3.1</v>
      </c>
      <c r="T329" s="19">
        <v>3.1255513599999998</v>
      </c>
      <c r="U329" s="19">
        <f t="shared" si="6"/>
        <v>1.7679228942462395</v>
      </c>
      <c r="V329" s="19">
        <v>0.55187003199999995</v>
      </c>
      <c r="W329" s="19">
        <v>3.0550000000000002</v>
      </c>
      <c r="X329" s="19">
        <v>2.1945632660041521E-2</v>
      </c>
      <c r="Y329" s="56">
        <v>99</v>
      </c>
      <c r="Z329" s="19">
        <v>9.4711100000000006E-2</v>
      </c>
      <c r="AA329" s="19">
        <f t="shared" si="7"/>
        <v>6.5335272234694E-3</v>
      </c>
      <c r="AB329" s="19">
        <f t="shared" si="8"/>
        <v>6.5335272234694001E-9</v>
      </c>
      <c r="AC329" s="64">
        <v>1.6882794999999999E-9</v>
      </c>
      <c r="AD329" s="139">
        <f t="shared" si="9"/>
        <v>25.840245892531822</v>
      </c>
      <c r="AE329" s="39">
        <v>1</v>
      </c>
      <c r="AF329" s="132">
        <v>6.1786054409467202E-9</v>
      </c>
      <c r="AG329" s="132">
        <v>6.5536555918386801E-9</v>
      </c>
      <c r="AH329" s="132">
        <v>7.0412080015696597E-9</v>
      </c>
      <c r="AI329" s="132">
        <v>6.4946519891587198E-9</v>
      </c>
      <c r="AJ329" s="132">
        <v>6.5386069278882201E-9</v>
      </c>
      <c r="AK329" s="19">
        <v>1.0830615293359028E-10</v>
      </c>
      <c r="AL329" s="132">
        <v>6.5402513656805403E-9</v>
      </c>
      <c r="AM329" s="132">
        <v>1.2468466012323968E-10</v>
      </c>
      <c r="AT329" s="19">
        <v>2.8</v>
      </c>
      <c r="AW329" s="38"/>
      <c r="AY329" s="40" t="s">
        <v>31</v>
      </c>
      <c r="AZ329" s="41">
        <v>0.3</v>
      </c>
      <c r="BC329" s="41">
        <v>0.7</v>
      </c>
      <c r="BH329" s="42" t="s">
        <v>381</v>
      </c>
      <c r="BI329" s="42" t="s">
        <v>721</v>
      </c>
    </row>
    <row r="330" spans="1:62" ht="15" hidden="1" x14ac:dyDescent="0.15">
      <c r="A330" s="37"/>
      <c r="B330" s="19"/>
      <c r="C330" s="19"/>
      <c r="D330" s="19"/>
      <c r="E330" s="19"/>
      <c r="F330" s="19"/>
      <c r="G330" s="19">
        <v>768.1</v>
      </c>
      <c r="H330" s="19" t="s">
        <v>551</v>
      </c>
      <c r="I330" s="20"/>
      <c r="J330" s="21"/>
      <c r="K330" s="21"/>
      <c r="L330" s="19" t="s">
        <v>514</v>
      </c>
      <c r="O330" s="60"/>
      <c r="P330" s="60"/>
      <c r="Q330" s="60"/>
      <c r="R330" s="19" t="s">
        <v>562</v>
      </c>
      <c r="S330" s="19" t="s">
        <v>562</v>
      </c>
      <c r="T330" s="19" t="s">
        <v>562</v>
      </c>
      <c r="V330" s="19" t="s">
        <v>562</v>
      </c>
      <c r="AE330" s="39">
        <v>1</v>
      </c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19">
        <v>2</v>
      </c>
      <c r="AW330" s="38"/>
      <c r="AY330" s="40" t="s">
        <v>31</v>
      </c>
      <c r="AZ330" s="41">
        <v>0.3</v>
      </c>
      <c r="BC330" s="41">
        <v>0.7</v>
      </c>
    </row>
    <row r="331" spans="1:62" ht="15" hidden="1" x14ac:dyDescent="0.15">
      <c r="A331" s="37"/>
      <c r="B331" s="19"/>
      <c r="C331" s="19"/>
      <c r="D331" s="19"/>
      <c r="E331" s="19"/>
      <c r="F331" s="19"/>
      <c r="G331" s="19"/>
      <c r="I331" s="20"/>
      <c r="J331" s="21"/>
      <c r="K331" s="21"/>
      <c r="O331" s="45"/>
      <c r="P331" s="45"/>
      <c r="Q331" s="45"/>
      <c r="Z331" s="54"/>
      <c r="AA331" s="54"/>
      <c r="AB331" s="54"/>
      <c r="AC331" s="54"/>
      <c r="AD331" s="54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W331" s="38"/>
    </row>
    <row r="332" spans="1:62" ht="15" hidden="1" x14ac:dyDescent="0.15">
      <c r="A332" s="37"/>
      <c r="B332" s="19"/>
      <c r="C332" s="19"/>
      <c r="D332" s="19"/>
      <c r="E332" s="19"/>
      <c r="F332" s="19"/>
      <c r="G332" s="19"/>
      <c r="H332" s="58" t="s">
        <v>572</v>
      </c>
      <c r="I332" s="20"/>
      <c r="J332" s="21"/>
      <c r="K332" s="21"/>
      <c r="L332" s="19" t="s">
        <v>573</v>
      </c>
      <c r="M332" s="21">
        <v>42408.799015196761</v>
      </c>
      <c r="N332" s="21">
        <v>42408.799027002315</v>
      </c>
      <c r="O332" s="60">
        <f>(N332-M332)*86400</f>
        <v>1.0199998738244176</v>
      </c>
      <c r="P332" s="60"/>
      <c r="Q332" s="60"/>
      <c r="R332" s="19" t="s">
        <v>557</v>
      </c>
      <c r="S332" s="19" t="s">
        <v>557</v>
      </c>
      <c r="T332" s="19" t="s">
        <v>557</v>
      </c>
      <c r="V332" s="19" t="s">
        <v>557</v>
      </c>
      <c r="W332" s="19">
        <v>2.0089999999999999</v>
      </c>
      <c r="Z332" s="19" t="s">
        <v>557</v>
      </c>
      <c r="AA332" s="19" t="s">
        <v>557</v>
      </c>
      <c r="AB332" s="19" t="s">
        <v>557</v>
      </c>
      <c r="AE332" s="39">
        <v>1</v>
      </c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19">
        <v>2</v>
      </c>
      <c r="AW332" s="38"/>
      <c r="AY332" s="40" t="s">
        <v>33</v>
      </c>
      <c r="AZ332" s="41">
        <v>0.3</v>
      </c>
      <c r="BA332" s="38">
        <v>0.7</v>
      </c>
      <c r="BG332" s="42" t="s">
        <v>621</v>
      </c>
    </row>
    <row r="333" spans="1:62" hidden="1" x14ac:dyDescent="0.15">
      <c r="G333" s="19"/>
      <c r="H333" s="56" t="s">
        <v>574</v>
      </c>
      <c r="L333" s="19" t="s">
        <v>573</v>
      </c>
      <c r="M333" s="21">
        <v>42408.832419016202</v>
      </c>
      <c r="N333" s="21">
        <v>42408.832430810187</v>
      </c>
      <c r="O333" s="60">
        <f>(N333-M333)*86400</f>
        <v>1.0190003318712115</v>
      </c>
      <c r="P333" s="60"/>
      <c r="Q333" s="60"/>
      <c r="R333" s="19" t="s">
        <v>557</v>
      </c>
      <c r="S333" s="19" t="s">
        <v>557</v>
      </c>
      <c r="T333" s="19" t="s">
        <v>557</v>
      </c>
      <c r="V333" s="19" t="s">
        <v>557</v>
      </c>
      <c r="W333" s="19">
        <v>2.3450000000000002</v>
      </c>
      <c r="Z333" s="19" t="s">
        <v>557</v>
      </c>
      <c r="AA333" s="19" t="s">
        <v>557</v>
      </c>
      <c r="AB333" s="19" t="s">
        <v>557</v>
      </c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Y333" s="40" t="s">
        <v>33</v>
      </c>
      <c r="BG333" s="42" t="s">
        <v>593</v>
      </c>
    </row>
    <row r="334" spans="1:62" hidden="1" x14ac:dyDescent="0.15">
      <c r="G334" s="19"/>
      <c r="H334" s="56" t="s">
        <v>580</v>
      </c>
      <c r="L334" s="19" t="s">
        <v>573</v>
      </c>
      <c r="M334" s="21">
        <v>42408.844151423611</v>
      </c>
      <c r="N334" s="21">
        <v>42408.844163217589</v>
      </c>
      <c r="O334" s="60">
        <f>(N334-M334)*86400</f>
        <v>1.0189997032284737</v>
      </c>
      <c r="P334" s="60"/>
      <c r="Q334" s="60"/>
      <c r="R334" s="19" t="s">
        <v>557</v>
      </c>
      <c r="S334" s="19" t="s">
        <v>557</v>
      </c>
      <c r="T334" s="19" t="s">
        <v>557</v>
      </c>
      <c r="V334" s="19" t="s">
        <v>557</v>
      </c>
      <c r="W334" s="19">
        <v>2.2970000000000002</v>
      </c>
      <c r="Z334" s="19" t="s">
        <v>557</v>
      </c>
      <c r="AA334" s="19" t="s">
        <v>557</v>
      </c>
      <c r="AB334" s="19" t="s">
        <v>557</v>
      </c>
      <c r="AE334" s="39">
        <v>1</v>
      </c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19">
        <v>2</v>
      </c>
      <c r="AY334" s="40" t="s">
        <v>33</v>
      </c>
      <c r="AZ334" s="41">
        <v>0.3</v>
      </c>
      <c r="BA334" s="38">
        <v>0.7</v>
      </c>
      <c r="BG334" s="42" t="s">
        <v>649</v>
      </c>
    </row>
    <row r="335" spans="1:62" hidden="1" x14ac:dyDescent="0.15">
      <c r="G335" s="19"/>
      <c r="H335" s="56" t="s">
        <v>581</v>
      </c>
      <c r="L335" s="19" t="s">
        <v>573</v>
      </c>
      <c r="M335" s="21">
        <v>42408.864313622682</v>
      </c>
      <c r="N335" s="21">
        <v>42408.864325428243</v>
      </c>
      <c r="O335" s="60">
        <f>(N335-M335)*86400</f>
        <v>1.0200005024671555</v>
      </c>
      <c r="P335" s="60"/>
      <c r="Q335" s="60"/>
      <c r="R335" s="19" t="s">
        <v>557</v>
      </c>
      <c r="S335" s="19" t="s">
        <v>557</v>
      </c>
      <c r="T335" s="19" t="s">
        <v>557</v>
      </c>
      <c r="V335" s="19" t="s">
        <v>557</v>
      </c>
      <c r="W335" s="19">
        <v>2.056</v>
      </c>
      <c r="Z335" s="19" t="s">
        <v>557</v>
      </c>
      <c r="AA335" s="19" t="s">
        <v>557</v>
      </c>
      <c r="AB335" s="19" t="s">
        <v>557</v>
      </c>
      <c r="AE335" s="39">
        <v>1</v>
      </c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19">
        <v>2</v>
      </c>
      <c r="AY335" s="40" t="s">
        <v>33</v>
      </c>
      <c r="AZ335" s="41">
        <v>0.3</v>
      </c>
      <c r="BA335" s="38">
        <v>0.7</v>
      </c>
      <c r="BG335" s="42" t="s">
        <v>650</v>
      </c>
    </row>
    <row r="336" spans="1:62" hidden="1" x14ac:dyDescent="0.15">
      <c r="H336" s="56" t="s">
        <v>582</v>
      </c>
      <c r="L336" s="19" t="s">
        <v>573</v>
      </c>
      <c r="M336" s="21" t="s">
        <v>557</v>
      </c>
      <c r="N336" s="21" t="s">
        <v>557</v>
      </c>
      <c r="O336" s="60" t="s">
        <v>557</v>
      </c>
      <c r="P336" s="60"/>
      <c r="Q336" s="60"/>
      <c r="R336" s="19" t="s">
        <v>557</v>
      </c>
      <c r="S336" s="19" t="s">
        <v>557</v>
      </c>
      <c r="T336" s="19" t="s">
        <v>557</v>
      </c>
      <c r="U336" s="1"/>
      <c r="V336" s="19" t="s">
        <v>557</v>
      </c>
      <c r="W336" s="19" t="s">
        <v>557</v>
      </c>
      <c r="Z336" s="19" t="s">
        <v>557</v>
      </c>
      <c r="AA336" s="19" t="s">
        <v>557</v>
      </c>
      <c r="AB336" s="19" t="s">
        <v>557</v>
      </c>
      <c r="AE336" s="39">
        <v>1</v>
      </c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19">
        <v>2</v>
      </c>
      <c r="AY336" s="40" t="s">
        <v>33</v>
      </c>
      <c r="AZ336" s="41">
        <v>0.3</v>
      </c>
      <c r="BA336" s="38">
        <v>0.7</v>
      </c>
      <c r="BG336" s="42" t="s">
        <v>651</v>
      </c>
    </row>
    <row r="337" spans="1:62" x14ac:dyDescent="0.15">
      <c r="G337" s="19"/>
      <c r="H337" s="178" t="s">
        <v>583</v>
      </c>
      <c r="L337" s="19" t="s">
        <v>573</v>
      </c>
      <c r="M337" s="21">
        <v>42408.920075127317</v>
      </c>
      <c r="N337" s="21">
        <v>42408.920086932871</v>
      </c>
      <c r="O337" s="60">
        <f t="shared" ref="O337:O343" si="10">(N337-M337)*86400</f>
        <v>1.0199998738244176</v>
      </c>
      <c r="P337" s="60">
        <v>2.6833</v>
      </c>
      <c r="Q337" s="60"/>
      <c r="R337" s="19">
        <v>3.9</v>
      </c>
      <c r="S337" s="19">
        <v>2.83</v>
      </c>
      <c r="T337" s="19">
        <v>2.8792812576419</v>
      </c>
      <c r="U337" s="19">
        <f>SQRT(T337)</f>
        <v>1.6968445001360319</v>
      </c>
      <c r="V337" s="19">
        <v>0.85790774464492903</v>
      </c>
      <c r="W337" s="19">
        <v>2.2149999999999999</v>
      </c>
      <c r="X337" s="19">
        <v>5.7099184371145022E-2</v>
      </c>
      <c r="Z337" s="19">
        <v>3.09771E-2</v>
      </c>
      <c r="AA337" s="19">
        <f>Z337*V337/8</f>
        <v>3.321936749580054E-3</v>
      </c>
      <c r="AB337" s="19">
        <f>AA337*(1/1000)^2</f>
        <v>3.3219367495800541E-9</v>
      </c>
      <c r="AC337" s="64">
        <v>1.2416550000000001E-9</v>
      </c>
      <c r="AD337" s="139">
        <f>AC337/AB337 * 100</f>
        <v>37.377442546338827</v>
      </c>
      <c r="AE337" s="39">
        <v>1</v>
      </c>
      <c r="AF337" s="132">
        <v>3.2755567679104699E-9</v>
      </c>
      <c r="AG337" s="132">
        <v>3.3238229590257299E-9</v>
      </c>
      <c r="AH337" s="132">
        <v>3.3831248243152E-9</v>
      </c>
      <c r="AI337" s="132">
        <v>3.3180296074939001E-9</v>
      </c>
      <c r="AJ337" s="132">
        <v>3.3223893260260798E-9</v>
      </c>
      <c r="AK337" s="19">
        <v>1.3915919097470173E-11</v>
      </c>
      <c r="AL337" s="132">
        <v>3.3225441121101302E-9</v>
      </c>
      <c r="AM337" s="132">
        <v>1.6052545036079784E-11</v>
      </c>
      <c r="AT337" s="19">
        <v>2</v>
      </c>
      <c r="AY337" s="40" t="s">
        <v>33</v>
      </c>
      <c r="AZ337" s="41">
        <v>0.3</v>
      </c>
      <c r="BA337" s="38">
        <v>0.7</v>
      </c>
      <c r="BH337" s="42" t="s">
        <v>713</v>
      </c>
      <c r="BI337" s="42" t="s">
        <v>381</v>
      </c>
    </row>
    <row r="338" spans="1:62" ht="13" hidden="1" customHeight="1" x14ac:dyDescent="0.15">
      <c r="H338" s="56" t="s">
        <v>584</v>
      </c>
      <c r="L338" s="19" t="s">
        <v>573</v>
      </c>
      <c r="M338" s="21">
        <v>42408.987760162039</v>
      </c>
      <c r="N338" s="21">
        <v>42408.987771967593</v>
      </c>
      <c r="O338" s="60">
        <f t="shared" si="10"/>
        <v>1.0199998738244176</v>
      </c>
      <c r="P338" s="60"/>
      <c r="Q338" s="60"/>
      <c r="R338" s="19" t="s">
        <v>557</v>
      </c>
      <c r="S338" s="19" t="s">
        <v>557</v>
      </c>
      <c r="T338" s="19" t="s">
        <v>557</v>
      </c>
      <c r="U338" s="1"/>
      <c r="V338" s="19" t="s">
        <v>557</v>
      </c>
      <c r="W338" s="19" t="s">
        <v>557</v>
      </c>
      <c r="Z338" s="19" t="s">
        <v>557</v>
      </c>
      <c r="AA338" s="19" t="s">
        <v>557</v>
      </c>
      <c r="AB338" s="19" t="s">
        <v>557</v>
      </c>
      <c r="AE338" s="39">
        <v>1</v>
      </c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19">
        <v>2</v>
      </c>
      <c r="AY338" s="40" t="s">
        <v>33</v>
      </c>
      <c r="AZ338" s="41">
        <v>0.3</v>
      </c>
      <c r="BA338" s="38">
        <v>0.7</v>
      </c>
      <c r="BG338" s="42" t="s">
        <v>652</v>
      </c>
    </row>
    <row r="339" spans="1:62" ht="13" customHeight="1" x14ac:dyDescent="0.2">
      <c r="G339" s="19"/>
      <c r="H339" s="178" t="s">
        <v>585</v>
      </c>
      <c r="L339" s="19" t="s">
        <v>573</v>
      </c>
      <c r="M339" s="21">
        <v>42419.740494143516</v>
      </c>
      <c r="N339" s="21">
        <v>42419.740505949077</v>
      </c>
      <c r="O339" s="60">
        <f t="shared" si="10"/>
        <v>1.0200005024671555</v>
      </c>
      <c r="P339" s="60">
        <v>4.0332999999999997</v>
      </c>
      <c r="Q339" s="60"/>
      <c r="R339" s="19">
        <v>5.7</v>
      </c>
      <c r="S339" s="19">
        <v>0.5</v>
      </c>
      <c r="T339" s="151">
        <v>0.7538781</v>
      </c>
      <c r="U339" s="19">
        <f>SQRT(T339)</f>
        <v>0.86826153893858504</v>
      </c>
      <c r="V339" s="56">
        <v>1.136773</v>
      </c>
      <c r="W339" s="39">
        <v>1.7517416194523387</v>
      </c>
      <c r="X339" s="56">
        <v>0.2051318</v>
      </c>
      <c r="Z339" s="150">
        <v>0.18228829999999999</v>
      </c>
      <c r="AA339" s="19">
        <f>Z339*V339/8</f>
        <v>2.5902552206987499E-2</v>
      </c>
      <c r="AB339" s="19">
        <f>AA339*(1/1000)^2</f>
        <v>2.5902552206987499E-8</v>
      </c>
      <c r="AC339" s="64">
        <v>1.1923165E-8</v>
      </c>
      <c r="AD339" s="139">
        <f>AC339/AB339 * 100</f>
        <v>46.03085018310896</v>
      </c>
      <c r="AE339" s="39">
        <v>1</v>
      </c>
      <c r="AF339" s="132">
        <v>2.4314381706729299E-8</v>
      </c>
      <c r="AG339" s="132">
        <v>2.5662838794861999E-8</v>
      </c>
      <c r="AH339" s="132">
        <v>2.5903783420018501E-8</v>
      </c>
      <c r="AI339" s="132">
        <v>2.5898348858259499E-8</v>
      </c>
      <c r="AJ339" s="132">
        <v>2.5850059245905701E-8</v>
      </c>
      <c r="AK339" s="19">
        <v>9.1387398959100764E-11</v>
      </c>
      <c r="AL339" s="132">
        <v>2.58334062487948E-8</v>
      </c>
      <c r="AM339" s="132">
        <v>7.68888279614995E-11</v>
      </c>
      <c r="AT339" s="19">
        <v>2</v>
      </c>
      <c r="AY339" s="40" t="s">
        <v>33</v>
      </c>
      <c r="AZ339" s="41">
        <v>0.4</v>
      </c>
      <c r="BA339" s="38">
        <v>0.6</v>
      </c>
      <c r="BG339" s="42" t="s">
        <v>681</v>
      </c>
      <c r="BH339" s="42" t="s">
        <v>720</v>
      </c>
      <c r="BI339" s="42" t="s">
        <v>381</v>
      </c>
      <c r="BJ339" s="42" t="s">
        <v>725</v>
      </c>
    </row>
    <row r="340" spans="1:62" x14ac:dyDescent="0.15">
      <c r="G340" s="19"/>
      <c r="H340" s="178" t="s">
        <v>586</v>
      </c>
      <c r="L340" s="19" t="s">
        <v>573</v>
      </c>
      <c r="M340" s="21">
        <v>42419.831461643516</v>
      </c>
      <c r="N340" s="21">
        <v>42419.831547743059</v>
      </c>
      <c r="O340" s="60">
        <f t="shared" si="10"/>
        <v>7.4390004621818662</v>
      </c>
      <c r="P340" s="60">
        <v>9.15</v>
      </c>
      <c r="Q340" s="60"/>
      <c r="R340" s="19">
        <v>9.8000000000000007</v>
      </c>
      <c r="S340" s="19">
        <v>2.9</v>
      </c>
      <c r="T340" s="19">
        <v>2.76835067467134</v>
      </c>
      <c r="U340" s="19">
        <f>SQRT(T340)</f>
        <v>1.6638361321570523</v>
      </c>
      <c r="V340" s="19">
        <v>0.66226581990580402</v>
      </c>
      <c r="W340" s="19">
        <v>2.0960000000000001</v>
      </c>
      <c r="X340" s="56">
        <v>5.6947310000000001E-2</v>
      </c>
      <c r="Z340" s="19">
        <v>2.5739100000000001E-2</v>
      </c>
      <c r="AA340" s="19">
        <f>Z340*V340/8</f>
        <v>2.1307657706421852E-3</v>
      </c>
      <c r="AB340" s="19">
        <f>AA340*(1/1000)^2</f>
        <v>2.130765770642185E-9</v>
      </c>
      <c r="AC340" s="64">
        <v>8.8419300000000005E-10</v>
      </c>
      <c r="AD340" s="139">
        <f>AC340/AB340 * 100</f>
        <v>41.496489768254342</v>
      </c>
      <c r="AE340" s="39">
        <v>1</v>
      </c>
      <c r="AF340" s="132">
        <v>2.0046400912361999E-9</v>
      </c>
      <c r="AG340" s="132">
        <v>2.1294522882541402E-9</v>
      </c>
      <c r="AH340" s="132">
        <v>2.2473615425210102E-9</v>
      </c>
      <c r="AI340" s="132">
        <v>2.1356839635059501E-9</v>
      </c>
      <c r="AJ340" s="132">
        <v>2.1304168748684001E-9</v>
      </c>
      <c r="AK340" s="19">
        <v>3.080749950256982E-11</v>
      </c>
      <c r="AL340" s="132">
        <v>2.1303107292903001E-9</v>
      </c>
      <c r="AM340" s="132">
        <v>3.5523121110050056E-11</v>
      </c>
      <c r="AT340" s="19">
        <v>2</v>
      </c>
      <c r="AY340" s="40" t="s">
        <v>33</v>
      </c>
      <c r="AZ340" s="41">
        <v>0.4</v>
      </c>
      <c r="BA340" s="38">
        <v>0.6</v>
      </c>
      <c r="BH340" s="42" t="s">
        <v>713</v>
      </c>
      <c r="BI340" s="42" t="s">
        <v>381</v>
      </c>
      <c r="BJ340" s="42" t="s">
        <v>725</v>
      </c>
    </row>
    <row r="341" spans="1:62" x14ac:dyDescent="0.15">
      <c r="G341" s="19"/>
      <c r="H341" s="178" t="s">
        <v>587</v>
      </c>
      <c r="L341" s="19" t="s">
        <v>573</v>
      </c>
      <c r="M341" s="21">
        <v>42419.84470898148</v>
      </c>
      <c r="N341" s="21">
        <v>42419.844710324076</v>
      </c>
      <c r="O341" s="60">
        <f t="shared" si="10"/>
        <v>0.11600030120462179</v>
      </c>
      <c r="P341" s="60">
        <v>1.7833000000000001</v>
      </c>
      <c r="Q341" s="60"/>
      <c r="R341" s="19">
        <v>6.5</v>
      </c>
      <c r="S341" s="19">
        <v>4.8</v>
      </c>
      <c r="T341" s="19">
        <v>4.75710344265282</v>
      </c>
      <c r="U341" s="19">
        <f>SQRT(T341)</f>
        <v>2.1810785044681036</v>
      </c>
      <c r="V341" s="19">
        <v>0.98463900354119804</v>
      </c>
      <c r="W341" s="19">
        <v>3.0710000000000002</v>
      </c>
      <c r="X341" s="19">
        <v>5.9439330126580391E-2</v>
      </c>
      <c r="Z341" s="19">
        <v>4.4434000000000001E-2</v>
      </c>
      <c r="AA341" s="19">
        <f>Z341*V341/8</f>
        <v>5.4689311854186993E-3</v>
      </c>
      <c r="AB341" s="19">
        <f>AA341*(1/1000)^2</f>
        <v>5.4689311854186988E-9</v>
      </c>
      <c r="AC341" s="64">
        <v>1.4153415000000001E-9</v>
      </c>
      <c r="AD341" s="139">
        <f>AC341/AB341 * 100</f>
        <v>25.879672865030614</v>
      </c>
      <c r="AE341" s="39">
        <v>1</v>
      </c>
      <c r="AF341" s="132">
        <v>5.29843493995691E-9</v>
      </c>
      <c r="AG341" s="132">
        <v>5.46910050806455E-9</v>
      </c>
      <c r="AH341" s="132">
        <v>5.6415308513786201E-9</v>
      </c>
      <c r="AI341" s="132">
        <v>5.4612317810856198E-9</v>
      </c>
      <c r="AJ341" s="132">
        <v>5.4689430417517397E-9</v>
      </c>
      <c r="AK341" s="19">
        <v>4.3759253259530464E-11</v>
      </c>
      <c r="AL341" s="132">
        <v>5.4689573205044802E-9</v>
      </c>
      <c r="AM341" s="132">
        <v>5.0472419912769832E-11</v>
      </c>
      <c r="AT341" s="19">
        <v>3</v>
      </c>
      <c r="AY341" s="40" t="s">
        <v>33</v>
      </c>
      <c r="AZ341" s="41">
        <v>0.4</v>
      </c>
      <c r="BA341" s="38">
        <v>0.6</v>
      </c>
      <c r="BH341" s="42" t="s">
        <v>720</v>
      </c>
      <c r="BI341" s="42" t="s">
        <v>381</v>
      </c>
      <c r="BJ341" s="42" t="s">
        <v>725</v>
      </c>
    </row>
    <row r="342" spans="1:62" x14ac:dyDescent="0.15">
      <c r="A342" s="141"/>
      <c r="B342" s="141"/>
      <c r="C342" s="141"/>
      <c r="D342" s="141"/>
      <c r="E342" s="141"/>
      <c r="F342" s="141"/>
      <c r="G342" s="141"/>
      <c r="H342" s="178" t="s">
        <v>588</v>
      </c>
      <c r="L342" s="19" t="s">
        <v>573</v>
      </c>
      <c r="M342" s="21">
        <v>42419.867396631947</v>
      </c>
      <c r="N342" s="21">
        <v>42419.8675987963</v>
      </c>
      <c r="O342" s="60">
        <f t="shared" si="10"/>
        <v>17.467000032775104</v>
      </c>
      <c r="P342" s="60">
        <v>19.033300000000001</v>
      </c>
      <c r="Q342" s="60"/>
      <c r="R342" s="19">
        <v>22.2</v>
      </c>
      <c r="S342" s="19">
        <v>3.7</v>
      </c>
      <c r="T342" s="56">
        <v>3.2757710000000002</v>
      </c>
      <c r="U342" s="141">
        <f>SQRT(T342)</f>
        <v>1.8099091137402452</v>
      </c>
      <c r="V342" s="56">
        <v>1.160312</v>
      </c>
      <c r="W342" s="19">
        <v>3.181</v>
      </c>
      <c r="X342" s="19">
        <v>6.7135323553240644E-2</v>
      </c>
      <c r="Z342" s="64">
        <v>0.110945</v>
      </c>
      <c r="AA342" s="19">
        <f>Z342*V342/8</f>
        <v>1.6091351855000002E-2</v>
      </c>
      <c r="AB342" s="19">
        <f>AA342*(1/1000)^2</f>
        <v>1.6091351855000001E-8</v>
      </c>
      <c r="AC342" s="64">
        <v>3.9822929999999996E-9</v>
      </c>
      <c r="AD342" s="139">
        <f>AC342/AB342 * 100</f>
        <v>24.74803258225068</v>
      </c>
      <c r="AE342" s="39">
        <v>1</v>
      </c>
      <c r="AF342" s="132">
        <v>1.5713081265423401E-8</v>
      </c>
      <c r="AG342" s="132">
        <v>1.6115592626693799E-8</v>
      </c>
      <c r="AH342" s="132">
        <v>1.6653292889038E-8</v>
      </c>
      <c r="AI342" s="132">
        <v>1.6043448666209099E-8</v>
      </c>
      <c r="AJ342" s="132">
        <v>1.6097507671997299E-8</v>
      </c>
      <c r="AK342" s="19">
        <v>1.1876700288180241E-10</v>
      </c>
      <c r="AL342" s="132">
        <v>1.6099508484763001E-8</v>
      </c>
      <c r="AM342" s="132">
        <v>1.3673496041079978E-10</v>
      </c>
      <c r="AT342" s="19">
        <v>3</v>
      </c>
      <c r="AY342" s="40" t="s">
        <v>33</v>
      </c>
      <c r="AZ342" s="41">
        <v>0.4</v>
      </c>
      <c r="BA342" s="38">
        <v>0.6</v>
      </c>
      <c r="BH342" s="42" t="s">
        <v>381</v>
      </c>
      <c r="BI342" s="42" t="s">
        <v>381</v>
      </c>
    </row>
    <row r="343" spans="1:62" ht="15" x14ac:dyDescent="0.2">
      <c r="G343" s="19"/>
      <c r="H343" s="178" t="s">
        <v>589</v>
      </c>
      <c r="L343" s="19" t="s">
        <v>573</v>
      </c>
      <c r="M343" s="21">
        <v>42419.899069884261</v>
      </c>
      <c r="N343" s="21">
        <v>42419.899272060182</v>
      </c>
      <c r="O343" s="60">
        <f t="shared" si="10"/>
        <v>17.46799957472831</v>
      </c>
      <c r="P343" s="60">
        <v>19.05</v>
      </c>
      <c r="Q343" s="60"/>
      <c r="R343" s="19">
        <v>22.1</v>
      </c>
      <c r="S343" s="19">
        <v>3.7</v>
      </c>
      <c r="T343" s="56">
        <v>4.1692049999999998</v>
      </c>
      <c r="U343" s="19">
        <f>SQRT(T343)</f>
        <v>2.0418631198001496</v>
      </c>
      <c r="V343" s="56">
        <v>1.0603039999999999</v>
      </c>
      <c r="W343" s="19">
        <v>2.9689999999999999</v>
      </c>
      <c r="X343" s="19">
        <v>8.0571039999778493E-2</v>
      </c>
      <c r="Z343" s="150">
        <v>5.1283009999999997E-2</v>
      </c>
      <c r="AA343" s="19">
        <f>Z343*V343/8</f>
        <v>6.7969475793799991E-3</v>
      </c>
      <c r="AB343" s="19">
        <f>AA343*(1/1000)^2</f>
        <v>6.7969475793799989E-9</v>
      </c>
      <c r="AC343" s="64">
        <v>1.8231065E-9</v>
      </c>
      <c r="AD343" s="139">
        <f>AC343/AB343 * 100</f>
        <v>26.822429902663742</v>
      </c>
      <c r="AE343" s="39">
        <v>1</v>
      </c>
      <c r="AF343" s="132">
        <v>6.4488762544071602E-9</v>
      </c>
      <c r="AG343" s="132">
        <v>6.7934501997318897E-9</v>
      </c>
      <c r="AH343" s="132">
        <v>7.1197227017026697E-9</v>
      </c>
      <c r="AI343" s="132">
        <v>6.8120041841707299E-9</v>
      </c>
      <c r="AJ343" s="132">
        <v>6.79601446017483E-9</v>
      </c>
      <c r="AK343" s="19">
        <v>8.5186278161729813E-11</v>
      </c>
      <c r="AL343" s="132">
        <v>6.7957309404689797E-9</v>
      </c>
      <c r="AM343" s="132">
        <v>9.8228068218870726E-11</v>
      </c>
      <c r="AT343" s="19" t="s">
        <v>557</v>
      </c>
      <c r="AY343" s="40" t="s">
        <v>33</v>
      </c>
      <c r="AZ343" s="41">
        <v>0.4</v>
      </c>
      <c r="BA343" s="38">
        <v>0.6</v>
      </c>
      <c r="BH343" s="42" t="s">
        <v>381</v>
      </c>
      <c r="BI343" s="42" t="s">
        <v>723</v>
      </c>
      <c r="BJ343" s="42" t="s">
        <v>716</v>
      </c>
    </row>
    <row r="344" spans="1:62" ht="13" hidden="1" customHeight="1" x14ac:dyDescent="0.15">
      <c r="G344" s="1">
        <v>1123</v>
      </c>
      <c r="H344" s="56" t="s">
        <v>575</v>
      </c>
      <c r="L344" s="19" t="s">
        <v>573</v>
      </c>
      <c r="M344" s="21" t="s">
        <v>557</v>
      </c>
      <c r="N344" s="21" t="s">
        <v>557</v>
      </c>
      <c r="O344" s="60" t="s">
        <v>557</v>
      </c>
      <c r="P344" s="60"/>
      <c r="Q344" s="60"/>
      <c r="R344" s="19" t="s">
        <v>557</v>
      </c>
      <c r="S344" s="19" t="s">
        <v>557</v>
      </c>
      <c r="T344" s="19" t="s">
        <v>557</v>
      </c>
      <c r="U344" s="1"/>
      <c r="V344" s="19" t="s">
        <v>557</v>
      </c>
      <c r="W344" s="19" t="s">
        <v>557</v>
      </c>
      <c r="Z344" s="70" t="s">
        <v>557</v>
      </c>
      <c r="AA344" s="70" t="s">
        <v>557</v>
      </c>
      <c r="AB344" s="70" t="s">
        <v>557</v>
      </c>
      <c r="AC344" s="70"/>
      <c r="AD344" s="70"/>
      <c r="AE344" s="39">
        <v>3</v>
      </c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19">
        <v>2</v>
      </c>
      <c r="AY344" s="40" t="s">
        <v>33</v>
      </c>
      <c r="AZ344" s="41">
        <v>0.4</v>
      </c>
      <c r="BA344" s="38">
        <v>0.6</v>
      </c>
      <c r="BG344" s="42" t="s">
        <v>617</v>
      </c>
    </row>
    <row r="345" spans="1:62" ht="13" hidden="1" customHeight="1" x14ac:dyDescent="0.15">
      <c r="G345" s="1">
        <v>1124</v>
      </c>
      <c r="H345" s="56" t="s">
        <v>576</v>
      </c>
      <c r="L345" s="19" t="s">
        <v>573</v>
      </c>
      <c r="M345" s="21" t="s">
        <v>557</v>
      </c>
      <c r="N345" s="21" t="s">
        <v>557</v>
      </c>
      <c r="O345" s="60" t="s">
        <v>557</v>
      </c>
      <c r="P345" s="60"/>
      <c r="Q345" s="60"/>
      <c r="R345" s="19" t="s">
        <v>557</v>
      </c>
      <c r="S345" s="19" t="s">
        <v>557</v>
      </c>
      <c r="T345" s="19" t="s">
        <v>557</v>
      </c>
      <c r="U345" s="1"/>
      <c r="V345" s="19" t="s">
        <v>557</v>
      </c>
      <c r="W345" s="19" t="s">
        <v>557</v>
      </c>
      <c r="Z345" s="70" t="s">
        <v>557</v>
      </c>
      <c r="AA345" s="70" t="s">
        <v>557</v>
      </c>
      <c r="AB345" s="70" t="s">
        <v>557</v>
      </c>
      <c r="AC345" s="70"/>
      <c r="AD345" s="70"/>
      <c r="AE345" s="39">
        <v>3</v>
      </c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19">
        <v>4</v>
      </c>
      <c r="AY345" s="40" t="s">
        <v>33</v>
      </c>
      <c r="AZ345" s="41">
        <v>0.4</v>
      </c>
      <c r="BA345" s="38">
        <v>0.6</v>
      </c>
      <c r="BG345" s="42" t="s">
        <v>617</v>
      </c>
    </row>
    <row r="346" spans="1:62" ht="13" hidden="1" customHeight="1" x14ac:dyDescent="0.15">
      <c r="G346" s="1">
        <v>1125</v>
      </c>
      <c r="H346" s="56" t="s">
        <v>577</v>
      </c>
      <c r="L346" s="19" t="s">
        <v>573</v>
      </c>
      <c r="M346" s="21" t="s">
        <v>557</v>
      </c>
      <c r="N346" s="21" t="s">
        <v>557</v>
      </c>
      <c r="O346" s="60" t="s">
        <v>557</v>
      </c>
      <c r="P346" s="60"/>
      <c r="Q346" s="60"/>
      <c r="R346" s="19" t="s">
        <v>557</v>
      </c>
      <c r="S346" s="19" t="s">
        <v>557</v>
      </c>
      <c r="T346" s="19" t="s">
        <v>557</v>
      </c>
      <c r="U346" s="1"/>
      <c r="V346" s="19" t="s">
        <v>557</v>
      </c>
      <c r="W346" s="19" t="s">
        <v>557</v>
      </c>
      <c r="Z346" s="70" t="s">
        <v>557</v>
      </c>
      <c r="AA346" s="70" t="s">
        <v>557</v>
      </c>
      <c r="AB346" s="70" t="s">
        <v>557</v>
      </c>
      <c r="AC346" s="70"/>
      <c r="AD346" s="70"/>
      <c r="AE346" s="39">
        <v>3</v>
      </c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19">
        <v>2</v>
      </c>
      <c r="AY346" s="40" t="s">
        <v>33</v>
      </c>
      <c r="AZ346" s="41">
        <v>0.4</v>
      </c>
      <c r="BA346" s="38">
        <v>0.6</v>
      </c>
      <c r="BG346" s="42" t="s">
        <v>617</v>
      </c>
    </row>
    <row r="347" spans="1:62" ht="13" hidden="1" customHeight="1" x14ac:dyDescent="0.15">
      <c r="G347" s="1">
        <v>1126</v>
      </c>
      <c r="H347" s="56" t="s">
        <v>578</v>
      </c>
      <c r="L347" s="19" t="s">
        <v>573</v>
      </c>
      <c r="M347" s="21" t="s">
        <v>557</v>
      </c>
      <c r="N347" s="21" t="s">
        <v>557</v>
      </c>
      <c r="O347" s="60" t="s">
        <v>557</v>
      </c>
      <c r="P347" s="60"/>
      <c r="Q347" s="60"/>
      <c r="R347" s="19" t="s">
        <v>557</v>
      </c>
      <c r="S347" s="19" t="s">
        <v>557</v>
      </c>
      <c r="T347" s="19" t="s">
        <v>557</v>
      </c>
      <c r="U347" s="1"/>
      <c r="V347" s="19" t="s">
        <v>557</v>
      </c>
      <c r="W347" s="19" t="s">
        <v>557</v>
      </c>
      <c r="Z347" s="70" t="s">
        <v>557</v>
      </c>
      <c r="AA347" s="70" t="s">
        <v>557</v>
      </c>
      <c r="AB347" s="70" t="s">
        <v>557</v>
      </c>
      <c r="AC347" s="70"/>
      <c r="AD347" s="70"/>
      <c r="AE347" s="39">
        <v>3</v>
      </c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19">
        <v>4</v>
      </c>
      <c r="AY347" s="40" t="s">
        <v>33</v>
      </c>
      <c r="AZ347" s="41">
        <v>0.4</v>
      </c>
      <c r="BA347" s="38">
        <v>0.6</v>
      </c>
      <c r="BG347" s="42" t="s">
        <v>653</v>
      </c>
    </row>
    <row r="348" spans="1:62" s="72" customFormat="1" ht="13" customHeight="1" x14ac:dyDescent="0.2">
      <c r="A348" s="130"/>
      <c r="B348" s="130"/>
      <c r="C348" s="130"/>
      <c r="D348" s="130"/>
      <c r="E348" s="130"/>
      <c r="F348" s="130"/>
      <c r="G348" s="130">
        <v>1132</v>
      </c>
      <c r="H348" s="166" t="s">
        <v>590</v>
      </c>
      <c r="I348" s="130"/>
      <c r="J348" s="131"/>
      <c r="K348" s="131"/>
      <c r="L348" s="49" t="s">
        <v>573</v>
      </c>
      <c r="M348" s="104">
        <v>42452.593636192127</v>
      </c>
      <c r="N348" s="104">
        <v>42452.593637106482</v>
      </c>
      <c r="O348" s="105">
        <f t="shared" ref="O348:O375" si="11">(N348-M348)*86400</f>
        <v>7.9000275582075119E-2</v>
      </c>
      <c r="P348" s="165">
        <v>1.2666999999999999</v>
      </c>
      <c r="Q348" s="60"/>
      <c r="R348" s="164">
        <v>16</v>
      </c>
      <c r="S348" s="164">
        <v>0.49</v>
      </c>
      <c r="T348" s="166">
        <v>0.43902200000000002</v>
      </c>
      <c r="U348" s="19">
        <f>SQRT(T348)</f>
        <v>0.66258735273169833</v>
      </c>
      <c r="V348" s="166">
        <v>0.44539410000000001</v>
      </c>
      <c r="W348" s="164">
        <v>2.762</v>
      </c>
      <c r="X348" s="166">
        <v>4.9701490000000001E-2</v>
      </c>
      <c r="Y348" s="19">
        <v>94</v>
      </c>
      <c r="Z348" s="168">
        <v>0.39695720000000001</v>
      </c>
      <c r="AA348" s="164">
        <f>Z348*V348/8</f>
        <v>2.2100299354065E-2</v>
      </c>
      <c r="AB348" s="164">
        <f>AA348*(1/1000)^2</f>
        <v>2.2100299354064998E-8</v>
      </c>
      <c r="AC348" s="168">
        <v>2.5744339999999998E-9</v>
      </c>
      <c r="AD348" s="154">
        <f>AC348/AB348 * 100</f>
        <v>11.6488648355185</v>
      </c>
      <c r="AE348" s="106">
        <v>1</v>
      </c>
      <c r="AF348" s="167">
        <v>1.5863723450483799E-8</v>
      </c>
      <c r="AG348" s="167">
        <v>2.20104954667706E-8</v>
      </c>
      <c r="AH348" s="167">
        <v>2.7680428873522699E-8</v>
      </c>
      <c r="AI348" s="167">
        <v>2.2403543868960999E-8</v>
      </c>
      <c r="AJ348" s="167">
        <v>2.2076382768309902E-8</v>
      </c>
      <c r="AK348" s="169">
        <v>1.5358641562780401E-9</v>
      </c>
      <c r="AL348" s="167">
        <v>2.2068890844071001E-8</v>
      </c>
      <c r="AM348" s="167">
        <v>1.77287845988784E-9</v>
      </c>
      <c r="AN348" s="167">
        <v>5.5598100406678303E-3</v>
      </c>
      <c r="AO348" s="167">
        <v>2.5187223767238E-2</v>
      </c>
      <c r="AP348" s="167">
        <v>4.7030644672441099E-2</v>
      </c>
      <c r="AQ348" s="167">
        <v>4.0860127540677196</v>
      </c>
      <c r="AR348" s="167">
        <v>6.2991045133622698</v>
      </c>
      <c r="AS348" s="167">
        <v>8.7834318977159107</v>
      </c>
      <c r="AT348" s="49"/>
      <c r="AU348" s="109"/>
      <c r="AV348" s="106"/>
      <c r="AW348" s="106"/>
      <c r="AX348" s="106"/>
      <c r="AY348" s="107" t="s">
        <v>33</v>
      </c>
      <c r="AZ348" s="108">
        <v>0.2</v>
      </c>
      <c r="BA348" s="109"/>
      <c r="BB348" s="108"/>
      <c r="BC348" s="108">
        <v>0.8</v>
      </c>
      <c r="BD348" s="108"/>
      <c r="BE348" s="108"/>
      <c r="BF348" s="108"/>
      <c r="BH348" s="72" t="s">
        <v>713</v>
      </c>
      <c r="BI348" s="72" t="s">
        <v>381</v>
      </c>
    </row>
    <row r="349" spans="1:62" x14ac:dyDescent="0.15">
      <c r="G349" s="19">
        <v>1133</v>
      </c>
      <c r="H349" s="178" t="s">
        <v>591</v>
      </c>
      <c r="L349" s="19" t="s">
        <v>573</v>
      </c>
      <c r="M349" s="21">
        <v>42408.832419016202</v>
      </c>
      <c r="N349" s="21">
        <v>42408.832430810187</v>
      </c>
      <c r="O349" s="60">
        <f t="shared" si="11"/>
        <v>1.0190003318712115</v>
      </c>
      <c r="P349" s="60">
        <v>8.8000000000000007</v>
      </c>
      <c r="Q349" s="60"/>
      <c r="R349" s="19">
        <v>13</v>
      </c>
      <c r="S349" s="19">
        <v>2</v>
      </c>
      <c r="T349" s="56">
        <v>1.9822839999999999</v>
      </c>
      <c r="U349" s="19">
        <f>SQRT(T349)</f>
        <v>1.4079360780944568</v>
      </c>
      <c r="V349" s="56">
        <v>0.61468959999999995</v>
      </c>
      <c r="W349" s="19">
        <v>2.0910000000000002</v>
      </c>
      <c r="X349" s="19">
        <v>2.7755863304399921E-2</v>
      </c>
      <c r="Z349" s="64">
        <v>5.6211589999999999E-2</v>
      </c>
      <c r="AA349" s="19">
        <f>Z349*V349/8</f>
        <v>4.3190849715579998E-3</v>
      </c>
      <c r="AB349" s="19">
        <f>AA349*(1/1000)^2</f>
        <v>4.3190849715579996E-9</v>
      </c>
      <c r="AC349" s="64">
        <v>1.5787459999999999E-9</v>
      </c>
      <c r="AD349" s="139">
        <f>AC349/AB349 * 100</f>
        <v>36.552788620653317</v>
      </c>
      <c r="AE349" s="39">
        <v>1</v>
      </c>
      <c r="AF349" s="132">
        <v>4.0343581482291899E-9</v>
      </c>
      <c r="AG349" s="132">
        <v>4.34009767406927E-9</v>
      </c>
      <c r="AH349" s="132">
        <v>4.7642418947043201E-9</v>
      </c>
      <c r="AI349" s="132">
        <v>4.2789047919185398E-9</v>
      </c>
      <c r="AJ349" s="132">
        <v>4.32432035138473E-9</v>
      </c>
      <c r="AK349" s="19">
        <v>9.055703435832981E-11</v>
      </c>
      <c r="AL349" s="132">
        <v>4.3260172349603897E-9</v>
      </c>
      <c r="AM349" s="132">
        <v>1.0412629769461061E-10</v>
      </c>
      <c r="AT349" s="19">
        <v>2</v>
      </c>
      <c r="AY349" s="40" t="s">
        <v>33</v>
      </c>
      <c r="AZ349" s="41">
        <v>0.2</v>
      </c>
      <c r="BC349" s="41">
        <v>0.8</v>
      </c>
      <c r="BH349" s="42" t="s">
        <v>713</v>
      </c>
      <c r="BI349" s="42" t="s">
        <v>381</v>
      </c>
    </row>
    <row r="350" spans="1:62" s="67" customFormat="1" ht="13" customHeight="1" x14ac:dyDescent="0.2">
      <c r="A350" s="1"/>
      <c r="B350" s="1"/>
      <c r="C350" s="1"/>
      <c r="D350" s="1"/>
      <c r="E350" s="1"/>
      <c r="F350" s="1"/>
      <c r="G350" s="1">
        <v>1134</v>
      </c>
      <c r="H350" s="178" t="s">
        <v>592</v>
      </c>
      <c r="I350" s="1"/>
      <c r="J350" s="4"/>
      <c r="K350" s="4"/>
      <c r="L350" s="82" t="s">
        <v>573</v>
      </c>
      <c r="M350" s="163">
        <v>42452.614458090276</v>
      </c>
      <c r="N350" s="163">
        <v>42452.614459004631</v>
      </c>
      <c r="O350" s="159">
        <f t="shared" si="11"/>
        <v>7.9000275582075119E-2</v>
      </c>
      <c r="P350" s="165">
        <v>1.1333</v>
      </c>
      <c r="Q350" s="60"/>
      <c r="R350" s="164">
        <v>22</v>
      </c>
      <c r="S350" s="164">
        <v>4</v>
      </c>
      <c r="T350" s="164">
        <v>4.1299979999999996</v>
      </c>
      <c r="U350" s="1"/>
      <c r="V350" s="164">
        <v>0.42108139999999999</v>
      </c>
      <c r="W350" s="164">
        <v>3.5569999999999999</v>
      </c>
      <c r="X350" s="164">
        <v>4.5094499999999999E-3</v>
      </c>
      <c r="Y350" s="19"/>
      <c r="Z350" s="168">
        <v>0.10920489999999999</v>
      </c>
      <c r="AA350" s="164">
        <f>Z350*V350/8</f>
        <v>5.7480190223574996E-3</v>
      </c>
      <c r="AB350" s="164">
        <f>AA350*(1/1000)^2</f>
        <v>5.748019022357499E-9</v>
      </c>
      <c r="AC350" s="168">
        <v>1.2395660000000001E-9</v>
      </c>
      <c r="AD350" s="173">
        <f>AC350/AB350 * 100</f>
        <v>21.565099126822357</v>
      </c>
      <c r="AE350" s="84">
        <v>1</v>
      </c>
      <c r="AF350" s="174">
        <v>5.2446439286733298E-9</v>
      </c>
      <c r="AG350" s="174">
        <v>5.7695713992582998E-9</v>
      </c>
      <c r="AH350" s="174">
        <v>6.4142342560822299E-9</v>
      </c>
      <c r="AI350" s="174">
        <v>5.7037741000461998E-9</v>
      </c>
      <c r="AJ350" s="174">
        <v>5.7534938324264996E-9</v>
      </c>
      <c r="AK350" s="174">
        <v>1.47525314991819E-10</v>
      </c>
      <c r="AL350" s="174">
        <v>5.7552583065258898E-9</v>
      </c>
      <c r="AM350" s="174">
        <v>1.6994559126485699E-10</v>
      </c>
      <c r="AN350" s="172"/>
      <c r="AO350" s="172"/>
      <c r="AP350" s="172"/>
      <c r="AQ350" s="172"/>
      <c r="AR350" s="172"/>
      <c r="AS350" s="172"/>
      <c r="AT350" s="82"/>
      <c r="AU350" s="155"/>
      <c r="AV350" s="84"/>
      <c r="AW350" s="84"/>
      <c r="AX350" s="84"/>
      <c r="AY350" s="156" t="s">
        <v>33</v>
      </c>
      <c r="AZ350" s="157">
        <v>0.2</v>
      </c>
      <c r="BA350" s="155"/>
      <c r="BB350" s="157"/>
      <c r="BC350" s="157">
        <v>0.8</v>
      </c>
      <c r="BD350" s="157"/>
      <c r="BE350" s="157"/>
      <c r="BF350" s="157"/>
      <c r="BG350" s="158" t="s">
        <v>654</v>
      </c>
    </row>
    <row r="351" spans="1:62" ht="13" hidden="1" customHeight="1" x14ac:dyDescent="0.15">
      <c r="G351" s="19">
        <v>1105</v>
      </c>
      <c r="H351" s="56" t="s">
        <v>596</v>
      </c>
      <c r="L351" s="19" t="s">
        <v>594</v>
      </c>
      <c r="M351" s="21">
        <v>42411.689699409719</v>
      </c>
      <c r="N351" s="21">
        <v>42411.689710648148</v>
      </c>
      <c r="O351" s="60">
        <f t="shared" si="11"/>
        <v>0.97100031562149525</v>
      </c>
      <c r="P351" s="60"/>
      <c r="Q351" s="60"/>
      <c r="R351" s="19" t="s">
        <v>557</v>
      </c>
      <c r="S351" s="19" t="s">
        <v>557</v>
      </c>
      <c r="T351" s="19" t="s">
        <v>557</v>
      </c>
      <c r="V351" s="19" t="s">
        <v>557</v>
      </c>
      <c r="W351" s="19">
        <v>1.9330000000000001</v>
      </c>
      <c r="Z351" s="70" t="s">
        <v>557</v>
      </c>
      <c r="AA351" s="70" t="s">
        <v>557</v>
      </c>
      <c r="AB351" s="70" t="s">
        <v>557</v>
      </c>
      <c r="AC351" s="70"/>
      <c r="AD351" s="70"/>
      <c r="AE351" s="39">
        <v>1</v>
      </c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19">
        <v>2</v>
      </c>
      <c r="AY351" s="40" t="s">
        <v>33</v>
      </c>
      <c r="AZ351" s="41">
        <v>0.3</v>
      </c>
      <c r="BA351" s="38">
        <v>0.7</v>
      </c>
      <c r="BG351" s="42" t="s">
        <v>655</v>
      </c>
    </row>
    <row r="352" spans="1:62" x14ac:dyDescent="0.15">
      <c r="G352" s="19">
        <v>1106</v>
      </c>
      <c r="H352" s="56" t="s">
        <v>595</v>
      </c>
      <c r="L352" s="176" t="s">
        <v>594</v>
      </c>
      <c r="M352" s="21">
        <v>42411.804973032406</v>
      </c>
      <c r="N352" s="21">
        <v>42411.804984826391</v>
      </c>
      <c r="O352" s="60">
        <f t="shared" si="11"/>
        <v>1.0190003318712115</v>
      </c>
      <c r="P352" s="60">
        <v>3.6</v>
      </c>
      <c r="Q352" s="60"/>
      <c r="R352" s="19">
        <v>8</v>
      </c>
      <c r="S352" s="19">
        <v>12.5</v>
      </c>
      <c r="T352" s="19">
        <v>12.509262646707199</v>
      </c>
      <c r="U352" s="19">
        <f>SQRT(T352)</f>
        <v>3.5368435994127871</v>
      </c>
      <c r="V352" s="42">
        <v>0.94141366120616898</v>
      </c>
      <c r="W352" s="19">
        <v>4.1360000000000001</v>
      </c>
      <c r="X352" s="19">
        <v>5.0657664752307305E-2</v>
      </c>
      <c r="Z352" s="64">
        <v>0.102955</v>
      </c>
      <c r="AA352" s="19">
        <f>Z352*V352/8</f>
        <v>1.2115405436185141E-2</v>
      </c>
      <c r="AB352" s="19">
        <f>AA352*(1/1000)^2</f>
        <v>1.211540543618514E-8</v>
      </c>
      <c r="AC352" s="64">
        <v>3.4014100000000001E-9</v>
      </c>
      <c r="AD352" s="139">
        <f>AC352/AB352 * 100</f>
        <v>28.075081910515287</v>
      </c>
      <c r="AE352" s="39">
        <v>1</v>
      </c>
      <c r="AF352" s="132">
        <v>1.09290756677629E-8</v>
      </c>
      <c r="AG352" s="132">
        <v>1.2117334192475E-8</v>
      </c>
      <c r="AH352" s="132">
        <v>1.33225014259743E-8</v>
      </c>
      <c r="AI352" s="132">
        <v>1.2064148245413599E-8</v>
      </c>
      <c r="AJ352" s="132">
        <v>1.21156325772152E-8</v>
      </c>
      <c r="AK352" s="19">
        <v>3.053470888344E-10</v>
      </c>
      <c r="AL352" s="132">
        <v>1.2115793060395099E-8</v>
      </c>
      <c r="AM352" s="132">
        <v>3.521951601674003E-10</v>
      </c>
      <c r="AT352" s="19">
        <v>4</v>
      </c>
      <c r="AY352" s="40" t="s">
        <v>33</v>
      </c>
      <c r="AZ352" s="41">
        <v>0.3</v>
      </c>
      <c r="BA352" s="38">
        <v>0.7</v>
      </c>
      <c r="BH352" s="42" t="s">
        <v>381</v>
      </c>
      <c r="BI352" s="42" t="s">
        <v>381</v>
      </c>
    </row>
    <row r="353" spans="1:64" x14ac:dyDescent="0.15">
      <c r="A353" s="141"/>
      <c r="B353" s="141"/>
      <c r="C353" s="141"/>
      <c r="D353" s="141"/>
      <c r="E353" s="141"/>
      <c r="F353" s="141"/>
      <c r="G353" s="141">
        <v>1107</v>
      </c>
      <c r="H353" s="166" t="s">
        <v>597</v>
      </c>
      <c r="L353" s="176" t="s">
        <v>594</v>
      </c>
      <c r="M353" s="21">
        <v>42411.860574583334</v>
      </c>
      <c r="N353" s="21">
        <v>42411.860943900465</v>
      </c>
      <c r="O353" s="60">
        <f t="shared" si="11"/>
        <v>31.909000128507614</v>
      </c>
      <c r="P353" s="60">
        <v>33.866700000000002</v>
      </c>
      <c r="Q353" s="60"/>
      <c r="R353" s="19">
        <v>37</v>
      </c>
      <c r="S353" s="19">
        <v>12</v>
      </c>
      <c r="T353" s="19">
        <v>11.5011268610232</v>
      </c>
      <c r="U353" s="141">
        <f>SQRT(T353)</f>
        <v>3.3913311340863195</v>
      </c>
      <c r="V353" s="19">
        <v>0.64803375436839805</v>
      </c>
      <c r="W353" s="19">
        <v>3.8210000000000002</v>
      </c>
      <c r="X353" s="19">
        <v>3.5457492022973373E-2</v>
      </c>
      <c r="Z353" s="64">
        <v>7.6621209999999995E-2</v>
      </c>
      <c r="AA353" s="19">
        <f>Z353*V353/8</f>
        <v>6.2066412975686804E-3</v>
      </c>
      <c r="AB353" s="19">
        <f>AA353*(1/1000)^2</f>
        <v>6.20664129756868E-9</v>
      </c>
      <c r="AC353" s="64">
        <v>2.07148E-9</v>
      </c>
      <c r="AD353" s="139">
        <f>AC353/AB353 * 100</f>
        <v>33.375216976232515</v>
      </c>
      <c r="AE353" s="39">
        <v>1</v>
      </c>
      <c r="AF353" s="132">
        <v>5.5915137570381897E-9</v>
      </c>
      <c r="AG353" s="132">
        <v>6.2075772805094097E-9</v>
      </c>
      <c r="AH353" s="132">
        <v>6.8320405899345703E-9</v>
      </c>
      <c r="AI353" s="132">
        <v>6.1786652000257901E-9</v>
      </c>
      <c r="AJ353" s="132">
        <v>6.2067434590873904E-9</v>
      </c>
      <c r="AK353" s="64">
        <v>1.58262022206493E-10</v>
      </c>
      <c r="AL353" s="132">
        <v>6.2068213654038598E-9</v>
      </c>
      <c r="AM353" s="132">
        <v>1.8254342587349001E-10</v>
      </c>
      <c r="AN353" s="132">
        <v>0.43543379054247</v>
      </c>
      <c r="AO353" s="132">
        <v>0.65802305035891195</v>
      </c>
      <c r="AP353" s="132">
        <v>0.95196555263921601</v>
      </c>
      <c r="AQ353" s="132">
        <v>1.23314702206122</v>
      </c>
      <c r="AR353" s="132">
        <v>1.78283779942333</v>
      </c>
      <c r="AS353" s="132">
        <v>2.3706019660775</v>
      </c>
      <c r="AT353" s="19">
        <v>4</v>
      </c>
      <c r="AY353" s="40" t="s">
        <v>33</v>
      </c>
      <c r="AZ353" s="41">
        <v>0.3</v>
      </c>
      <c r="BA353" s="38">
        <v>0.7</v>
      </c>
      <c r="BH353" s="151" t="s">
        <v>381</v>
      </c>
      <c r="BI353" s="151" t="s">
        <v>713</v>
      </c>
      <c r="BJ353" s="110" t="s">
        <v>717</v>
      </c>
    </row>
    <row r="354" spans="1:64" ht="13" hidden="1" customHeight="1" x14ac:dyDescent="0.15">
      <c r="G354" s="1">
        <v>1108</v>
      </c>
      <c r="H354" s="56" t="s">
        <v>598</v>
      </c>
      <c r="L354" s="19" t="s">
        <v>594</v>
      </c>
      <c r="M354" s="21">
        <v>42411.873622962965</v>
      </c>
      <c r="N354" s="21">
        <v>42411.873709050924</v>
      </c>
      <c r="O354" s="60">
        <f t="shared" si="11"/>
        <v>7.4379996629431844</v>
      </c>
      <c r="P354" s="60"/>
      <c r="Q354" s="60"/>
      <c r="R354" s="19" t="s">
        <v>557</v>
      </c>
      <c r="S354" s="19" t="s">
        <v>557</v>
      </c>
      <c r="T354" s="19" t="s">
        <v>557</v>
      </c>
      <c r="U354" s="1"/>
      <c r="V354" s="19" t="s">
        <v>557</v>
      </c>
      <c r="W354" s="19">
        <v>2.121</v>
      </c>
      <c r="Z354" s="70" t="s">
        <v>557</v>
      </c>
      <c r="AA354" s="70" t="s">
        <v>557</v>
      </c>
      <c r="AB354" s="70" t="s">
        <v>557</v>
      </c>
      <c r="AC354" s="70"/>
      <c r="AD354" s="70"/>
      <c r="AE354" s="39">
        <v>1</v>
      </c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19">
        <v>2</v>
      </c>
      <c r="AY354" s="40" t="s">
        <v>33</v>
      </c>
      <c r="AZ354" s="41">
        <v>0.3</v>
      </c>
      <c r="BA354" s="38">
        <v>0.7</v>
      </c>
      <c r="BG354" s="42" t="s">
        <v>656</v>
      </c>
    </row>
    <row r="355" spans="1:64" ht="13" hidden="1" customHeight="1" x14ac:dyDescent="0.15">
      <c r="G355" s="1">
        <v>1109</v>
      </c>
      <c r="H355" s="56" t="s">
        <v>599</v>
      </c>
      <c r="L355" s="19" t="s">
        <v>594</v>
      </c>
      <c r="M355" s="21">
        <v>42411.890683819445</v>
      </c>
      <c r="N355" s="21">
        <v>42411.89076991898</v>
      </c>
      <c r="O355" s="60">
        <f t="shared" si="11"/>
        <v>7.4389998335391283</v>
      </c>
      <c r="P355" s="60"/>
      <c r="Q355" s="60"/>
      <c r="R355" s="19" t="s">
        <v>557</v>
      </c>
      <c r="S355" s="19" t="s">
        <v>557</v>
      </c>
      <c r="T355" s="19" t="s">
        <v>557</v>
      </c>
      <c r="U355" s="1"/>
      <c r="V355" s="19" t="s">
        <v>557</v>
      </c>
      <c r="W355" s="19">
        <v>2.1909999999999998</v>
      </c>
      <c r="Z355" s="70" t="s">
        <v>557</v>
      </c>
      <c r="AA355" s="70" t="s">
        <v>557</v>
      </c>
      <c r="AB355" s="70" t="s">
        <v>557</v>
      </c>
      <c r="AC355" s="70"/>
      <c r="AD355" s="70"/>
      <c r="AE355" s="39">
        <v>1</v>
      </c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19">
        <v>2</v>
      </c>
      <c r="AY355" s="40" t="s">
        <v>33</v>
      </c>
      <c r="AZ355" s="41">
        <v>0.3</v>
      </c>
      <c r="BA355" s="38">
        <v>0.7</v>
      </c>
      <c r="BG355" s="42" t="s">
        <v>657</v>
      </c>
    </row>
    <row r="356" spans="1:64" x14ac:dyDescent="0.15">
      <c r="A356" s="141"/>
      <c r="B356" s="141"/>
      <c r="C356" s="141"/>
      <c r="D356" s="141"/>
      <c r="E356" s="141"/>
      <c r="F356" s="141"/>
      <c r="G356" s="141">
        <v>1117</v>
      </c>
      <c r="H356" s="56" t="s">
        <v>602</v>
      </c>
      <c r="L356" s="176" t="s">
        <v>594</v>
      </c>
      <c r="M356" s="21">
        <v>42424.789388252313</v>
      </c>
      <c r="N356" s="21">
        <v>42424.789400069443</v>
      </c>
      <c r="O356" s="60">
        <f t="shared" si="11"/>
        <v>1.0210000444203615</v>
      </c>
      <c r="P356" s="60">
        <v>2.0667</v>
      </c>
      <c r="Q356" s="60"/>
      <c r="R356" s="19">
        <v>2.6</v>
      </c>
      <c r="S356" s="19">
        <v>4.3</v>
      </c>
      <c r="T356" s="19">
        <v>4.2457231261983104</v>
      </c>
      <c r="U356" s="141">
        <f>SQRT(T356)</f>
        <v>2.0605152574534142</v>
      </c>
      <c r="V356" s="19">
        <v>0.62216463938926203</v>
      </c>
      <c r="W356" s="19">
        <v>2.2610000000000001</v>
      </c>
      <c r="X356" s="19">
        <v>0.12398128541251682</v>
      </c>
      <c r="Z356" s="64">
        <v>6.0443570000000002E-2</v>
      </c>
      <c r="AA356" s="19">
        <f>Z356*V356/8</f>
        <v>4.7007314915562025E-3</v>
      </c>
      <c r="AB356" s="19">
        <f>AA356*(1/1000)^2</f>
        <v>4.7007314915562022E-9</v>
      </c>
      <c r="AC356" s="64">
        <v>3.037006E-9</v>
      </c>
      <c r="AD356" s="139">
        <f>AC356/AB356 * 100</f>
        <v>64.607093714144114</v>
      </c>
      <c r="AE356" s="39">
        <v>1</v>
      </c>
      <c r="AF356" s="132">
        <v>3.0326000597386001E-9</v>
      </c>
      <c r="AG356" s="132">
        <v>4.682855665557E-9</v>
      </c>
      <c r="AH356" s="132">
        <v>6.2393069026162497E-9</v>
      </c>
      <c r="AI356" s="132">
        <v>4.7789492367350799E-9</v>
      </c>
      <c r="AJ356" s="132">
        <v>4.6959598105712904E-9</v>
      </c>
      <c r="AK356" s="19">
        <v>4.0748141836150001E-10</v>
      </c>
      <c r="AL356" s="132">
        <v>4.6944999683558999E-9</v>
      </c>
      <c r="AM356" s="132">
        <v>4.6987743862801032E-10</v>
      </c>
      <c r="AT356" s="19">
        <v>2</v>
      </c>
      <c r="AY356" s="40" t="s">
        <v>33</v>
      </c>
      <c r="AZ356" s="41">
        <v>0.4</v>
      </c>
      <c r="BA356" s="38">
        <v>0.6</v>
      </c>
      <c r="BH356" s="42" t="s">
        <v>381</v>
      </c>
      <c r="BI356" s="42" t="s">
        <v>381</v>
      </c>
    </row>
    <row r="357" spans="1:64" x14ac:dyDescent="0.15">
      <c r="G357" s="19">
        <v>1118</v>
      </c>
      <c r="H357" s="56" t="s">
        <v>601</v>
      </c>
      <c r="L357" s="176" t="s">
        <v>594</v>
      </c>
      <c r="M357" s="21">
        <v>42424.796682592591</v>
      </c>
      <c r="N357" s="21">
        <v>42424.796694386576</v>
      </c>
      <c r="O357" s="60">
        <f t="shared" si="11"/>
        <v>1.0190003318712115</v>
      </c>
      <c r="P357" s="165">
        <v>2.0333000000000001</v>
      </c>
      <c r="Q357" s="60"/>
      <c r="R357" s="19">
        <v>2.9</v>
      </c>
      <c r="S357" s="19">
        <v>4.5999999999999996</v>
      </c>
      <c r="T357" s="19">
        <v>4.5475757537160399</v>
      </c>
      <c r="U357" s="19">
        <f>SQRT(T357)</f>
        <v>2.13250457296486</v>
      </c>
      <c r="V357" s="19">
        <v>0.81521320095990202</v>
      </c>
      <c r="W357" s="19">
        <v>2.411</v>
      </c>
      <c r="X357" s="19">
        <v>5.3186664357433709E-2</v>
      </c>
      <c r="Z357" s="64">
        <v>7.888125E-2</v>
      </c>
      <c r="AA357" s="19">
        <f>Z357*V357/8</f>
        <v>8.0381295385272833E-3</v>
      </c>
      <c r="AB357" s="19">
        <f>AA357*(1/1000)^2</f>
        <v>8.0381295385272825E-9</v>
      </c>
      <c r="AC357" s="64">
        <v>4.1667145000000002E-9</v>
      </c>
      <c r="AD357" s="139">
        <f>AC357/AB357 * 100</f>
        <v>51.83686677390137</v>
      </c>
      <c r="AE357" s="39">
        <v>1</v>
      </c>
      <c r="AF357" s="132">
        <v>7.4280181829372198E-9</v>
      </c>
      <c r="AG357" s="132">
        <v>8.0381683154004797E-9</v>
      </c>
      <c r="AH357" s="132">
        <v>8.6515460997890999E-9</v>
      </c>
      <c r="AI357" s="132">
        <v>8.0120599740508596E-9</v>
      </c>
      <c r="AJ357" s="132">
        <v>8.0380127523129894E-9</v>
      </c>
      <c r="AK357" s="19">
        <v>1.5595545611173123E-10</v>
      </c>
      <c r="AL357" s="132">
        <v>8.0380181312931803E-9</v>
      </c>
      <c r="AM357" s="132">
        <v>1.798753538158104E-10</v>
      </c>
      <c r="AT357" s="19">
        <v>2</v>
      </c>
      <c r="AY357" s="40" t="s">
        <v>33</v>
      </c>
      <c r="AZ357" s="41">
        <v>0.4</v>
      </c>
      <c r="BA357" s="38">
        <v>0.6</v>
      </c>
      <c r="BH357" s="42" t="s">
        <v>381</v>
      </c>
      <c r="BI357" s="42" t="s">
        <v>381</v>
      </c>
    </row>
    <row r="358" spans="1:64" s="79" customFormat="1" x14ac:dyDescent="0.15">
      <c r="A358" s="1"/>
      <c r="B358" s="1"/>
      <c r="C358" s="1"/>
      <c r="D358" s="1"/>
      <c r="E358" s="1"/>
      <c r="F358" s="1"/>
      <c r="G358" s="91">
        <v>1120</v>
      </c>
      <c r="H358" s="78" t="s">
        <v>600</v>
      </c>
      <c r="I358" s="1"/>
      <c r="J358" s="4"/>
      <c r="K358" s="4"/>
      <c r="L358" s="177" t="s">
        <v>594</v>
      </c>
      <c r="M358" s="100">
        <v>42424.863025625004</v>
      </c>
      <c r="N358" s="100">
        <v>42424.863037418982</v>
      </c>
      <c r="O358" s="101">
        <f t="shared" si="11"/>
        <v>1.0189997032284737</v>
      </c>
      <c r="P358" s="101">
        <v>2.4666999999999999</v>
      </c>
      <c r="Q358" s="101"/>
      <c r="R358" s="91">
        <v>8.6</v>
      </c>
      <c r="S358" s="91">
        <v>10.9</v>
      </c>
      <c r="T358" s="91">
        <v>10.712562372259701</v>
      </c>
      <c r="U358" s="91">
        <f>SQRT(T358)</f>
        <v>3.2730050981108629</v>
      </c>
      <c r="V358" s="91">
        <v>1.0649931910443</v>
      </c>
      <c r="W358" s="91">
        <v>4.1790000000000003</v>
      </c>
      <c r="X358" s="91">
        <v>0.1247629704105207</v>
      </c>
      <c r="Y358" s="91"/>
      <c r="Z358" s="136">
        <v>0.18709990000000001</v>
      </c>
      <c r="AA358" s="91">
        <f>Z358*V358/8</f>
        <v>2.4907514943133681E-2</v>
      </c>
      <c r="AB358" s="91">
        <f>AA358*(1/1000)^2</f>
        <v>2.490751494313368E-8</v>
      </c>
      <c r="AC358" s="64">
        <v>6.7102850000000001E-9</v>
      </c>
      <c r="AD358" s="139">
        <f>AC358/AB358 * 100</f>
        <v>26.940804874834939</v>
      </c>
      <c r="AE358" s="96">
        <v>1</v>
      </c>
      <c r="AF358" s="133">
        <v>1.9606837025414501E-8</v>
      </c>
      <c r="AG358" s="133">
        <v>2.4890886428823401E-8</v>
      </c>
      <c r="AH358" s="133">
        <v>3.0106637858138899E-8</v>
      </c>
      <c r="AI358" s="133">
        <v>2.4738869896885001E-8</v>
      </c>
      <c r="AJ358" s="133">
        <v>2.4902256593833001E-8</v>
      </c>
      <c r="AK358" s="91">
        <v>1.3382219990653982E-9</v>
      </c>
      <c r="AL358" s="133">
        <v>2.4900896131489499E-8</v>
      </c>
      <c r="AM358" s="133">
        <v>1.5434562818132009E-9</v>
      </c>
      <c r="AN358" s="133"/>
      <c r="AO358" s="133"/>
      <c r="AP358" s="133"/>
      <c r="AQ358" s="133"/>
      <c r="AR358" s="133"/>
      <c r="AS358" s="133"/>
      <c r="AT358" s="91">
        <v>4</v>
      </c>
      <c r="AU358" s="38"/>
      <c r="AV358" s="39"/>
      <c r="AW358" s="39"/>
      <c r="AX358" s="39"/>
      <c r="AY358" s="97" t="s">
        <v>33</v>
      </c>
      <c r="AZ358" s="98">
        <v>0.4</v>
      </c>
      <c r="BA358" s="99">
        <v>0.6</v>
      </c>
      <c r="BB358" s="98"/>
      <c r="BC358" s="98"/>
      <c r="BD358" s="98"/>
      <c r="BE358" s="98"/>
      <c r="BF358" s="98"/>
      <c r="BG358" s="79" t="s">
        <v>682</v>
      </c>
      <c r="BH358" s="79" t="s">
        <v>381</v>
      </c>
      <c r="BI358" s="79" t="s">
        <v>381</v>
      </c>
      <c r="BK358" s="42"/>
      <c r="BL358" s="42"/>
    </row>
    <row r="359" spans="1:64" hidden="1" x14ac:dyDescent="0.15">
      <c r="G359" s="19">
        <v>1121</v>
      </c>
      <c r="H359" s="56" t="s">
        <v>603</v>
      </c>
      <c r="L359" s="19" t="s">
        <v>594</v>
      </c>
      <c r="M359" s="21">
        <v>42424.879559791669</v>
      </c>
      <c r="N359" s="21">
        <v>42424.879645868059</v>
      </c>
      <c r="O359" s="60">
        <f t="shared" si="11"/>
        <v>7.4370001209899783</v>
      </c>
      <c r="P359" s="60"/>
      <c r="Q359" s="60"/>
      <c r="R359" s="19" t="s">
        <v>557</v>
      </c>
      <c r="S359" s="19" t="s">
        <v>557</v>
      </c>
      <c r="T359" s="19" t="s">
        <v>557</v>
      </c>
      <c r="V359" s="19" t="s">
        <v>557</v>
      </c>
      <c r="W359" s="19">
        <v>2.125</v>
      </c>
      <c r="Z359" s="70" t="s">
        <v>557</v>
      </c>
      <c r="AA359" s="70" t="s">
        <v>557</v>
      </c>
      <c r="AB359" s="70" t="s">
        <v>557</v>
      </c>
      <c r="AC359" s="70"/>
      <c r="AD359" s="70"/>
      <c r="AE359" s="39">
        <v>1</v>
      </c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19">
        <v>2</v>
      </c>
      <c r="AY359" s="40" t="s">
        <v>33</v>
      </c>
      <c r="AZ359" s="41">
        <v>0.4</v>
      </c>
      <c r="BA359" s="38">
        <v>0.6</v>
      </c>
      <c r="BG359" s="42" t="s">
        <v>657</v>
      </c>
    </row>
    <row r="360" spans="1:64" s="79" customFormat="1" x14ac:dyDescent="0.15">
      <c r="A360" s="1"/>
      <c r="B360" s="1"/>
      <c r="C360" s="1"/>
      <c r="D360" s="1"/>
      <c r="E360" s="1"/>
      <c r="F360" s="1"/>
      <c r="G360" s="91">
        <v>1122</v>
      </c>
      <c r="H360" s="78" t="s">
        <v>604</v>
      </c>
      <c r="I360" s="1"/>
      <c r="J360" s="4"/>
      <c r="K360" s="4"/>
      <c r="L360" s="177" t="s">
        <v>594</v>
      </c>
      <c r="M360" s="102">
        <v>42424.886691793981</v>
      </c>
      <c r="N360" s="102">
        <v>42424.887345752315</v>
      </c>
      <c r="O360" s="103">
        <v>32</v>
      </c>
      <c r="P360" s="103">
        <v>33.183300000000003</v>
      </c>
      <c r="Q360" s="103"/>
      <c r="R360" s="91">
        <v>39.5</v>
      </c>
      <c r="S360" s="91">
        <v>11.4</v>
      </c>
      <c r="T360" s="91">
        <v>11.2672854343051</v>
      </c>
      <c r="U360" s="91">
        <f>SQRT(T360)</f>
        <v>3.356677737630632</v>
      </c>
      <c r="V360" s="91">
        <v>0.99527808819216801</v>
      </c>
      <c r="W360" s="91">
        <v>4.2949999999999999</v>
      </c>
      <c r="X360" s="91">
        <v>3.7908100504388711E-2</v>
      </c>
      <c r="Y360" s="91"/>
      <c r="Z360" s="136">
        <v>0.18962229999999999</v>
      </c>
      <c r="AA360" s="91">
        <f>Z360*V360/8</f>
        <v>2.3590865027825217E-2</v>
      </c>
      <c r="AB360" s="91">
        <f>AA360*(1/1000)^2</f>
        <v>2.3590865027825217E-8</v>
      </c>
      <c r="AC360" s="64">
        <v>5.6355050000000002E-9</v>
      </c>
      <c r="AD360" s="139">
        <f>AC360/AB360 * 100</f>
        <v>23.888505119896923</v>
      </c>
      <c r="AE360" s="96">
        <v>1</v>
      </c>
      <c r="AF360" s="133">
        <v>2.2259707210185301E-8</v>
      </c>
      <c r="AG360" s="133">
        <v>2.3596704941539299E-8</v>
      </c>
      <c r="AH360" s="133">
        <v>2.4973606149520899E-8</v>
      </c>
      <c r="AI360" s="133">
        <v>2.3520529770072902E-8</v>
      </c>
      <c r="AJ360" s="133">
        <v>2.3592033733226501E-8</v>
      </c>
      <c r="AK360" s="91">
        <v>3.4632937102079699E-10</v>
      </c>
      <c r="AL360" s="133">
        <v>2.35925172105478E-8</v>
      </c>
      <c r="AM360" s="133">
        <v>3.9946807563610093E-10</v>
      </c>
      <c r="AN360" s="133"/>
      <c r="AO360" s="133"/>
      <c r="AP360" s="133"/>
      <c r="AQ360" s="133"/>
      <c r="AR360" s="133"/>
      <c r="AS360" s="133"/>
      <c r="AT360" s="91">
        <v>4</v>
      </c>
      <c r="AU360" s="38"/>
      <c r="AV360" s="39"/>
      <c r="AW360" s="39"/>
      <c r="AX360" s="39"/>
      <c r="AY360" s="97" t="s">
        <v>33</v>
      </c>
      <c r="AZ360" s="98">
        <v>0.4</v>
      </c>
      <c r="BA360" s="99">
        <v>0.6</v>
      </c>
      <c r="BB360" s="98"/>
      <c r="BC360" s="98"/>
      <c r="BD360" s="98"/>
      <c r="BE360" s="98"/>
      <c r="BF360" s="98"/>
      <c r="BG360" s="79" t="s">
        <v>683</v>
      </c>
      <c r="BH360" s="79" t="s">
        <v>381</v>
      </c>
      <c r="BI360" s="79" t="s">
        <v>381</v>
      </c>
      <c r="BJ360" s="110" t="s">
        <v>717</v>
      </c>
      <c r="BK360" s="42"/>
      <c r="BL360" s="42"/>
    </row>
    <row r="361" spans="1:64" hidden="1" x14ac:dyDescent="0.15">
      <c r="G361" s="1">
        <v>1127</v>
      </c>
      <c r="H361" s="56" t="s">
        <v>620</v>
      </c>
      <c r="L361" s="19" t="s">
        <v>594</v>
      </c>
      <c r="M361" s="162" t="s">
        <v>557</v>
      </c>
      <c r="N361" s="162" t="s">
        <v>557</v>
      </c>
      <c r="O361" s="70" t="s">
        <v>557</v>
      </c>
      <c r="P361" s="70"/>
      <c r="Q361" s="70"/>
      <c r="R361" s="70" t="s">
        <v>557</v>
      </c>
      <c r="S361" s="70" t="s">
        <v>557</v>
      </c>
      <c r="T361" s="70" t="s">
        <v>557</v>
      </c>
      <c r="U361" s="55"/>
      <c r="V361" s="70" t="s">
        <v>557</v>
      </c>
      <c r="W361" s="70" t="s">
        <v>557</v>
      </c>
      <c r="X361" s="70"/>
      <c r="Y361" s="70"/>
      <c r="Z361" s="70" t="s">
        <v>557</v>
      </c>
      <c r="AA361" s="70" t="s">
        <v>557</v>
      </c>
      <c r="AB361" s="70" t="s">
        <v>557</v>
      </c>
      <c r="AC361" s="70"/>
      <c r="AD361" s="70"/>
      <c r="AE361" s="39">
        <v>3</v>
      </c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19">
        <v>2</v>
      </c>
      <c r="AY361" s="40" t="s">
        <v>33</v>
      </c>
      <c r="AZ361" s="41">
        <v>0.4</v>
      </c>
      <c r="BA361" s="38">
        <v>0.6</v>
      </c>
      <c r="BB361" s="152"/>
      <c r="BG361" s="42" t="s">
        <v>579</v>
      </c>
    </row>
    <row r="362" spans="1:64" hidden="1" x14ac:dyDescent="0.15">
      <c r="G362" s="1">
        <v>1128</v>
      </c>
      <c r="H362" s="56" t="s">
        <v>605</v>
      </c>
      <c r="L362" s="19" t="s">
        <v>594</v>
      </c>
      <c r="M362" s="21">
        <v>42439.752264374998</v>
      </c>
      <c r="N362" s="21">
        <v>42439.752276157407</v>
      </c>
      <c r="O362" s="60">
        <f t="shared" si="11"/>
        <v>1.0180001612752676</v>
      </c>
      <c r="P362" s="60"/>
      <c r="Q362" s="60"/>
      <c r="R362" s="19" t="s">
        <v>557</v>
      </c>
      <c r="S362" s="19" t="s">
        <v>557</v>
      </c>
      <c r="T362" s="19" t="s">
        <v>557</v>
      </c>
      <c r="U362" s="1"/>
      <c r="V362" s="19" t="s">
        <v>557</v>
      </c>
      <c r="W362" s="19">
        <v>4.032</v>
      </c>
      <c r="Z362" s="70" t="s">
        <v>557</v>
      </c>
      <c r="AA362" s="70" t="s">
        <v>557</v>
      </c>
      <c r="AB362" s="70" t="s">
        <v>557</v>
      </c>
      <c r="AC362" s="70"/>
      <c r="AD362" s="70"/>
      <c r="AE362" s="39">
        <v>3</v>
      </c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19">
        <v>4</v>
      </c>
      <c r="AY362" s="40" t="s">
        <v>33</v>
      </c>
      <c r="AZ362" s="41">
        <v>0.4</v>
      </c>
      <c r="BA362" s="38">
        <v>0.6</v>
      </c>
      <c r="BG362" s="42" t="s">
        <v>658</v>
      </c>
    </row>
    <row r="363" spans="1:64" hidden="1" x14ac:dyDescent="0.15">
      <c r="G363" s="1">
        <v>1129</v>
      </c>
      <c r="H363" s="56" t="s">
        <v>606</v>
      </c>
      <c r="L363" s="19" t="s">
        <v>594</v>
      </c>
      <c r="M363" s="21" t="s">
        <v>557</v>
      </c>
      <c r="N363" s="21" t="s">
        <v>557</v>
      </c>
      <c r="O363" s="60" t="s">
        <v>557</v>
      </c>
      <c r="P363" s="60"/>
      <c r="Q363" s="60"/>
      <c r="R363" s="19" t="s">
        <v>557</v>
      </c>
      <c r="S363" s="19" t="s">
        <v>557</v>
      </c>
      <c r="T363" s="19" t="s">
        <v>557</v>
      </c>
      <c r="U363" s="1"/>
      <c r="V363" s="19" t="s">
        <v>557</v>
      </c>
      <c r="W363" s="19">
        <v>3.637</v>
      </c>
      <c r="Z363" s="70" t="s">
        <v>557</v>
      </c>
      <c r="AA363" s="70" t="s">
        <v>557</v>
      </c>
      <c r="AB363" s="70" t="s">
        <v>557</v>
      </c>
      <c r="AC363" s="70"/>
      <c r="AD363" s="70"/>
      <c r="AE363" s="39">
        <v>3</v>
      </c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19">
        <v>2</v>
      </c>
      <c r="AY363" s="40" t="s">
        <v>33</v>
      </c>
      <c r="AZ363" s="41">
        <v>4</v>
      </c>
      <c r="BA363" s="38">
        <v>6</v>
      </c>
      <c r="BG363" s="42" t="s">
        <v>659</v>
      </c>
    </row>
    <row r="364" spans="1:64" hidden="1" x14ac:dyDescent="0.15">
      <c r="G364" s="1">
        <v>1130</v>
      </c>
      <c r="H364" s="56" t="s">
        <v>618</v>
      </c>
      <c r="L364" s="19" t="s">
        <v>594</v>
      </c>
      <c r="M364" s="21" t="s">
        <v>557</v>
      </c>
      <c r="N364" s="21" t="s">
        <v>557</v>
      </c>
      <c r="O364" s="60" t="s">
        <v>557</v>
      </c>
      <c r="P364" s="60"/>
      <c r="Q364" s="60"/>
      <c r="R364" s="19" t="s">
        <v>557</v>
      </c>
      <c r="S364" s="19" t="s">
        <v>557</v>
      </c>
      <c r="T364" s="19" t="s">
        <v>557</v>
      </c>
      <c r="U364" s="1"/>
      <c r="V364" s="19" t="s">
        <v>557</v>
      </c>
      <c r="W364" s="19" t="s">
        <v>557</v>
      </c>
      <c r="Z364" s="70" t="s">
        <v>557</v>
      </c>
      <c r="AA364" s="70" t="s">
        <v>557</v>
      </c>
      <c r="AB364" s="70" t="s">
        <v>557</v>
      </c>
      <c r="AC364" s="70"/>
      <c r="AD364" s="70"/>
      <c r="AE364" s="39">
        <v>3</v>
      </c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19">
        <v>2</v>
      </c>
      <c r="AY364" s="40" t="s">
        <v>33</v>
      </c>
      <c r="AZ364" s="41">
        <v>0.4</v>
      </c>
      <c r="BA364" s="38">
        <v>0.6</v>
      </c>
      <c r="BG364" s="42" t="s">
        <v>579</v>
      </c>
    </row>
    <row r="365" spans="1:64" hidden="1" x14ac:dyDescent="0.15">
      <c r="G365" s="1">
        <v>1131</v>
      </c>
      <c r="H365" s="56" t="s">
        <v>619</v>
      </c>
      <c r="L365" s="19" t="s">
        <v>594</v>
      </c>
      <c r="M365" s="21" t="s">
        <v>557</v>
      </c>
      <c r="N365" s="21" t="s">
        <v>557</v>
      </c>
      <c r="O365" s="60" t="s">
        <v>557</v>
      </c>
      <c r="P365" s="60"/>
      <c r="Q365" s="60"/>
      <c r="R365" s="19" t="s">
        <v>557</v>
      </c>
      <c r="S365" s="19" t="s">
        <v>557</v>
      </c>
      <c r="T365" s="19" t="s">
        <v>557</v>
      </c>
      <c r="U365" s="1"/>
      <c r="V365" s="19" t="s">
        <v>557</v>
      </c>
      <c r="W365" s="19" t="s">
        <v>557</v>
      </c>
      <c r="Z365" s="70" t="s">
        <v>557</v>
      </c>
      <c r="AA365" s="70" t="s">
        <v>557</v>
      </c>
      <c r="AB365" s="70" t="s">
        <v>557</v>
      </c>
      <c r="AC365" s="70"/>
      <c r="AD365" s="70"/>
      <c r="AE365" s="39">
        <v>3</v>
      </c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19">
        <v>2</v>
      </c>
      <c r="AY365" s="40" t="s">
        <v>33</v>
      </c>
      <c r="AZ365" s="41">
        <v>0.4</v>
      </c>
      <c r="BA365" s="38">
        <v>0.6</v>
      </c>
      <c r="BG365" s="42" t="s">
        <v>579</v>
      </c>
    </row>
    <row r="366" spans="1:64" hidden="1" x14ac:dyDescent="0.15">
      <c r="G366" s="1">
        <v>1135</v>
      </c>
      <c r="H366" s="56" t="s">
        <v>607</v>
      </c>
      <c r="L366" s="19" t="s">
        <v>594</v>
      </c>
      <c r="M366" s="21" t="s">
        <v>557</v>
      </c>
      <c r="N366" s="21" t="s">
        <v>557</v>
      </c>
      <c r="O366" s="60" t="s">
        <v>557</v>
      </c>
      <c r="P366" s="60"/>
      <c r="Q366" s="60"/>
      <c r="R366" s="19" t="s">
        <v>557</v>
      </c>
      <c r="S366" s="19" t="s">
        <v>557</v>
      </c>
      <c r="T366" s="19" t="s">
        <v>557</v>
      </c>
      <c r="U366" s="1"/>
      <c r="V366" s="19" t="s">
        <v>557</v>
      </c>
      <c r="W366" s="19">
        <v>2.169</v>
      </c>
      <c r="Z366" s="70" t="s">
        <v>557</v>
      </c>
      <c r="AA366" s="70" t="s">
        <v>557</v>
      </c>
      <c r="AB366" s="70" t="s">
        <v>557</v>
      </c>
      <c r="AC366" s="70"/>
      <c r="AD366" s="70"/>
      <c r="AE366" s="39">
        <v>1</v>
      </c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19">
        <v>2</v>
      </c>
      <c r="AY366" s="40" t="s">
        <v>33</v>
      </c>
      <c r="AZ366" s="41">
        <v>0.2</v>
      </c>
      <c r="BC366" s="41">
        <v>0.8</v>
      </c>
      <c r="BG366" s="42" t="s">
        <v>647</v>
      </c>
    </row>
    <row r="367" spans="1:64" x14ac:dyDescent="0.15">
      <c r="G367" s="19">
        <v>1136</v>
      </c>
      <c r="H367" s="56" t="s">
        <v>608</v>
      </c>
      <c r="L367" s="176" t="s">
        <v>594</v>
      </c>
      <c r="M367" s="21">
        <v>42452.784507013886</v>
      </c>
      <c r="N367" s="21">
        <v>42452.784507928242</v>
      </c>
      <c r="O367" s="60">
        <f t="shared" si="11"/>
        <v>7.9000275582075119E-2</v>
      </c>
      <c r="P367" s="60">
        <v>1.6</v>
      </c>
      <c r="Q367" s="60"/>
      <c r="R367" s="19">
        <v>2.9</v>
      </c>
      <c r="S367" s="19">
        <v>3.12</v>
      </c>
      <c r="T367" s="19">
        <v>3.0957085396009298</v>
      </c>
      <c r="U367" s="19">
        <f>SQRT(T367)</f>
        <v>1.7594625712418352</v>
      </c>
      <c r="V367" s="19">
        <v>0.33505653480486902</v>
      </c>
      <c r="W367" s="19">
        <v>1.9079999999999999</v>
      </c>
      <c r="X367" s="19">
        <v>6.5637906962917117E-2</v>
      </c>
      <c r="Z367" s="64">
        <v>5.3812949999999998E-2</v>
      </c>
      <c r="AA367" s="19">
        <f t="shared" ref="AA367:AA373" si="12">Z367*V367/8</f>
        <v>2.2537975693284595E-3</v>
      </c>
      <c r="AB367" s="19">
        <f t="shared" ref="AB367:AB373" si="13">AA367*(1/1000)^2</f>
        <v>2.2537975693284596E-9</v>
      </c>
      <c r="AC367" s="64">
        <v>1.792842E-9</v>
      </c>
      <c r="AD367" s="139">
        <f t="shared" ref="AD367:AD373" si="14">AC367/AB367 * 100</f>
        <v>79.547605534697354</v>
      </c>
      <c r="AE367" s="39">
        <v>1</v>
      </c>
      <c r="AF367" s="132">
        <v>1.50036613388216E-9</v>
      </c>
      <c r="AG367" s="132">
        <v>2.2432601797386601E-9</v>
      </c>
      <c r="AH367" s="132">
        <v>2.9296264978148801E-9</v>
      </c>
      <c r="AI367" s="132">
        <v>2.2908566282857999E-9</v>
      </c>
      <c r="AJ367" s="132">
        <v>2.25104115822654E-9</v>
      </c>
      <c r="AK367" s="19">
        <v>1.8124594529729988E-10</v>
      </c>
      <c r="AL367" s="132">
        <v>2.2501833298260902E-9</v>
      </c>
      <c r="AM367" s="132">
        <v>2.089685327777997E-10</v>
      </c>
      <c r="AT367" s="19">
        <v>2</v>
      </c>
      <c r="AY367" s="40" t="s">
        <v>33</v>
      </c>
      <c r="AZ367" s="41">
        <v>0.2</v>
      </c>
      <c r="BC367" s="41">
        <v>0.8</v>
      </c>
      <c r="BH367" s="42" t="s">
        <v>720</v>
      </c>
      <c r="BI367" s="42" t="s">
        <v>381</v>
      </c>
    </row>
    <row r="368" spans="1:64" s="67" customFormat="1" x14ac:dyDescent="0.15">
      <c r="A368" s="1"/>
      <c r="B368" s="1"/>
      <c r="C368" s="1"/>
      <c r="D368" s="1"/>
      <c r="E368" s="1"/>
      <c r="F368" s="1"/>
      <c r="G368" s="63">
        <v>1137</v>
      </c>
      <c r="H368" s="166" t="s">
        <v>609</v>
      </c>
      <c r="I368" s="1"/>
      <c r="J368" s="4"/>
      <c r="K368" s="4"/>
      <c r="L368" s="176" t="s">
        <v>594</v>
      </c>
      <c r="M368" s="163">
        <v>42452.799641157406</v>
      </c>
      <c r="N368" s="163">
        <v>42452.799642071761</v>
      </c>
      <c r="O368" s="159">
        <f t="shared" si="11"/>
        <v>7.9000275582075119E-2</v>
      </c>
      <c r="P368" s="165">
        <v>1.1000000000000001</v>
      </c>
      <c r="Q368" s="60"/>
      <c r="R368" s="164">
        <v>22</v>
      </c>
      <c r="S368" s="164">
        <v>8.5</v>
      </c>
      <c r="T368" s="164">
        <v>8.3712499999999999</v>
      </c>
      <c r="U368" s="1"/>
      <c r="V368" s="164">
        <v>0.39015070000000002</v>
      </c>
      <c r="W368" s="164">
        <v>3.9769999999999999</v>
      </c>
      <c r="X368" s="164">
        <v>9.0218290000000003E-3</v>
      </c>
      <c r="Y368" s="19"/>
      <c r="Z368" s="169">
        <v>0.29043409999999997</v>
      </c>
      <c r="AA368" s="164">
        <f t="shared" si="12"/>
        <v>1.416413342735875E-2</v>
      </c>
      <c r="AB368" s="164">
        <f t="shared" si="13"/>
        <v>1.4164133427358749E-8</v>
      </c>
      <c r="AC368" s="169">
        <v>3.429598E-9</v>
      </c>
      <c r="AD368" s="173">
        <f t="shared" si="14"/>
        <v>24.213256798157211</v>
      </c>
      <c r="AE368" s="84">
        <v>1</v>
      </c>
      <c r="AF368" s="174">
        <v>1.40660896476775E-8</v>
      </c>
      <c r="AG368" s="174">
        <v>1.41726203894518E-8</v>
      </c>
      <c r="AH368" s="174">
        <v>1.4327953392878701E-8</v>
      </c>
      <c r="AI368" s="174">
        <v>1.41452430868994E-8</v>
      </c>
      <c r="AJ368" s="174">
        <v>1.4166224458530301E-8</v>
      </c>
      <c r="AK368" s="174">
        <v>3.3807218626227197E-11</v>
      </c>
      <c r="AL368" s="174">
        <v>1.4166925180660199E-8</v>
      </c>
      <c r="AM368" s="174">
        <v>3.8938960364060299E-11</v>
      </c>
      <c r="AN368" s="84">
        <v>2.8835424288666E-3</v>
      </c>
      <c r="AO368" s="84">
        <v>1.2863048409207101E-2</v>
      </c>
      <c r="AP368" s="84">
        <v>2.32733004323828E-2</v>
      </c>
      <c r="AQ368" s="84">
        <v>2.8028945892175998</v>
      </c>
      <c r="AR368" s="84">
        <v>4.0780951644423</v>
      </c>
      <c r="AS368" s="84">
        <v>5.4637889391460304</v>
      </c>
      <c r="AT368" s="82">
        <v>4</v>
      </c>
      <c r="AU368" s="155"/>
      <c r="AV368" s="84"/>
      <c r="AW368" s="84"/>
      <c r="AX368" s="84"/>
      <c r="AY368" s="156" t="s">
        <v>33</v>
      </c>
      <c r="AZ368" s="157">
        <v>0.2</v>
      </c>
      <c r="BA368" s="155"/>
      <c r="BB368" s="157"/>
      <c r="BC368" s="157">
        <v>0.8</v>
      </c>
      <c r="BD368" s="157"/>
      <c r="BE368" s="157"/>
      <c r="BF368" s="157"/>
      <c r="BG368" s="67" t="s">
        <v>660</v>
      </c>
    </row>
    <row r="369" spans="1:62" x14ac:dyDescent="0.15">
      <c r="G369" s="19">
        <v>1138</v>
      </c>
      <c r="H369" s="56" t="s">
        <v>610</v>
      </c>
      <c r="L369" s="176" t="s">
        <v>594</v>
      </c>
      <c r="M369" s="21">
        <v>42452.824163680554</v>
      </c>
      <c r="N369" s="21">
        <v>42452.824249756944</v>
      </c>
      <c r="O369" s="60">
        <f t="shared" si="11"/>
        <v>7.4370001209899783</v>
      </c>
      <c r="P369" s="60">
        <v>8.8666999999999998</v>
      </c>
      <c r="Q369" s="60"/>
      <c r="R369" s="19">
        <v>11.2</v>
      </c>
      <c r="S369" s="19">
        <v>3.6</v>
      </c>
      <c r="T369" s="19">
        <v>3.5506282858684601</v>
      </c>
      <c r="U369" s="19">
        <f>SQRT(T369)</f>
        <v>1.8843110905231282</v>
      </c>
      <c r="V369" s="19">
        <v>0.47630648347739302</v>
      </c>
      <c r="W369" s="19">
        <v>2.1819999999999999</v>
      </c>
      <c r="X369" s="19">
        <v>1.8407085737285198E-2</v>
      </c>
      <c r="Z369" s="64">
        <v>9.5561709999999994E-2</v>
      </c>
      <c r="AA369" s="19">
        <f t="shared" si="12"/>
        <v>5.6895827556483029E-3</v>
      </c>
      <c r="AB369" s="19">
        <f t="shared" si="13"/>
        <v>5.6895827556483029E-9</v>
      </c>
      <c r="AC369" s="64">
        <v>3.0297135000000002E-9</v>
      </c>
      <c r="AD369" s="139">
        <f t="shared" si="14"/>
        <v>53.250187757481307</v>
      </c>
      <c r="AE369" s="39">
        <v>1</v>
      </c>
      <c r="AF369" s="132">
        <v>5.68532379235923E-9</v>
      </c>
      <c r="AG369" s="132">
        <v>5.6970549058224E-9</v>
      </c>
      <c r="AH369" s="132">
        <v>5.7384918591952799E-9</v>
      </c>
      <c r="AI369" s="132">
        <v>5.6859451488386702E-9</v>
      </c>
      <c r="AJ369" s="132">
        <v>5.6914315992569996E-9</v>
      </c>
      <c r="AK369" s="19">
        <v>6.1798278885403617E-12</v>
      </c>
      <c r="AL369" s="132">
        <v>5.6920427997340699E-9</v>
      </c>
      <c r="AM369" s="132">
        <v>6.8536236519600405E-12</v>
      </c>
      <c r="AT369" s="19">
        <v>2</v>
      </c>
      <c r="AY369" s="40" t="s">
        <v>33</v>
      </c>
      <c r="AZ369" s="41">
        <v>0.2</v>
      </c>
      <c r="BC369" s="153">
        <v>0.8</v>
      </c>
      <c r="BG369" s="42" t="s">
        <v>636</v>
      </c>
      <c r="BH369" s="42" t="s">
        <v>713</v>
      </c>
      <c r="BI369" s="42" t="s">
        <v>381</v>
      </c>
    </row>
    <row r="370" spans="1:62" s="67" customFormat="1" ht="15" x14ac:dyDescent="0.2">
      <c r="A370" s="1"/>
      <c r="B370" s="1"/>
      <c r="C370" s="1"/>
      <c r="D370" s="1"/>
      <c r="E370" s="1"/>
      <c r="F370" s="1"/>
      <c r="G370" s="63">
        <v>1139</v>
      </c>
      <c r="H370" s="166" t="s">
        <v>611</v>
      </c>
      <c r="I370" s="1"/>
      <c r="J370" s="4"/>
      <c r="K370" s="4"/>
      <c r="L370" s="176" t="s">
        <v>594</v>
      </c>
      <c r="M370" s="163">
        <v>42452.835156712965</v>
      </c>
      <c r="N370" s="163">
        <v>42452.835526064817</v>
      </c>
      <c r="O370" s="159">
        <f t="shared" si="11"/>
        <v>31.912000011652708</v>
      </c>
      <c r="P370" s="165">
        <v>33.65</v>
      </c>
      <c r="Q370" s="60"/>
      <c r="R370" s="164">
        <v>55</v>
      </c>
      <c r="S370" s="164">
        <v>8.9</v>
      </c>
      <c r="T370" s="164">
        <v>8.6314060000000001</v>
      </c>
      <c r="U370" s="1"/>
      <c r="V370" s="164">
        <v>0.41408220000000001</v>
      </c>
      <c r="W370" s="164">
        <v>4.07</v>
      </c>
      <c r="X370" s="164">
        <v>5.2436890000000002E-3</v>
      </c>
      <c r="Y370" s="19"/>
      <c r="Z370" s="168">
        <v>0.30343629999999999</v>
      </c>
      <c r="AA370" s="164">
        <f t="shared" si="12"/>
        <v>1.5705946332982501E-2</v>
      </c>
      <c r="AB370" s="164">
        <f t="shared" si="13"/>
        <v>1.57059463329825E-8</v>
      </c>
      <c r="AC370" s="169">
        <v>3.678239E-9</v>
      </c>
      <c r="AD370" s="173">
        <f t="shared" si="14"/>
        <v>23.419403848819318</v>
      </c>
      <c r="AE370" s="84">
        <v>1</v>
      </c>
      <c r="AF370" s="174">
        <v>1.56003168185999E-8</v>
      </c>
      <c r="AG370" s="174">
        <v>1.5717808193047399E-8</v>
      </c>
      <c r="AH370" s="174">
        <v>1.5901842250723299E-8</v>
      </c>
      <c r="AI370" s="174">
        <v>1.5682740043376099E-8</v>
      </c>
      <c r="AJ370" s="174">
        <v>1.57089406324465E-8</v>
      </c>
      <c r="AK370" s="174">
        <v>3.8269612748241199E-11</v>
      </c>
      <c r="AL370" s="174">
        <v>1.5709919098550199E-8</v>
      </c>
      <c r="AM370" s="174">
        <v>4.3992054862626101E-11</v>
      </c>
      <c r="AN370" s="84">
        <v>0.362914030591801</v>
      </c>
      <c r="AO370" s="84">
        <v>0.548533954352322</v>
      </c>
      <c r="AP370" s="84">
        <v>0.79374501048574297</v>
      </c>
      <c r="AQ370" s="84">
        <v>3.09667680106203</v>
      </c>
      <c r="AR370" s="84">
        <v>4.5244812535520396</v>
      </c>
      <c r="AS370" s="84">
        <v>6.0920507281797596</v>
      </c>
      <c r="AT370" s="82">
        <v>4</v>
      </c>
      <c r="AU370" s="155"/>
      <c r="AV370" s="84"/>
      <c r="AW370" s="84"/>
      <c r="AX370" s="84"/>
      <c r="AY370" s="156" t="s">
        <v>33</v>
      </c>
      <c r="AZ370" s="157">
        <v>0.2</v>
      </c>
      <c r="BA370" s="155"/>
      <c r="BB370" s="157"/>
      <c r="BC370" s="157">
        <v>0.8</v>
      </c>
      <c r="BD370" s="157"/>
      <c r="BE370" s="157"/>
      <c r="BF370" s="157"/>
      <c r="BG370" s="67" t="s">
        <v>660</v>
      </c>
    </row>
    <row r="371" spans="1:62" x14ac:dyDescent="0.15">
      <c r="G371" s="19">
        <v>1140</v>
      </c>
      <c r="H371" s="56" t="s">
        <v>612</v>
      </c>
      <c r="L371" s="176" t="s">
        <v>594</v>
      </c>
      <c r="M371" s="21">
        <v>42460.723037129632</v>
      </c>
      <c r="N371" s="21">
        <v>42460.723038055556</v>
      </c>
      <c r="O371" s="60">
        <f t="shared" si="11"/>
        <v>7.9999817535281181E-2</v>
      </c>
      <c r="P371" s="60">
        <v>1.2166999999999999</v>
      </c>
      <c r="Q371" s="60"/>
      <c r="R371" s="19">
        <v>2</v>
      </c>
      <c r="S371" s="19">
        <v>2.8</v>
      </c>
      <c r="T371" s="19">
        <v>2.7734680678208501</v>
      </c>
      <c r="U371" s="19">
        <f>SQRT(T371)</f>
        <v>1.6653732518029856</v>
      </c>
      <c r="V371" s="19">
        <v>0.32964342489972998</v>
      </c>
      <c r="W371" s="19">
        <v>1.7270000000000001</v>
      </c>
      <c r="X371" s="56">
        <v>0.124377</v>
      </c>
      <c r="Z371" s="64">
        <v>3.1559860000000002E-2</v>
      </c>
      <c r="AA371" s="19">
        <f t="shared" si="12"/>
        <v>1.300437542469499E-3</v>
      </c>
      <c r="AB371" s="19">
        <f t="shared" si="13"/>
        <v>1.300437542469499E-9</v>
      </c>
      <c r="AC371" s="64">
        <v>1.5977795000000001E-9</v>
      </c>
      <c r="AD371" s="139">
        <f t="shared" si="14"/>
        <v>122.86476265256508</v>
      </c>
      <c r="AE371" s="39">
        <v>1</v>
      </c>
      <c r="AF371" s="132">
        <v>3.6864080345093199E-10</v>
      </c>
      <c r="AG371" s="132">
        <v>1.3091000065759299E-9</v>
      </c>
      <c r="AH371" s="132">
        <v>2.2790327638496498E-9</v>
      </c>
      <c r="AI371" s="132">
        <v>1.3111661061742301E-9</v>
      </c>
      <c r="AJ371" s="132">
        <v>1.29654887261239E-9</v>
      </c>
      <c r="AK371" s="19">
        <v>2.2308653469813995E-10</v>
      </c>
      <c r="AL371" s="132">
        <v>1.2953296829285901E-9</v>
      </c>
      <c r="AM371" s="132">
        <v>2.5719002784309982E-10</v>
      </c>
      <c r="AT371" s="19">
        <v>2</v>
      </c>
      <c r="AY371" s="40" t="s">
        <v>33</v>
      </c>
      <c r="AZ371" s="41">
        <v>0.3</v>
      </c>
      <c r="BC371" s="41">
        <v>0.7</v>
      </c>
      <c r="BH371" s="42" t="s">
        <v>720</v>
      </c>
      <c r="BI371" s="42" t="s">
        <v>381</v>
      </c>
      <c r="BJ371" s="42" t="s">
        <v>725</v>
      </c>
    </row>
    <row r="372" spans="1:62" x14ac:dyDescent="0.15">
      <c r="G372" s="56">
        <v>1141</v>
      </c>
      <c r="H372" s="56" t="s">
        <v>613</v>
      </c>
      <c r="L372" s="176" t="s">
        <v>594</v>
      </c>
      <c r="M372" s="21">
        <v>42460.736655671295</v>
      </c>
      <c r="N372" s="21">
        <v>42460.73665658565</v>
      </c>
      <c r="O372" s="60">
        <f t="shared" si="11"/>
        <v>7.9000275582075119E-2</v>
      </c>
      <c r="P372" s="60">
        <v>1.6667000000000001</v>
      </c>
      <c r="Q372" s="60"/>
      <c r="R372" s="19">
        <v>10.5</v>
      </c>
      <c r="S372" s="19">
        <v>8.8000000000000007</v>
      </c>
      <c r="T372" s="19">
        <v>8.8280622024656097</v>
      </c>
      <c r="U372" s="19">
        <f>SQRT(T372)</f>
        <v>2.9712055133338739</v>
      </c>
      <c r="V372" s="19">
        <v>0.66430248183910701</v>
      </c>
      <c r="W372" s="19">
        <v>3.7309999999999999</v>
      </c>
      <c r="X372" s="56">
        <v>3.902812421549709E-2</v>
      </c>
      <c r="Y372" s="56"/>
      <c r="Z372" s="64">
        <v>0.16830120000000001</v>
      </c>
      <c r="AA372" s="19">
        <f t="shared" si="12"/>
        <v>1.397536310706249E-2</v>
      </c>
      <c r="AB372" s="19">
        <f t="shared" si="13"/>
        <v>1.3975363107062489E-8</v>
      </c>
      <c r="AC372" s="64">
        <v>3.929148E-9</v>
      </c>
      <c r="AD372" s="139">
        <f t="shared" si="14"/>
        <v>28.114818698445081</v>
      </c>
      <c r="AE372" s="39">
        <v>1</v>
      </c>
      <c r="AF372" s="132">
        <v>1.27528244660269E-8</v>
      </c>
      <c r="AG372" s="132">
        <v>1.39752829361471E-8</v>
      </c>
      <c r="AH372" s="132">
        <v>1.5203334066385699E-8</v>
      </c>
      <c r="AI372" s="132">
        <v>1.3923022862975301E-8</v>
      </c>
      <c r="AJ372" s="132">
        <v>1.39750887975592E-8</v>
      </c>
      <c r="AK372" s="19">
        <v>3.12439703759201E-10</v>
      </c>
      <c r="AL372" s="132">
        <v>1.39750845179925E-8</v>
      </c>
      <c r="AM372" s="132">
        <v>3.6036548081369984E-10</v>
      </c>
      <c r="AT372" s="19">
        <v>4</v>
      </c>
      <c r="AY372" s="40" t="s">
        <v>33</v>
      </c>
      <c r="AZ372" s="41">
        <v>0.3</v>
      </c>
      <c r="BC372" s="41">
        <v>0.7</v>
      </c>
      <c r="BH372" s="42" t="s">
        <v>720</v>
      </c>
      <c r="BI372" s="42" t="s">
        <v>381</v>
      </c>
      <c r="BJ372" s="42" t="s">
        <v>725</v>
      </c>
    </row>
    <row r="373" spans="1:62" x14ac:dyDescent="0.15">
      <c r="G373" s="19">
        <v>1142</v>
      </c>
      <c r="H373" s="56" t="s">
        <v>614</v>
      </c>
      <c r="L373" s="176" t="s">
        <v>594</v>
      </c>
      <c r="M373" s="21">
        <v>42460.763785196759</v>
      </c>
      <c r="N373" s="21">
        <v>42460.763871296294</v>
      </c>
      <c r="O373" s="60">
        <f t="shared" si="11"/>
        <v>7.4389998335391283</v>
      </c>
      <c r="P373" s="60">
        <v>9.0333000000000006</v>
      </c>
      <c r="Q373" s="60"/>
      <c r="R373" s="19">
        <v>9.5</v>
      </c>
      <c r="S373" s="19">
        <v>4.0999999999999996</v>
      </c>
      <c r="T373" s="19">
        <v>4.1119846701474501</v>
      </c>
      <c r="U373" s="19">
        <f>SQRT(T373)</f>
        <v>2.0278029169885938</v>
      </c>
      <c r="V373" s="19">
        <v>0.28485614589455482</v>
      </c>
      <c r="W373" s="19">
        <v>2.1160000000000001</v>
      </c>
      <c r="X373" s="19">
        <v>0.10978160568538001</v>
      </c>
      <c r="Z373" s="64">
        <v>3.4415920000000003E-2</v>
      </c>
      <c r="AA373" s="19">
        <f t="shared" si="12"/>
        <v>1.2254482910769159E-3</v>
      </c>
      <c r="AB373" s="19">
        <f t="shared" si="13"/>
        <v>1.2254482910769159E-9</v>
      </c>
      <c r="AC373" s="64">
        <v>1.2016610000000001E-9</v>
      </c>
      <c r="AD373" s="139">
        <f t="shared" si="14"/>
        <v>98.058890672897206</v>
      </c>
      <c r="AE373" s="39">
        <v>1</v>
      </c>
      <c r="AF373" s="132">
        <v>3.3312931630221298E-10</v>
      </c>
      <c r="AG373" s="132">
        <v>1.2332772925629801E-9</v>
      </c>
      <c r="AH373" s="132">
        <v>2.15993282266566E-9</v>
      </c>
      <c r="AI373" s="132">
        <v>1.2491649582742401E-9</v>
      </c>
      <c r="AJ373" s="132">
        <v>1.22274515898812E-9</v>
      </c>
      <c r="AK373" s="19">
        <v>2.2220586515669002E-10</v>
      </c>
      <c r="AL373" s="132">
        <v>1.2219155339178299E-9</v>
      </c>
      <c r="AM373" s="132">
        <v>2.5623119361339001E-10</v>
      </c>
      <c r="AT373" s="19">
        <v>2</v>
      </c>
      <c r="AY373" s="40" t="s">
        <v>33</v>
      </c>
      <c r="AZ373" s="41">
        <v>0.3</v>
      </c>
      <c r="BC373" s="41">
        <v>0.7</v>
      </c>
      <c r="BH373" s="42" t="s">
        <v>713</v>
      </c>
      <c r="BI373" s="42" t="s">
        <v>381</v>
      </c>
    </row>
    <row r="374" spans="1:62" hidden="1" x14ac:dyDescent="0.15">
      <c r="G374" s="1">
        <v>1143</v>
      </c>
      <c r="H374" s="56" t="s">
        <v>615</v>
      </c>
      <c r="L374" s="19" t="s">
        <v>594</v>
      </c>
      <c r="M374" s="21">
        <v>42460.778289884256</v>
      </c>
      <c r="N374" s="21">
        <v>42460.778659178242</v>
      </c>
      <c r="O374" s="60">
        <f t="shared" si="11"/>
        <v>31.907000415958464</v>
      </c>
      <c r="P374" s="60"/>
      <c r="Q374" s="60"/>
      <c r="R374" s="19" t="s">
        <v>557</v>
      </c>
      <c r="S374" s="19" t="s">
        <v>557</v>
      </c>
      <c r="T374" s="19" t="s">
        <v>557</v>
      </c>
      <c r="U374" s="1"/>
      <c r="V374" s="19" t="s">
        <v>557</v>
      </c>
      <c r="W374" s="19">
        <v>1.681</v>
      </c>
      <c r="Z374" s="19" t="s">
        <v>557</v>
      </c>
      <c r="AA374" s="19" t="s">
        <v>557</v>
      </c>
      <c r="AB374" s="19" t="s">
        <v>557</v>
      </c>
      <c r="AE374" s="39">
        <v>1</v>
      </c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19">
        <v>2</v>
      </c>
      <c r="AY374" s="40" t="s">
        <v>33</v>
      </c>
      <c r="AZ374" s="41">
        <v>0.3</v>
      </c>
      <c r="BC374" s="41">
        <v>0.7</v>
      </c>
      <c r="BG374" s="42" t="s">
        <v>661</v>
      </c>
    </row>
    <row r="375" spans="1:62" s="67" customFormat="1" ht="15" x14ac:dyDescent="0.2">
      <c r="A375" s="1"/>
      <c r="B375" s="1"/>
      <c r="C375" s="1"/>
      <c r="D375" s="1"/>
      <c r="E375" s="1"/>
      <c r="F375" s="1"/>
      <c r="G375" s="62">
        <v>1144</v>
      </c>
      <c r="H375" s="166" t="s">
        <v>616</v>
      </c>
      <c r="I375" s="1"/>
      <c r="J375" s="4"/>
      <c r="K375" s="4"/>
      <c r="L375" s="176" t="s">
        <v>594</v>
      </c>
      <c r="M375" s="163">
        <v>42460.782674722221</v>
      </c>
      <c r="N375" s="163">
        <v>42460.782675625</v>
      </c>
      <c r="O375" s="159">
        <f t="shared" si="11"/>
        <v>7.8000104986131191E-2</v>
      </c>
      <c r="P375" s="165">
        <v>4.3167</v>
      </c>
      <c r="Q375" s="60"/>
      <c r="R375" s="164">
        <v>8.6999999999999993</v>
      </c>
      <c r="S375" s="164">
        <v>0.32</v>
      </c>
      <c r="T375" s="175">
        <v>0.4966274</v>
      </c>
      <c r="U375" s="1"/>
      <c r="V375" s="164">
        <v>0.61036449999999998</v>
      </c>
      <c r="W375" s="82">
        <v>1.653</v>
      </c>
      <c r="X375" s="164">
        <v>0.11429010000000001</v>
      </c>
      <c r="Y375" s="19"/>
      <c r="Z375" s="168">
        <v>0.64931229999999995</v>
      </c>
      <c r="AA375" s="164">
        <f>Z375*V375/8</f>
        <v>4.9539647166668747E-2</v>
      </c>
      <c r="AB375" s="164">
        <f>AA375*(1/1000)^2</f>
        <v>4.9539647166668743E-8</v>
      </c>
      <c r="AC375" s="169">
        <v>1.066237E-8</v>
      </c>
      <c r="AD375" s="173">
        <f>AC375/AB375 * 100</f>
        <v>21.522902583718551</v>
      </c>
      <c r="AE375" s="84">
        <v>1</v>
      </c>
      <c r="AF375" s="174">
        <v>2.6827310331237299E-8</v>
      </c>
      <c r="AG375" s="174">
        <v>4.98712677611338E-8</v>
      </c>
      <c r="AH375" s="174">
        <v>7.4911012505947502E-8</v>
      </c>
      <c r="AI375" s="174">
        <v>4.8025819534210499E-8</v>
      </c>
      <c r="AJ375" s="174">
        <v>4.9617901802565398E-8</v>
      </c>
      <c r="AK375" s="174">
        <v>6.2216620606070901E-9</v>
      </c>
      <c r="AL375" s="174">
        <v>4.9645546609086802E-8</v>
      </c>
      <c r="AM375" s="174">
        <v>7.1805022701736001E-9</v>
      </c>
      <c r="AN375" s="180">
        <v>0.273516358625852</v>
      </c>
      <c r="AO375" s="180">
        <v>0.488039498615431</v>
      </c>
      <c r="AP375" s="180">
        <v>0.78836315394453804</v>
      </c>
      <c r="AQ375" s="180">
        <v>7.4984676216292998</v>
      </c>
      <c r="AR375" s="180">
        <v>14.209275030752799</v>
      </c>
      <c r="AS375" s="180">
        <v>22.291739060924598</v>
      </c>
      <c r="AT375" s="82">
        <v>1</v>
      </c>
      <c r="AU375" s="155"/>
      <c r="AV375" s="84"/>
      <c r="AW375" s="84"/>
      <c r="AX375" s="84"/>
      <c r="AY375" s="156" t="s">
        <v>33</v>
      </c>
      <c r="AZ375" s="157">
        <v>0.3</v>
      </c>
      <c r="BA375" s="155"/>
      <c r="BB375" s="157"/>
      <c r="BC375" s="157">
        <v>0.7</v>
      </c>
      <c r="BD375" s="157"/>
      <c r="BE375" s="157"/>
      <c r="BF375" s="157"/>
      <c r="BG375" s="67" t="s">
        <v>662</v>
      </c>
    </row>
    <row r="376" spans="1:62" ht="15" hidden="1" x14ac:dyDescent="0.15">
      <c r="A376" s="28"/>
      <c r="G376" s="19"/>
      <c r="H376" s="19" t="s">
        <v>616</v>
      </c>
      <c r="L376" s="19" t="s">
        <v>594</v>
      </c>
      <c r="AE376" s="39">
        <v>1</v>
      </c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Y376" s="40" t="s">
        <v>33</v>
      </c>
      <c r="AZ376" s="41">
        <v>0.3</v>
      </c>
      <c r="BC376" s="41">
        <v>0.7</v>
      </c>
      <c r="BG376" s="42" t="s">
        <v>750</v>
      </c>
    </row>
    <row r="377" spans="1:62" ht="15" hidden="1" x14ac:dyDescent="0.15">
      <c r="A377" s="28"/>
      <c r="G377" s="19"/>
      <c r="H377" s="19" t="s">
        <v>611</v>
      </c>
      <c r="L377" s="19" t="s">
        <v>594</v>
      </c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BG377" s="42" t="s">
        <v>751</v>
      </c>
    </row>
    <row r="378" spans="1:62" ht="15" hidden="1" x14ac:dyDescent="0.15">
      <c r="A378" s="28"/>
      <c r="G378" s="19"/>
      <c r="H378" s="19" t="s">
        <v>609</v>
      </c>
      <c r="L378" s="19" t="s">
        <v>594</v>
      </c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BG378" s="42" t="s">
        <v>751</v>
      </c>
    </row>
    <row r="379" spans="1:62" customFormat="1" ht="15" hidden="1" x14ac:dyDescent="0.15">
      <c r="A379" s="28"/>
      <c r="B379" s="1"/>
      <c r="C379" s="1"/>
      <c r="D379" s="1"/>
      <c r="E379" s="1"/>
      <c r="F379" s="1"/>
      <c r="G379" s="19"/>
      <c r="H379" s="1"/>
      <c r="I379" s="3"/>
      <c r="J379" s="4"/>
      <c r="K379" s="4"/>
      <c r="L379" s="1"/>
      <c r="M379" s="4"/>
      <c r="N379" s="4"/>
      <c r="O379" s="21"/>
      <c r="P379" s="21"/>
      <c r="Q379" s="21"/>
      <c r="R379" s="1"/>
      <c r="S379" s="1"/>
      <c r="T379" s="19"/>
      <c r="U379" s="19"/>
      <c r="V379" s="19"/>
      <c r="W379" s="19"/>
      <c r="X379" s="19"/>
      <c r="Y379" s="56"/>
      <c r="Z379" s="19"/>
      <c r="AA379" s="19"/>
      <c r="AB379" s="19"/>
      <c r="AC379" s="19"/>
      <c r="AD379" s="1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1"/>
      <c r="AU379" s="9"/>
      <c r="AV379" s="10"/>
      <c r="AW379" s="9"/>
      <c r="AX379" s="10"/>
      <c r="AY379" s="7"/>
      <c r="AZ379" s="22"/>
      <c r="BA379" s="9"/>
      <c r="BB379" s="22"/>
      <c r="BC379" s="22"/>
      <c r="BD379" s="22"/>
      <c r="BE379" s="22"/>
      <c r="BF379" s="22"/>
    </row>
    <row r="380" spans="1:62" customFormat="1" ht="15" hidden="1" x14ac:dyDescent="0.15">
      <c r="A380" s="28"/>
      <c r="B380" s="1"/>
      <c r="C380" s="1"/>
      <c r="D380" s="1"/>
      <c r="E380" s="1"/>
      <c r="F380" s="1"/>
      <c r="G380" s="19"/>
      <c r="H380" s="1"/>
      <c r="I380" s="3"/>
      <c r="J380" s="4"/>
      <c r="K380" s="4"/>
      <c r="L380" s="1"/>
      <c r="M380" s="4"/>
      <c r="N380" s="4"/>
      <c r="O380" s="21"/>
      <c r="P380" s="21"/>
      <c r="Q380" s="21"/>
      <c r="R380" s="1"/>
      <c r="S380" s="1"/>
      <c r="T380" s="19"/>
      <c r="U380" s="19"/>
      <c r="V380" s="19"/>
      <c r="W380" s="19" t="s">
        <v>704</v>
      </c>
      <c r="X380" s="19">
        <f>MAX(X337:X373)</f>
        <v>0.2051318</v>
      </c>
      <c r="Y380" s="19"/>
      <c r="Z380" s="19"/>
      <c r="AA380" s="19"/>
      <c r="AB380" s="19"/>
      <c r="AC380" s="19"/>
      <c r="AD380" s="1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1"/>
      <c r="AU380" s="9"/>
      <c r="AV380" s="10"/>
      <c r="AW380" s="9"/>
      <c r="AX380" s="10"/>
      <c r="AY380" s="7"/>
      <c r="AZ380" s="22"/>
      <c r="BA380" s="9"/>
      <c r="BB380" s="22"/>
      <c r="BC380" s="22"/>
      <c r="BD380" s="22"/>
      <c r="BE380" s="22"/>
      <c r="BF380" s="22"/>
    </row>
    <row r="381" spans="1:62" customFormat="1" ht="15" hidden="1" x14ac:dyDescent="0.15">
      <c r="A381" s="28"/>
      <c r="B381" s="1"/>
      <c r="C381" s="1"/>
      <c r="D381" s="1"/>
      <c r="E381" s="1"/>
      <c r="F381" s="1"/>
      <c r="G381" s="19"/>
      <c r="H381" s="1"/>
      <c r="I381" s="3"/>
      <c r="J381" s="4"/>
      <c r="K381" s="4"/>
      <c r="L381" s="1"/>
      <c r="M381" s="4"/>
      <c r="N381" s="4"/>
      <c r="O381" s="21"/>
      <c r="P381" s="21"/>
      <c r="Q381" s="21"/>
      <c r="R381" s="1"/>
      <c r="S381" s="1"/>
      <c r="T381" s="19">
        <f>MIN(W337:W373)</f>
        <v>1.7270000000000001</v>
      </c>
      <c r="U381" s="19"/>
      <c r="V381" s="19"/>
      <c r="W381" s="19" t="s">
        <v>705</v>
      </c>
      <c r="X381" s="19">
        <f>MIN(X337:X373)</f>
        <v>4.5094499999999999E-3</v>
      </c>
      <c r="Y381" s="19"/>
      <c r="Z381" s="19"/>
      <c r="AA381" s="19"/>
      <c r="AB381" s="19"/>
      <c r="AC381" s="19"/>
      <c r="AD381" s="1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1"/>
      <c r="AU381" s="9"/>
      <c r="AV381" s="10"/>
      <c r="AW381" s="9"/>
      <c r="AX381" s="10"/>
      <c r="AY381" s="7"/>
      <c r="AZ381" s="22"/>
      <c r="BA381" s="9"/>
      <c r="BB381" s="22"/>
      <c r="BC381" s="22"/>
      <c r="BD381" s="22"/>
      <c r="BE381" s="22"/>
      <c r="BF381" s="22"/>
    </row>
    <row r="382" spans="1:62" customFormat="1" ht="15" hidden="1" x14ac:dyDescent="0.15">
      <c r="A382" s="28"/>
      <c r="B382" s="1"/>
      <c r="C382" s="1"/>
      <c r="D382" s="1"/>
      <c r="E382" s="1"/>
      <c r="F382" s="1"/>
      <c r="G382" s="19"/>
      <c r="H382" s="1"/>
      <c r="I382" s="3"/>
      <c r="J382" s="4"/>
      <c r="K382" s="4"/>
      <c r="L382" s="1"/>
      <c r="M382" s="4"/>
      <c r="N382" s="4"/>
      <c r="O382" s="21"/>
      <c r="P382" s="21"/>
      <c r="Q382" s="21"/>
      <c r="R382" s="1"/>
      <c r="S382" s="1"/>
      <c r="T382" s="19">
        <f>MAX(W337:W373)</f>
        <v>4.2949999999999999</v>
      </c>
      <c r="U382" s="19"/>
      <c r="V382" s="19"/>
      <c r="W382" s="19" t="s">
        <v>709</v>
      </c>
      <c r="X382" s="19">
        <f>AVERAGE(X337:X373)</f>
        <v>6.3897373155289275E-2</v>
      </c>
      <c r="Y382" s="19"/>
      <c r="Z382" s="19"/>
      <c r="AA382" s="19" t="s">
        <v>711</v>
      </c>
      <c r="AB382" s="19"/>
      <c r="AC382" s="19"/>
      <c r="AD382" s="1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1"/>
      <c r="AU382" s="9"/>
      <c r="AV382" s="10"/>
      <c r="AW382" s="9"/>
      <c r="AX382" s="10"/>
      <c r="AY382" s="7"/>
      <c r="AZ382" s="22"/>
      <c r="BA382" s="9"/>
      <c r="BB382" s="22"/>
      <c r="BC382" s="22"/>
      <c r="BD382" s="22"/>
      <c r="BE382" s="22"/>
      <c r="BF382" s="22"/>
    </row>
    <row r="383" spans="1:62" customFormat="1" hidden="1" x14ac:dyDescent="0.15">
      <c r="A383" s="1"/>
      <c r="B383" s="1"/>
      <c r="C383" s="1"/>
      <c r="D383" s="1"/>
      <c r="E383" s="1"/>
      <c r="F383" s="1"/>
      <c r="G383" s="2"/>
      <c r="H383" s="1"/>
      <c r="I383" s="3"/>
      <c r="J383" s="4"/>
      <c r="K383" s="4"/>
      <c r="L383" s="1"/>
      <c r="M383" s="4"/>
      <c r="N383" s="4"/>
      <c r="O383" s="21"/>
      <c r="P383" s="21"/>
      <c r="Q383" s="21"/>
      <c r="R383" s="1"/>
      <c r="S383" s="1"/>
      <c r="T383" s="19"/>
      <c r="U383" s="19"/>
      <c r="V383" s="19"/>
      <c r="W383" s="19"/>
      <c r="X383" s="19"/>
      <c r="Y383" s="19"/>
      <c r="Z383" s="19"/>
      <c r="AA383" s="19">
        <f>0.02*0.2</f>
        <v>4.0000000000000001E-3</v>
      </c>
      <c r="AB383" s="19"/>
      <c r="AC383" s="19"/>
      <c r="AD383" s="1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1"/>
      <c r="AU383" s="9"/>
      <c r="AV383" s="10"/>
      <c r="AW383" s="10"/>
      <c r="AX383" s="10"/>
      <c r="AY383" s="7"/>
      <c r="AZ383" s="22"/>
      <c r="BA383" s="9"/>
      <c r="BB383" s="22"/>
      <c r="BC383" s="22"/>
      <c r="BD383" s="22"/>
      <c r="BE383" s="22"/>
      <c r="BF383" s="22"/>
    </row>
    <row r="384" spans="1:62" hidden="1" x14ac:dyDescent="0.15">
      <c r="G384" s="85"/>
      <c r="W384" s="19" t="s">
        <v>706</v>
      </c>
      <c r="X384" s="19">
        <f>MAX(X289:X329)</f>
        <v>0.23710700000000001</v>
      </c>
      <c r="Z384" s="58"/>
      <c r="AB384" s="58"/>
      <c r="AC384" s="58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U384" s="9"/>
      <c r="AV384" s="10"/>
      <c r="AW384" s="10"/>
      <c r="AX384" s="10"/>
    </row>
    <row r="385" spans="7:58" hidden="1" x14ac:dyDescent="0.15">
      <c r="G385" s="85"/>
      <c r="W385" s="19" t="s">
        <v>707</v>
      </c>
      <c r="X385" s="19">
        <f>MIN(X289:X329)</f>
        <v>4.3512275306778958E-3</v>
      </c>
      <c r="AA385" s="19">
        <f>0.02*0.95</f>
        <v>1.9E-2</v>
      </c>
      <c r="AD385" s="64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U385" s="9"/>
      <c r="AV385" s="10"/>
      <c r="AW385" s="10"/>
      <c r="AX385" s="10"/>
    </row>
    <row r="386" spans="7:58" ht="15" hidden="1" x14ac:dyDescent="0.15">
      <c r="G386" s="86" t="s">
        <v>234</v>
      </c>
      <c r="W386" s="19" t="s">
        <v>708</v>
      </c>
      <c r="X386" s="19">
        <f>AVERAGE(X289:X329)</f>
        <v>4.6244133625117548E-2</v>
      </c>
      <c r="AD386" s="64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U386" s="9"/>
      <c r="AV386" s="10"/>
      <c r="AW386" s="10"/>
      <c r="AX386" s="10"/>
    </row>
    <row r="387" spans="7:58" ht="15" hidden="1" x14ac:dyDescent="0.15">
      <c r="G387" s="85" t="s">
        <v>235</v>
      </c>
      <c r="V387" s="78"/>
      <c r="W387" s="79"/>
      <c r="X387" s="79"/>
      <c r="Y387" s="79"/>
      <c r="AD387" s="64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U387" s="9"/>
      <c r="AV387" s="10"/>
      <c r="AW387" s="10"/>
      <c r="AX387" s="10"/>
    </row>
    <row r="388" spans="7:58" ht="15" hidden="1" x14ac:dyDescent="0.15">
      <c r="G388" s="86" t="s">
        <v>236</v>
      </c>
      <c r="V388" s="78"/>
      <c r="W388" s="79"/>
      <c r="X388" s="79"/>
      <c r="Y388" s="91"/>
      <c r="AD388" s="64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U388" s="9"/>
      <c r="AV388" s="10"/>
      <c r="AW388" s="10"/>
      <c r="AX388" s="10"/>
    </row>
    <row r="389" spans="7:58" ht="15" hidden="1" x14ac:dyDescent="0.15">
      <c r="G389" s="85" t="s">
        <v>237</v>
      </c>
      <c r="V389" s="78"/>
      <c r="W389" s="79"/>
      <c r="X389" s="79"/>
      <c r="Y389" s="93"/>
      <c r="AD389" s="64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U389" s="9"/>
      <c r="AV389" s="10"/>
      <c r="AW389" s="10"/>
      <c r="AX389" s="10"/>
    </row>
    <row r="390" spans="7:58" ht="15" hidden="1" x14ac:dyDescent="0.15">
      <c r="G390" s="85" t="s">
        <v>238</v>
      </c>
      <c r="V390" s="78"/>
      <c r="W390" s="79"/>
      <c r="X390" s="79"/>
      <c r="Y390" s="91"/>
      <c r="AD390" s="64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U390" s="9"/>
      <c r="AV390" s="10"/>
      <c r="AW390" s="10"/>
      <c r="AX390" s="10"/>
    </row>
    <row r="391" spans="7:58" ht="15" hidden="1" x14ac:dyDescent="0.15">
      <c r="G391" s="85" t="s">
        <v>332</v>
      </c>
      <c r="V391" s="78"/>
      <c r="W391" s="79"/>
      <c r="X391" s="79"/>
      <c r="Y391" s="91"/>
      <c r="AD391" s="64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U391" s="9"/>
      <c r="AV391" s="10"/>
      <c r="AW391" s="10"/>
      <c r="AX391" s="10"/>
    </row>
    <row r="392" spans="7:58" ht="15" hidden="1" x14ac:dyDescent="0.15">
      <c r="G392" s="85" t="s">
        <v>239</v>
      </c>
      <c r="H392" s="42"/>
      <c r="I392"/>
      <c r="J392"/>
      <c r="K392"/>
      <c r="L392" s="42"/>
      <c r="M392" s="83"/>
      <c r="N392" s="83"/>
      <c r="O392" s="83"/>
      <c r="P392" s="83"/>
      <c r="Q392" s="83"/>
      <c r="V392" s="78"/>
      <c r="W392" s="79"/>
      <c r="X392" s="79"/>
      <c r="Y392" s="91"/>
      <c r="AA392" s="42"/>
      <c r="AD392" s="74"/>
      <c r="AE392" s="88"/>
      <c r="AF392" s="88"/>
      <c r="AG392" s="88"/>
      <c r="AH392" s="88"/>
      <c r="AI392" s="88"/>
      <c r="AJ392" s="88"/>
      <c r="AK392" s="88"/>
      <c r="AL392" s="88"/>
      <c r="AM392" s="88"/>
      <c r="AN392" s="88"/>
      <c r="AO392" s="88"/>
      <c r="AP392" s="88"/>
      <c r="AQ392" s="88"/>
      <c r="AR392" s="88"/>
      <c r="AS392" s="88"/>
      <c r="AT392" s="42"/>
      <c r="AU392"/>
      <c r="AV392"/>
      <c r="AW392"/>
      <c r="AX392"/>
      <c r="AY392" s="42"/>
      <c r="AZ392" s="89"/>
      <c r="BA392" s="90"/>
      <c r="BB392" s="89"/>
      <c r="BC392" s="89"/>
      <c r="BD392" s="89"/>
      <c r="BE392" s="89"/>
      <c r="BF392" s="89"/>
    </row>
    <row r="393" spans="7:58" ht="15" hidden="1" x14ac:dyDescent="0.15">
      <c r="G393" s="85" t="s">
        <v>240</v>
      </c>
      <c r="H393" s="42"/>
      <c r="I393"/>
      <c r="J393"/>
      <c r="K393"/>
      <c r="L393" s="42"/>
      <c r="M393" s="83"/>
      <c r="N393" s="83"/>
      <c r="O393" s="83"/>
      <c r="P393" s="83"/>
      <c r="Q393" s="83"/>
      <c r="V393" s="78"/>
      <c r="W393" s="79"/>
      <c r="X393" s="79"/>
      <c r="Y393" s="91"/>
      <c r="AA393" s="42"/>
      <c r="AD393" s="74"/>
      <c r="AE393" s="88"/>
      <c r="AF393" s="88"/>
      <c r="AG393" s="88"/>
      <c r="AH393" s="88"/>
      <c r="AI393" s="88"/>
      <c r="AJ393" s="88"/>
      <c r="AK393" s="88"/>
      <c r="AL393" s="88"/>
      <c r="AM393" s="88"/>
      <c r="AN393" s="88"/>
      <c r="AO393" s="88"/>
      <c r="AP393" s="88"/>
      <c r="AQ393" s="88"/>
      <c r="AR393" s="88"/>
      <c r="AS393" s="88"/>
      <c r="AT393" s="42"/>
      <c r="AU393"/>
      <c r="AV393"/>
      <c r="AW393"/>
      <c r="AX393"/>
      <c r="AY393" s="42"/>
      <c r="AZ393" s="89"/>
      <c r="BA393" s="90"/>
      <c r="BB393" s="89"/>
      <c r="BC393" s="89"/>
      <c r="BD393" s="89"/>
      <c r="BE393" s="89"/>
      <c r="BF393" s="89"/>
    </row>
    <row r="394" spans="7:58" ht="15" hidden="1" x14ac:dyDescent="0.15">
      <c r="G394" s="85" t="s">
        <v>296</v>
      </c>
      <c r="H394" s="42"/>
      <c r="I394"/>
      <c r="J394"/>
      <c r="K394"/>
      <c r="L394" s="42"/>
      <c r="M394" s="83"/>
      <c r="N394" s="83"/>
      <c r="O394" s="83"/>
      <c r="P394" s="83"/>
      <c r="Q394" s="83"/>
      <c r="V394" s="78"/>
      <c r="W394" s="79"/>
      <c r="X394" s="79"/>
      <c r="Y394" s="91"/>
      <c r="AA394" s="42"/>
      <c r="AD394" s="74"/>
      <c r="AE394" s="88"/>
      <c r="AF394" s="88"/>
      <c r="AG394" s="88"/>
      <c r="AH394" s="88"/>
      <c r="AI394" s="88"/>
      <c r="AJ394" s="88"/>
      <c r="AK394" s="88"/>
      <c r="AL394" s="88"/>
      <c r="AM394" s="88"/>
      <c r="AN394" s="88"/>
      <c r="AO394" s="88"/>
      <c r="AP394" s="88"/>
      <c r="AQ394" s="88"/>
      <c r="AR394" s="88"/>
      <c r="AS394" s="88"/>
      <c r="AT394" s="42"/>
      <c r="AU394"/>
      <c r="AV394"/>
      <c r="AW394"/>
      <c r="AX394"/>
      <c r="AY394" s="42"/>
      <c r="AZ394" s="89"/>
      <c r="BA394" s="90"/>
      <c r="BB394" s="89"/>
      <c r="BC394" s="89"/>
      <c r="BD394" s="89"/>
      <c r="BE394" s="89"/>
      <c r="BF394" s="89"/>
    </row>
    <row r="395" spans="7:58" ht="15" hidden="1" x14ac:dyDescent="0.15">
      <c r="G395" s="85" t="s">
        <v>385</v>
      </c>
      <c r="H395" s="42"/>
      <c r="I395"/>
      <c r="J395"/>
      <c r="K395"/>
      <c r="L395" s="42"/>
      <c r="M395" s="83"/>
      <c r="N395" s="83"/>
      <c r="O395" s="83"/>
      <c r="P395" s="83"/>
      <c r="Q395" s="83"/>
      <c r="V395" s="78"/>
      <c r="W395" s="79"/>
      <c r="X395" s="79"/>
      <c r="Y395" s="91"/>
      <c r="Z395" s="58"/>
      <c r="AA395" s="42"/>
      <c r="AD395" s="74"/>
      <c r="AE395" s="88"/>
      <c r="AF395" s="88"/>
      <c r="AG395" s="88"/>
      <c r="AH395" s="88"/>
      <c r="AI395" s="88"/>
      <c r="AJ395" s="88"/>
      <c r="AK395" s="88"/>
      <c r="AL395" s="88"/>
      <c r="AM395" s="88"/>
      <c r="AN395" s="88"/>
      <c r="AO395" s="88"/>
      <c r="AP395" s="88"/>
      <c r="AQ395" s="88"/>
      <c r="AR395" s="88"/>
      <c r="AS395" s="88"/>
      <c r="AT395" s="42"/>
      <c r="AU395"/>
      <c r="AV395"/>
      <c r="AW395"/>
      <c r="AX395"/>
      <c r="AY395" s="42"/>
      <c r="AZ395" s="89"/>
      <c r="BA395" s="90"/>
      <c r="BB395" s="89"/>
      <c r="BC395" s="89"/>
      <c r="BD395" s="89"/>
      <c r="BE395" s="89"/>
      <c r="BF395" s="89"/>
    </row>
    <row r="396" spans="7:58" ht="15" hidden="1" x14ac:dyDescent="0.15">
      <c r="G396" s="85" t="s">
        <v>241</v>
      </c>
      <c r="V396" s="78"/>
      <c r="W396" s="79"/>
      <c r="X396" s="79"/>
      <c r="Y396" s="91"/>
      <c r="Z396" s="58"/>
      <c r="AD396" s="64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U396" s="9"/>
      <c r="AV396" s="10"/>
      <c r="AW396" s="10"/>
      <c r="AX396" s="10"/>
    </row>
    <row r="397" spans="7:58" ht="15" hidden="1" x14ac:dyDescent="0.15">
      <c r="G397" s="85" t="s">
        <v>242</v>
      </c>
      <c r="V397" s="78"/>
      <c r="W397" s="79"/>
      <c r="X397" s="79"/>
      <c r="Y397" s="91"/>
      <c r="AD397" s="64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U397" s="9"/>
      <c r="AV397" s="10"/>
      <c r="AW397" s="10"/>
      <c r="AX397" s="10"/>
    </row>
    <row r="398" spans="7:58" ht="15" hidden="1" x14ac:dyDescent="0.15">
      <c r="G398" s="85" t="s">
        <v>333</v>
      </c>
      <c r="V398" s="78"/>
      <c r="W398" s="79"/>
      <c r="X398" s="79"/>
      <c r="Y398" s="91"/>
      <c r="AD398" s="64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U398" s="9"/>
      <c r="AV398" s="10"/>
      <c r="AW398" s="10"/>
      <c r="AX398" s="10"/>
    </row>
    <row r="399" spans="7:58" ht="15" hidden="1" x14ac:dyDescent="0.15">
      <c r="G399" s="85" t="s">
        <v>334</v>
      </c>
      <c r="V399" s="78"/>
      <c r="W399" s="79"/>
      <c r="X399" s="79"/>
      <c r="Y399" s="91"/>
      <c r="AD399" s="64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U399" s="9"/>
      <c r="AV399" s="10"/>
      <c r="AW399" s="10"/>
      <c r="AX399" s="10"/>
    </row>
    <row r="400" spans="7:58" ht="15" hidden="1" x14ac:dyDescent="0.15">
      <c r="G400" s="85" t="s">
        <v>243</v>
      </c>
      <c r="V400" s="78"/>
      <c r="W400" s="79"/>
      <c r="X400" s="79"/>
      <c r="Y400" s="91"/>
      <c r="AD400" s="64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U400" s="9"/>
      <c r="AV400" s="10"/>
      <c r="AW400" s="10"/>
      <c r="AX400" s="10"/>
    </row>
    <row r="401" spans="7:58" ht="15" hidden="1" x14ac:dyDescent="0.15">
      <c r="G401" s="85" t="s">
        <v>244</v>
      </c>
      <c r="V401" s="78"/>
      <c r="W401" s="79"/>
      <c r="X401" s="79"/>
      <c r="Y401" s="91"/>
      <c r="AD401" s="64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U401" s="9"/>
      <c r="AV401" s="10"/>
      <c r="AW401" s="10"/>
      <c r="AX401" s="10"/>
    </row>
    <row r="402" spans="7:58" ht="15" hidden="1" x14ac:dyDescent="0.15">
      <c r="G402" s="85" t="s">
        <v>261</v>
      </c>
      <c r="V402" s="78"/>
      <c r="W402" s="79"/>
      <c r="X402" s="79"/>
      <c r="Y402" s="91"/>
      <c r="AD402" s="64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U402" s="9"/>
      <c r="AV402" s="10"/>
      <c r="AW402" s="10"/>
      <c r="AX402" s="10"/>
    </row>
    <row r="403" spans="7:58" ht="15" hidden="1" x14ac:dyDescent="0.15">
      <c r="G403" s="85" t="s">
        <v>386</v>
      </c>
      <c r="V403" s="78"/>
      <c r="W403" s="79"/>
      <c r="X403" s="79"/>
      <c r="Y403" s="91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U403" s="9"/>
      <c r="AV403" s="10"/>
      <c r="AW403" s="10"/>
      <c r="AX403" s="10"/>
    </row>
    <row r="404" spans="7:58" ht="15" hidden="1" x14ac:dyDescent="0.15">
      <c r="G404" s="85" t="s">
        <v>360</v>
      </c>
      <c r="V404" s="78"/>
      <c r="W404" s="79"/>
      <c r="X404" s="79"/>
      <c r="Y404" s="91"/>
      <c r="Z404" s="94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U404" s="9"/>
      <c r="AV404" s="10"/>
      <c r="AW404" s="10"/>
      <c r="AX404" s="10"/>
    </row>
    <row r="405" spans="7:58" ht="15" hidden="1" x14ac:dyDescent="0.15">
      <c r="G405" s="85" t="s">
        <v>362</v>
      </c>
      <c r="Y405" s="91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U405" s="9"/>
      <c r="AV405" s="10"/>
      <c r="AW405" s="10"/>
      <c r="AX405" s="10"/>
    </row>
    <row r="406" spans="7:58" ht="15" hidden="1" x14ac:dyDescent="0.15">
      <c r="G406" s="85" t="s">
        <v>245</v>
      </c>
      <c r="Y406" s="91"/>
      <c r="Z406" s="42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U406" s="9"/>
      <c r="AV406" s="10"/>
      <c r="AW406" s="10"/>
      <c r="AX406" s="10"/>
    </row>
    <row r="407" spans="7:58" ht="15" hidden="1" x14ac:dyDescent="0.15">
      <c r="G407" s="85" t="s">
        <v>382</v>
      </c>
      <c r="Y407" s="91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U407" s="9"/>
      <c r="AV407" s="10"/>
      <c r="AW407" s="10"/>
      <c r="AX407" s="10"/>
    </row>
    <row r="408" spans="7:58" ht="15" hidden="1" x14ac:dyDescent="0.15">
      <c r="G408" s="85" t="s">
        <v>390</v>
      </c>
      <c r="Y408" s="91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U408" s="9"/>
      <c r="AV408" s="10"/>
      <c r="AW408" s="10"/>
      <c r="AX408" s="10"/>
    </row>
    <row r="409" spans="7:58" ht="15" hidden="1" x14ac:dyDescent="0.15">
      <c r="G409" s="85" t="s">
        <v>392</v>
      </c>
      <c r="Y409" s="7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U409" s="9"/>
      <c r="AV409" s="10"/>
      <c r="AW409" s="10"/>
      <c r="AX409" s="10"/>
    </row>
    <row r="410" spans="7:58" ht="15" hidden="1" x14ac:dyDescent="0.15">
      <c r="G410" s="85" t="s">
        <v>512</v>
      </c>
      <c r="Y410" s="91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U410" s="9"/>
      <c r="AV410" s="10"/>
      <c r="AW410" s="10"/>
      <c r="AX410" s="10"/>
    </row>
    <row r="411" spans="7:58" ht="15" hidden="1" x14ac:dyDescent="0.15">
      <c r="G411" s="85" t="s">
        <v>411</v>
      </c>
      <c r="Y411" s="7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U411" s="9"/>
      <c r="AV411" s="10"/>
      <c r="AW411" s="10"/>
      <c r="AX411" s="10"/>
    </row>
    <row r="412" spans="7:58" x14ac:dyDescent="0.15">
      <c r="G412" s="19"/>
      <c r="Y412" s="91"/>
      <c r="AB412" s="56"/>
      <c r="AC412" s="56"/>
    </row>
    <row r="413" spans="7:58" x14ac:dyDescent="0.15">
      <c r="G413" s="87"/>
      <c r="W413" s="19" t="s">
        <v>755</v>
      </c>
      <c r="X413" s="19">
        <f>MIN(X337:X373)</f>
        <v>4.5094499999999999E-3</v>
      </c>
      <c r="Y413" s="91" t="s">
        <v>757</v>
      </c>
    </row>
    <row r="414" spans="7:58" x14ac:dyDescent="0.15">
      <c r="G414" s="85"/>
      <c r="X414" s="19">
        <f>MAX(X337:X373)</f>
        <v>0.2051318</v>
      </c>
      <c r="Y414" s="91" t="s">
        <v>758</v>
      </c>
    </row>
    <row r="415" spans="7:58" x14ac:dyDescent="0.15">
      <c r="G415" s="85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>
        <f>MIN(W288:W373)</f>
        <v>1.7270000000000001</v>
      </c>
      <c r="X415" s="42">
        <f>AVERAGE(X337:X373)</f>
        <v>6.3897373155289275E-2</v>
      </c>
      <c r="Y415" s="42" t="s">
        <v>759</v>
      </c>
      <c r="Z415" s="42"/>
      <c r="AA415" s="42"/>
      <c r="AB415" s="42"/>
      <c r="AC415" s="42"/>
      <c r="AD415" s="42"/>
      <c r="AE415" s="42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</row>
    <row r="416" spans="7:58" x14ac:dyDescent="0.15">
      <c r="G416" s="85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>
        <f>MAX(W288:W373)</f>
        <v>4.7670000000000003</v>
      </c>
      <c r="X416" s="42"/>
      <c r="Y416" s="42"/>
      <c r="Z416" s="42"/>
      <c r="AA416" s="42"/>
      <c r="AB416" s="42"/>
      <c r="AC416" s="42"/>
      <c r="AD416" s="42"/>
      <c r="AE416" s="42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</row>
    <row r="417" spans="7:58" x14ac:dyDescent="0.15">
      <c r="G417" s="85"/>
      <c r="H417" s="42"/>
      <c r="I417" s="42"/>
      <c r="J417" s="42"/>
      <c r="K417" s="42"/>
      <c r="L417" s="71" t="s">
        <v>780</v>
      </c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</row>
    <row r="418" spans="7:58" x14ac:dyDescent="0.15">
      <c r="G418" s="85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 t="s">
        <v>756</v>
      </c>
      <c r="X418" s="42">
        <f>MIN(X289:X336)</f>
        <v>4.3512275306778958E-3</v>
      </c>
      <c r="Y418" s="42" t="s">
        <v>757</v>
      </c>
      <c r="Z418" s="42"/>
      <c r="AA418" s="42"/>
      <c r="AB418" s="42"/>
      <c r="AC418" s="42"/>
      <c r="AD418" s="42"/>
      <c r="AE418" s="42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</row>
    <row r="419" spans="7:58" x14ac:dyDescent="0.15">
      <c r="G419" s="85"/>
      <c r="W419" s="42"/>
      <c r="X419" s="42">
        <f>MAX(X289:X329)</f>
        <v>0.23710700000000001</v>
      </c>
      <c r="Y419" s="91" t="s">
        <v>758</v>
      </c>
    </row>
    <row r="420" spans="7:58" x14ac:dyDescent="0.15">
      <c r="G420" s="85"/>
      <c r="X420" s="19">
        <f>AVERAGE(X289:X329)</f>
        <v>4.6244133625117548E-2</v>
      </c>
      <c r="Y420" s="19" t="s">
        <v>759</v>
      </c>
      <c r="AJ420" s="132" t="s">
        <v>766</v>
      </c>
      <c r="AK420" s="132" t="s">
        <v>768</v>
      </c>
      <c r="AL420" s="132" t="s">
        <v>770</v>
      </c>
      <c r="AM420" s="132" t="s">
        <v>771</v>
      </c>
    </row>
    <row r="421" spans="7:58" x14ac:dyDescent="0.15">
      <c r="G421" s="19"/>
    </row>
    <row r="422" spans="7:58" x14ac:dyDescent="0.15">
      <c r="G422" s="19"/>
      <c r="AT422" s="64"/>
    </row>
    <row r="423" spans="7:58" x14ac:dyDescent="0.15">
      <c r="G423" s="19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</row>
  </sheetData>
  <autoFilter ref="G2:BI411">
    <filterColumn colId="19">
      <filters>
        <filter val="0.0032719"/>
        <filter val="0.00489326"/>
        <filter val="0.0100782"/>
        <filter val="0.0104213"/>
        <filter val="0.0120136"/>
        <filter val="0.0120927"/>
        <filter val="0.0134406"/>
        <filter val="0.0257391"/>
        <filter val="0.0276969"/>
        <filter val="0.027963"/>
        <filter val="0.0309771"/>
        <filter val="0.0372882"/>
        <filter val="0.0435847"/>
        <filter val="0.044434"/>
        <filter val="0.0506738"/>
        <filter val="0.055978"/>
        <filter val="0.0739054"/>
        <filter val="0.0878123"/>
        <filter val="0.090405"/>
        <filter val="0.0947111"/>
        <filter val="0.1014"/>
        <filter val="0.103558"/>
        <filter val="0.114103"/>
        <filter val="0.114441"/>
        <filter val="0.114583"/>
        <filter val="0.116084"/>
        <filter val="0.131762"/>
        <filter val="0.141735"/>
        <filter val="0.150051"/>
        <filter val="0.154594"/>
        <filter val="0.167079"/>
        <filter val="0.258884"/>
        <filter val="0.308936"/>
        <filter val="0.320295"/>
        <filter val="1.03E-01"/>
        <filter val="1.09E-01"/>
        <filter val="1.11E-01"/>
        <filter val="1.68E-01"/>
        <filter val="1.82E-01"/>
        <filter val="1.87E-01"/>
        <filter val="1.90E-01"/>
        <filter val="2.90E-01"/>
        <filter val="3.03E-01"/>
        <filter val="3.16E-02"/>
        <filter val="3.44E-02"/>
        <filter val="3.97E-01"/>
        <filter val="5.13E-02"/>
        <filter val="5.38E-02"/>
        <filter val="5.62E-02"/>
        <filter val="6.04E-02"/>
        <filter val="6.49E-01"/>
        <filter val="7.66E-02"/>
        <filter val="7.89E-02"/>
        <filter val="9.56E-02"/>
      </filters>
    </filterColumn>
  </autoFilter>
  <mergeCells count="5">
    <mergeCell ref="I1:J1"/>
    <mergeCell ref="AZ1:BF1"/>
    <mergeCell ref="A2:B2"/>
    <mergeCell ref="A1:H1"/>
    <mergeCell ref="C2:F2"/>
  </mergeCells>
  <phoneticPr fontId="7" type="noConversion"/>
  <printOptions gridLines="1"/>
  <pageMargins left="0.2" right="0.2" top="0.75" bottom="0.75" header="0.3" footer="0.3"/>
  <pageSetup scale="50" fitToHeight="2" orientation="portrait"/>
  <ignoredErrors>
    <ignoredError sqref="G3:G132 G133:G141 G142:G145 G146:G148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4"/>
  <sheetViews>
    <sheetView tabSelected="1" topLeftCell="C51" workbookViewId="0">
      <selection activeCell="M71" sqref="M71"/>
    </sheetView>
  </sheetViews>
  <sheetFormatPr baseColWidth="10" defaultRowHeight="13" x14ac:dyDescent="0.15"/>
  <cols>
    <col min="2" max="2" width="13.5" customWidth="1"/>
    <col min="3" max="7" width="10.83203125" customWidth="1"/>
    <col min="8" max="8" width="12.5" customWidth="1"/>
    <col min="9" max="10" width="10.83203125" style="42" customWidth="1"/>
    <col min="11" max="12" width="11" style="42" bestFit="1" customWidth="1"/>
    <col min="13" max="13" width="19.33203125" style="19" customWidth="1"/>
    <col min="14" max="14" width="10.83203125" style="42" customWidth="1"/>
    <col min="15" max="15" width="12.33203125" style="42" bestFit="1" customWidth="1"/>
    <col min="16" max="16" width="15.6640625" style="19" customWidth="1"/>
    <col min="17" max="17" width="10.83203125" style="42" customWidth="1"/>
    <col min="18" max="18" width="14.33203125" style="42" bestFit="1" customWidth="1"/>
    <col min="19" max="19" width="11.83203125" style="42" customWidth="1"/>
    <col min="20" max="20" width="15.5" style="42" customWidth="1"/>
    <col min="21" max="21" width="12.1640625" bestFit="1" customWidth="1"/>
    <col min="22" max="22" width="11" bestFit="1" customWidth="1"/>
    <col min="23" max="23" width="12" bestFit="1" customWidth="1"/>
    <col min="24" max="25" width="11" bestFit="1" customWidth="1"/>
    <col min="26" max="36" width="10.83203125" style="42" customWidth="1"/>
    <col min="37" max="37" width="13.1640625" style="42" customWidth="1"/>
    <col min="38" max="38" width="10.83203125" style="42" customWidth="1"/>
    <col min="39" max="39" width="11" style="42" bestFit="1" customWidth="1"/>
    <col min="40" max="40" width="15.33203125" style="19" customWidth="1"/>
    <col min="41" max="41" width="10.83203125" style="42" customWidth="1"/>
    <col min="42" max="42" width="28.1640625" style="42" customWidth="1"/>
    <col min="43" max="44" width="14.1640625" style="42" customWidth="1"/>
    <col min="45" max="48" width="10.83203125" style="42" customWidth="1"/>
    <col min="49" max="16384" width="10.83203125" style="42"/>
  </cols>
  <sheetData>
    <row r="1" spans="1:48" x14ac:dyDescent="0.15">
      <c r="A1" s="56" t="s">
        <v>622</v>
      </c>
      <c r="B1" s="56" t="s">
        <v>635</v>
      </c>
      <c r="C1" s="56" t="s">
        <v>689</v>
      </c>
      <c r="D1" s="151" t="s">
        <v>695</v>
      </c>
      <c r="E1" s="56" t="s">
        <v>676</v>
      </c>
      <c r="F1" s="56" t="s">
        <v>674</v>
      </c>
      <c r="G1" s="56" t="s">
        <v>673</v>
      </c>
      <c r="H1" s="56" t="s">
        <v>675</v>
      </c>
      <c r="I1" s="56" t="s">
        <v>625</v>
      </c>
      <c r="J1" s="56" t="s">
        <v>624</v>
      </c>
      <c r="K1" s="56" t="s">
        <v>358</v>
      </c>
      <c r="L1" s="56" t="s">
        <v>623</v>
      </c>
      <c r="M1" s="56" t="s">
        <v>699</v>
      </c>
      <c r="N1" s="56" t="s">
        <v>632</v>
      </c>
      <c r="O1" s="56" t="s">
        <v>321</v>
      </c>
      <c r="P1" s="56" t="s">
        <v>698</v>
      </c>
      <c r="Q1" s="56" t="s">
        <v>320</v>
      </c>
      <c r="R1" s="151" t="s">
        <v>772</v>
      </c>
      <c r="S1" s="151" t="s">
        <v>773</v>
      </c>
      <c r="T1" s="151" t="s">
        <v>774</v>
      </c>
      <c r="U1" s="151" t="s">
        <v>775</v>
      </c>
      <c r="V1" s="151" t="s">
        <v>776</v>
      </c>
      <c r="W1" s="151" t="s">
        <v>777</v>
      </c>
      <c r="X1" s="151" t="s">
        <v>778</v>
      </c>
      <c r="Y1" s="151" t="s">
        <v>769</v>
      </c>
      <c r="Z1" s="56" t="s">
        <v>782</v>
      </c>
      <c r="AA1" s="56" t="s">
        <v>783</v>
      </c>
      <c r="AB1" s="56" t="s">
        <v>784</v>
      </c>
      <c r="AC1" s="56" t="s">
        <v>785</v>
      </c>
      <c r="AD1" s="56" t="s">
        <v>786</v>
      </c>
      <c r="AE1" s="56" t="s">
        <v>787</v>
      </c>
      <c r="AF1" s="56" t="s">
        <v>212</v>
      </c>
      <c r="AG1" s="56" t="s">
        <v>628</v>
      </c>
      <c r="AH1" s="56" t="s">
        <v>629</v>
      </c>
      <c r="AI1" s="56" t="s">
        <v>630</v>
      </c>
      <c r="AJ1" s="56" t="s">
        <v>631</v>
      </c>
      <c r="AK1" s="56" t="s">
        <v>718</v>
      </c>
      <c r="AL1" s="56" t="s">
        <v>719</v>
      </c>
      <c r="AM1" s="56" t="s">
        <v>727</v>
      </c>
      <c r="AN1" s="56" t="s">
        <v>710</v>
      </c>
      <c r="AO1" s="56" t="s">
        <v>626</v>
      </c>
      <c r="AP1" s="56" t="s">
        <v>627</v>
      </c>
      <c r="AQ1" s="56" t="s">
        <v>671</v>
      </c>
      <c r="AR1" s="56" t="s">
        <v>672</v>
      </c>
      <c r="AS1" s="56" t="s">
        <v>677</v>
      </c>
      <c r="AT1" s="56" t="s">
        <v>678</v>
      </c>
      <c r="AU1" s="56" t="s">
        <v>679</v>
      </c>
      <c r="AV1" s="56" t="s">
        <v>680</v>
      </c>
    </row>
    <row r="2" spans="1:48" x14ac:dyDescent="0.15">
      <c r="A2" s="56" t="s">
        <v>515</v>
      </c>
      <c r="B2" s="56" t="s">
        <v>788</v>
      </c>
      <c r="C2" s="56" t="s">
        <v>690</v>
      </c>
      <c r="D2" s="151" t="s">
        <v>696</v>
      </c>
      <c r="E2" s="56">
        <v>0.05</v>
      </c>
      <c r="F2" s="56">
        <v>0.95</v>
      </c>
      <c r="G2" s="56">
        <v>0</v>
      </c>
      <c r="H2" s="56">
        <v>0</v>
      </c>
      <c r="I2" s="56">
        <v>11.416700000000001</v>
      </c>
      <c r="J2" s="56">
        <v>2.3352003429019019</v>
      </c>
      <c r="K2" s="56">
        <v>0.86499999999999999</v>
      </c>
      <c r="L2" s="56">
        <v>3.0550000000000002</v>
      </c>
      <c r="M2" s="56">
        <v>1.5599007653609722E-2</v>
      </c>
      <c r="N2" s="56">
        <v>2.8000000000000001E-2</v>
      </c>
      <c r="O2" s="182">
        <v>3E-9</v>
      </c>
      <c r="P2" s="182">
        <v>8.4218549999999998E-10</v>
      </c>
      <c r="Q2" s="56">
        <v>1</v>
      </c>
      <c r="R2" s="183">
        <v>2.9110108391821102E-9</v>
      </c>
      <c r="S2" s="183">
        <v>3.0001747878197E-9</v>
      </c>
      <c r="T2" s="183">
        <v>3.1114469564940601E-9</v>
      </c>
      <c r="U2" s="183">
        <v>2.98853744624199E-9</v>
      </c>
      <c r="V2" s="184">
        <v>2.9972088579799899E-9</v>
      </c>
      <c r="W2" s="151">
        <v>2.5313168287150122E-11</v>
      </c>
      <c r="X2" s="184">
        <v>2.9975347629621199E-9</v>
      </c>
      <c r="Y2" s="184">
        <v>2.9158794266650247E-11</v>
      </c>
      <c r="Z2" s="56"/>
      <c r="AA2" s="56"/>
      <c r="AB2" s="56"/>
      <c r="AC2" s="56"/>
      <c r="AD2" s="56"/>
      <c r="AE2" s="56"/>
      <c r="AF2" s="56" t="s">
        <v>33</v>
      </c>
      <c r="AG2" s="56">
        <v>0.25</v>
      </c>
      <c r="AH2" s="56">
        <v>0.75</v>
      </c>
      <c r="AI2" s="56">
        <v>0</v>
      </c>
      <c r="AJ2" s="56" t="s">
        <v>633</v>
      </c>
      <c r="AK2" s="151" t="s">
        <v>713</v>
      </c>
      <c r="AL2" s="151" t="s">
        <v>713</v>
      </c>
      <c r="AM2" s="56">
        <f t="shared" ref="AM2:AM37" si="0">J2^2</f>
        <v>5.45316064148916</v>
      </c>
      <c r="AN2" s="182">
        <f t="shared" ref="AN2:AN33" si="1">N2*SQRT( (P2/O2)^2 - (M2/K2)^2 )</f>
        <v>7.8441630113638486E-3</v>
      </c>
      <c r="AO2" s="56">
        <v>7.8849999999999998</v>
      </c>
      <c r="AP2" s="56">
        <f t="shared" ref="AP2:AP39" si="2">I2/AO2</f>
        <v>1.4479010779961954</v>
      </c>
      <c r="AQ2" s="182">
        <v>3.1E-9</v>
      </c>
      <c r="AR2" s="182">
        <v>1.2E-10</v>
      </c>
      <c r="AS2" s="182">
        <f>0.5*(AQ2+AR2)</f>
        <v>1.61E-9</v>
      </c>
      <c r="AT2" s="182">
        <f t="shared" ref="AT2:AT39" si="3">O2/AQ2</f>
        <v>0.967741935483871</v>
      </c>
      <c r="AU2" s="182">
        <f t="shared" ref="AU2:AU39" si="4">O2/AR2</f>
        <v>25</v>
      </c>
      <c r="AV2" s="182">
        <f t="shared" ref="AV2:AV39" si="5">O2/(0.5*(AQ2+AR2))</f>
        <v>1.8633540372670807</v>
      </c>
    </row>
    <row r="3" spans="1:48" x14ac:dyDescent="0.15">
      <c r="A3" s="56" t="s">
        <v>516</v>
      </c>
      <c r="B3" s="56" t="s">
        <v>788</v>
      </c>
      <c r="C3" s="56" t="s">
        <v>690</v>
      </c>
      <c r="D3" s="151" t="s">
        <v>696</v>
      </c>
      <c r="E3" s="56">
        <v>0.05</v>
      </c>
      <c r="F3" s="56">
        <v>0.95</v>
      </c>
      <c r="G3" s="56">
        <v>0</v>
      </c>
      <c r="H3" s="56">
        <v>0</v>
      </c>
      <c r="I3" s="56">
        <v>1.4</v>
      </c>
      <c r="J3" s="56">
        <v>3.1782491106747073</v>
      </c>
      <c r="K3" s="56">
        <v>0.311</v>
      </c>
      <c r="L3" s="56">
        <v>3.2570000000000001</v>
      </c>
      <c r="M3" s="56">
        <v>0.23710700000000001</v>
      </c>
      <c r="N3" s="56">
        <v>3.0000000000000001E-3</v>
      </c>
      <c r="O3" s="182">
        <v>1.27E-10</v>
      </c>
      <c r="P3" s="182">
        <v>1.4752020000000001E-10</v>
      </c>
      <c r="Q3" s="56">
        <v>1</v>
      </c>
      <c r="R3" s="183">
        <v>1.1987585402076E-11</v>
      </c>
      <c r="S3" s="183">
        <v>1.45528068027876E-10</v>
      </c>
      <c r="T3" s="183">
        <v>3.2181646595222401E-10</v>
      </c>
      <c r="U3" s="183">
        <v>1.2698619253333901E-10</v>
      </c>
      <c r="V3" s="184">
        <v>1.2794437257287E-10</v>
      </c>
      <c r="W3" s="151">
        <v>4.7758161284196992E-11</v>
      </c>
      <c r="X3" s="184">
        <v>1.2695859274528801E-10</v>
      </c>
      <c r="Y3" s="184">
        <v>5.522676816789E-11</v>
      </c>
      <c r="Z3" s="56"/>
      <c r="AA3" s="56"/>
      <c r="AB3" s="56"/>
      <c r="AC3" s="56"/>
      <c r="AD3" s="56"/>
      <c r="AE3" s="56"/>
      <c r="AF3" s="56" t="s">
        <v>33</v>
      </c>
      <c r="AG3" s="56">
        <v>0.25</v>
      </c>
      <c r="AH3" s="56">
        <v>0.75</v>
      </c>
      <c r="AI3" s="56">
        <v>0</v>
      </c>
      <c r="AJ3" s="56" t="s">
        <v>633</v>
      </c>
      <c r="AK3" s="151" t="s">
        <v>713</v>
      </c>
      <c r="AL3" s="151" t="s">
        <v>713</v>
      </c>
      <c r="AM3" s="56">
        <f t="shared" si="0"/>
        <v>10.101267409504567</v>
      </c>
      <c r="AN3" s="182">
        <f t="shared" si="1"/>
        <v>2.6290733768193088E-3</v>
      </c>
      <c r="AO3" s="56">
        <v>9.0060000000000002</v>
      </c>
      <c r="AP3" s="56">
        <f t="shared" si="2"/>
        <v>0.15545192094159449</v>
      </c>
      <c r="AQ3" s="182">
        <v>3.1E-9</v>
      </c>
      <c r="AR3" s="182">
        <v>1.2E-10</v>
      </c>
      <c r="AS3" s="182">
        <f t="shared" ref="AS3:AS53" si="6">0.5*(AQ3+AR3)</f>
        <v>1.61E-9</v>
      </c>
      <c r="AT3" s="182">
        <f t="shared" si="3"/>
        <v>4.0967741935483873E-2</v>
      </c>
      <c r="AU3" s="182">
        <f t="shared" si="4"/>
        <v>1.0583333333333333</v>
      </c>
      <c r="AV3" s="182">
        <f t="shared" si="5"/>
        <v>7.8881987577639756E-2</v>
      </c>
    </row>
    <row r="4" spans="1:48" x14ac:dyDescent="0.15">
      <c r="A4" s="56" t="s">
        <v>517</v>
      </c>
      <c r="B4" s="56" t="s">
        <v>788</v>
      </c>
      <c r="C4" s="56" t="s">
        <v>690</v>
      </c>
      <c r="D4" s="151" t="s">
        <v>696</v>
      </c>
      <c r="E4" s="56">
        <v>0.05</v>
      </c>
      <c r="F4" s="56">
        <v>0.95</v>
      </c>
      <c r="G4" s="56">
        <v>0</v>
      </c>
      <c r="H4" s="56">
        <v>0</v>
      </c>
      <c r="I4" s="56">
        <v>1.2333000000000001</v>
      </c>
      <c r="J4" s="56">
        <v>1.7595268527064873</v>
      </c>
      <c r="K4" s="56">
        <v>0.879</v>
      </c>
      <c r="L4" s="56">
        <v>2.6739999999999999</v>
      </c>
      <c r="M4" s="56">
        <v>1.8538767904454526E-2</v>
      </c>
      <c r="N4" s="56">
        <v>5.6000000000000001E-2</v>
      </c>
      <c r="O4" s="182">
        <v>6.1499999999999996E-9</v>
      </c>
      <c r="P4" s="182">
        <v>1.7931860000000001E-9</v>
      </c>
      <c r="Q4" s="56">
        <v>1</v>
      </c>
      <c r="R4" s="183">
        <v>5.7020167867356104E-9</v>
      </c>
      <c r="S4" s="183">
        <v>6.1712267450907499E-9</v>
      </c>
      <c r="T4" s="183">
        <v>6.7730651742006203E-9</v>
      </c>
      <c r="U4" s="183">
        <v>6.1037929307288703E-9</v>
      </c>
      <c r="V4" s="184">
        <v>6.1534811709112898E-9</v>
      </c>
      <c r="W4" s="151">
        <v>1.3431779520867059E-10</v>
      </c>
      <c r="X4" s="184">
        <v>6.1554114206453701E-9</v>
      </c>
      <c r="Y4" s="184">
        <v>1.5463827592737004E-10</v>
      </c>
      <c r="Z4" s="56"/>
      <c r="AA4" s="56"/>
      <c r="AB4" s="56"/>
      <c r="AC4" s="56"/>
      <c r="AD4" s="56"/>
      <c r="AE4" s="56"/>
      <c r="AF4" s="56" t="s">
        <v>33</v>
      </c>
      <c r="AG4" s="56">
        <v>0.25</v>
      </c>
      <c r="AH4" s="56">
        <v>0.75</v>
      </c>
      <c r="AI4" s="56">
        <v>0</v>
      </c>
      <c r="AJ4" s="56" t="s">
        <v>633</v>
      </c>
      <c r="AK4" s="151" t="s">
        <v>713</v>
      </c>
      <c r="AL4" s="151" t="s">
        <v>713</v>
      </c>
      <c r="AM4" s="56">
        <f t="shared" si="0"/>
        <v>3.0959347453951969</v>
      </c>
      <c r="AN4" s="182">
        <f t="shared" si="1"/>
        <v>1.6285425582771879E-2</v>
      </c>
      <c r="AO4" s="56">
        <v>5.9219999999999997</v>
      </c>
      <c r="AP4" s="56">
        <f t="shared" si="2"/>
        <v>0.20825734549138805</v>
      </c>
      <c r="AQ4" s="182">
        <v>3.1E-9</v>
      </c>
      <c r="AR4" s="182">
        <v>1.2E-10</v>
      </c>
      <c r="AS4" s="182">
        <f t="shared" si="6"/>
        <v>1.61E-9</v>
      </c>
      <c r="AT4" s="182">
        <f t="shared" si="3"/>
        <v>1.9838709677419353</v>
      </c>
      <c r="AU4" s="182">
        <f t="shared" si="4"/>
        <v>51.25</v>
      </c>
      <c r="AV4" s="182">
        <f t="shared" si="5"/>
        <v>3.8198757763975153</v>
      </c>
    </row>
    <row r="5" spans="1:48" x14ac:dyDescent="0.15">
      <c r="A5" s="56" t="s">
        <v>518</v>
      </c>
      <c r="B5" s="56" t="s">
        <v>788</v>
      </c>
      <c r="C5" s="56" t="s">
        <v>690</v>
      </c>
      <c r="D5" s="151" t="s">
        <v>696</v>
      </c>
      <c r="E5" s="56">
        <v>0.05</v>
      </c>
      <c r="F5" s="56">
        <v>0.95</v>
      </c>
      <c r="G5" s="56">
        <v>0</v>
      </c>
      <c r="H5" s="56">
        <v>0</v>
      </c>
      <c r="I5" s="56">
        <v>1.2</v>
      </c>
      <c r="J5" s="56">
        <v>1.745525074370416</v>
      </c>
      <c r="K5" s="56">
        <v>0.77700000000000002</v>
      </c>
      <c r="L5" s="56">
        <v>1.956</v>
      </c>
      <c r="M5" s="56">
        <v>0.10605383991423174</v>
      </c>
      <c r="N5" s="56">
        <v>1.0078200000000001E-2</v>
      </c>
      <c r="O5" s="56">
        <v>9.7854184066485194E-10</v>
      </c>
      <c r="P5" s="182">
        <v>6.5843350000000005E-10</v>
      </c>
      <c r="Q5" s="56">
        <v>1</v>
      </c>
      <c r="R5" s="183">
        <v>7.8727040484817499E-10</v>
      </c>
      <c r="S5" s="183">
        <v>9.7531666483750102E-10</v>
      </c>
      <c r="T5" s="183">
        <v>1.1458613606050599E-9</v>
      </c>
      <c r="U5" s="183">
        <v>9.8781000707772203E-10</v>
      </c>
      <c r="V5" s="184">
        <v>9.7770773823688395E-10</v>
      </c>
      <c r="W5" s="151">
        <v>4.5465176151596053E-11</v>
      </c>
      <c r="X5" s="184">
        <v>9.7744435896400702E-10</v>
      </c>
      <c r="Y5" s="184">
        <v>5.2415999165223055E-11</v>
      </c>
      <c r="Z5" s="56"/>
      <c r="AA5" s="56"/>
      <c r="AB5" s="56"/>
      <c r="AC5" s="56"/>
      <c r="AD5" s="56"/>
      <c r="AE5" s="56"/>
      <c r="AF5" s="56" t="s">
        <v>33</v>
      </c>
      <c r="AG5" s="56">
        <v>0.25</v>
      </c>
      <c r="AH5" s="56">
        <v>0.75</v>
      </c>
      <c r="AI5" s="56">
        <v>0</v>
      </c>
      <c r="AJ5" s="56" t="s">
        <v>633</v>
      </c>
      <c r="AK5" s="151" t="s">
        <v>381</v>
      </c>
      <c r="AL5" s="151" t="s">
        <v>723</v>
      </c>
      <c r="AM5" s="56">
        <f t="shared" si="0"/>
        <v>3.0468577852558463</v>
      </c>
      <c r="AN5" s="182">
        <f t="shared" si="1"/>
        <v>6.6403557269291104E-3</v>
      </c>
      <c r="AO5" s="56">
        <v>3.093</v>
      </c>
      <c r="AP5" s="56">
        <f t="shared" si="2"/>
        <v>0.3879728419010669</v>
      </c>
      <c r="AQ5" s="182">
        <v>3.1E-9</v>
      </c>
      <c r="AR5" s="182">
        <v>1.2E-10</v>
      </c>
      <c r="AS5" s="182">
        <f t="shared" si="6"/>
        <v>1.61E-9</v>
      </c>
      <c r="AT5" s="182">
        <f t="shared" si="3"/>
        <v>0.31565865827898448</v>
      </c>
      <c r="AU5" s="182">
        <f t="shared" si="4"/>
        <v>8.1545153388737663</v>
      </c>
      <c r="AV5" s="182">
        <f t="shared" si="5"/>
        <v>0.60778996314587075</v>
      </c>
    </row>
    <row r="6" spans="1:48" x14ac:dyDescent="0.15">
      <c r="A6" s="56" t="s">
        <v>519</v>
      </c>
      <c r="B6" s="56" t="s">
        <v>788</v>
      </c>
      <c r="C6" s="56" t="s">
        <v>690</v>
      </c>
      <c r="D6" s="151" t="s">
        <v>696</v>
      </c>
      <c r="E6" s="56">
        <v>0.05</v>
      </c>
      <c r="F6" s="56">
        <v>0.95</v>
      </c>
      <c r="G6" s="56">
        <v>0</v>
      </c>
      <c r="H6" s="56">
        <v>0</v>
      </c>
      <c r="I6" s="56">
        <v>1.3332999999999999</v>
      </c>
      <c r="J6" s="56">
        <v>3.3308103570405705</v>
      </c>
      <c r="K6" s="56">
        <v>0.77800000000000002</v>
      </c>
      <c r="L6" s="56">
        <v>3.7469999999999999</v>
      </c>
      <c r="M6" s="56">
        <v>1.3175665711066884E-2</v>
      </c>
      <c r="N6" s="56">
        <v>0.01</v>
      </c>
      <c r="O6" s="182">
        <v>1.01E-9</v>
      </c>
      <c r="P6" s="182">
        <v>3.4317479999999999E-10</v>
      </c>
      <c r="Q6" s="56">
        <v>1</v>
      </c>
      <c r="R6" s="183">
        <v>1.0058049348175301E-9</v>
      </c>
      <c r="S6" s="183">
        <v>1.0139439633665E-9</v>
      </c>
      <c r="T6" s="183">
        <v>1.0235711059431299E-9</v>
      </c>
      <c r="U6" s="183">
        <v>1.01308366590674E-9</v>
      </c>
      <c r="V6" s="184">
        <v>1.0137511918854199E-9</v>
      </c>
      <c r="W6" s="151">
        <v>2.2823611428100737E-12</v>
      </c>
      <c r="X6" s="184">
        <v>1.01377213836793E-9</v>
      </c>
      <c r="Y6" s="184">
        <v>2.6324124892000859E-12</v>
      </c>
      <c r="Z6" s="56"/>
      <c r="AA6" s="56"/>
      <c r="AB6" s="56"/>
      <c r="AC6" s="56"/>
      <c r="AD6" s="56"/>
      <c r="AE6" s="56"/>
      <c r="AF6" s="56" t="s">
        <v>33</v>
      </c>
      <c r="AG6" s="56">
        <v>0.25</v>
      </c>
      <c r="AH6" s="56">
        <v>0.75</v>
      </c>
      <c r="AI6" s="56">
        <v>0</v>
      </c>
      <c r="AJ6" s="56" t="s">
        <v>633</v>
      </c>
      <c r="AK6" s="151" t="s">
        <v>713</v>
      </c>
      <c r="AL6" s="151" t="s">
        <v>713</v>
      </c>
      <c r="AM6" s="56">
        <f t="shared" si="0"/>
        <v>11.094297634568733</v>
      </c>
      <c r="AN6" s="182">
        <f t="shared" si="1"/>
        <v>3.3935471917607065E-3</v>
      </c>
      <c r="AO6" s="56">
        <v>12.081</v>
      </c>
      <c r="AP6" s="56">
        <f t="shared" si="2"/>
        <v>0.11036338051485804</v>
      </c>
      <c r="AQ6" s="182">
        <v>3.1E-9</v>
      </c>
      <c r="AR6" s="182">
        <v>1.2E-10</v>
      </c>
      <c r="AS6" s="182">
        <f t="shared" si="6"/>
        <v>1.61E-9</v>
      </c>
      <c r="AT6" s="182">
        <f t="shared" si="3"/>
        <v>0.32580645161290323</v>
      </c>
      <c r="AU6" s="182">
        <f t="shared" si="4"/>
        <v>8.4166666666666661</v>
      </c>
      <c r="AV6" s="182">
        <f t="shared" si="5"/>
        <v>0.62732919254658381</v>
      </c>
    </row>
    <row r="7" spans="1:48" x14ac:dyDescent="0.15">
      <c r="A7" s="56" t="s">
        <v>520</v>
      </c>
      <c r="B7" s="56" t="s">
        <v>788</v>
      </c>
      <c r="C7" s="56" t="s">
        <v>690</v>
      </c>
      <c r="D7" s="151" t="s">
        <v>696</v>
      </c>
      <c r="E7" s="56">
        <v>0.05</v>
      </c>
      <c r="F7" s="56">
        <v>0.95</v>
      </c>
      <c r="G7" s="56">
        <v>0</v>
      </c>
      <c r="H7" s="56">
        <v>0</v>
      </c>
      <c r="I7" s="56">
        <v>1.5667</v>
      </c>
      <c r="J7" s="56">
        <v>4.5427525411443783</v>
      </c>
      <c r="K7" s="56">
        <v>0.57299999999999995</v>
      </c>
      <c r="L7" s="56">
        <v>4.7670000000000003</v>
      </c>
      <c r="M7" s="56">
        <v>1.0189170981642985E-2</v>
      </c>
      <c r="N7" s="56">
        <v>5.0000000000000001E-3</v>
      </c>
      <c r="O7" s="182">
        <v>3.4999999999999998E-10</v>
      </c>
      <c r="P7" s="182">
        <v>1.5270214999999999E-10</v>
      </c>
      <c r="Q7" s="56">
        <v>1</v>
      </c>
      <c r="R7" s="183">
        <v>3.3910070984267899E-10</v>
      </c>
      <c r="S7" s="183">
        <v>3.5022631800424602E-10</v>
      </c>
      <c r="T7" s="183">
        <v>3.6146669212776799E-10</v>
      </c>
      <c r="U7" s="183">
        <v>3.4969976587336901E-10</v>
      </c>
      <c r="V7" s="184">
        <v>3.5021615194375002E-10</v>
      </c>
      <c r="W7" s="151">
        <v>2.855601921377993E-12</v>
      </c>
      <c r="X7" s="184">
        <v>3.5021701005921101E-10</v>
      </c>
      <c r="Y7" s="184">
        <v>3.2938495671519809E-12</v>
      </c>
      <c r="Z7" s="56"/>
      <c r="AA7" s="56"/>
      <c r="AB7" s="56"/>
      <c r="AC7" s="56"/>
      <c r="AD7" s="56"/>
      <c r="AE7" s="56"/>
      <c r="AF7" s="56" t="s">
        <v>33</v>
      </c>
      <c r="AG7" s="56">
        <v>0.25</v>
      </c>
      <c r="AH7" s="56">
        <v>0.75</v>
      </c>
      <c r="AI7" s="56">
        <v>0</v>
      </c>
      <c r="AJ7" s="56" t="s">
        <v>633</v>
      </c>
      <c r="AK7" s="151" t="s">
        <v>713</v>
      </c>
      <c r="AL7" s="151" t="s">
        <v>713</v>
      </c>
      <c r="AM7" s="56">
        <f t="shared" si="0"/>
        <v>20.636600650073706</v>
      </c>
      <c r="AN7" s="182">
        <f t="shared" si="1"/>
        <v>2.1796466445885418E-3</v>
      </c>
      <c r="AO7" s="56">
        <v>20.003</v>
      </c>
      <c r="AP7" s="56">
        <f t="shared" si="2"/>
        <v>7.8323251512273151E-2</v>
      </c>
      <c r="AQ7" s="182">
        <v>3.1E-9</v>
      </c>
      <c r="AR7" s="182">
        <v>1.2E-10</v>
      </c>
      <c r="AS7" s="182">
        <f t="shared" si="6"/>
        <v>1.61E-9</v>
      </c>
      <c r="AT7" s="182">
        <f t="shared" si="3"/>
        <v>0.11290322580645161</v>
      </c>
      <c r="AU7" s="182">
        <f t="shared" si="4"/>
        <v>2.9166666666666665</v>
      </c>
      <c r="AV7" s="182">
        <f t="shared" si="5"/>
        <v>0.21739130434782608</v>
      </c>
    </row>
    <row r="8" spans="1:48" x14ac:dyDescent="0.15">
      <c r="A8" s="56" t="s">
        <v>552</v>
      </c>
      <c r="B8" s="56" t="s">
        <v>788</v>
      </c>
      <c r="C8" s="56" t="s">
        <v>690</v>
      </c>
      <c r="D8" s="151" t="s">
        <v>696</v>
      </c>
      <c r="E8" s="56">
        <v>0.05</v>
      </c>
      <c r="F8" s="56">
        <v>0.95</v>
      </c>
      <c r="G8" s="56">
        <v>0</v>
      </c>
      <c r="H8" s="56">
        <v>0</v>
      </c>
      <c r="I8" s="56">
        <v>4.1166999999999998</v>
      </c>
      <c r="J8" s="56">
        <v>1.8895348592146692</v>
      </c>
      <c r="K8" s="56">
        <v>0.998</v>
      </c>
      <c r="L8" s="56">
        <v>3.3410000000000002</v>
      </c>
      <c r="M8" s="56">
        <v>3.7223011081678678E-2</v>
      </c>
      <c r="N8" s="56">
        <v>0.103558</v>
      </c>
      <c r="O8" s="56">
        <v>1.2913181605504847E-8</v>
      </c>
      <c r="P8" s="182">
        <v>3.0636604999999999E-9</v>
      </c>
      <c r="Q8" s="56">
        <v>1</v>
      </c>
      <c r="R8" s="183">
        <v>1.22602443142463E-8</v>
      </c>
      <c r="S8" s="183">
        <v>1.29472008569119E-8</v>
      </c>
      <c r="T8" s="183">
        <v>1.38241134075504E-8</v>
      </c>
      <c r="U8" s="183">
        <v>1.2846677768243999E-8</v>
      </c>
      <c r="V8" s="184">
        <v>1.2921758882786299E-8</v>
      </c>
      <c r="W8" s="151">
        <v>1.9690035147190061E-10</v>
      </c>
      <c r="X8" s="184">
        <v>1.2924549250635899E-8</v>
      </c>
      <c r="Y8" s="184">
        <v>2.267408024915005E-10</v>
      </c>
      <c r="Z8" s="56"/>
      <c r="AA8" s="56"/>
      <c r="AB8" s="56"/>
      <c r="AC8" s="56"/>
      <c r="AD8" s="56"/>
      <c r="AE8" s="56"/>
      <c r="AF8" s="56" t="s">
        <v>31</v>
      </c>
      <c r="AG8" s="56">
        <v>0.4</v>
      </c>
      <c r="AH8" s="56">
        <v>0.6</v>
      </c>
      <c r="AI8" s="56">
        <v>0</v>
      </c>
      <c r="AJ8" s="56" t="s">
        <v>633</v>
      </c>
      <c r="AK8" s="151" t="s">
        <v>723</v>
      </c>
      <c r="AL8" s="151" t="s">
        <v>713</v>
      </c>
      <c r="AM8" s="56">
        <f t="shared" si="0"/>
        <v>3.5703419841874</v>
      </c>
      <c r="AN8" s="182">
        <f t="shared" si="1"/>
        <v>2.4263697092301285E-2</v>
      </c>
      <c r="AO8" s="56">
        <v>9.4760000000000009</v>
      </c>
      <c r="AP8" s="56">
        <f t="shared" si="2"/>
        <v>0.434434360489658</v>
      </c>
      <c r="AQ8" s="182">
        <v>3.1E-9</v>
      </c>
      <c r="AR8" s="182">
        <v>1.2E-10</v>
      </c>
      <c r="AS8" s="182">
        <f t="shared" si="6"/>
        <v>1.61E-9</v>
      </c>
      <c r="AT8" s="182">
        <f t="shared" si="3"/>
        <v>4.1655424533886602</v>
      </c>
      <c r="AU8" s="182">
        <f t="shared" si="4"/>
        <v>107.60984671254039</v>
      </c>
      <c r="AV8" s="182">
        <f t="shared" si="5"/>
        <v>8.0206096928601536</v>
      </c>
    </row>
    <row r="9" spans="1:48" x14ac:dyDescent="0.15">
      <c r="A9" s="56" t="s">
        <v>553</v>
      </c>
      <c r="B9" s="56" t="s">
        <v>788</v>
      </c>
      <c r="C9" s="56" t="s">
        <v>690</v>
      </c>
      <c r="D9" s="151" t="s">
        <v>696</v>
      </c>
      <c r="E9" s="56">
        <v>0.05</v>
      </c>
      <c r="F9" s="56">
        <v>0.95</v>
      </c>
      <c r="G9" s="56">
        <v>0</v>
      </c>
      <c r="H9" s="56">
        <v>0</v>
      </c>
      <c r="I9" s="56">
        <v>6.4166999999999996</v>
      </c>
      <c r="J9" s="56">
        <v>1.8969479519148542</v>
      </c>
      <c r="K9" s="56">
        <v>1.014</v>
      </c>
      <c r="L9" s="56">
        <v>3.444</v>
      </c>
      <c r="M9" s="56">
        <v>0.1058259</v>
      </c>
      <c r="N9" s="56">
        <v>0.115</v>
      </c>
      <c r="O9" s="182">
        <v>1.4500000000000001E-8</v>
      </c>
      <c r="P9" s="182">
        <v>3.6396469999999998E-9</v>
      </c>
      <c r="Q9" s="56">
        <v>1</v>
      </c>
      <c r="R9" s="183">
        <v>1.3349786696651901E-8</v>
      </c>
      <c r="S9" s="183">
        <v>1.44855593140019E-8</v>
      </c>
      <c r="T9" s="183">
        <v>1.54449675641686E-8</v>
      </c>
      <c r="U9" s="183">
        <v>1.4588954086351801E-8</v>
      </c>
      <c r="V9" s="184">
        <v>1.45092819110574E-8</v>
      </c>
      <c r="W9" s="151">
        <v>2.6304386013809965E-10</v>
      </c>
      <c r="X9" s="184">
        <v>1.45067180081906E-8</v>
      </c>
      <c r="Y9" s="184">
        <v>3.030191614873994E-10</v>
      </c>
      <c r="Z9" s="56"/>
      <c r="AA9" s="56"/>
      <c r="AB9" s="56"/>
      <c r="AC9" s="56"/>
      <c r="AD9" s="56"/>
      <c r="AE9" s="56"/>
      <c r="AF9" s="56" t="s">
        <v>31</v>
      </c>
      <c r="AG9" s="56">
        <v>0.4</v>
      </c>
      <c r="AH9" s="56">
        <v>0.6</v>
      </c>
      <c r="AI9" s="56">
        <v>0</v>
      </c>
      <c r="AJ9" s="56" t="s">
        <v>633</v>
      </c>
      <c r="AK9" s="151" t="s">
        <v>723</v>
      </c>
      <c r="AL9" s="151" t="s">
        <v>713</v>
      </c>
      <c r="AM9" s="56">
        <f t="shared" si="0"/>
        <v>3.59841153227396</v>
      </c>
      <c r="AN9" s="182">
        <f t="shared" si="1"/>
        <v>2.6252784602152055E-2</v>
      </c>
      <c r="AO9" s="56">
        <v>10.081</v>
      </c>
      <c r="AP9" s="56">
        <f t="shared" si="2"/>
        <v>0.63651423469893864</v>
      </c>
      <c r="AQ9" s="182">
        <v>3.1E-9</v>
      </c>
      <c r="AR9" s="182">
        <v>1.2E-10</v>
      </c>
      <c r="AS9" s="182">
        <f t="shared" si="6"/>
        <v>1.61E-9</v>
      </c>
      <c r="AT9" s="182">
        <f t="shared" si="3"/>
        <v>4.67741935483871</v>
      </c>
      <c r="AU9" s="182">
        <f t="shared" si="4"/>
        <v>120.83333333333334</v>
      </c>
      <c r="AV9" s="182">
        <f t="shared" si="5"/>
        <v>9.0062111801242235</v>
      </c>
    </row>
    <row r="10" spans="1:48" x14ac:dyDescent="0.15">
      <c r="A10" s="56" t="s">
        <v>554</v>
      </c>
      <c r="B10" s="56" t="s">
        <v>788</v>
      </c>
      <c r="C10" s="56" t="s">
        <v>690</v>
      </c>
      <c r="D10" s="151" t="s">
        <v>696</v>
      </c>
      <c r="E10" s="56">
        <v>0.05</v>
      </c>
      <c r="F10" s="56">
        <v>0.95</v>
      </c>
      <c r="G10" s="56">
        <v>0</v>
      </c>
      <c r="H10" s="56">
        <v>0</v>
      </c>
      <c r="I10" s="56">
        <v>6.65</v>
      </c>
      <c r="J10" s="56">
        <v>2.3805172953507627</v>
      </c>
      <c r="K10" s="56">
        <v>0.92800000000000005</v>
      </c>
      <c r="L10" s="56">
        <v>4.577</v>
      </c>
      <c r="M10" s="56">
        <v>1.7337524421788E-2</v>
      </c>
      <c r="N10" s="56">
        <v>0.14199999999999999</v>
      </c>
      <c r="O10" s="182">
        <v>1.6400000000000001E-8</v>
      </c>
      <c r="P10" s="182">
        <v>2.8471664999999999E-9</v>
      </c>
      <c r="Q10" s="56">
        <v>1</v>
      </c>
      <c r="R10" s="183">
        <v>1.5518447725600501E-8</v>
      </c>
      <c r="S10" s="183">
        <v>1.6476800767901401E-8</v>
      </c>
      <c r="T10" s="183">
        <v>1.7611606467535601E-8</v>
      </c>
      <c r="U10" s="183">
        <v>1.6375868657997602E-8</v>
      </c>
      <c r="V10" s="184">
        <v>1.64530033517843E-8</v>
      </c>
      <c r="W10" s="151">
        <v>2.6548420036480143E-10</v>
      </c>
      <c r="X10" s="184">
        <v>1.6455639848245901E-8</v>
      </c>
      <c r="Y10" s="184">
        <v>3.0598128333530031E-10</v>
      </c>
      <c r="Z10" s="56"/>
      <c r="AA10" s="56"/>
      <c r="AB10" s="56"/>
      <c r="AC10" s="56"/>
      <c r="AD10" s="56"/>
      <c r="AE10" s="56"/>
      <c r="AF10" s="56" t="s">
        <v>31</v>
      </c>
      <c r="AG10" s="56">
        <v>0.4</v>
      </c>
      <c r="AH10" s="56">
        <v>0.6</v>
      </c>
      <c r="AI10" s="56">
        <v>0</v>
      </c>
      <c r="AJ10" s="56" t="s">
        <v>633</v>
      </c>
      <c r="AK10" s="151" t="s">
        <v>723</v>
      </c>
      <c r="AL10" s="151" t="s">
        <v>713</v>
      </c>
      <c r="AM10" s="56">
        <f t="shared" si="0"/>
        <v>5.6668625934641108</v>
      </c>
      <c r="AN10" s="182">
        <f t="shared" si="1"/>
        <v>2.4509132426704178E-2</v>
      </c>
      <c r="AO10" s="56">
        <v>18.286000000000001</v>
      </c>
      <c r="AP10" s="56">
        <f t="shared" si="2"/>
        <v>0.3636661927157388</v>
      </c>
      <c r="AQ10" s="182">
        <v>3.1E-9</v>
      </c>
      <c r="AR10" s="182">
        <v>1.2E-10</v>
      </c>
      <c r="AS10" s="182">
        <f t="shared" si="6"/>
        <v>1.61E-9</v>
      </c>
      <c r="AT10" s="182">
        <f t="shared" si="3"/>
        <v>5.2903225806451619</v>
      </c>
      <c r="AU10" s="182">
        <f t="shared" si="4"/>
        <v>136.66666666666669</v>
      </c>
      <c r="AV10" s="182">
        <f t="shared" si="5"/>
        <v>10.186335403726709</v>
      </c>
    </row>
    <row r="11" spans="1:48" x14ac:dyDescent="0.15">
      <c r="A11" s="56" t="s">
        <v>555</v>
      </c>
      <c r="B11" s="56" t="s">
        <v>788</v>
      </c>
      <c r="C11" s="56" t="s">
        <v>690</v>
      </c>
      <c r="D11" s="151" t="s">
        <v>696</v>
      </c>
      <c r="E11" s="56">
        <v>0.05</v>
      </c>
      <c r="F11" s="56">
        <v>0.95</v>
      </c>
      <c r="G11" s="56">
        <v>0</v>
      </c>
      <c r="H11" s="56">
        <v>0</v>
      </c>
      <c r="I11" s="56">
        <v>5.9667000000000003</v>
      </c>
      <c r="J11" s="56">
        <v>2.4465859985387741</v>
      </c>
      <c r="K11" s="56">
        <v>0.93700000000000006</v>
      </c>
      <c r="L11" s="56">
        <v>4.6109999999999998</v>
      </c>
      <c r="M11" s="56">
        <v>1.416773E-2</v>
      </c>
      <c r="N11" s="56">
        <v>0.13200000000000001</v>
      </c>
      <c r="O11" s="182">
        <v>1.5399999999999999E-8</v>
      </c>
      <c r="P11" s="182">
        <v>2.6506160000000001E-9</v>
      </c>
      <c r="Q11" s="56">
        <v>1</v>
      </c>
      <c r="R11" s="183">
        <v>1.452251806306E-8</v>
      </c>
      <c r="S11" s="183">
        <v>1.5456150409432199E-8</v>
      </c>
      <c r="T11" s="183">
        <v>1.6561089874085201E-8</v>
      </c>
      <c r="U11" s="183">
        <v>1.5359135578086602E-8</v>
      </c>
      <c r="V11" s="184">
        <v>1.5433049436111201E-8</v>
      </c>
      <c r="W11" s="151">
        <v>2.5841931695949985E-10</v>
      </c>
      <c r="X11" s="184">
        <v>1.5435604734548699E-8</v>
      </c>
      <c r="Y11" s="184">
        <v>2.9783183290430152E-10</v>
      </c>
      <c r="Z11" s="56"/>
      <c r="AA11" s="56"/>
      <c r="AB11" s="56"/>
      <c r="AC11" s="56"/>
      <c r="AD11" s="56"/>
      <c r="AE11" s="56"/>
      <c r="AF11" s="56" t="s">
        <v>31</v>
      </c>
      <c r="AG11" s="56">
        <v>0.4</v>
      </c>
      <c r="AH11" s="56">
        <v>0.6</v>
      </c>
      <c r="AI11" s="56">
        <v>0</v>
      </c>
      <c r="AJ11" s="56" t="s">
        <v>633</v>
      </c>
      <c r="AK11" s="151" t="s">
        <v>723</v>
      </c>
      <c r="AL11" s="151" t="s">
        <v>713</v>
      </c>
      <c r="AM11" s="56">
        <f t="shared" si="0"/>
        <v>5.9857830482459704</v>
      </c>
      <c r="AN11" s="182">
        <f t="shared" si="1"/>
        <v>2.2631728300402224E-2</v>
      </c>
      <c r="AO11" s="56">
        <v>18.623000000000001</v>
      </c>
      <c r="AP11" s="56">
        <f t="shared" si="2"/>
        <v>0.32039413628309082</v>
      </c>
      <c r="AQ11" s="182">
        <v>3.1E-9</v>
      </c>
      <c r="AR11" s="182">
        <v>1.2E-10</v>
      </c>
      <c r="AS11" s="182">
        <f>0.5*(AQ11+AR11)</f>
        <v>1.61E-9</v>
      </c>
      <c r="AT11" s="182">
        <f t="shared" si="3"/>
        <v>4.9677419354838701</v>
      </c>
      <c r="AU11" s="182">
        <f t="shared" si="4"/>
        <v>128.33333333333331</v>
      </c>
      <c r="AV11" s="182">
        <f t="shared" si="5"/>
        <v>9.5652173913043477</v>
      </c>
    </row>
    <row r="12" spans="1:48" x14ac:dyDescent="0.15">
      <c r="A12" s="56" t="s">
        <v>556</v>
      </c>
      <c r="B12" s="56" t="s">
        <v>788</v>
      </c>
      <c r="C12" s="56" t="s">
        <v>690</v>
      </c>
      <c r="D12" s="151" t="s">
        <v>696</v>
      </c>
      <c r="E12" s="56">
        <v>0.05</v>
      </c>
      <c r="F12" s="56">
        <v>0.95</v>
      </c>
      <c r="G12" s="56">
        <v>0</v>
      </c>
      <c r="H12" s="56">
        <v>0</v>
      </c>
      <c r="I12" s="56">
        <v>6.1166999999999998</v>
      </c>
      <c r="J12" s="56">
        <v>2.0050525896258056</v>
      </c>
      <c r="K12" s="56">
        <v>0.98599999999999999</v>
      </c>
      <c r="L12" s="56">
        <v>3.5259999999999998</v>
      </c>
      <c r="M12" s="56">
        <v>1.0788930429595204E-2</v>
      </c>
      <c r="N12" s="56">
        <v>0.10100000000000001</v>
      </c>
      <c r="O12" s="182">
        <v>1.2499999999999999E-8</v>
      </c>
      <c r="P12" s="182">
        <v>2.7790344999999999E-9</v>
      </c>
      <c r="Q12" s="56">
        <v>1</v>
      </c>
      <c r="R12" s="183">
        <v>1.14088988478003E-8</v>
      </c>
      <c r="S12" s="183">
        <v>1.25505515737295E-8</v>
      </c>
      <c r="T12" s="183">
        <v>1.395923520442E-8</v>
      </c>
      <c r="U12" s="183">
        <v>1.24045116602484E-8</v>
      </c>
      <c r="V12" s="184">
        <v>1.25147131465319E-8</v>
      </c>
      <c r="W12" s="151">
        <v>3.2144304463840037E-10</v>
      </c>
      <c r="X12" s="184">
        <v>1.2518640887471E-8</v>
      </c>
      <c r="Y12" s="184">
        <v>3.7026945750070012E-10</v>
      </c>
      <c r="Z12" s="56"/>
      <c r="AA12" s="56"/>
      <c r="AB12" s="56"/>
      <c r="AC12" s="56"/>
      <c r="AD12" s="56"/>
      <c r="AE12" s="56"/>
      <c r="AF12" s="56" t="s">
        <v>31</v>
      </c>
      <c r="AG12" s="56">
        <v>0.4</v>
      </c>
      <c r="AH12" s="56">
        <v>0.6</v>
      </c>
      <c r="AI12" s="56">
        <v>0</v>
      </c>
      <c r="AJ12" s="56" t="s">
        <v>633</v>
      </c>
      <c r="AK12" s="151" t="s">
        <v>713</v>
      </c>
      <c r="AL12" s="151" t="s">
        <v>713</v>
      </c>
      <c r="AM12" s="56">
        <f t="shared" si="0"/>
        <v>4.0202358871651489</v>
      </c>
      <c r="AN12" s="182">
        <f t="shared" si="1"/>
        <v>2.242738593369337E-2</v>
      </c>
      <c r="AO12" s="56">
        <v>10.641999999999999</v>
      </c>
      <c r="AP12" s="56">
        <f t="shared" si="2"/>
        <v>0.57476978011651947</v>
      </c>
      <c r="AQ12" s="182">
        <v>3.1E-9</v>
      </c>
      <c r="AR12" s="182">
        <v>1.2E-10</v>
      </c>
      <c r="AS12" s="182">
        <f t="shared" si="6"/>
        <v>1.61E-9</v>
      </c>
      <c r="AT12" s="182">
        <f t="shared" si="3"/>
        <v>4.032258064516129</v>
      </c>
      <c r="AU12" s="182">
        <f t="shared" si="4"/>
        <v>104.16666666666666</v>
      </c>
      <c r="AV12" s="182">
        <f t="shared" si="5"/>
        <v>7.7639751552795024</v>
      </c>
    </row>
    <row r="13" spans="1:48" x14ac:dyDescent="0.15">
      <c r="A13" s="56" t="s">
        <v>521</v>
      </c>
      <c r="B13" s="56" t="s">
        <v>788</v>
      </c>
      <c r="C13" s="56" t="s">
        <v>690</v>
      </c>
      <c r="D13" s="151" t="s">
        <v>696</v>
      </c>
      <c r="E13" s="56">
        <v>0.05</v>
      </c>
      <c r="F13" s="56">
        <v>0.95</v>
      </c>
      <c r="G13" s="56">
        <v>0</v>
      </c>
      <c r="H13" s="56">
        <v>0</v>
      </c>
      <c r="I13" s="56">
        <v>6.9667000000000003</v>
      </c>
      <c r="J13" s="56">
        <v>1.7207300834238937</v>
      </c>
      <c r="K13" s="56">
        <v>1.111</v>
      </c>
      <c r="L13" s="56">
        <v>3.4</v>
      </c>
      <c r="M13" s="56">
        <v>6.5035720000000005E-2</v>
      </c>
      <c r="N13" s="56">
        <v>0.16700000000000001</v>
      </c>
      <c r="O13" s="182">
        <v>2.3199999999999999E-8</v>
      </c>
      <c r="P13" s="182">
        <v>5.3603600000000003E-9</v>
      </c>
      <c r="Q13" s="56">
        <v>3</v>
      </c>
      <c r="R13" s="183">
        <v>2.2359638344517701E-8</v>
      </c>
      <c r="S13" s="183">
        <v>2.32372515510197E-8</v>
      </c>
      <c r="T13" s="183">
        <v>2.4255673930533998E-8</v>
      </c>
      <c r="U13" s="183">
        <v>2.3148719888450801E-8</v>
      </c>
      <c r="V13" s="184">
        <v>2.32181049927604E-8</v>
      </c>
      <c r="W13" s="151">
        <v>2.4415093016260058E-10</v>
      </c>
      <c r="X13" s="184">
        <v>2.32203407961418E-8</v>
      </c>
      <c r="Y13" s="184">
        <v>2.8162213850749995E-10</v>
      </c>
      <c r="Z13" s="56"/>
      <c r="AA13" s="56"/>
      <c r="AB13" s="56"/>
      <c r="AC13" s="56"/>
      <c r="AD13" s="56"/>
      <c r="AE13" s="56"/>
      <c r="AF13" s="56" t="s">
        <v>31</v>
      </c>
      <c r="AG13" s="56">
        <v>0.4</v>
      </c>
      <c r="AH13" s="56">
        <v>0.6</v>
      </c>
      <c r="AI13" s="56">
        <v>0</v>
      </c>
      <c r="AJ13" s="56" t="s">
        <v>633</v>
      </c>
      <c r="AK13" s="151" t="s">
        <v>381</v>
      </c>
      <c r="AL13" s="151" t="s">
        <v>381</v>
      </c>
      <c r="AM13" s="56">
        <f t="shared" si="0"/>
        <v>2.9609120199999999</v>
      </c>
      <c r="AN13" s="182">
        <f t="shared" si="1"/>
        <v>3.732642580972572E-2</v>
      </c>
      <c r="AO13" s="56">
        <v>9.8369999999999997</v>
      </c>
      <c r="AP13" s="56">
        <f t="shared" si="2"/>
        <v>0.70821388634746374</v>
      </c>
      <c r="AQ13" s="182">
        <v>5.2000000000000002E-9</v>
      </c>
      <c r="AR13" s="182">
        <v>3.4999999999999998E-10</v>
      </c>
      <c r="AS13" s="182">
        <f t="shared" si="6"/>
        <v>2.775E-9</v>
      </c>
      <c r="AT13" s="182">
        <f t="shared" si="3"/>
        <v>4.4615384615384608</v>
      </c>
      <c r="AU13" s="182">
        <f t="shared" si="4"/>
        <v>66.285714285714292</v>
      </c>
      <c r="AV13" s="182">
        <f t="shared" si="5"/>
        <v>8.3603603603603602</v>
      </c>
    </row>
    <row r="14" spans="1:48" x14ac:dyDescent="0.15">
      <c r="A14" s="56" t="s">
        <v>525</v>
      </c>
      <c r="B14" s="56" t="s">
        <v>788</v>
      </c>
      <c r="C14" s="56" t="s">
        <v>690</v>
      </c>
      <c r="D14" s="151" t="s">
        <v>696</v>
      </c>
      <c r="E14" s="56">
        <v>0.05</v>
      </c>
      <c r="F14" s="56">
        <v>0.95</v>
      </c>
      <c r="G14" s="56">
        <v>0</v>
      </c>
      <c r="H14" s="56">
        <v>0</v>
      </c>
      <c r="I14" s="56">
        <v>1.9333</v>
      </c>
      <c r="J14" s="56">
        <v>0.90029601864157494</v>
      </c>
      <c r="K14" s="56">
        <v>1.2829999999999999</v>
      </c>
      <c r="L14" s="56">
        <v>2.2709999999999999</v>
      </c>
      <c r="M14" s="56">
        <v>0.14155158246268626</v>
      </c>
      <c r="N14" s="56">
        <v>0.32</v>
      </c>
      <c r="O14" s="182">
        <v>5.1399999999999997E-8</v>
      </c>
      <c r="P14" s="182">
        <v>1.190141E-8</v>
      </c>
      <c r="Q14" s="56">
        <v>3</v>
      </c>
      <c r="R14" s="183">
        <v>4.7306712387862E-8</v>
      </c>
      <c r="S14" s="183">
        <v>5.0669742527028201E-8</v>
      </c>
      <c r="T14" s="183">
        <v>5.1419920491874799E-8</v>
      </c>
      <c r="U14" s="183">
        <v>5.1405329949467399E-8</v>
      </c>
      <c r="V14" s="184">
        <v>5.1182434156000997E-8</v>
      </c>
      <c r="W14" s="151">
        <v>3.4296989570520596E-10</v>
      </c>
      <c r="X14" s="184">
        <v>5.1124811629243299E-8</v>
      </c>
      <c r="Y14" s="184">
        <v>3.3926205153209954E-10</v>
      </c>
      <c r="Z14" s="56"/>
      <c r="AA14" s="56"/>
      <c r="AB14" s="56"/>
      <c r="AC14" s="56"/>
      <c r="AD14" s="56"/>
      <c r="AE14" s="56"/>
      <c r="AF14" s="56" t="s">
        <v>31</v>
      </c>
      <c r="AG14" s="56">
        <v>0.4</v>
      </c>
      <c r="AH14" s="56">
        <v>0.6</v>
      </c>
      <c r="AI14" s="56">
        <v>0</v>
      </c>
      <c r="AJ14" s="56" t="s">
        <v>633</v>
      </c>
      <c r="AK14" s="151" t="s">
        <v>381</v>
      </c>
      <c r="AL14" s="151" t="s">
        <v>381</v>
      </c>
      <c r="AM14" s="56">
        <f t="shared" si="0"/>
        <v>0.81053292118187104</v>
      </c>
      <c r="AN14" s="182">
        <f t="shared" si="1"/>
        <v>6.5142334818100472E-2</v>
      </c>
      <c r="AO14" s="56">
        <v>4.2110000000000003</v>
      </c>
      <c r="AP14" s="56">
        <f t="shared" si="2"/>
        <v>0.45910710045119923</v>
      </c>
      <c r="AQ14" s="182">
        <v>5.2000000000000002E-9</v>
      </c>
      <c r="AR14" s="182">
        <v>3.4999999999999998E-10</v>
      </c>
      <c r="AS14" s="182">
        <f t="shared" si="6"/>
        <v>2.775E-9</v>
      </c>
      <c r="AT14" s="182">
        <f t="shared" si="3"/>
        <v>9.8846153846153832</v>
      </c>
      <c r="AU14" s="182">
        <f t="shared" si="4"/>
        <v>146.85714285714286</v>
      </c>
      <c r="AV14" s="182">
        <f t="shared" si="5"/>
        <v>18.522522522522522</v>
      </c>
    </row>
    <row r="15" spans="1:48" x14ac:dyDescent="0.15">
      <c r="A15" s="56" t="s">
        <v>526</v>
      </c>
      <c r="B15" s="56" t="s">
        <v>788</v>
      </c>
      <c r="C15" s="56" t="s">
        <v>690</v>
      </c>
      <c r="D15" s="151" t="s">
        <v>696</v>
      </c>
      <c r="E15" s="56">
        <v>0.05</v>
      </c>
      <c r="F15" s="56">
        <v>0.95</v>
      </c>
      <c r="G15" s="56">
        <v>0</v>
      </c>
      <c r="H15" s="56">
        <v>0</v>
      </c>
      <c r="I15" s="56">
        <v>1.4</v>
      </c>
      <c r="J15" s="56">
        <v>0.74911973028330658</v>
      </c>
      <c r="K15" s="56">
        <v>1.1180000000000001</v>
      </c>
      <c r="L15" s="56">
        <v>1.8520000000000001</v>
      </c>
      <c r="M15" s="56">
        <v>0.11419509999999999</v>
      </c>
      <c r="N15" s="56">
        <v>0.309</v>
      </c>
      <c r="O15" s="182">
        <v>4.3200000000000003E-8</v>
      </c>
      <c r="P15" s="182">
        <v>1.2427009999999999E-8</v>
      </c>
      <c r="Q15" s="56">
        <v>3</v>
      </c>
      <c r="R15" s="183">
        <v>3.8730939735074701E-8</v>
      </c>
      <c r="S15" s="183">
        <v>4.25335120345307E-8</v>
      </c>
      <c r="T15" s="183">
        <v>4.3903124934074998E-8</v>
      </c>
      <c r="U15" s="183">
        <v>4.3844797028174597E-8</v>
      </c>
      <c r="V15" s="184">
        <v>4.3019174705545701E-8</v>
      </c>
      <c r="W15" s="151">
        <v>7.3713138190549767E-10</v>
      </c>
      <c r="X15" s="184">
        <v>4.2966042474469101E-8</v>
      </c>
      <c r="Y15" s="184">
        <v>8.4200352999329901E-10</v>
      </c>
      <c r="Z15" s="56"/>
      <c r="AA15" s="56"/>
      <c r="AB15" s="56"/>
      <c r="AC15" s="56"/>
      <c r="AD15" s="56"/>
      <c r="AE15" s="56"/>
      <c r="AF15" s="56" t="s">
        <v>33</v>
      </c>
      <c r="AG15" s="56">
        <v>0.4</v>
      </c>
      <c r="AH15" s="56">
        <v>0.6</v>
      </c>
      <c r="AI15" s="56">
        <v>0</v>
      </c>
      <c r="AJ15" s="56" t="s">
        <v>633</v>
      </c>
      <c r="AK15" s="151" t="s">
        <v>381</v>
      </c>
      <c r="AL15" s="151" t="s">
        <v>381</v>
      </c>
      <c r="AM15" s="56">
        <f t="shared" si="0"/>
        <v>0.561180370299734</v>
      </c>
      <c r="AN15" s="182">
        <f t="shared" si="1"/>
        <v>8.3095454587469822E-2</v>
      </c>
      <c r="AO15" s="56">
        <v>2.7389999999999999</v>
      </c>
      <c r="AP15" s="56">
        <f t="shared" si="2"/>
        <v>0.51113545089448698</v>
      </c>
      <c r="AQ15" s="182">
        <v>5.2000000000000002E-9</v>
      </c>
      <c r="AR15" s="182">
        <v>3.4999999999999998E-10</v>
      </c>
      <c r="AS15" s="182">
        <f t="shared" si="6"/>
        <v>2.775E-9</v>
      </c>
      <c r="AT15" s="182">
        <f t="shared" si="3"/>
        <v>8.3076923076923084</v>
      </c>
      <c r="AU15" s="182">
        <f t="shared" si="4"/>
        <v>123.42857142857144</v>
      </c>
      <c r="AV15" s="182">
        <f t="shared" si="5"/>
        <v>15.567567567567568</v>
      </c>
    </row>
    <row r="16" spans="1:48" x14ac:dyDescent="0.15">
      <c r="A16" s="56" t="s">
        <v>527</v>
      </c>
      <c r="B16" s="56" t="s">
        <v>788</v>
      </c>
      <c r="C16" s="56" t="s">
        <v>690</v>
      </c>
      <c r="D16" s="151" t="s">
        <v>696</v>
      </c>
      <c r="E16" s="56">
        <v>0.05</v>
      </c>
      <c r="F16" s="56">
        <v>0.95</v>
      </c>
      <c r="G16" s="56">
        <v>0</v>
      </c>
      <c r="H16" s="56">
        <v>0</v>
      </c>
      <c r="I16" s="56">
        <v>11</v>
      </c>
      <c r="J16" s="56">
        <v>2.9690861903124959</v>
      </c>
      <c r="K16" s="56">
        <v>1.0309999999999999</v>
      </c>
      <c r="L16" s="56">
        <v>4.3259999999999996</v>
      </c>
      <c r="M16" s="56">
        <v>2.1894589999999998E-2</v>
      </c>
      <c r="N16" s="56">
        <v>5.0999999999999997E-2</v>
      </c>
      <c r="O16" s="182">
        <v>6.5300000000000004E-9</v>
      </c>
      <c r="P16" s="182">
        <v>1.1730134999999999E-9</v>
      </c>
      <c r="Q16" s="56">
        <v>3</v>
      </c>
      <c r="R16" s="183">
        <v>6.4656037110029497E-9</v>
      </c>
      <c r="S16" s="183">
        <v>6.5354682955044602E-9</v>
      </c>
      <c r="T16" s="183">
        <v>6.6303844546666103E-9</v>
      </c>
      <c r="U16" s="183">
        <v>6.5222731123617004E-9</v>
      </c>
      <c r="V16" s="184">
        <v>6.5321200519624996E-9</v>
      </c>
      <c r="W16" s="151">
        <v>2.0817600447749967E-11</v>
      </c>
      <c r="X16" s="184">
        <v>6.5324885908087996E-9</v>
      </c>
      <c r="Y16" s="184">
        <v>2.3963748471870614E-11</v>
      </c>
      <c r="Z16" s="56"/>
      <c r="AA16" s="56"/>
      <c r="AB16" s="56"/>
      <c r="AC16" s="56"/>
      <c r="AD16" s="56"/>
      <c r="AE16" s="56"/>
      <c r="AF16" s="56" t="s">
        <v>33</v>
      </c>
      <c r="AG16" s="56">
        <v>0.4</v>
      </c>
      <c r="AH16" s="56">
        <v>0.6</v>
      </c>
      <c r="AI16" s="56">
        <v>0</v>
      </c>
      <c r="AJ16" s="56" t="s">
        <v>633</v>
      </c>
      <c r="AK16" s="151" t="s">
        <v>713</v>
      </c>
      <c r="AL16" s="151" t="s">
        <v>713</v>
      </c>
      <c r="AM16" s="56">
        <f t="shared" si="0"/>
        <v>8.8154728055043705</v>
      </c>
      <c r="AN16" s="182">
        <f t="shared" si="1"/>
        <v>9.0971172532404426E-3</v>
      </c>
      <c r="AO16" s="56">
        <v>16.331</v>
      </c>
      <c r="AP16" s="56">
        <f t="shared" si="2"/>
        <v>0.6735656114138755</v>
      </c>
      <c r="AQ16" s="182">
        <v>5.2000000000000002E-9</v>
      </c>
      <c r="AR16" s="182">
        <v>3.4999999999999998E-10</v>
      </c>
      <c r="AS16" s="182">
        <f t="shared" si="6"/>
        <v>2.775E-9</v>
      </c>
      <c r="AT16" s="182">
        <f t="shared" si="3"/>
        <v>1.2557692307692307</v>
      </c>
      <c r="AU16" s="182">
        <f t="shared" si="4"/>
        <v>18.657142857142858</v>
      </c>
      <c r="AV16" s="182">
        <f t="shared" si="5"/>
        <v>2.3531531531531531</v>
      </c>
    </row>
    <row r="17" spans="1:48" x14ac:dyDescent="0.15">
      <c r="A17" s="56" t="s">
        <v>530</v>
      </c>
      <c r="B17" s="56" t="s">
        <v>788</v>
      </c>
      <c r="C17" s="56" t="s">
        <v>690</v>
      </c>
      <c r="D17" s="151" t="s">
        <v>696</v>
      </c>
      <c r="E17" s="56">
        <v>0.05</v>
      </c>
      <c r="F17" s="56">
        <v>0.95</v>
      </c>
      <c r="G17" s="56">
        <v>0</v>
      </c>
      <c r="H17" s="56">
        <v>0</v>
      </c>
      <c r="I17" s="56">
        <v>1.4</v>
      </c>
      <c r="J17" s="56">
        <v>1.3013672282689579</v>
      </c>
      <c r="K17" s="56">
        <v>0.872</v>
      </c>
      <c r="L17" s="56">
        <v>2.1800000000000002</v>
      </c>
      <c r="M17" s="56">
        <v>3.3356180411974801E-2</v>
      </c>
      <c r="N17" s="56">
        <v>0.09</v>
      </c>
      <c r="O17" s="182">
        <v>9.8600000000000003E-9</v>
      </c>
      <c r="P17" s="182">
        <v>3.4686205000000001E-9</v>
      </c>
      <c r="Q17" s="56">
        <v>3</v>
      </c>
      <c r="R17" s="183">
        <v>8.7868184577578196E-9</v>
      </c>
      <c r="S17" s="183">
        <v>9.93847856151095E-9</v>
      </c>
      <c r="T17" s="183">
        <v>1.1540568462825499E-8</v>
      </c>
      <c r="U17" s="183">
        <v>9.7158489025487806E-9</v>
      </c>
      <c r="V17" s="184">
        <v>9.8784888143827397E-9</v>
      </c>
      <c r="W17" s="151">
        <v>3.4086309146276046E-10</v>
      </c>
      <c r="X17" s="184">
        <v>9.8849313121355702E-9</v>
      </c>
      <c r="Y17" s="184">
        <v>3.9187842277872972E-10</v>
      </c>
      <c r="Z17" s="56"/>
      <c r="AA17" s="56"/>
      <c r="AB17" s="56"/>
      <c r="AC17" s="56"/>
      <c r="AD17" s="56"/>
      <c r="AE17" s="56"/>
      <c r="AF17" s="56" t="s">
        <v>31</v>
      </c>
      <c r="AG17" s="56">
        <v>0.25</v>
      </c>
      <c r="AH17" s="56">
        <v>0.75</v>
      </c>
      <c r="AI17" s="56">
        <v>0</v>
      </c>
      <c r="AJ17" s="56" t="s">
        <v>633</v>
      </c>
      <c r="AK17" s="151" t="s">
        <v>713</v>
      </c>
      <c r="AL17" s="151" t="s">
        <v>713</v>
      </c>
      <c r="AM17" s="56">
        <f t="shared" si="0"/>
        <v>1.6935566628124299</v>
      </c>
      <c r="AN17" s="182">
        <f t="shared" si="1"/>
        <v>3.1473102700584434E-2</v>
      </c>
      <c r="AO17" s="56">
        <v>3.8679999999999999</v>
      </c>
      <c r="AP17" s="56">
        <f t="shared" si="2"/>
        <v>0.36194415718717682</v>
      </c>
      <c r="AQ17" s="182">
        <v>5.2000000000000002E-9</v>
      </c>
      <c r="AR17" s="182">
        <v>3.4999999999999998E-10</v>
      </c>
      <c r="AS17" s="182">
        <f t="shared" si="6"/>
        <v>2.775E-9</v>
      </c>
      <c r="AT17" s="182">
        <f t="shared" si="3"/>
        <v>1.8961538461538461</v>
      </c>
      <c r="AU17" s="182">
        <f t="shared" si="4"/>
        <v>28.171428571428574</v>
      </c>
      <c r="AV17" s="182">
        <f t="shared" si="5"/>
        <v>3.5531531531531533</v>
      </c>
    </row>
    <row r="18" spans="1:48" x14ac:dyDescent="0.15">
      <c r="A18" s="56" t="s">
        <v>532</v>
      </c>
      <c r="B18" s="56" t="s">
        <v>788</v>
      </c>
      <c r="C18" s="56" t="s">
        <v>690</v>
      </c>
      <c r="D18" s="151" t="s">
        <v>696</v>
      </c>
      <c r="E18" s="56">
        <v>0.05</v>
      </c>
      <c r="F18" s="56">
        <v>0.95</v>
      </c>
      <c r="G18" s="56">
        <v>0</v>
      </c>
      <c r="H18" s="56">
        <v>0</v>
      </c>
      <c r="I18" s="56">
        <v>6.6</v>
      </c>
      <c r="J18" s="56">
        <v>1.3432809715324714</v>
      </c>
      <c r="K18" s="56">
        <v>1.0249999999999999</v>
      </c>
      <c r="L18" s="56">
        <v>2.14</v>
      </c>
      <c r="M18" s="56">
        <v>0.11140410000000001</v>
      </c>
      <c r="N18" s="56">
        <v>7.3999999999999996E-2</v>
      </c>
      <c r="O18" s="182">
        <v>9.4699999999999998E-9</v>
      </c>
      <c r="P18" s="182">
        <v>3.514049E-9</v>
      </c>
      <c r="Q18" s="56">
        <v>3</v>
      </c>
      <c r="R18" s="183">
        <v>9.2552519318651893E-9</v>
      </c>
      <c r="S18" s="183">
        <v>9.4680468039745408E-9</v>
      </c>
      <c r="T18" s="183">
        <v>9.6660248233908793E-9</v>
      </c>
      <c r="U18" s="183">
        <v>9.4794374933812106E-9</v>
      </c>
      <c r="V18" s="184">
        <v>9.4700599726170898E-9</v>
      </c>
      <c r="W18" s="151">
        <v>5.0853796562069929E-11</v>
      </c>
      <c r="X18" s="184">
        <v>9.4698835465916501E-9</v>
      </c>
      <c r="Y18" s="184">
        <v>5.8565888468870311E-11</v>
      </c>
      <c r="Z18" s="56"/>
      <c r="AA18" s="56"/>
      <c r="AB18" s="56"/>
      <c r="AC18" s="56"/>
      <c r="AD18" s="56"/>
      <c r="AE18" s="56"/>
      <c r="AF18" s="56" t="s">
        <v>33</v>
      </c>
      <c r="AG18" s="56">
        <v>0.25</v>
      </c>
      <c r="AH18" s="56">
        <v>0.75</v>
      </c>
      <c r="AI18" s="56">
        <v>0</v>
      </c>
      <c r="AJ18" s="56" t="s">
        <v>633</v>
      </c>
      <c r="AK18" s="151" t="s">
        <v>381</v>
      </c>
      <c r="AL18" s="151" t="s">
        <v>381</v>
      </c>
      <c r="AM18" s="56">
        <f t="shared" si="0"/>
        <v>1.8044037684812202</v>
      </c>
      <c r="AN18" s="182">
        <f t="shared" si="1"/>
        <v>2.6255024651499245E-2</v>
      </c>
      <c r="AO18" s="56">
        <v>3.72</v>
      </c>
      <c r="AP18" s="56">
        <f t="shared" si="2"/>
        <v>1.7741935483870965</v>
      </c>
      <c r="AQ18" s="182">
        <v>5.2000000000000002E-9</v>
      </c>
      <c r="AR18" s="182">
        <v>3.4999999999999998E-10</v>
      </c>
      <c r="AS18" s="182">
        <f t="shared" si="6"/>
        <v>2.775E-9</v>
      </c>
      <c r="AT18" s="182">
        <f t="shared" si="3"/>
        <v>1.8211538461538461</v>
      </c>
      <c r="AU18" s="182">
        <f t="shared" si="4"/>
        <v>27.057142857142857</v>
      </c>
      <c r="AV18" s="182">
        <f t="shared" si="5"/>
        <v>3.4126126126126124</v>
      </c>
    </row>
    <row r="19" spans="1:48" x14ac:dyDescent="0.15">
      <c r="A19" s="56" t="s">
        <v>533</v>
      </c>
      <c r="B19" s="56" t="s">
        <v>788</v>
      </c>
      <c r="C19" s="56" t="s">
        <v>690</v>
      </c>
      <c r="D19" s="151" t="s">
        <v>696</v>
      </c>
      <c r="E19" s="56">
        <v>0.05</v>
      </c>
      <c r="F19" s="56">
        <v>0.95</v>
      </c>
      <c r="G19" s="56">
        <v>0</v>
      </c>
      <c r="H19" s="56">
        <v>0</v>
      </c>
      <c r="I19" s="56">
        <v>10.683299999999999</v>
      </c>
      <c r="J19" s="56">
        <v>3.2957485024392108</v>
      </c>
      <c r="K19" s="56">
        <v>0.94399999999999995</v>
      </c>
      <c r="L19" s="56">
        <v>3.7010000000000001</v>
      </c>
      <c r="M19" s="56">
        <v>3.3196065079721428E-2</v>
      </c>
      <c r="N19" s="56">
        <v>1.2E-2</v>
      </c>
      <c r="O19" s="182">
        <v>1.4200000000000001E-9</v>
      </c>
      <c r="P19" s="182">
        <v>4.4420160000000002E-10</v>
      </c>
      <c r="Q19" s="56">
        <v>3</v>
      </c>
      <c r="R19" s="183">
        <v>1.35705849830845E-9</v>
      </c>
      <c r="S19" s="183">
        <v>1.41747796408096E-9</v>
      </c>
      <c r="T19" s="183">
        <v>1.4782147875704401E-9</v>
      </c>
      <c r="U19" s="183">
        <v>1.4152483715160899E-9</v>
      </c>
      <c r="V19" s="184">
        <v>1.41746313353014E-9</v>
      </c>
      <c r="W19" s="151">
        <v>1.5466301255209986E-11</v>
      </c>
      <c r="X19" s="184">
        <v>1.4174633649310199E-9</v>
      </c>
      <c r="Y19" s="184">
        <v>1.7839767020979977E-11</v>
      </c>
      <c r="Z19" s="56"/>
      <c r="AA19" s="56"/>
      <c r="AB19" s="56"/>
      <c r="AC19" s="56"/>
      <c r="AD19" s="56"/>
      <c r="AE19" s="56"/>
      <c r="AF19" s="56" t="s">
        <v>33</v>
      </c>
      <c r="AG19" s="56">
        <v>0.25</v>
      </c>
      <c r="AH19" s="56">
        <v>0.75</v>
      </c>
      <c r="AI19" s="56">
        <v>0</v>
      </c>
      <c r="AJ19" s="56" t="s">
        <v>633</v>
      </c>
      <c r="AK19" s="151" t="s">
        <v>381</v>
      </c>
      <c r="AL19" s="151" t="s">
        <v>381</v>
      </c>
      <c r="AM19" s="56">
        <f t="shared" si="0"/>
        <v>10.8619581913303</v>
      </c>
      <c r="AN19" s="182">
        <f t="shared" si="1"/>
        <v>3.7300223466145413E-3</v>
      </c>
      <c r="AO19" s="56">
        <v>11.744999999999999</v>
      </c>
      <c r="AP19" s="56">
        <f t="shared" si="2"/>
        <v>0.90960408684546612</v>
      </c>
      <c r="AQ19" s="182">
        <v>5.2000000000000002E-9</v>
      </c>
      <c r="AR19" s="182">
        <v>3.4999999999999998E-10</v>
      </c>
      <c r="AS19" s="182">
        <f t="shared" si="6"/>
        <v>2.775E-9</v>
      </c>
      <c r="AT19" s="182">
        <f t="shared" si="3"/>
        <v>0.27307692307692305</v>
      </c>
      <c r="AU19" s="182">
        <f t="shared" si="4"/>
        <v>4.0571428571428578</v>
      </c>
      <c r="AV19" s="182">
        <f t="shared" si="5"/>
        <v>0.5117117117117117</v>
      </c>
    </row>
    <row r="20" spans="1:48" x14ac:dyDescent="0.15">
      <c r="A20" s="56" t="s">
        <v>535</v>
      </c>
      <c r="B20" s="56" t="s">
        <v>788</v>
      </c>
      <c r="C20" s="56" t="s">
        <v>690</v>
      </c>
      <c r="D20" s="151" t="s">
        <v>696</v>
      </c>
      <c r="E20" s="56">
        <v>0.05</v>
      </c>
      <c r="F20" s="56">
        <v>0.95</v>
      </c>
      <c r="G20" s="56">
        <v>0</v>
      </c>
      <c r="H20" s="56">
        <v>0</v>
      </c>
      <c r="I20" s="56">
        <v>4.1333000000000002</v>
      </c>
      <c r="J20" s="56">
        <v>2.5995343112307423</v>
      </c>
      <c r="K20" s="56">
        <v>0.83899999999999997</v>
      </c>
      <c r="L20" s="56">
        <v>3.61</v>
      </c>
      <c r="M20" s="56">
        <v>1.2178062442019449E-2</v>
      </c>
      <c r="N20" s="56">
        <v>3.6999999999999998E-2</v>
      </c>
      <c r="O20" s="182">
        <v>3.9099999999999999E-9</v>
      </c>
      <c r="P20" s="182">
        <v>8.7914599999999997E-10</v>
      </c>
      <c r="Q20" s="56">
        <v>1</v>
      </c>
      <c r="R20" s="183">
        <v>3.7940220577489903E-9</v>
      </c>
      <c r="S20" s="183">
        <v>3.9144510503568004E-9</v>
      </c>
      <c r="T20" s="183">
        <v>4.0606548304545898E-9</v>
      </c>
      <c r="U20" s="183">
        <v>3.8997065552254804E-9</v>
      </c>
      <c r="V20" s="184">
        <v>3.9109852373318196E-9</v>
      </c>
      <c r="W20" s="151">
        <v>3.3742998417810753E-11</v>
      </c>
      <c r="X20" s="184">
        <v>3.9113670476796498E-9</v>
      </c>
      <c r="Y20" s="184">
        <v>3.8880371037860173E-11</v>
      </c>
      <c r="Z20" s="56"/>
      <c r="AA20" s="56"/>
      <c r="AB20" s="56"/>
      <c r="AC20" s="56"/>
      <c r="AD20" s="56"/>
      <c r="AE20" s="56"/>
      <c r="AF20" s="56" t="s">
        <v>31</v>
      </c>
      <c r="AG20" s="56">
        <v>0.25</v>
      </c>
      <c r="AH20" s="56">
        <v>0.75</v>
      </c>
      <c r="AI20" s="56">
        <v>0</v>
      </c>
      <c r="AJ20" s="56" t="s">
        <v>633</v>
      </c>
      <c r="AK20" s="151" t="s">
        <v>713</v>
      </c>
      <c r="AL20" s="151" t="s">
        <v>713</v>
      </c>
      <c r="AM20" s="56">
        <f t="shared" si="0"/>
        <v>6.7575786352658902</v>
      </c>
      <c r="AN20" s="182">
        <f t="shared" si="1"/>
        <v>8.3019314563883735E-3</v>
      </c>
      <c r="AO20" s="56">
        <v>11.154</v>
      </c>
      <c r="AP20" s="56">
        <f t="shared" si="2"/>
        <v>0.3705666128743052</v>
      </c>
      <c r="AQ20" s="182">
        <v>3.1E-9</v>
      </c>
      <c r="AR20" s="182">
        <v>1.2E-10</v>
      </c>
      <c r="AS20" s="182">
        <f t="shared" si="6"/>
        <v>1.61E-9</v>
      </c>
      <c r="AT20" s="182">
        <f t="shared" si="3"/>
        <v>1.2612903225806451</v>
      </c>
      <c r="AU20" s="182">
        <f t="shared" si="4"/>
        <v>32.583333333333336</v>
      </c>
      <c r="AV20" s="182">
        <f t="shared" si="5"/>
        <v>2.4285714285714284</v>
      </c>
    </row>
    <row r="21" spans="1:48" x14ac:dyDescent="0.15">
      <c r="A21" s="56" t="s">
        <v>538</v>
      </c>
      <c r="B21" s="56" t="s">
        <v>788</v>
      </c>
      <c r="C21" s="56" t="s">
        <v>690</v>
      </c>
      <c r="D21" s="151" t="s">
        <v>696</v>
      </c>
      <c r="E21" s="56">
        <v>0.05</v>
      </c>
      <c r="F21" s="56">
        <v>0.95</v>
      </c>
      <c r="G21" s="56">
        <v>0</v>
      </c>
      <c r="H21" s="56">
        <v>0</v>
      </c>
      <c r="I21" s="56">
        <v>4.1833</v>
      </c>
      <c r="J21" s="56">
        <v>1.5609005233551816</v>
      </c>
      <c r="K21" s="56">
        <v>0.83299999999999996</v>
      </c>
      <c r="L21" s="56">
        <v>2.6459999999999999</v>
      </c>
      <c r="M21" s="56">
        <v>1.7502309794915318E-2</v>
      </c>
      <c r="N21" s="56">
        <v>8.7999999999999995E-2</v>
      </c>
      <c r="O21" s="182">
        <v>9.1399999999999995E-9</v>
      </c>
      <c r="P21" s="182">
        <v>2.6935230000000002E-9</v>
      </c>
      <c r="Q21" s="56">
        <v>1</v>
      </c>
      <c r="R21" s="183">
        <v>8.1922758033784208E-9</v>
      </c>
      <c r="S21" s="183">
        <v>9.2010299845335494E-9</v>
      </c>
      <c r="T21" s="183">
        <v>1.0528541266783101E-8</v>
      </c>
      <c r="U21" s="183">
        <v>9.0416040139792898E-9</v>
      </c>
      <c r="V21" s="184">
        <v>9.1584527281407494E-9</v>
      </c>
      <c r="W21" s="151">
        <v>2.9175556508158134E-10</v>
      </c>
      <c r="X21" s="184">
        <v>9.1630650232459192E-9</v>
      </c>
      <c r="Y21" s="184">
        <v>3.3575122581905044E-10</v>
      </c>
      <c r="Z21" s="56"/>
      <c r="AA21" s="56"/>
      <c r="AB21" s="56"/>
      <c r="AC21" s="56"/>
      <c r="AD21" s="56"/>
      <c r="AE21" s="56"/>
      <c r="AF21" s="56" t="s">
        <v>31</v>
      </c>
      <c r="AG21" s="56">
        <v>0.25</v>
      </c>
      <c r="AH21" s="56">
        <v>0.75</v>
      </c>
      <c r="AI21" s="56">
        <v>0</v>
      </c>
      <c r="AJ21" s="56" t="s">
        <v>633</v>
      </c>
      <c r="AK21" s="151" t="s">
        <v>713</v>
      </c>
      <c r="AL21" s="151" t="s">
        <v>713</v>
      </c>
      <c r="AM21" s="56">
        <f t="shared" si="0"/>
        <v>2.4364104438104799</v>
      </c>
      <c r="AN21" s="182">
        <f t="shared" si="1"/>
        <v>2.5867264850321793E-2</v>
      </c>
      <c r="AO21" s="56">
        <v>5.83</v>
      </c>
      <c r="AP21" s="56">
        <f t="shared" si="2"/>
        <v>0.71754716981132072</v>
      </c>
      <c r="AQ21" s="182">
        <v>3.1E-9</v>
      </c>
      <c r="AR21" s="182">
        <v>1.2E-10</v>
      </c>
      <c r="AS21" s="182">
        <f t="shared" si="6"/>
        <v>1.61E-9</v>
      </c>
      <c r="AT21" s="182">
        <f t="shared" si="3"/>
        <v>2.9483870967741934</v>
      </c>
      <c r="AU21" s="182">
        <f t="shared" si="4"/>
        <v>76.166666666666657</v>
      </c>
      <c r="AV21" s="182">
        <f t="shared" si="5"/>
        <v>5.6770186335403725</v>
      </c>
    </row>
    <row r="22" spans="1:48" x14ac:dyDescent="0.15">
      <c r="A22" s="56" t="s">
        <v>539</v>
      </c>
      <c r="B22" s="56" t="s">
        <v>788</v>
      </c>
      <c r="C22" s="56" t="s">
        <v>690</v>
      </c>
      <c r="D22" s="151" t="s">
        <v>696</v>
      </c>
      <c r="E22" s="56">
        <v>0.05</v>
      </c>
      <c r="F22" s="56">
        <v>0.95</v>
      </c>
      <c r="G22" s="56">
        <v>0</v>
      </c>
      <c r="H22" s="56">
        <v>0</v>
      </c>
      <c r="I22" s="56">
        <v>4.6333000000000002</v>
      </c>
      <c r="J22" s="56">
        <v>2.7212923982490453</v>
      </c>
      <c r="K22" s="56">
        <v>0.70099999999999996</v>
      </c>
      <c r="L22" s="56">
        <v>3.9079999999999999</v>
      </c>
      <c r="M22" s="56">
        <v>5.1131999999999997E-2</v>
      </c>
      <c r="N22" s="56">
        <v>4.3999999999999997E-2</v>
      </c>
      <c r="O22" s="182">
        <v>3.8199999999999996E-9</v>
      </c>
      <c r="P22" s="182">
        <v>8.24946E-10</v>
      </c>
      <c r="Q22" s="56">
        <v>1</v>
      </c>
      <c r="R22" s="183">
        <v>3.4881354247656098E-9</v>
      </c>
      <c r="S22" s="183">
        <v>3.8137590547010498E-9</v>
      </c>
      <c r="T22" s="183">
        <v>4.1233643611512899E-9</v>
      </c>
      <c r="U22" s="183">
        <v>3.83124225857893E-9</v>
      </c>
      <c r="V22" s="184">
        <v>3.8160177545457999E-9</v>
      </c>
      <c r="W22" s="151">
        <v>8.0858707778490153E-11</v>
      </c>
      <c r="X22" s="184">
        <v>3.8157638727054197E-9</v>
      </c>
      <c r="Y22" s="184">
        <v>9.3249499172000178E-11</v>
      </c>
      <c r="Z22" s="56"/>
      <c r="AA22" s="56"/>
      <c r="AB22" s="56"/>
      <c r="AC22" s="56"/>
      <c r="AD22" s="56"/>
      <c r="AE22" s="56"/>
      <c r="AF22" s="56" t="s">
        <v>31</v>
      </c>
      <c r="AG22" s="56">
        <v>0.25</v>
      </c>
      <c r="AH22" s="56">
        <v>0.75</v>
      </c>
      <c r="AI22" s="56">
        <v>0</v>
      </c>
      <c r="AJ22" s="56" t="s">
        <v>633</v>
      </c>
      <c r="AK22" s="151" t="s">
        <v>723</v>
      </c>
      <c r="AL22" s="151" t="s">
        <v>381</v>
      </c>
      <c r="AM22" s="56">
        <f t="shared" si="0"/>
        <v>7.4054323167680405</v>
      </c>
      <c r="AN22" s="182">
        <f t="shared" si="1"/>
        <v>8.9435734316897567E-3</v>
      </c>
      <c r="AO22" s="56">
        <v>13.186999999999999</v>
      </c>
      <c r="AP22" s="56">
        <f t="shared" si="2"/>
        <v>0.3513536058239175</v>
      </c>
      <c r="AQ22" s="182">
        <v>3.1E-9</v>
      </c>
      <c r="AR22" s="182">
        <v>1.2E-10</v>
      </c>
      <c r="AS22" s="182">
        <f t="shared" si="6"/>
        <v>1.61E-9</v>
      </c>
      <c r="AT22" s="182">
        <f t="shared" si="3"/>
        <v>1.232258064516129</v>
      </c>
      <c r="AU22" s="182">
        <f t="shared" si="4"/>
        <v>31.833333333333332</v>
      </c>
      <c r="AV22" s="182">
        <f t="shared" si="5"/>
        <v>2.372670807453416</v>
      </c>
    </row>
    <row r="23" spans="1:48" x14ac:dyDescent="0.15">
      <c r="A23" s="56" t="s">
        <v>542</v>
      </c>
      <c r="B23" s="56" t="s">
        <v>788</v>
      </c>
      <c r="C23" s="56" t="s">
        <v>690</v>
      </c>
      <c r="D23" s="151" t="s">
        <v>696</v>
      </c>
      <c r="E23" s="56">
        <v>0.05</v>
      </c>
      <c r="F23" s="56">
        <v>0.95</v>
      </c>
      <c r="G23" s="56">
        <v>0</v>
      </c>
      <c r="H23" s="56">
        <v>0</v>
      </c>
      <c r="I23" s="56">
        <v>6.3833000000000002</v>
      </c>
      <c r="J23" s="56">
        <v>1.9494412846554856</v>
      </c>
      <c r="K23" s="56">
        <v>0.19500000000000001</v>
      </c>
      <c r="L23" s="56">
        <v>2.5550000000000002</v>
      </c>
      <c r="M23" s="56">
        <v>6.7645120000000003E-2</v>
      </c>
      <c r="N23" s="56">
        <v>2.8000000000000001E-2</v>
      </c>
      <c r="O23" s="182">
        <v>6.8300000000000002E-10</v>
      </c>
      <c r="P23" s="182">
        <v>3.2876390000000001E-10</v>
      </c>
      <c r="Q23" s="56">
        <v>1</v>
      </c>
      <c r="R23" s="183">
        <v>2.2619279430577599E-10</v>
      </c>
      <c r="S23" s="183">
        <v>6.8657931564104695E-10</v>
      </c>
      <c r="T23" s="183">
        <v>1.1609826783354101E-9</v>
      </c>
      <c r="U23" s="183">
        <v>6.8054578374386E-10</v>
      </c>
      <c r="V23" s="184">
        <v>6.8091395356919904E-10</v>
      </c>
      <c r="W23" s="151">
        <v>1.0282046810843397E-10</v>
      </c>
      <c r="X23" s="184">
        <v>6.8014876016865296E-10</v>
      </c>
      <c r="Y23" s="184">
        <v>1.1851712004817501E-10</v>
      </c>
      <c r="Z23" s="56"/>
      <c r="AA23" s="56"/>
      <c r="AB23" s="56"/>
      <c r="AC23" s="56"/>
      <c r="AD23" s="56"/>
      <c r="AE23" s="56"/>
      <c r="AF23" s="56" t="s">
        <v>33</v>
      </c>
      <c r="AG23" s="56">
        <v>0.2</v>
      </c>
      <c r="AH23" s="56">
        <v>0</v>
      </c>
      <c r="AI23" s="56">
        <v>0.8</v>
      </c>
      <c r="AJ23" s="56" t="s">
        <v>634</v>
      </c>
      <c r="AK23" s="151" t="s">
        <v>381</v>
      </c>
      <c r="AL23" s="151" t="s">
        <v>713</v>
      </c>
      <c r="AM23" s="56">
        <f t="shared" si="0"/>
        <v>3.8003213223192303</v>
      </c>
      <c r="AN23" s="182">
        <f t="shared" si="1"/>
        <v>9.3438719463655884E-3</v>
      </c>
      <c r="AO23" s="56">
        <v>5.4219999999999997</v>
      </c>
      <c r="AP23" s="56">
        <f t="shared" si="2"/>
        <v>1.1772962006639618</v>
      </c>
      <c r="AQ23" s="182">
        <v>3.1E-9</v>
      </c>
      <c r="AR23" s="182">
        <v>1.2E-10</v>
      </c>
      <c r="AS23" s="182">
        <f t="shared" si="6"/>
        <v>1.61E-9</v>
      </c>
      <c r="AT23" s="182">
        <f t="shared" si="3"/>
        <v>0.2203225806451613</v>
      </c>
      <c r="AU23" s="182">
        <f t="shared" si="4"/>
        <v>5.6916666666666664</v>
      </c>
      <c r="AV23" s="182">
        <f t="shared" si="5"/>
        <v>0.42422360248447205</v>
      </c>
    </row>
    <row r="24" spans="1:48" x14ac:dyDescent="0.15">
      <c r="A24" s="56" t="s">
        <v>543</v>
      </c>
      <c r="B24" s="56" t="s">
        <v>788</v>
      </c>
      <c r="C24" s="56" t="s">
        <v>690</v>
      </c>
      <c r="D24" s="151" t="s">
        <v>696</v>
      </c>
      <c r="E24" s="56">
        <v>0.05</v>
      </c>
      <c r="F24" s="56">
        <v>0.95</v>
      </c>
      <c r="G24" s="56">
        <v>0</v>
      </c>
      <c r="H24" s="56">
        <v>0</v>
      </c>
      <c r="I24" s="56">
        <v>1.3332999999999999</v>
      </c>
      <c r="J24" s="56">
        <v>1.3493456211811117</v>
      </c>
      <c r="K24" s="56">
        <v>0.48499999999999999</v>
      </c>
      <c r="L24" s="56">
        <v>2.4489999999999998</v>
      </c>
      <c r="M24" s="56">
        <v>2.4227052027731628E-2</v>
      </c>
      <c r="N24" s="56">
        <v>0.114</v>
      </c>
      <c r="O24" s="182">
        <v>6.9399999999999996E-9</v>
      </c>
      <c r="P24" s="182">
        <v>2.2450030000000001E-9</v>
      </c>
      <c r="Q24" s="56">
        <v>1</v>
      </c>
      <c r="R24" s="183">
        <v>6.31211422005336E-9</v>
      </c>
      <c r="S24" s="183">
        <v>6.9825020593855499E-9</v>
      </c>
      <c r="T24" s="183">
        <v>7.8920185558399304E-9</v>
      </c>
      <c r="U24" s="183">
        <v>6.8625218901024901E-9</v>
      </c>
      <c r="V24" s="184">
        <v>6.9505944142533297E-9</v>
      </c>
      <c r="W24" s="151">
        <v>1.9709664464426055E-10</v>
      </c>
      <c r="X24" s="184">
        <v>6.9540715006925597E-9</v>
      </c>
      <c r="Y24" s="184">
        <v>2.2673884990432046E-10</v>
      </c>
      <c r="Z24" s="56"/>
      <c r="AA24" s="56"/>
      <c r="AB24" s="56"/>
      <c r="AC24" s="56"/>
      <c r="AD24" s="56"/>
      <c r="AE24" s="56"/>
      <c r="AF24" s="56" t="s">
        <v>33</v>
      </c>
      <c r="AG24" s="56">
        <v>0.2</v>
      </c>
      <c r="AH24" s="56">
        <v>0</v>
      </c>
      <c r="AI24" s="56">
        <v>0.8</v>
      </c>
      <c r="AJ24" s="56" t="s">
        <v>634</v>
      </c>
      <c r="AK24" s="151" t="s">
        <v>381</v>
      </c>
      <c r="AL24" s="151" t="s">
        <v>723</v>
      </c>
      <c r="AM24" s="56">
        <f t="shared" si="0"/>
        <v>1.8207336054006402</v>
      </c>
      <c r="AN24" s="182">
        <f t="shared" si="1"/>
        <v>3.643523976871145E-2</v>
      </c>
      <c r="AO24" s="56">
        <v>4.944</v>
      </c>
      <c r="AP24" s="56">
        <f t="shared" si="2"/>
        <v>0.26968042071197412</v>
      </c>
      <c r="AQ24" s="182">
        <v>3.1E-9</v>
      </c>
      <c r="AR24" s="182">
        <v>1.2E-10</v>
      </c>
      <c r="AS24" s="182">
        <f t="shared" si="6"/>
        <v>1.61E-9</v>
      </c>
      <c r="AT24" s="182">
        <f t="shared" si="3"/>
        <v>2.2387096774193549</v>
      </c>
      <c r="AU24" s="182">
        <f t="shared" si="4"/>
        <v>57.833333333333329</v>
      </c>
      <c r="AV24" s="182">
        <f t="shared" si="5"/>
        <v>4.3105590062111796</v>
      </c>
    </row>
    <row r="25" spans="1:48" x14ac:dyDescent="0.15">
      <c r="A25" s="56" t="s">
        <v>544</v>
      </c>
      <c r="B25" s="56" t="s">
        <v>788</v>
      </c>
      <c r="C25" s="56" t="s">
        <v>690</v>
      </c>
      <c r="D25" s="151" t="s">
        <v>696</v>
      </c>
      <c r="E25" s="56">
        <v>0.05</v>
      </c>
      <c r="F25" s="56">
        <v>0.95</v>
      </c>
      <c r="G25" s="56">
        <v>0</v>
      </c>
      <c r="H25" s="56">
        <v>0</v>
      </c>
      <c r="I25" s="56">
        <v>1.1333</v>
      </c>
      <c r="J25" s="56">
        <v>1.2635864382779676</v>
      </c>
      <c r="K25" s="56">
        <v>0.46600000000000003</v>
      </c>
      <c r="L25" s="56">
        <v>2.302</v>
      </c>
      <c r="M25" s="56">
        <v>4.3412705839991267E-2</v>
      </c>
      <c r="N25" s="56">
        <v>0.11600000000000001</v>
      </c>
      <c r="O25" s="182">
        <v>6.7599999999999998E-9</v>
      </c>
      <c r="P25" s="182">
        <v>2.3844260000000002E-9</v>
      </c>
      <c r="Q25" s="56">
        <v>1</v>
      </c>
      <c r="R25" s="183">
        <v>6.5271549048710996E-9</v>
      </c>
      <c r="S25" s="183">
        <v>6.7794934498565801E-9</v>
      </c>
      <c r="T25" s="183">
        <v>7.1180630936351701E-9</v>
      </c>
      <c r="U25" s="183">
        <v>6.7314329093252296E-9</v>
      </c>
      <c r="V25" s="184">
        <v>6.7679422310447298E-9</v>
      </c>
      <c r="W25" s="151">
        <v>7.5181315537920007E-11</v>
      </c>
      <c r="X25" s="184">
        <v>6.76926188118627E-9</v>
      </c>
      <c r="Y25" s="184">
        <v>8.657682753197974E-11</v>
      </c>
      <c r="Z25" s="56"/>
      <c r="AA25" s="56"/>
      <c r="AB25" s="56"/>
      <c r="AC25" s="56"/>
      <c r="AD25" s="56"/>
      <c r="AE25" s="56"/>
      <c r="AF25" s="56" t="s">
        <v>31</v>
      </c>
      <c r="AG25" s="56">
        <v>0.2</v>
      </c>
      <c r="AH25" s="56">
        <v>0</v>
      </c>
      <c r="AI25" s="56">
        <v>0.8</v>
      </c>
      <c r="AJ25" s="56" t="s">
        <v>634</v>
      </c>
      <c r="AK25" s="151" t="s">
        <v>720</v>
      </c>
      <c r="AL25" s="151" t="s">
        <v>721</v>
      </c>
      <c r="AM25" s="56">
        <f t="shared" si="0"/>
        <v>1.5966506869999999</v>
      </c>
      <c r="AN25" s="182">
        <f t="shared" si="1"/>
        <v>3.9463296069336233E-2</v>
      </c>
      <c r="AO25" s="56">
        <v>4.3289999999999997</v>
      </c>
      <c r="AP25" s="56">
        <f t="shared" si="2"/>
        <v>0.26179256179256183</v>
      </c>
      <c r="AQ25" s="182">
        <v>3.1E-9</v>
      </c>
      <c r="AR25" s="182">
        <v>1.2E-10</v>
      </c>
      <c r="AS25" s="182">
        <f t="shared" si="6"/>
        <v>1.61E-9</v>
      </c>
      <c r="AT25" s="182">
        <f t="shared" si="3"/>
        <v>2.1806451612903226</v>
      </c>
      <c r="AU25" s="182">
        <f t="shared" si="4"/>
        <v>56.333333333333336</v>
      </c>
      <c r="AV25" s="182">
        <f t="shared" si="5"/>
        <v>4.1987577639751548</v>
      </c>
    </row>
    <row r="26" spans="1:48" x14ac:dyDescent="0.15">
      <c r="A26" s="56" t="s">
        <v>546</v>
      </c>
      <c r="B26" s="56" t="s">
        <v>788</v>
      </c>
      <c r="C26" s="56" t="s">
        <v>690</v>
      </c>
      <c r="D26" s="151" t="s">
        <v>696</v>
      </c>
      <c r="E26" s="56">
        <v>0.05</v>
      </c>
      <c r="F26" s="56">
        <v>0.95</v>
      </c>
      <c r="G26" s="56">
        <v>0</v>
      </c>
      <c r="H26" s="56">
        <v>0</v>
      </c>
      <c r="I26" s="56">
        <v>1</v>
      </c>
      <c r="J26" s="56">
        <v>3.3192755723100786</v>
      </c>
      <c r="K26" s="56">
        <v>0.40400000000000003</v>
      </c>
      <c r="L26" s="56">
        <v>3.8029999999999999</v>
      </c>
      <c r="M26" s="56">
        <v>4.3512275306778958E-3</v>
      </c>
      <c r="N26" s="56">
        <v>1.2E-2</v>
      </c>
      <c r="O26" s="182">
        <v>6.1099999999999996E-10</v>
      </c>
      <c r="P26" s="182">
        <v>1.8829875E-10</v>
      </c>
      <c r="Q26" s="56">
        <v>1</v>
      </c>
      <c r="R26" s="183">
        <v>6.0908109061919104E-10</v>
      </c>
      <c r="S26" s="183">
        <v>6.1138299564518104E-10</v>
      </c>
      <c r="T26" s="183">
        <v>6.1492932943049202E-10</v>
      </c>
      <c r="U26" s="183">
        <v>6.1075497344359001E-10</v>
      </c>
      <c r="V26" s="184">
        <v>6.1121715701686902E-10</v>
      </c>
      <c r="W26" s="151">
        <v>7.3952020297592743E-13</v>
      </c>
      <c r="X26" s="184">
        <v>6.1123541884634197E-10</v>
      </c>
      <c r="Y26" s="184">
        <v>8.50118873884037E-13</v>
      </c>
      <c r="Z26" s="56"/>
      <c r="AA26" s="56"/>
      <c r="AB26" s="56"/>
      <c r="AC26" s="56"/>
      <c r="AD26" s="56"/>
      <c r="AE26" s="56"/>
      <c r="AF26" s="56" t="s">
        <v>31</v>
      </c>
      <c r="AG26" s="56">
        <v>0.2</v>
      </c>
      <c r="AH26" s="56">
        <v>0</v>
      </c>
      <c r="AI26" s="56">
        <v>0.8</v>
      </c>
      <c r="AJ26" s="56" t="s">
        <v>634</v>
      </c>
      <c r="AK26" s="151" t="s">
        <v>722</v>
      </c>
      <c r="AL26" s="151" t="s">
        <v>721</v>
      </c>
      <c r="AM26" s="56">
        <f t="shared" si="0"/>
        <v>11.0175903249344</v>
      </c>
      <c r="AN26" s="182">
        <f t="shared" si="1"/>
        <v>3.6959160066510864E-3</v>
      </c>
      <c r="AO26" s="56">
        <v>12.420999999999999</v>
      </c>
      <c r="AP26" s="56">
        <f t="shared" si="2"/>
        <v>8.0508815715320828E-2</v>
      </c>
      <c r="AQ26" s="182">
        <v>3.1E-9</v>
      </c>
      <c r="AR26" s="182">
        <v>1.2E-10</v>
      </c>
      <c r="AS26" s="182">
        <f t="shared" si="6"/>
        <v>1.61E-9</v>
      </c>
      <c r="AT26" s="182">
        <f t="shared" si="3"/>
        <v>0.19709677419354837</v>
      </c>
      <c r="AU26" s="182">
        <f t="shared" si="4"/>
        <v>5.0916666666666668</v>
      </c>
      <c r="AV26" s="182">
        <f t="shared" si="5"/>
        <v>0.37950310559006206</v>
      </c>
    </row>
    <row r="27" spans="1:48" x14ac:dyDescent="0.15">
      <c r="A27" s="56" t="s">
        <v>545</v>
      </c>
      <c r="B27" s="56" t="s">
        <v>788</v>
      </c>
      <c r="C27" s="56" t="s">
        <v>690</v>
      </c>
      <c r="D27" s="151" t="s">
        <v>696</v>
      </c>
      <c r="E27" s="56">
        <v>0.05</v>
      </c>
      <c r="F27" s="56">
        <v>0.95</v>
      </c>
      <c r="G27" s="56">
        <v>0</v>
      </c>
      <c r="H27" s="56">
        <v>0</v>
      </c>
      <c r="I27" s="56">
        <v>18.283300000000001</v>
      </c>
      <c r="J27" s="56">
        <v>3.2584591687434568</v>
      </c>
      <c r="K27" s="56">
        <v>0.42599999999999999</v>
      </c>
      <c r="L27" s="56">
        <v>3.786</v>
      </c>
      <c r="M27" s="56">
        <v>1.3635522871068416E-2</v>
      </c>
      <c r="N27" s="56">
        <v>1.2999999999999999E-2</v>
      </c>
      <c r="O27" s="182">
        <v>7.1600000000000001E-10</v>
      </c>
      <c r="P27" s="182">
        <v>2.1151239999999999E-10</v>
      </c>
      <c r="Q27" s="56">
        <v>1</v>
      </c>
      <c r="R27" s="183">
        <v>6.9143864433098501E-10</v>
      </c>
      <c r="S27" s="183">
        <v>7.1609496911399099E-10</v>
      </c>
      <c r="T27" s="183">
        <v>7.4113574148489305E-10</v>
      </c>
      <c r="U27" s="183">
        <v>7.1492842207842697E-10</v>
      </c>
      <c r="V27" s="184">
        <v>7.1605526818490903E-10</v>
      </c>
      <c r="W27" s="151">
        <v>6.3464116871919378E-12</v>
      </c>
      <c r="X27" s="184">
        <v>7.1605905118103898E-10</v>
      </c>
      <c r="Y27" s="184">
        <v>7.3204580085890555E-12</v>
      </c>
      <c r="Z27" s="56"/>
      <c r="AA27" s="56"/>
      <c r="AB27" s="56"/>
      <c r="AC27" s="56"/>
      <c r="AD27" s="56"/>
      <c r="AE27" s="56"/>
      <c r="AF27" s="56" t="s">
        <v>33</v>
      </c>
      <c r="AG27" s="56">
        <v>0.2</v>
      </c>
      <c r="AH27" s="56">
        <v>0</v>
      </c>
      <c r="AI27" s="56">
        <v>0.8</v>
      </c>
      <c r="AJ27" s="56" t="s">
        <v>634</v>
      </c>
      <c r="AK27" s="151" t="s">
        <v>713</v>
      </c>
      <c r="AL27" s="151" t="s">
        <v>713</v>
      </c>
      <c r="AM27" s="56">
        <f t="shared" si="0"/>
        <v>10.6175561543683</v>
      </c>
      <c r="AN27" s="182">
        <f t="shared" si="1"/>
        <v>3.8176992138448541E-3</v>
      </c>
      <c r="AO27" s="56">
        <v>12.353</v>
      </c>
      <c r="AP27" s="56">
        <f t="shared" si="2"/>
        <v>1.4800696187161013</v>
      </c>
      <c r="AQ27" s="182">
        <v>3.1E-9</v>
      </c>
      <c r="AR27" s="182">
        <v>1.2E-10</v>
      </c>
      <c r="AS27" s="182">
        <f t="shared" si="6"/>
        <v>1.61E-9</v>
      </c>
      <c r="AT27" s="182">
        <f t="shared" si="3"/>
        <v>0.23096774193548386</v>
      </c>
      <c r="AU27" s="182">
        <f t="shared" si="4"/>
        <v>5.9666666666666668</v>
      </c>
      <c r="AV27" s="182">
        <f t="shared" si="5"/>
        <v>0.44472049689440996</v>
      </c>
    </row>
    <row r="28" spans="1:48" x14ac:dyDescent="0.15">
      <c r="A28" s="56" t="s">
        <v>547</v>
      </c>
      <c r="B28" s="56" t="s">
        <v>788</v>
      </c>
      <c r="C28" s="56" t="s">
        <v>690</v>
      </c>
      <c r="D28" s="151" t="s">
        <v>696</v>
      </c>
      <c r="E28" s="56">
        <v>0.05</v>
      </c>
      <c r="F28" s="56">
        <v>0.95</v>
      </c>
      <c r="G28" s="56">
        <v>0</v>
      </c>
      <c r="H28" s="56">
        <v>0</v>
      </c>
      <c r="I28" s="56">
        <v>4.5332999999999997</v>
      </c>
      <c r="J28" s="56">
        <v>1.4721342978356493</v>
      </c>
      <c r="K28" s="56">
        <v>0.61099999999999999</v>
      </c>
      <c r="L28" s="56">
        <v>2.9</v>
      </c>
      <c r="M28" s="56">
        <v>8.6762317607479052E-3</v>
      </c>
      <c r="N28" s="56">
        <v>0.155</v>
      </c>
      <c r="O28" s="182">
        <v>1.18E-8</v>
      </c>
      <c r="P28" s="182">
        <v>3.178283E-9</v>
      </c>
      <c r="Q28" s="56">
        <v>1</v>
      </c>
      <c r="R28" s="183">
        <v>1.0179484990064301E-8</v>
      </c>
      <c r="S28" s="183">
        <v>1.19010986681993E-8</v>
      </c>
      <c r="T28" s="183">
        <v>1.4116455239719301E-8</v>
      </c>
      <c r="U28" s="183">
        <v>1.1637906992106E-8</v>
      </c>
      <c r="V28" s="184">
        <v>1.18349773089712E-8</v>
      </c>
      <c r="W28" s="151">
        <v>4.953434852167E-10</v>
      </c>
      <c r="X28" s="184">
        <v>1.1842281472447001E-8</v>
      </c>
      <c r="Y28" s="184">
        <v>5.7034776024899972E-10</v>
      </c>
      <c r="Z28" s="56"/>
      <c r="AA28" s="56"/>
      <c r="AB28" s="56"/>
      <c r="AC28" s="56"/>
      <c r="AD28" s="56"/>
      <c r="AE28" s="56"/>
      <c r="AF28" s="56" t="s">
        <v>31</v>
      </c>
      <c r="AG28" s="56">
        <v>0.3</v>
      </c>
      <c r="AH28" s="56">
        <v>0</v>
      </c>
      <c r="AI28" s="56">
        <v>0.7</v>
      </c>
      <c r="AJ28" s="56" t="s">
        <v>634</v>
      </c>
      <c r="AK28" s="151" t="s">
        <v>381</v>
      </c>
      <c r="AL28" s="151" t="s">
        <v>721</v>
      </c>
      <c r="AM28" s="56">
        <f t="shared" si="0"/>
        <v>2.1671793908640602</v>
      </c>
      <c r="AN28" s="182">
        <f t="shared" si="1"/>
        <v>4.1690573152290626E-2</v>
      </c>
      <c r="AO28" s="56">
        <v>7.0449999999999999</v>
      </c>
      <c r="AP28" s="56">
        <f t="shared" si="2"/>
        <v>0.64347764371894955</v>
      </c>
      <c r="AQ28" s="182">
        <v>3.1E-9</v>
      </c>
      <c r="AR28" s="182">
        <v>1.2E-10</v>
      </c>
      <c r="AS28" s="182">
        <f t="shared" si="6"/>
        <v>1.61E-9</v>
      </c>
      <c r="AT28" s="182">
        <f t="shared" si="3"/>
        <v>3.8064516129032255</v>
      </c>
      <c r="AU28" s="182">
        <f t="shared" si="4"/>
        <v>98.333333333333329</v>
      </c>
      <c r="AV28" s="182">
        <f t="shared" si="5"/>
        <v>7.329192546583851</v>
      </c>
    </row>
    <row r="29" spans="1:48" x14ac:dyDescent="0.15">
      <c r="A29" s="56" t="s">
        <v>548</v>
      </c>
      <c r="B29" s="56" t="s">
        <v>788</v>
      </c>
      <c r="C29" s="56" t="s">
        <v>690</v>
      </c>
      <c r="D29" s="151" t="s">
        <v>696</v>
      </c>
      <c r="E29" s="56">
        <v>0.05</v>
      </c>
      <c r="F29" s="56">
        <v>0.95</v>
      </c>
      <c r="G29" s="56">
        <v>0</v>
      </c>
      <c r="H29" s="56">
        <v>0</v>
      </c>
      <c r="I29" s="56">
        <v>4.1833</v>
      </c>
      <c r="J29" s="56">
        <v>1.7783994540035148</v>
      </c>
      <c r="K29" s="56">
        <v>0.55700000000000005</v>
      </c>
      <c r="L29" s="56">
        <v>3.4740000000000002</v>
      </c>
      <c r="M29" s="56">
        <v>6.2538634629654248E-3</v>
      </c>
      <c r="N29" s="56">
        <v>0.15</v>
      </c>
      <c r="O29" s="182">
        <v>1.05E-8</v>
      </c>
      <c r="P29" s="182">
        <v>2.3567915000000002E-9</v>
      </c>
      <c r="Q29" s="56">
        <v>1</v>
      </c>
      <c r="R29" s="183">
        <v>9.2914428379376999E-9</v>
      </c>
      <c r="S29" s="183">
        <v>1.0505805003723801E-8</v>
      </c>
      <c r="T29" s="183">
        <v>1.20083876006155E-8</v>
      </c>
      <c r="U29" s="183">
        <v>1.03456881356819E-8</v>
      </c>
      <c r="V29" s="184">
        <v>1.04671057925978E-8</v>
      </c>
      <c r="W29" s="151">
        <v>3.430535577106996E-10</v>
      </c>
      <c r="X29" s="184">
        <v>1.0471378999744199E-8</v>
      </c>
      <c r="Y29" s="184">
        <v>3.951870029628001E-10</v>
      </c>
      <c r="Z29" s="56"/>
      <c r="AA29" s="56"/>
      <c r="AB29" s="56"/>
      <c r="AC29" s="56"/>
      <c r="AD29" s="56"/>
      <c r="AE29" s="56"/>
      <c r="AF29" s="56" t="s">
        <v>31</v>
      </c>
      <c r="AG29" s="56">
        <v>0.3</v>
      </c>
      <c r="AH29" s="56">
        <v>0</v>
      </c>
      <c r="AI29" s="56">
        <v>0.7</v>
      </c>
      <c r="AJ29" s="56" t="s">
        <v>634</v>
      </c>
      <c r="AK29" s="151" t="s">
        <v>713</v>
      </c>
      <c r="AL29" s="151" t="s">
        <v>721</v>
      </c>
      <c r="AM29" s="56">
        <f t="shared" si="0"/>
        <v>3.1627046179999998</v>
      </c>
      <c r="AN29" s="182">
        <f t="shared" si="1"/>
        <v>3.3626300956049737E-2</v>
      </c>
      <c r="AO29" s="56">
        <v>10.266</v>
      </c>
      <c r="AP29" s="56">
        <f t="shared" si="2"/>
        <v>0.40749074615234754</v>
      </c>
      <c r="AQ29" s="182">
        <v>3.1E-9</v>
      </c>
      <c r="AR29" s="182">
        <v>1.2E-10</v>
      </c>
      <c r="AS29" s="182">
        <f t="shared" si="6"/>
        <v>1.61E-9</v>
      </c>
      <c r="AT29" s="182">
        <f t="shared" si="3"/>
        <v>3.387096774193548</v>
      </c>
      <c r="AU29" s="182">
        <f t="shared" si="4"/>
        <v>87.5</v>
      </c>
      <c r="AV29" s="182">
        <f t="shared" si="5"/>
        <v>6.5217391304347823</v>
      </c>
    </row>
    <row r="30" spans="1:48" x14ac:dyDescent="0.15">
      <c r="A30" s="56" t="s">
        <v>549</v>
      </c>
      <c r="B30" s="56" t="s">
        <v>788</v>
      </c>
      <c r="C30" s="56" t="s">
        <v>690</v>
      </c>
      <c r="D30" s="151" t="s">
        <v>696</v>
      </c>
      <c r="E30" s="56">
        <v>0.05</v>
      </c>
      <c r="F30" s="56">
        <v>0.95</v>
      </c>
      <c r="G30" s="56">
        <v>0</v>
      </c>
      <c r="H30" s="56">
        <v>0</v>
      </c>
      <c r="I30" s="56">
        <v>4.2</v>
      </c>
      <c r="J30" s="56">
        <v>1.5742704754901555</v>
      </c>
      <c r="K30" s="56">
        <v>0.53900000000000003</v>
      </c>
      <c r="L30" s="56">
        <v>2.855</v>
      </c>
      <c r="M30" s="56">
        <v>9.7243943109169163E-3</v>
      </c>
      <c r="N30" s="56">
        <v>0.114</v>
      </c>
      <c r="O30" s="182">
        <v>7.6899999999999997E-9</v>
      </c>
      <c r="P30" s="182">
        <v>2.1162989999999999E-9</v>
      </c>
      <c r="Q30" s="56">
        <v>1</v>
      </c>
      <c r="R30" s="183">
        <v>6.8103166785633997E-9</v>
      </c>
      <c r="S30" s="183">
        <v>7.7451658775279404E-9</v>
      </c>
      <c r="T30" s="183">
        <v>8.9618344221167098E-9</v>
      </c>
      <c r="U30" s="183">
        <v>7.5976706177597502E-9</v>
      </c>
      <c r="V30" s="184">
        <v>7.7074879913184905E-9</v>
      </c>
      <c r="W30" s="151">
        <v>2.6939331287964908E-10</v>
      </c>
      <c r="X30" s="184">
        <v>7.7115927966958394E-9</v>
      </c>
      <c r="Y30" s="184">
        <v>3.1008553625164025E-10</v>
      </c>
      <c r="Z30" s="56"/>
      <c r="AA30" s="56"/>
      <c r="AB30" s="56"/>
      <c r="AC30" s="56"/>
      <c r="AD30" s="56"/>
      <c r="AE30" s="56"/>
      <c r="AF30" s="56" t="s">
        <v>31</v>
      </c>
      <c r="AG30" s="56">
        <v>0.3</v>
      </c>
      <c r="AH30" s="56">
        <v>0</v>
      </c>
      <c r="AI30" s="56">
        <v>0.7</v>
      </c>
      <c r="AJ30" s="56" t="s">
        <v>634</v>
      </c>
      <c r="AK30" s="151" t="s">
        <v>381</v>
      </c>
      <c r="AL30" s="151" t="s">
        <v>381</v>
      </c>
      <c r="AM30" s="56">
        <f t="shared" si="0"/>
        <v>2.4783275300000005</v>
      </c>
      <c r="AN30" s="182">
        <f t="shared" si="1"/>
        <v>3.1305473113526792E-2</v>
      </c>
      <c r="AO30" s="56">
        <v>6.8419999999999996</v>
      </c>
      <c r="AP30" s="56">
        <f t="shared" si="2"/>
        <v>0.61385559777842746</v>
      </c>
      <c r="AQ30" s="182">
        <v>3.1E-9</v>
      </c>
      <c r="AR30" s="182">
        <v>1.2E-10</v>
      </c>
      <c r="AS30" s="182">
        <f t="shared" si="6"/>
        <v>1.61E-9</v>
      </c>
      <c r="AT30" s="182">
        <f t="shared" si="3"/>
        <v>2.4806451612903224</v>
      </c>
      <c r="AU30" s="182">
        <f t="shared" si="4"/>
        <v>64.083333333333329</v>
      </c>
      <c r="AV30" s="182">
        <f t="shared" si="5"/>
        <v>4.7763975155279503</v>
      </c>
    </row>
    <row r="31" spans="1:48" x14ac:dyDescent="0.15">
      <c r="A31" s="56" t="s">
        <v>550</v>
      </c>
      <c r="B31" s="56" t="s">
        <v>788</v>
      </c>
      <c r="C31" s="56" t="s">
        <v>690</v>
      </c>
      <c r="D31" s="151" t="s">
        <v>696</v>
      </c>
      <c r="E31" s="56">
        <v>0.05</v>
      </c>
      <c r="F31" s="56">
        <v>0.95</v>
      </c>
      <c r="G31" s="56">
        <v>0</v>
      </c>
      <c r="H31" s="56">
        <v>0</v>
      </c>
      <c r="I31" s="56">
        <v>4.1333000000000002</v>
      </c>
      <c r="J31" s="56">
        <v>1.7679228942462395</v>
      </c>
      <c r="K31" s="56">
        <v>0.55200000000000005</v>
      </c>
      <c r="L31" s="56">
        <v>3.0550000000000002</v>
      </c>
      <c r="M31" s="56">
        <v>2.1945632660041521E-2</v>
      </c>
      <c r="N31" s="56">
        <v>9.5000000000000001E-2</v>
      </c>
      <c r="O31" s="182">
        <v>6.5300000000000004E-9</v>
      </c>
      <c r="P31" s="182">
        <v>1.6882794999999999E-9</v>
      </c>
      <c r="Q31" s="56">
        <v>1</v>
      </c>
      <c r="R31" s="183">
        <v>6.1786054409467202E-9</v>
      </c>
      <c r="S31" s="183">
        <v>6.5536555918386801E-9</v>
      </c>
      <c r="T31" s="183">
        <v>7.0412080015696597E-9</v>
      </c>
      <c r="U31" s="183">
        <v>6.4946519891587198E-9</v>
      </c>
      <c r="V31" s="184">
        <v>6.5386069278882201E-9</v>
      </c>
      <c r="W31" s="151">
        <v>1.0830615293359028E-10</v>
      </c>
      <c r="X31" s="184">
        <v>6.5402513656805403E-9</v>
      </c>
      <c r="Y31" s="184">
        <v>1.2468466012323968E-10</v>
      </c>
      <c r="Z31" s="56"/>
      <c r="AA31" s="56"/>
      <c r="AB31" s="56"/>
      <c r="AC31" s="56"/>
      <c r="AD31" s="56"/>
      <c r="AE31" s="56"/>
      <c r="AF31" s="56" t="s">
        <v>31</v>
      </c>
      <c r="AG31" s="56">
        <v>0.3</v>
      </c>
      <c r="AH31" s="56">
        <v>0</v>
      </c>
      <c r="AI31" s="56">
        <v>0.7</v>
      </c>
      <c r="AJ31" s="56" t="s">
        <v>634</v>
      </c>
      <c r="AK31" s="151" t="s">
        <v>381</v>
      </c>
      <c r="AL31" s="151" t="s">
        <v>721</v>
      </c>
      <c r="AM31" s="56">
        <f t="shared" si="0"/>
        <v>3.1255513600000002</v>
      </c>
      <c r="AN31" s="182">
        <f t="shared" si="1"/>
        <v>2.4269367036775725E-2</v>
      </c>
      <c r="AO31" s="56">
        <v>7.8849999999999998</v>
      </c>
      <c r="AP31" s="56">
        <f t="shared" si="2"/>
        <v>0.52419784400760938</v>
      </c>
      <c r="AQ31" s="182">
        <v>3.1E-9</v>
      </c>
      <c r="AR31" s="182">
        <v>1.2E-10</v>
      </c>
      <c r="AS31" s="182">
        <f t="shared" si="6"/>
        <v>1.61E-9</v>
      </c>
      <c r="AT31" s="182">
        <f t="shared" si="3"/>
        <v>2.1064516129032258</v>
      </c>
      <c r="AU31" s="182">
        <f t="shared" si="4"/>
        <v>54.416666666666671</v>
      </c>
      <c r="AV31" s="182">
        <f t="shared" si="5"/>
        <v>4.0559006211180124</v>
      </c>
    </row>
    <row r="32" spans="1:48" x14ac:dyDescent="0.15">
      <c r="A32" s="56" t="s">
        <v>583</v>
      </c>
      <c r="B32" s="56" t="s">
        <v>573</v>
      </c>
      <c r="C32" s="56" t="s">
        <v>691</v>
      </c>
      <c r="D32" s="151" t="s">
        <v>697</v>
      </c>
      <c r="E32" s="56">
        <v>0</v>
      </c>
      <c r="F32" s="56">
        <v>0</v>
      </c>
      <c r="G32" s="56">
        <v>0.95</v>
      </c>
      <c r="H32" s="56">
        <v>0.05</v>
      </c>
      <c r="I32" s="56">
        <v>2.6833</v>
      </c>
      <c r="J32" s="56">
        <v>1.6968445001360319</v>
      </c>
      <c r="K32" s="56">
        <v>0.85790774464492903</v>
      </c>
      <c r="L32" s="56">
        <v>2.2149999999999999</v>
      </c>
      <c r="M32" s="56">
        <v>5.7099184371145022E-2</v>
      </c>
      <c r="N32" s="56">
        <v>3.09771E-2</v>
      </c>
      <c r="O32" s="56">
        <v>3.3219367495800541E-9</v>
      </c>
      <c r="P32" s="182">
        <v>1.2416550000000001E-9</v>
      </c>
      <c r="Q32" s="56">
        <v>1</v>
      </c>
      <c r="R32" s="183">
        <v>3.2755567679104699E-9</v>
      </c>
      <c r="S32" s="183">
        <v>3.3238229590257299E-9</v>
      </c>
      <c r="T32" s="183">
        <v>3.3831248243152E-9</v>
      </c>
      <c r="U32" s="183">
        <v>3.3180296074939001E-9</v>
      </c>
      <c r="V32" s="184">
        <v>3.3223893260260798E-9</v>
      </c>
      <c r="W32" s="151">
        <v>1.3915919097470173E-11</v>
      </c>
      <c r="X32" s="184">
        <v>3.3225441121101302E-9</v>
      </c>
      <c r="Y32" s="184">
        <v>1.6052545036079784E-11</v>
      </c>
      <c r="Z32" s="56"/>
      <c r="AA32" s="56"/>
      <c r="AB32" s="56"/>
      <c r="AC32" s="56"/>
      <c r="AD32" s="56"/>
      <c r="AE32" s="56"/>
      <c r="AF32" s="56" t="s">
        <v>33</v>
      </c>
      <c r="AG32" s="56">
        <v>0.3</v>
      </c>
      <c r="AH32" s="56">
        <v>0.7</v>
      </c>
      <c r="AI32" s="56">
        <v>0</v>
      </c>
      <c r="AJ32" s="56" t="s">
        <v>633</v>
      </c>
      <c r="AK32" s="151" t="s">
        <v>713</v>
      </c>
      <c r="AL32" s="151" t="s">
        <v>381</v>
      </c>
      <c r="AM32" s="56">
        <f t="shared" si="0"/>
        <v>2.8792812576419</v>
      </c>
      <c r="AN32" s="182">
        <f t="shared" si="1"/>
        <v>1.1393408419806728E-2</v>
      </c>
      <c r="AO32" s="56">
        <v>18.5907049317432</v>
      </c>
      <c r="AP32" s="56">
        <f t="shared" si="2"/>
        <v>0.14433557037518932</v>
      </c>
      <c r="AQ32" s="182">
        <v>4.81915807354528E-9</v>
      </c>
      <c r="AR32" s="182">
        <v>1.8733439482455E-9</v>
      </c>
      <c r="AS32" s="182">
        <f t="shared" si="6"/>
        <v>3.3462510108953902E-9</v>
      </c>
      <c r="AT32" s="182">
        <f t="shared" si="3"/>
        <v>0.68931890153506115</v>
      </c>
      <c r="AU32" s="182">
        <f t="shared" si="4"/>
        <v>1.7732657970743968</v>
      </c>
      <c r="AV32" s="182">
        <f t="shared" si="5"/>
        <v>0.99273388002389273</v>
      </c>
    </row>
    <row r="33" spans="1:48" ht="15" x14ac:dyDescent="0.2">
      <c r="A33" s="56" t="s">
        <v>585</v>
      </c>
      <c r="B33" s="56" t="s">
        <v>573</v>
      </c>
      <c r="C33" s="56" t="s">
        <v>691</v>
      </c>
      <c r="D33" s="151" t="s">
        <v>697</v>
      </c>
      <c r="E33" s="56">
        <v>0</v>
      </c>
      <c r="F33" s="56">
        <v>0</v>
      </c>
      <c r="G33" s="56">
        <v>0.95</v>
      </c>
      <c r="H33" s="56">
        <v>0.05</v>
      </c>
      <c r="I33" s="56">
        <v>4.0332999999999997</v>
      </c>
      <c r="J33" s="56">
        <v>0.86826153893858504</v>
      </c>
      <c r="K33" s="56">
        <v>1.136773</v>
      </c>
      <c r="L33" s="185">
        <v>1.7517416194523387</v>
      </c>
      <c r="M33" s="56">
        <v>0.2051318</v>
      </c>
      <c r="N33" s="186">
        <v>0.18228829999999999</v>
      </c>
      <c r="O33" s="56">
        <v>2.5902552206987499E-8</v>
      </c>
      <c r="P33" s="182">
        <v>1.1923165E-8</v>
      </c>
      <c r="Q33" s="56">
        <v>1</v>
      </c>
      <c r="R33" s="183">
        <v>2.4314381706729299E-8</v>
      </c>
      <c r="S33" s="183">
        <v>2.5662838794861999E-8</v>
      </c>
      <c r="T33" s="183">
        <v>2.5903783420018501E-8</v>
      </c>
      <c r="U33" s="183">
        <v>2.5898348858259499E-8</v>
      </c>
      <c r="V33" s="184">
        <v>2.5850059245905701E-8</v>
      </c>
      <c r="W33" s="151">
        <v>9.1387398959100764E-11</v>
      </c>
      <c r="X33" s="184">
        <v>2.58334062487948E-8</v>
      </c>
      <c r="Y33" s="184">
        <v>7.68888279614995E-11</v>
      </c>
      <c r="Z33" s="56"/>
      <c r="AA33" s="56"/>
      <c r="AB33" s="56"/>
      <c r="AC33" s="56"/>
      <c r="AD33" s="56"/>
      <c r="AE33" s="56"/>
      <c r="AF33" s="56" t="s">
        <v>33</v>
      </c>
      <c r="AG33" s="56">
        <v>0.4</v>
      </c>
      <c r="AH33" s="56">
        <v>0.6</v>
      </c>
      <c r="AI33" s="56">
        <v>0</v>
      </c>
      <c r="AJ33" s="56" t="s">
        <v>633</v>
      </c>
      <c r="AK33" s="151" t="s">
        <v>720</v>
      </c>
      <c r="AL33" s="151" t="s">
        <v>381</v>
      </c>
      <c r="AM33" s="56">
        <f t="shared" si="0"/>
        <v>0.7538781</v>
      </c>
      <c r="AN33" s="182">
        <f t="shared" si="1"/>
        <v>7.7192447003063464E-2</v>
      </c>
      <c r="AO33" s="56">
        <v>11.2341297830197</v>
      </c>
      <c r="AP33" s="56">
        <f t="shared" si="2"/>
        <v>0.3590220228803393</v>
      </c>
      <c r="AQ33" s="182">
        <v>4.81915807354528E-9</v>
      </c>
      <c r="AR33" s="182">
        <v>1.8733439482455E-9</v>
      </c>
      <c r="AS33" s="182">
        <f t="shared" si="6"/>
        <v>3.3462510108953902E-9</v>
      </c>
      <c r="AT33" s="182">
        <f t="shared" si="3"/>
        <v>5.3749123418838032</v>
      </c>
      <c r="AU33" s="182">
        <f t="shared" si="4"/>
        <v>13.826906816149169</v>
      </c>
      <c r="AV33" s="182">
        <f t="shared" si="5"/>
        <v>7.7407678391874404</v>
      </c>
    </row>
    <row r="34" spans="1:48" x14ac:dyDescent="0.15">
      <c r="A34" s="56" t="s">
        <v>586</v>
      </c>
      <c r="B34" s="56" t="s">
        <v>573</v>
      </c>
      <c r="C34" s="56" t="s">
        <v>691</v>
      </c>
      <c r="D34" s="151" t="s">
        <v>697</v>
      </c>
      <c r="E34" s="56">
        <v>0</v>
      </c>
      <c r="F34" s="56">
        <v>0</v>
      </c>
      <c r="G34" s="56">
        <v>0.95</v>
      </c>
      <c r="H34" s="56">
        <v>0.05</v>
      </c>
      <c r="I34" s="56">
        <v>9.15</v>
      </c>
      <c r="J34" s="56">
        <v>1.6638361321570523</v>
      </c>
      <c r="K34" s="56">
        <v>0.66226581990580402</v>
      </c>
      <c r="L34" s="56">
        <v>2.0960000000000001</v>
      </c>
      <c r="M34" s="56">
        <v>5.6947310000000001E-2</v>
      </c>
      <c r="N34" s="56">
        <v>2.5739100000000001E-2</v>
      </c>
      <c r="O34" s="56">
        <v>2.130765770642185E-9</v>
      </c>
      <c r="P34" s="182">
        <v>8.8419300000000005E-10</v>
      </c>
      <c r="Q34" s="56">
        <v>1</v>
      </c>
      <c r="R34" s="183">
        <v>2.0046400912361999E-9</v>
      </c>
      <c r="S34" s="183">
        <v>2.1294522882541402E-9</v>
      </c>
      <c r="T34" s="183">
        <v>2.2473615425210102E-9</v>
      </c>
      <c r="U34" s="183">
        <v>2.1356839635059501E-9</v>
      </c>
      <c r="V34" s="184">
        <v>2.1304168748684001E-9</v>
      </c>
      <c r="W34" s="151">
        <v>3.080749950256982E-11</v>
      </c>
      <c r="X34" s="184">
        <v>2.1303107292903001E-9</v>
      </c>
      <c r="Y34" s="184">
        <v>3.5523121110050056E-11</v>
      </c>
      <c r="Z34" s="56"/>
      <c r="AA34" s="56"/>
      <c r="AB34" s="56"/>
      <c r="AC34" s="56"/>
      <c r="AD34" s="56"/>
      <c r="AE34" s="56"/>
      <c r="AF34" s="56" t="s">
        <v>33</v>
      </c>
      <c r="AG34" s="56">
        <v>0.4</v>
      </c>
      <c r="AH34" s="56">
        <v>0.6</v>
      </c>
      <c r="AI34" s="56">
        <v>0</v>
      </c>
      <c r="AJ34" s="56" t="s">
        <v>633</v>
      </c>
      <c r="AK34" s="151" t="s">
        <v>713</v>
      </c>
      <c r="AL34" s="151" t="s">
        <v>381</v>
      </c>
      <c r="AM34" s="56">
        <f t="shared" si="0"/>
        <v>2.76835067467134</v>
      </c>
      <c r="AN34" s="182">
        <f t="shared" ref="AN34:AN54" si="7">N34*SQRT( (P34/O34)^2 - (M34/K34)^2 )</f>
        <v>1.0448991319398426E-2</v>
      </c>
      <c r="AO34" s="56">
        <v>17.013526249640801</v>
      </c>
      <c r="AP34" s="56">
        <f t="shared" si="2"/>
        <v>0.53780738135888673</v>
      </c>
      <c r="AQ34" s="182">
        <v>4.81915807354528E-9</v>
      </c>
      <c r="AR34" s="182">
        <v>1.8733439482455E-9</v>
      </c>
      <c r="AS34" s="182">
        <f t="shared" si="6"/>
        <v>3.3462510108953902E-9</v>
      </c>
      <c r="AT34" s="182">
        <f t="shared" si="3"/>
        <v>0.44214481827002156</v>
      </c>
      <c r="AU34" s="182">
        <f t="shared" si="4"/>
        <v>1.1374130055710145</v>
      </c>
      <c r="AV34" s="182">
        <f t="shared" si="5"/>
        <v>0.63676208500331077</v>
      </c>
    </row>
    <row r="35" spans="1:48" x14ac:dyDescent="0.15">
      <c r="A35" s="56" t="s">
        <v>587</v>
      </c>
      <c r="B35" s="56" t="s">
        <v>573</v>
      </c>
      <c r="C35" s="56" t="s">
        <v>691</v>
      </c>
      <c r="D35" s="151" t="s">
        <v>697</v>
      </c>
      <c r="E35" s="56">
        <v>0</v>
      </c>
      <c r="F35" s="56">
        <v>0</v>
      </c>
      <c r="G35" s="56">
        <v>0.95</v>
      </c>
      <c r="H35" s="56">
        <v>0.05</v>
      </c>
      <c r="I35" s="56">
        <v>1.7833000000000001</v>
      </c>
      <c r="J35" s="56">
        <v>2.1810785044681036</v>
      </c>
      <c r="K35" s="56">
        <v>0.98463900354119804</v>
      </c>
      <c r="L35" s="56">
        <v>3.0710000000000002</v>
      </c>
      <c r="M35" s="56">
        <v>5.9439330126580391E-2</v>
      </c>
      <c r="N35" s="56">
        <v>4.4434000000000001E-2</v>
      </c>
      <c r="O35" s="56">
        <v>5.4689311854186988E-9</v>
      </c>
      <c r="P35" s="182">
        <v>1.4153415000000001E-9</v>
      </c>
      <c r="Q35" s="56">
        <v>1</v>
      </c>
      <c r="R35" s="183">
        <v>5.29843493995691E-9</v>
      </c>
      <c r="S35" s="183">
        <v>5.46910050806455E-9</v>
      </c>
      <c r="T35" s="183">
        <v>5.6415308513786201E-9</v>
      </c>
      <c r="U35" s="183">
        <v>5.4612317810856198E-9</v>
      </c>
      <c r="V35" s="184">
        <v>5.4689430417517397E-9</v>
      </c>
      <c r="W35" s="151">
        <v>4.3759253259530464E-11</v>
      </c>
      <c r="X35" s="184">
        <v>5.4689573205044802E-9</v>
      </c>
      <c r="Y35" s="184">
        <v>5.0472419912769832E-11</v>
      </c>
      <c r="Z35" s="56"/>
      <c r="AA35" s="56"/>
      <c r="AB35" s="56"/>
      <c r="AC35" s="56"/>
      <c r="AD35" s="56"/>
      <c r="AE35" s="56"/>
      <c r="AF35" s="56" t="s">
        <v>33</v>
      </c>
      <c r="AG35" s="56">
        <v>0.4</v>
      </c>
      <c r="AH35" s="56">
        <v>0.6</v>
      </c>
      <c r="AI35" s="56">
        <v>0</v>
      </c>
      <c r="AJ35" s="56" t="s">
        <v>633</v>
      </c>
      <c r="AK35" s="151" t="s">
        <v>720</v>
      </c>
      <c r="AL35" s="151" t="s">
        <v>381</v>
      </c>
      <c r="AM35" s="56">
        <f t="shared" si="0"/>
        <v>4.7571034426528191</v>
      </c>
      <c r="AN35" s="182">
        <f t="shared" si="7"/>
        <v>1.1182159988822878E-2</v>
      </c>
      <c r="AO35" s="56">
        <v>36.466829629559903</v>
      </c>
      <c r="AP35" s="56">
        <f t="shared" si="2"/>
        <v>4.8901975250254894E-2</v>
      </c>
      <c r="AQ35" s="182">
        <v>4.81915807354528E-9</v>
      </c>
      <c r="AR35" s="182">
        <v>1.8733439482455E-9</v>
      </c>
      <c r="AS35" s="182">
        <f t="shared" si="6"/>
        <v>3.3462510108953902E-9</v>
      </c>
      <c r="AT35" s="182">
        <f t="shared" si="3"/>
        <v>1.1348312510104912</v>
      </c>
      <c r="AU35" s="182">
        <f t="shared" si="4"/>
        <v>2.9193417420974317</v>
      </c>
      <c r="AV35" s="182">
        <f t="shared" si="5"/>
        <v>1.6343457701206108</v>
      </c>
    </row>
    <row r="36" spans="1:48" x14ac:dyDescent="0.15">
      <c r="A36" s="56" t="s">
        <v>588</v>
      </c>
      <c r="B36" s="56" t="s">
        <v>573</v>
      </c>
      <c r="C36" s="56" t="s">
        <v>691</v>
      </c>
      <c r="D36" s="151" t="s">
        <v>697</v>
      </c>
      <c r="E36" s="56">
        <v>0</v>
      </c>
      <c r="F36" s="56">
        <v>0</v>
      </c>
      <c r="G36" s="56">
        <v>0.95</v>
      </c>
      <c r="H36" s="56">
        <v>0.05</v>
      </c>
      <c r="I36" s="56">
        <v>19.033300000000001</v>
      </c>
      <c r="J36" s="56">
        <v>1.8099091137402452</v>
      </c>
      <c r="K36" s="56">
        <v>1.160312</v>
      </c>
      <c r="L36" s="56">
        <v>3.181</v>
      </c>
      <c r="M36" s="56">
        <v>6.7135323553240644E-2</v>
      </c>
      <c r="N36" s="182">
        <v>0.110945</v>
      </c>
      <c r="O36" s="56">
        <v>1.6091351855000001E-8</v>
      </c>
      <c r="P36" s="182">
        <v>3.9822929999999996E-9</v>
      </c>
      <c r="Q36" s="56">
        <v>1</v>
      </c>
      <c r="R36" s="183">
        <v>1.5713081265423401E-8</v>
      </c>
      <c r="S36" s="183">
        <v>1.6115592626693799E-8</v>
      </c>
      <c r="T36" s="183">
        <v>1.6653292889038E-8</v>
      </c>
      <c r="U36" s="183">
        <v>1.6043448666209099E-8</v>
      </c>
      <c r="V36" s="184">
        <v>1.6097507671997299E-8</v>
      </c>
      <c r="W36" s="151">
        <v>1.1876700288180241E-10</v>
      </c>
      <c r="X36" s="184">
        <v>1.6099508484763001E-8</v>
      </c>
      <c r="Y36" s="184">
        <v>1.3673496041079978E-10</v>
      </c>
      <c r="Z36" s="56"/>
      <c r="AA36" s="56"/>
      <c r="AB36" s="56"/>
      <c r="AC36" s="56"/>
      <c r="AD36" s="56"/>
      <c r="AE36" s="56"/>
      <c r="AF36" s="56" t="s">
        <v>33</v>
      </c>
      <c r="AG36" s="56">
        <v>0.4</v>
      </c>
      <c r="AH36" s="56">
        <v>0.6</v>
      </c>
      <c r="AI36" s="56">
        <v>0</v>
      </c>
      <c r="AJ36" s="56" t="s">
        <v>633</v>
      </c>
      <c r="AK36" s="151" t="s">
        <v>381</v>
      </c>
      <c r="AL36" s="151" t="s">
        <v>381</v>
      </c>
      <c r="AM36" s="56">
        <f t="shared" si="0"/>
        <v>3.2757709999999998</v>
      </c>
      <c r="AN36" s="182">
        <f t="shared" si="7"/>
        <v>2.669576582598357E-2</v>
      </c>
      <c r="AO36" s="56">
        <v>38.456815185960203</v>
      </c>
      <c r="AP36" s="56">
        <f t="shared" si="2"/>
        <v>0.49492657954028052</v>
      </c>
      <c r="AQ36" s="182">
        <v>4.81915807354528E-9</v>
      </c>
      <c r="AR36" s="182">
        <v>1.8733439482455E-9</v>
      </c>
      <c r="AS36" s="182">
        <f t="shared" si="6"/>
        <v>3.3462510108953902E-9</v>
      </c>
      <c r="AT36" s="182">
        <f t="shared" si="3"/>
        <v>3.3390379832803818</v>
      </c>
      <c r="AU36" s="182">
        <f t="shared" si="4"/>
        <v>8.5896409306313064</v>
      </c>
      <c r="AV36" s="182">
        <f t="shared" si="5"/>
        <v>4.8087701139593459</v>
      </c>
    </row>
    <row r="37" spans="1:48" ht="15" x14ac:dyDescent="0.2">
      <c r="A37" s="56" t="s">
        <v>589</v>
      </c>
      <c r="B37" s="56" t="s">
        <v>573</v>
      </c>
      <c r="C37" s="56" t="s">
        <v>691</v>
      </c>
      <c r="D37" s="151" t="s">
        <v>697</v>
      </c>
      <c r="E37" s="56">
        <v>0</v>
      </c>
      <c r="F37" s="56">
        <v>0</v>
      </c>
      <c r="G37" s="56">
        <v>0.95</v>
      </c>
      <c r="H37" s="56">
        <v>0.05</v>
      </c>
      <c r="I37" s="56">
        <v>19.05</v>
      </c>
      <c r="J37" s="56">
        <v>2.0418631198001496</v>
      </c>
      <c r="K37" s="56">
        <v>1.0603039999999999</v>
      </c>
      <c r="L37" s="56">
        <v>2.9689999999999999</v>
      </c>
      <c r="M37" s="56">
        <v>8.0571039999778493E-2</v>
      </c>
      <c r="N37" s="186">
        <v>5.1283009999999997E-2</v>
      </c>
      <c r="O37" s="56">
        <v>6.7969475793799989E-9</v>
      </c>
      <c r="P37" s="182">
        <v>1.8231065E-9</v>
      </c>
      <c r="Q37" s="56">
        <v>1</v>
      </c>
      <c r="R37" s="183">
        <v>6.4488762544071602E-9</v>
      </c>
      <c r="S37" s="183">
        <v>6.7934501997318897E-9</v>
      </c>
      <c r="T37" s="183">
        <v>7.1197227017026697E-9</v>
      </c>
      <c r="U37" s="183">
        <v>6.8120041841707299E-9</v>
      </c>
      <c r="V37" s="184">
        <v>6.79601446017483E-9</v>
      </c>
      <c r="W37" s="151">
        <v>8.5186278161729813E-11</v>
      </c>
      <c r="X37" s="184">
        <v>6.7957309404689797E-9</v>
      </c>
      <c r="Y37" s="184">
        <v>9.8228068218870726E-11</v>
      </c>
      <c r="Z37" s="56"/>
      <c r="AA37" s="56"/>
      <c r="AB37" s="56"/>
      <c r="AC37" s="56"/>
      <c r="AD37" s="56"/>
      <c r="AE37" s="56"/>
      <c r="AF37" s="56" t="s">
        <v>33</v>
      </c>
      <c r="AG37" s="56">
        <v>0.4</v>
      </c>
      <c r="AH37" s="56">
        <v>0.6</v>
      </c>
      <c r="AI37" s="56">
        <v>0</v>
      </c>
      <c r="AJ37" s="56" t="s">
        <v>633</v>
      </c>
      <c r="AK37" s="151" t="s">
        <v>381</v>
      </c>
      <c r="AL37" s="151" t="s">
        <v>723</v>
      </c>
      <c r="AM37" s="56">
        <f t="shared" si="0"/>
        <v>4.1692049999999998</v>
      </c>
      <c r="AN37" s="182">
        <f t="shared" si="7"/>
        <v>1.3191800893762937E-2</v>
      </c>
      <c r="AO37" s="56">
        <v>33.6950168118397</v>
      </c>
      <c r="AP37" s="56">
        <f t="shared" si="2"/>
        <v>0.56536549918877743</v>
      </c>
      <c r="AQ37" s="182">
        <v>4.81915807354528E-9</v>
      </c>
      <c r="AR37" s="182">
        <v>1.8733439482455E-9</v>
      </c>
      <c r="AS37" s="182">
        <f t="shared" si="6"/>
        <v>3.3462510108953902E-9</v>
      </c>
      <c r="AT37" s="182">
        <f t="shared" si="3"/>
        <v>1.4104014592697789</v>
      </c>
      <c r="AU37" s="182">
        <f t="shared" si="4"/>
        <v>3.6282432736101407</v>
      </c>
      <c r="AV37" s="182">
        <f t="shared" si="5"/>
        <v>2.0312127085652403</v>
      </c>
    </row>
    <row r="38" spans="1:48" ht="15" x14ac:dyDescent="0.2">
      <c r="A38" s="56" t="s">
        <v>590</v>
      </c>
      <c r="B38" s="56" t="s">
        <v>573</v>
      </c>
      <c r="C38" s="56" t="s">
        <v>691</v>
      </c>
      <c r="D38" s="151" t="s">
        <v>697</v>
      </c>
      <c r="E38" s="56">
        <v>0</v>
      </c>
      <c r="F38" s="56">
        <v>0</v>
      </c>
      <c r="G38" s="56">
        <v>0.95</v>
      </c>
      <c r="H38" s="56">
        <v>0.05</v>
      </c>
      <c r="I38" s="56">
        <v>1.2666999999999999</v>
      </c>
      <c r="J38" s="56">
        <v>0.66258735273169833</v>
      </c>
      <c r="K38" s="56">
        <v>0.44539410000000001</v>
      </c>
      <c r="L38" s="56">
        <v>2.762</v>
      </c>
      <c r="M38" s="56">
        <v>4.9701490000000001E-2</v>
      </c>
      <c r="N38" s="186">
        <v>0.39695720000000001</v>
      </c>
      <c r="O38" s="56">
        <v>2.2100299354064998E-8</v>
      </c>
      <c r="P38" s="182">
        <v>2.5744339999999998E-9</v>
      </c>
      <c r="Q38" s="56">
        <v>1</v>
      </c>
      <c r="R38" s="183">
        <v>1.5863723450483799E-8</v>
      </c>
      <c r="S38" s="183">
        <v>2.20104954667706E-8</v>
      </c>
      <c r="T38" s="183">
        <v>2.7680428873522699E-8</v>
      </c>
      <c r="U38" s="183">
        <v>2.2403543868960999E-8</v>
      </c>
      <c r="V38" s="183">
        <v>2.2076382768309902E-8</v>
      </c>
      <c r="W38" s="182">
        <v>1.5358641562780401E-9</v>
      </c>
      <c r="X38" s="183">
        <v>2.2068890844071001E-8</v>
      </c>
      <c r="Y38" s="183">
        <v>1.77287845988784E-9</v>
      </c>
      <c r="Z38" s="56"/>
      <c r="AA38" s="56"/>
      <c r="AB38" s="56"/>
      <c r="AC38" s="56"/>
      <c r="AD38" s="56"/>
      <c r="AE38" s="56"/>
      <c r="AF38" s="56" t="s">
        <v>33</v>
      </c>
      <c r="AG38" s="56">
        <v>0.2</v>
      </c>
      <c r="AH38" s="56">
        <v>0</v>
      </c>
      <c r="AI38" s="56">
        <v>0.8</v>
      </c>
      <c r="AJ38" s="56" t="s">
        <v>634</v>
      </c>
      <c r="AK38" s="151" t="s">
        <v>713</v>
      </c>
      <c r="AL38" s="151" t="s">
        <v>381</v>
      </c>
      <c r="AM38" s="56">
        <v>0.43902200000000002</v>
      </c>
      <c r="AN38" s="182">
        <f t="shared" si="7"/>
        <v>1.3268682281702531E-2</v>
      </c>
      <c r="AO38" s="139">
        <v>31.265404293464002</v>
      </c>
      <c r="AP38" s="56">
        <f t="shared" si="2"/>
        <v>4.0514428923114937E-2</v>
      </c>
      <c r="AQ38" s="182">
        <v>4.81915807354528E-9</v>
      </c>
      <c r="AR38" s="182">
        <v>1.8733439482455E-9</v>
      </c>
      <c r="AS38" s="182">
        <f t="shared" si="6"/>
        <v>3.3462510108953902E-9</v>
      </c>
      <c r="AT38" s="182">
        <f t="shared" si="3"/>
        <v>4.5859253871302483</v>
      </c>
      <c r="AU38" s="182">
        <f t="shared" si="4"/>
        <v>11.797245975445815</v>
      </c>
      <c r="AV38" s="182">
        <f t="shared" si="5"/>
        <v>6.6044953836715905</v>
      </c>
    </row>
    <row r="39" spans="1:48" x14ac:dyDescent="0.15">
      <c r="A39" s="56" t="s">
        <v>591</v>
      </c>
      <c r="B39" s="56" t="s">
        <v>573</v>
      </c>
      <c r="C39" s="56" t="s">
        <v>691</v>
      </c>
      <c r="D39" s="151" t="s">
        <v>697</v>
      </c>
      <c r="E39" s="56">
        <v>0</v>
      </c>
      <c r="F39" s="56">
        <v>0</v>
      </c>
      <c r="G39" s="56">
        <v>0.95</v>
      </c>
      <c r="H39" s="56">
        <v>0.05</v>
      </c>
      <c r="I39" s="56">
        <v>8.8000000000000007</v>
      </c>
      <c r="J39" s="56">
        <v>1.4079360780944568</v>
      </c>
      <c r="K39" s="56">
        <v>0.61468959999999995</v>
      </c>
      <c r="L39" s="56">
        <v>2.0910000000000002</v>
      </c>
      <c r="M39" s="56">
        <v>2.7755863304399921E-2</v>
      </c>
      <c r="N39" s="182">
        <v>5.6211589999999999E-2</v>
      </c>
      <c r="O39" s="56">
        <v>4.3190849715579996E-9</v>
      </c>
      <c r="P39" s="182">
        <v>1.5787459999999999E-9</v>
      </c>
      <c r="Q39" s="56">
        <v>1</v>
      </c>
      <c r="R39" s="183">
        <v>4.0343581482291899E-9</v>
      </c>
      <c r="S39" s="183">
        <v>4.34009767406927E-9</v>
      </c>
      <c r="T39" s="183">
        <v>4.7642418947043201E-9</v>
      </c>
      <c r="U39" s="183">
        <v>4.2789047919185398E-9</v>
      </c>
      <c r="V39" s="184">
        <v>4.32432035138473E-9</v>
      </c>
      <c r="W39" s="151">
        <v>9.055703435832981E-11</v>
      </c>
      <c r="X39" s="184">
        <v>4.3260172349603897E-9</v>
      </c>
      <c r="Y39" s="184">
        <v>1.0412629769461061E-10</v>
      </c>
      <c r="Z39" s="56"/>
      <c r="AA39" s="56"/>
      <c r="AB39" s="56"/>
      <c r="AC39" s="56"/>
      <c r="AD39" s="56"/>
      <c r="AE39" s="56"/>
      <c r="AF39" s="56" t="s">
        <v>33</v>
      </c>
      <c r="AG39" s="56">
        <v>0.2</v>
      </c>
      <c r="AH39" s="56">
        <v>0</v>
      </c>
      <c r="AI39" s="56">
        <v>0.8</v>
      </c>
      <c r="AJ39" s="56" t="s">
        <v>634</v>
      </c>
      <c r="AK39" s="151" t="s">
        <v>713</v>
      </c>
      <c r="AL39" s="151" t="s">
        <v>381</v>
      </c>
      <c r="AM39" s="56">
        <f>J39^2</f>
        <v>1.9822840000000002</v>
      </c>
      <c r="AN39" s="182">
        <f t="shared" si="7"/>
        <v>2.0389527306960552E-2</v>
      </c>
      <c r="AO39" s="56">
        <v>17.0618020655197</v>
      </c>
      <c r="AP39" s="56">
        <f t="shared" si="2"/>
        <v>0.51577201319103183</v>
      </c>
      <c r="AQ39" s="182">
        <v>4.81915807354528E-9</v>
      </c>
      <c r="AR39" s="182">
        <v>1.8733439482455E-9</v>
      </c>
      <c r="AS39" s="182">
        <f t="shared" si="6"/>
        <v>3.3462510108953902E-9</v>
      </c>
      <c r="AT39" s="182">
        <f t="shared" si="3"/>
        <v>0.89623226830171299</v>
      </c>
      <c r="AU39" s="182">
        <f t="shared" si="4"/>
        <v>2.3055483087358755</v>
      </c>
      <c r="AV39" s="182">
        <f t="shared" si="5"/>
        <v>1.290723546289583</v>
      </c>
    </row>
    <row r="40" spans="1:48" x14ac:dyDescent="0.15">
      <c r="A40" s="56" t="s">
        <v>592</v>
      </c>
      <c r="B40" s="56" t="s">
        <v>573</v>
      </c>
      <c r="C40" s="56" t="s">
        <v>691</v>
      </c>
      <c r="D40" s="151" t="s">
        <v>697</v>
      </c>
      <c r="E40" s="56">
        <v>0</v>
      </c>
      <c r="F40" s="56">
        <v>0</v>
      </c>
      <c r="G40" s="56">
        <v>0.95</v>
      </c>
      <c r="H40" s="56">
        <v>0.05</v>
      </c>
      <c r="I40" s="187">
        <v>1.1333</v>
      </c>
      <c r="J40" s="56">
        <v>2.0322396512222665</v>
      </c>
      <c r="K40" s="56">
        <v>0.42108139999999999</v>
      </c>
      <c r="L40" s="56">
        <v>3.5569999999999999</v>
      </c>
      <c r="M40" s="56">
        <v>4.5094499999999999E-3</v>
      </c>
      <c r="N40" s="182">
        <v>0.10920489999999999</v>
      </c>
      <c r="O40" s="56">
        <v>5.748019022357499E-9</v>
      </c>
      <c r="P40" s="182">
        <v>1.2395660000000001E-9</v>
      </c>
      <c r="Q40" s="56">
        <v>1</v>
      </c>
      <c r="R40" s="188">
        <v>5.2446439286733298E-9</v>
      </c>
      <c r="S40" s="188">
        <v>5.7695713992582998E-9</v>
      </c>
      <c r="T40" s="188">
        <v>6.4142342560822299E-9</v>
      </c>
      <c r="U40" s="188">
        <v>5.7037741000461998E-9</v>
      </c>
      <c r="V40" s="188">
        <v>5.7534938324264996E-9</v>
      </c>
      <c r="W40" s="188">
        <v>1.47525314991819E-10</v>
      </c>
      <c r="X40" s="188">
        <v>5.7552583065258898E-9</v>
      </c>
      <c r="Y40" s="188">
        <v>1.6994559126485699E-10</v>
      </c>
      <c r="Z40" s="56"/>
      <c r="AA40" s="56"/>
      <c r="AB40" s="56"/>
      <c r="AC40" s="56"/>
      <c r="AD40" s="56"/>
      <c r="AE40" s="56"/>
      <c r="AF40" s="56" t="s">
        <v>33</v>
      </c>
      <c r="AG40" s="56">
        <v>0.2</v>
      </c>
      <c r="AH40" s="56">
        <v>0</v>
      </c>
      <c r="AI40" s="56">
        <v>0.8</v>
      </c>
      <c r="AJ40" s="56" t="s">
        <v>634</v>
      </c>
      <c r="AK40" s="151" t="s">
        <v>713</v>
      </c>
      <c r="AL40" s="151" t="s">
        <v>721</v>
      </c>
      <c r="AM40" s="56">
        <v>4.1299979999999996</v>
      </c>
      <c r="AN40" s="182">
        <f t="shared" si="7"/>
        <v>2.3521088409013249E-2</v>
      </c>
      <c r="AO40" s="56"/>
      <c r="AP40" s="56"/>
      <c r="AQ40" s="182"/>
      <c r="AR40" s="182"/>
      <c r="AS40" s="182"/>
      <c r="AT40" s="182"/>
      <c r="AU40" s="182"/>
      <c r="AV40" s="182"/>
    </row>
    <row r="41" spans="1:48" x14ac:dyDescent="0.15">
      <c r="A41" s="56" t="s">
        <v>595</v>
      </c>
      <c r="B41" s="56" t="s">
        <v>594</v>
      </c>
      <c r="C41" s="56" t="s">
        <v>691</v>
      </c>
      <c r="D41" s="151" t="s">
        <v>697</v>
      </c>
      <c r="E41" s="56">
        <v>0</v>
      </c>
      <c r="F41" s="56">
        <v>0</v>
      </c>
      <c r="G41" s="56">
        <v>0.8</v>
      </c>
      <c r="H41" s="56">
        <v>0.2</v>
      </c>
      <c r="I41" s="56">
        <v>3.6</v>
      </c>
      <c r="J41" s="56">
        <v>3.5368435994127871</v>
      </c>
      <c r="K41" s="151">
        <v>0.94141366120616898</v>
      </c>
      <c r="L41" s="56">
        <v>4.1360000000000001</v>
      </c>
      <c r="M41" s="56">
        <v>5.0657664752307305E-2</v>
      </c>
      <c r="N41" s="182">
        <v>0.102955</v>
      </c>
      <c r="O41" s="56">
        <v>1.211540543618514E-8</v>
      </c>
      <c r="P41" s="182">
        <v>3.4014100000000001E-9</v>
      </c>
      <c r="Q41" s="56">
        <v>1</v>
      </c>
      <c r="R41" s="183">
        <v>1.09290756677629E-8</v>
      </c>
      <c r="S41" s="183">
        <v>1.2117334192475E-8</v>
      </c>
      <c r="T41" s="183">
        <v>1.33225014259743E-8</v>
      </c>
      <c r="U41" s="183">
        <v>1.2064148245413599E-8</v>
      </c>
      <c r="V41" s="184">
        <v>1.21156325772152E-8</v>
      </c>
      <c r="W41" s="151">
        <v>3.053470888344E-10</v>
      </c>
      <c r="X41" s="184">
        <v>1.2115793060395099E-8</v>
      </c>
      <c r="Y41" s="184">
        <v>3.521951601674003E-10</v>
      </c>
      <c r="Z41" s="56"/>
      <c r="AA41" s="56"/>
      <c r="AB41" s="56"/>
      <c r="AC41" s="56"/>
      <c r="AD41" s="56"/>
      <c r="AE41" s="56"/>
      <c r="AF41" s="56" t="s">
        <v>33</v>
      </c>
      <c r="AG41" s="56">
        <v>0.3</v>
      </c>
      <c r="AH41" s="56">
        <v>0.7</v>
      </c>
      <c r="AI41" s="56">
        <v>0</v>
      </c>
      <c r="AJ41" s="56" t="s">
        <v>633</v>
      </c>
      <c r="AK41" s="151" t="s">
        <v>381</v>
      </c>
      <c r="AL41" s="151" t="s">
        <v>381</v>
      </c>
      <c r="AM41" s="56">
        <f t="shared" ref="AM41:AM47" si="8">J41^2</f>
        <v>12.509262646707199</v>
      </c>
      <c r="AN41" s="182">
        <f t="shared" si="7"/>
        <v>2.83688171038902E-2</v>
      </c>
      <c r="AO41" s="56">
        <v>54.534707587329997</v>
      </c>
      <c r="AP41" s="56">
        <f t="shared" ref="AP41:AP47" si="9">I41/AO41</f>
        <v>6.6013006381946474E-2</v>
      </c>
      <c r="AQ41" s="182">
        <v>4.81915807354528E-9</v>
      </c>
      <c r="AR41" s="182">
        <v>1.8733439482455E-9</v>
      </c>
      <c r="AS41" s="182">
        <f t="shared" si="6"/>
        <v>3.3462510108953902E-9</v>
      </c>
      <c r="AT41" s="182">
        <f t="shared" ref="AT41:AT47" si="10">O41/AQ41</f>
        <v>2.5140087233686184</v>
      </c>
      <c r="AU41" s="182">
        <f t="shared" ref="AU41:AU47" si="11">O41/AR41</f>
        <v>6.4672616299489212</v>
      </c>
      <c r="AV41" s="182">
        <f t="shared" ref="AV41:AV47" si="12">O41/(0.5*(AQ41+AR41))</f>
        <v>3.6205907437121096</v>
      </c>
    </row>
    <row r="42" spans="1:48" x14ac:dyDescent="0.15">
      <c r="A42" s="56" t="s">
        <v>597</v>
      </c>
      <c r="B42" s="56" t="s">
        <v>594</v>
      </c>
      <c r="C42" s="56" t="s">
        <v>691</v>
      </c>
      <c r="D42" s="151" t="s">
        <v>697</v>
      </c>
      <c r="E42" s="56">
        <v>0</v>
      </c>
      <c r="F42" s="56">
        <v>0</v>
      </c>
      <c r="G42" s="56">
        <v>0.8</v>
      </c>
      <c r="H42" s="56">
        <v>0.2</v>
      </c>
      <c r="I42" s="56">
        <v>33.866700000000002</v>
      </c>
      <c r="J42" s="56">
        <v>3.3913311340863195</v>
      </c>
      <c r="K42" s="56">
        <v>0.64803375436839805</v>
      </c>
      <c r="L42" s="56">
        <v>3.8210000000000002</v>
      </c>
      <c r="M42" s="56">
        <v>3.5457492022973373E-2</v>
      </c>
      <c r="N42" s="182">
        <v>7.6621209999999995E-2</v>
      </c>
      <c r="O42" s="56">
        <v>6.20664129756868E-9</v>
      </c>
      <c r="P42" s="182">
        <v>2.07148E-9</v>
      </c>
      <c r="Q42" s="56">
        <v>1</v>
      </c>
      <c r="R42" s="183">
        <v>5.5915137570381897E-9</v>
      </c>
      <c r="S42" s="183">
        <v>6.2075772805094097E-9</v>
      </c>
      <c r="T42" s="183">
        <v>6.8320405899345703E-9</v>
      </c>
      <c r="U42" s="183">
        <v>6.1786652000257901E-9</v>
      </c>
      <c r="V42" s="184">
        <v>6.2067434590873904E-9</v>
      </c>
      <c r="W42" s="151">
        <v>1.5826202220648953E-10</v>
      </c>
      <c r="X42" s="184">
        <v>6.2068213654038598E-9</v>
      </c>
      <c r="Y42" s="184">
        <v>1.8254342587348983E-10</v>
      </c>
      <c r="Z42" s="56"/>
      <c r="AA42" s="56"/>
      <c r="AB42" s="56"/>
      <c r="AC42" s="56"/>
      <c r="AD42" s="56"/>
      <c r="AE42" s="56"/>
      <c r="AF42" s="56" t="s">
        <v>33</v>
      </c>
      <c r="AG42" s="56">
        <v>0.3</v>
      </c>
      <c r="AH42" s="56">
        <v>0.7</v>
      </c>
      <c r="AI42" s="56">
        <v>0</v>
      </c>
      <c r="AJ42" s="56" t="s">
        <v>633</v>
      </c>
      <c r="AK42" s="151" t="s">
        <v>381</v>
      </c>
      <c r="AL42" s="151" t="s">
        <v>713</v>
      </c>
      <c r="AM42" s="56">
        <f t="shared" si="8"/>
        <v>11.501126861023202</v>
      </c>
      <c r="AN42" s="182">
        <f t="shared" si="7"/>
        <v>2.5226505028682018E-2</v>
      </c>
      <c r="AO42" s="56">
        <v>47.945327992098001</v>
      </c>
      <c r="AP42" s="56">
        <f t="shared" si="9"/>
        <v>0.70636079506186011</v>
      </c>
      <c r="AQ42" s="182">
        <v>4.81915807354528E-9</v>
      </c>
      <c r="AR42" s="182">
        <v>1.8733439482455E-9</v>
      </c>
      <c r="AS42" s="182">
        <f t="shared" si="6"/>
        <v>3.3462510108953902E-9</v>
      </c>
      <c r="AT42" s="182">
        <f t="shared" si="10"/>
        <v>1.287909880283856</v>
      </c>
      <c r="AU42" s="182">
        <f t="shared" si="11"/>
        <v>3.3131349442698848</v>
      </c>
      <c r="AV42" s="182">
        <f t="shared" si="12"/>
        <v>1.8548044594861119</v>
      </c>
    </row>
    <row r="43" spans="1:48" x14ac:dyDescent="0.15">
      <c r="A43" s="56" t="s">
        <v>602</v>
      </c>
      <c r="B43" s="56" t="s">
        <v>594</v>
      </c>
      <c r="C43" s="56" t="s">
        <v>691</v>
      </c>
      <c r="D43" s="151" t="s">
        <v>697</v>
      </c>
      <c r="E43" s="56">
        <v>0</v>
      </c>
      <c r="F43" s="56">
        <v>0</v>
      </c>
      <c r="G43" s="56">
        <v>0.8</v>
      </c>
      <c r="H43" s="56">
        <v>0.2</v>
      </c>
      <c r="I43" s="56">
        <v>2.0667</v>
      </c>
      <c r="J43" s="56">
        <v>2.0605152574534142</v>
      </c>
      <c r="K43" s="56">
        <v>0.62216463938926203</v>
      </c>
      <c r="L43" s="56">
        <v>2.2610000000000001</v>
      </c>
      <c r="M43" s="56">
        <v>0.12398128541251682</v>
      </c>
      <c r="N43" s="182">
        <v>6.0443570000000002E-2</v>
      </c>
      <c r="O43" s="56">
        <v>4.7007314915562022E-9</v>
      </c>
      <c r="P43" s="182">
        <v>3.037006E-9</v>
      </c>
      <c r="Q43" s="56">
        <v>1</v>
      </c>
      <c r="R43" s="183">
        <v>3.0326000597386001E-9</v>
      </c>
      <c r="S43" s="183">
        <v>4.682855665557E-9</v>
      </c>
      <c r="T43" s="183">
        <v>6.2393069026162497E-9</v>
      </c>
      <c r="U43" s="183">
        <v>4.7789492367350799E-9</v>
      </c>
      <c r="V43" s="184">
        <v>4.6959598105712904E-9</v>
      </c>
      <c r="W43" s="151">
        <v>4.0748141836150001E-10</v>
      </c>
      <c r="X43" s="184">
        <v>4.6944999683558999E-9</v>
      </c>
      <c r="Y43" s="184">
        <v>4.6987743862801032E-10</v>
      </c>
      <c r="Z43" s="56"/>
      <c r="AA43" s="56"/>
      <c r="AB43" s="56"/>
      <c r="AC43" s="56"/>
      <c r="AD43" s="56"/>
      <c r="AE43" s="56"/>
      <c r="AF43" s="56" t="s">
        <v>33</v>
      </c>
      <c r="AG43" s="56">
        <v>0.4</v>
      </c>
      <c r="AH43" s="56">
        <v>0.6</v>
      </c>
      <c r="AI43" s="56">
        <v>0</v>
      </c>
      <c r="AJ43" s="56" t="s">
        <v>633</v>
      </c>
      <c r="AK43" s="151" t="s">
        <v>381</v>
      </c>
      <c r="AL43" s="151" t="s">
        <v>381</v>
      </c>
      <c r="AM43" s="56">
        <f t="shared" si="8"/>
        <v>4.2457231261983104</v>
      </c>
      <c r="AN43" s="182">
        <f t="shared" si="7"/>
        <v>3.7146864435912121E-2</v>
      </c>
      <c r="AO43" s="56">
        <v>15.980827172716101</v>
      </c>
      <c r="AP43" s="56">
        <f t="shared" si="9"/>
        <v>0.1293237188328058</v>
      </c>
      <c r="AQ43" s="182">
        <v>4.81915807354528E-9</v>
      </c>
      <c r="AR43" s="182">
        <v>1.8733439482455E-9</v>
      </c>
      <c r="AS43" s="182">
        <f t="shared" si="6"/>
        <v>3.3462510108953902E-9</v>
      </c>
      <c r="AT43" s="182">
        <f t="shared" si="10"/>
        <v>0.97542587726283991</v>
      </c>
      <c r="AU43" s="182">
        <f t="shared" si="11"/>
        <v>2.5092730547205289</v>
      </c>
      <c r="AV43" s="182">
        <f t="shared" si="12"/>
        <v>1.404775516316805</v>
      </c>
    </row>
    <row r="44" spans="1:48" x14ac:dyDescent="0.15">
      <c r="A44" s="56" t="s">
        <v>601</v>
      </c>
      <c r="B44" s="56" t="s">
        <v>594</v>
      </c>
      <c r="C44" s="56" t="s">
        <v>691</v>
      </c>
      <c r="D44" s="151" t="s">
        <v>697</v>
      </c>
      <c r="E44" s="56">
        <v>0</v>
      </c>
      <c r="F44" s="56">
        <v>0</v>
      </c>
      <c r="G44" s="56">
        <v>0.8</v>
      </c>
      <c r="H44" s="56">
        <v>0.2</v>
      </c>
      <c r="I44" s="56">
        <v>2.0333000000000001</v>
      </c>
      <c r="J44" s="56">
        <v>2.13250457296486</v>
      </c>
      <c r="K44" s="56">
        <v>0.81521320095990202</v>
      </c>
      <c r="L44" s="56">
        <v>2.411</v>
      </c>
      <c r="M44" s="56">
        <v>5.3186664357433709E-2</v>
      </c>
      <c r="N44" s="182">
        <v>7.888125E-2</v>
      </c>
      <c r="O44" s="56">
        <v>8.0381295385272825E-9</v>
      </c>
      <c r="P44" s="182">
        <v>4.1667145000000002E-9</v>
      </c>
      <c r="Q44" s="56">
        <v>1</v>
      </c>
      <c r="R44" s="183">
        <v>7.4280181829372198E-9</v>
      </c>
      <c r="S44" s="183">
        <v>8.0381683154004797E-9</v>
      </c>
      <c r="T44" s="183">
        <v>8.6515460997890999E-9</v>
      </c>
      <c r="U44" s="183">
        <v>8.0120599740508596E-9</v>
      </c>
      <c r="V44" s="184">
        <v>8.0380127523129894E-9</v>
      </c>
      <c r="W44" s="151">
        <v>1.5595545611173123E-10</v>
      </c>
      <c r="X44" s="184">
        <v>8.0380181312931803E-9</v>
      </c>
      <c r="Y44" s="184">
        <v>1.798753538158104E-10</v>
      </c>
      <c r="Z44" s="56"/>
      <c r="AA44" s="56"/>
      <c r="AB44" s="56"/>
      <c r="AC44" s="56"/>
      <c r="AD44" s="56"/>
      <c r="AE44" s="56"/>
      <c r="AF44" s="56" t="s">
        <v>33</v>
      </c>
      <c r="AG44" s="56">
        <v>0.4</v>
      </c>
      <c r="AH44" s="56">
        <v>0.6</v>
      </c>
      <c r="AI44" s="56">
        <v>0</v>
      </c>
      <c r="AJ44" s="56" t="s">
        <v>633</v>
      </c>
      <c r="AK44" s="151" t="s">
        <v>381</v>
      </c>
      <c r="AL44" s="151" t="s">
        <v>381</v>
      </c>
      <c r="AM44" s="56">
        <f t="shared" si="8"/>
        <v>4.5475757537160399</v>
      </c>
      <c r="AN44" s="182">
        <f t="shared" si="7"/>
        <v>4.0564407524434583E-2</v>
      </c>
      <c r="AO44" s="56">
        <v>17.780988151605701</v>
      </c>
      <c r="AP44" s="56">
        <f t="shared" si="9"/>
        <v>0.11435247482668078</v>
      </c>
      <c r="AQ44" s="182">
        <v>4.81915807354528E-9</v>
      </c>
      <c r="AR44" s="182">
        <v>1.8733439482455E-9</v>
      </c>
      <c r="AS44" s="182">
        <f t="shared" si="6"/>
        <v>3.3462510108953902E-9</v>
      </c>
      <c r="AT44" s="182">
        <f t="shared" si="10"/>
        <v>1.6679530772506745</v>
      </c>
      <c r="AU44" s="182">
        <f t="shared" si="11"/>
        <v>4.2907921666256099</v>
      </c>
      <c r="AV44" s="182">
        <f t="shared" si="12"/>
        <v>2.4021298797834172</v>
      </c>
    </row>
    <row r="45" spans="1:48" x14ac:dyDescent="0.15">
      <c r="A45" s="56" t="s">
        <v>600</v>
      </c>
      <c r="B45" s="56" t="s">
        <v>594</v>
      </c>
      <c r="C45" s="56" t="s">
        <v>691</v>
      </c>
      <c r="D45" s="151" t="s">
        <v>697</v>
      </c>
      <c r="E45" s="56">
        <v>0</v>
      </c>
      <c r="F45" s="56">
        <v>0</v>
      </c>
      <c r="G45" s="56">
        <v>0.8</v>
      </c>
      <c r="H45" s="56">
        <v>0.2</v>
      </c>
      <c r="I45" s="78">
        <v>2.4666999999999999</v>
      </c>
      <c r="J45" s="78">
        <v>3.2730050981108629</v>
      </c>
      <c r="K45" s="78">
        <v>1.0649931910443</v>
      </c>
      <c r="L45" s="78">
        <v>4.1790000000000003</v>
      </c>
      <c r="M45" s="78">
        <v>0.1247629704105207</v>
      </c>
      <c r="N45" s="189">
        <v>0.18709990000000001</v>
      </c>
      <c r="O45" s="78">
        <v>2.490751494313368E-8</v>
      </c>
      <c r="P45" s="182">
        <v>6.7102850000000001E-9</v>
      </c>
      <c r="Q45" s="56">
        <v>1</v>
      </c>
      <c r="R45" s="190">
        <v>1.9606837025414501E-8</v>
      </c>
      <c r="S45" s="190">
        <v>2.4890886428823401E-8</v>
      </c>
      <c r="T45" s="190">
        <v>3.0106637858138899E-8</v>
      </c>
      <c r="U45" s="190">
        <v>2.4738869896885001E-8</v>
      </c>
      <c r="V45" s="184">
        <v>2.4902256593833001E-8</v>
      </c>
      <c r="W45" s="151">
        <v>1.3382219990653982E-9</v>
      </c>
      <c r="X45" s="184">
        <v>2.4900896131489499E-8</v>
      </c>
      <c r="Y45" s="184">
        <v>1.5434562818132009E-9</v>
      </c>
      <c r="Z45" s="56"/>
      <c r="AA45" s="56"/>
      <c r="AB45" s="56"/>
      <c r="AC45" s="56"/>
      <c r="AD45" s="56"/>
      <c r="AE45" s="56"/>
      <c r="AF45" s="56" t="s">
        <v>33</v>
      </c>
      <c r="AG45" s="56">
        <v>0.4</v>
      </c>
      <c r="AH45" s="56">
        <v>0.6</v>
      </c>
      <c r="AI45" s="56">
        <v>0</v>
      </c>
      <c r="AJ45" s="56" t="s">
        <v>633</v>
      </c>
      <c r="AK45" s="151" t="s">
        <v>381</v>
      </c>
      <c r="AL45" s="151" t="s">
        <v>381</v>
      </c>
      <c r="AM45" s="56">
        <f t="shared" si="8"/>
        <v>10.712562372259699</v>
      </c>
      <c r="AN45" s="182">
        <f t="shared" si="7"/>
        <v>4.539121862732725E-2</v>
      </c>
      <c r="AO45" s="56">
        <v>55.030895250157798</v>
      </c>
      <c r="AP45" s="56">
        <f t="shared" si="9"/>
        <v>4.4823911891437508E-2</v>
      </c>
      <c r="AQ45" s="182">
        <v>4.81915807354528E-9</v>
      </c>
      <c r="AR45" s="182">
        <v>1.8733439482455E-9</v>
      </c>
      <c r="AS45" s="182">
        <f t="shared" si="6"/>
        <v>3.3462510108953902E-9</v>
      </c>
      <c r="AT45" s="182">
        <f t="shared" si="10"/>
        <v>5.1684370097472492</v>
      </c>
      <c r="AU45" s="182">
        <f t="shared" si="11"/>
        <v>13.295751144076386</v>
      </c>
      <c r="AV45" s="182">
        <f t="shared" si="12"/>
        <v>7.4434090156520938</v>
      </c>
    </row>
    <row r="46" spans="1:48" x14ac:dyDescent="0.15">
      <c r="A46" s="56" t="s">
        <v>604</v>
      </c>
      <c r="B46" s="56" t="s">
        <v>594</v>
      </c>
      <c r="C46" s="56" t="s">
        <v>691</v>
      </c>
      <c r="D46" s="151" t="s">
        <v>697</v>
      </c>
      <c r="E46" s="56">
        <v>0</v>
      </c>
      <c r="F46" s="56">
        <v>0</v>
      </c>
      <c r="G46" s="56">
        <v>0.8</v>
      </c>
      <c r="H46" s="56">
        <v>0.2</v>
      </c>
      <c r="I46" s="78">
        <v>33.183300000000003</v>
      </c>
      <c r="J46" s="78">
        <v>3.356677737630632</v>
      </c>
      <c r="K46" s="78">
        <v>0.99527808819216801</v>
      </c>
      <c r="L46" s="78">
        <v>4.2949999999999999</v>
      </c>
      <c r="M46" s="78">
        <v>3.7908100504388711E-2</v>
      </c>
      <c r="N46" s="189">
        <v>0.18962229999999999</v>
      </c>
      <c r="O46" s="78">
        <v>2.3590865027825217E-8</v>
      </c>
      <c r="P46" s="182">
        <v>5.6355050000000002E-9</v>
      </c>
      <c r="Q46" s="56">
        <v>1</v>
      </c>
      <c r="R46" s="190">
        <v>2.2259707210185301E-8</v>
      </c>
      <c r="S46" s="190">
        <v>2.3596704941539299E-8</v>
      </c>
      <c r="T46" s="190">
        <v>2.4973606149520899E-8</v>
      </c>
      <c r="U46" s="190">
        <v>2.3520529770072902E-8</v>
      </c>
      <c r="V46" s="184">
        <v>2.3592033733226501E-8</v>
      </c>
      <c r="W46" s="151">
        <v>3.4632937102079699E-10</v>
      </c>
      <c r="X46" s="184">
        <v>2.35925172105478E-8</v>
      </c>
      <c r="Y46" s="184">
        <v>3.9946807563610093E-10</v>
      </c>
      <c r="Z46" s="56"/>
      <c r="AA46" s="56"/>
      <c r="AB46" s="56"/>
      <c r="AC46" s="56"/>
      <c r="AD46" s="56"/>
      <c r="AE46" s="56"/>
      <c r="AF46" s="56" t="s">
        <v>33</v>
      </c>
      <c r="AG46" s="56">
        <v>0.4</v>
      </c>
      <c r="AH46" s="56">
        <v>0.6</v>
      </c>
      <c r="AI46" s="56">
        <v>0</v>
      </c>
      <c r="AJ46" s="56" t="s">
        <v>633</v>
      </c>
      <c r="AK46" s="151" t="s">
        <v>381</v>
      </c>
      <c r="AL46" s="151" t="s">
        <v>381</v>
      </c>
      <c r="AM46" s="56">
        <f t="shared" si="8"/>
        <v>11.267285434305098</v>
      </c>
      <c r="AN46" s="182">
        <f t="shared" si="7"/>
        <v>4.4718460957565889E-2</v>
      </c>
      <c r="AO46" s="56">
        <v>58.700449042043097</v>
      </c>
      <c r="AP46" s="56">
        <f t="shared" si="9"/>
        <v>0.56529891238537355</v>
      </c>
      <c r="AQ46" s="182">
        <v>4.81915807354528E-9</v>
      </c>
      <c r="AR46" s="182">
        <v>1.8733439482455E-9</v>
      </c>
      <c r="AS46" s="182">
        <f t="shared" si="6"/>
        <v>3.3462510108953902E-9</v>
      </c>
      <c r="AT46" s="182">
        <f t="shared" si="10"/>
        <v>4.8952254040652941</v>
      </c>
      <c r="AU46" s="182">
        <f t="shared" si="11"/>
        <v>12.592917093478478</v>
      </c>
      <c r="AV46" s="182">
        <f t="shared" si="12"/>
        <v>7.0499388572505115</v>
      </c>
    </row>
    <row r="47" spans="1:48" x14ac:dyDescent="0.15">
      <c r="A47" s="56" t="s">
        <v>608</v>
      </c>
      <c r="B47" s="56" t="s">
        <v>594</v>
      </c>
      <c r="C47" s="56" t="s">
        <v>691</v>
      </c>
      <c r="D47" s="151" t="s">
        <v>697</v>
      </c>
      <c r="E47" s="56">
        <v>0</v>
      </c>
      <c r="F47" s="56">
        <v>0</v>
      </c>
      <c r="G47" s="56">
        <v>0.8</v>
      </c>
      <c r="H47" s="56">
        <v>0.2</v>
      </c>
      <c r="I47" s="56">
        <v>1.6</v>
      </c>
      <c r="J47" s="56">
        <v>1.7594625712418352</v>
      </c>
      <c r="K47" s="56">
        <v>0.33505653480486902</v>
      </c>
      <c r="L47" s="56">
        <v>1.9079999999999999</v>
      </c>
      <c r="M47" s="56">
        <v>6.5637906962917117E-2</v>
      </c>
      <c r="N47" s="182">
        <v>5.3812949999999998E-2</v>
      </c>
      <c r="O47" s="56">
        <v>2.2537975693284596E-9</v>
      </c>
      <c r="P47" s="182">
        <v>1.792842E-9</v>
      </c>
      <c r="Q47" s="56">
        <v>1</v>
      </c>
      <c r="R47" s="183">
        <v>1.50036613388216E-9</v>
      </c>
      <c r="S47" s="183">
        <v>2.2432601797386601E-9</v>
      </c>
      <c r="T47" s="183">
        <v>2.9296264978148801E-9</v>
      </c>
      <c r="U47" s="183">
        <v>2.2908566282857999E-9</v>
      </c>
      <c r="V47" s="184">
        <v>2.25104115822654E-9</v>
      </c>
      <c r="W47" s="151">
        <v>1.8124594529729988E-10</v>
      </c>
      <c r="X47" s="184">
        <v>2.2501833298260902E-9</v>
      </c>
      <c r="Y47" s="184">
        <v>2.089685327777997E-10</v>
      </c>
      <c r="Z47" s="56"/>
      <c r="AA47" s="56"/>
      <c r="AB47" s="56"/>
      <c r="AC47" s="56"/>
      <c r="AD47" s="56"/>
      <c r="AE47" s="56"/>
      <c r="AF47" s="56" t="s">
        <v>33</v>
      </c>
      <c r="AG47" s="56">
        <v>0.2</v>
      </c>
      <c r="AH47" s="56">
        <v>0</v>
      </c>
      <c r="AI47" s="56">
        <v>0.8</v>
      </c>
      <c r="AJ47" s="56" t="s">
        <v>634</v>
      </c>
      <c r="AK47" s="151" t="s">
        <v>720</v>
      </c>
      <c r="AL47" s="151" t="s">
        <v>381</v>
      </c>
      <c r="AM47" s="56">
        <f t="shared" si="8"/>
        <v>3.0957085396009303</v>
      </c>
      <c r="AN47" s="182">
        <f t="shared" si="7"/>
        <v>4.1488526584414903E-2</v>
      </c>
      <c r="AO47" s="56">
        <v>11.913646547206101</v>
      </c>
      <c r="AP47" s="56">
        <f t="shared" si="9"/>
        <v>0.13429977074275551</v>
      </c>
      <c r="AQ47" s="182">
        <v>4.81915807354528E-9</v>
      </c>
      <c r="AR47" s="182">
        <v>1.8733439482455E-9</v>
      </c>
      <c r="AS47" s="182">
        <f t="shared" si="6"/>
        <v>3.3462510108953902E-9</v>
      </c>
      <c r="AT47" s="182">
        <f t="shared" si="10"/>
        <v>0.46767454707507078</v>
      </c>
      <c r="AU47" s="182">
        <f t="shared" si="11"/>
        <v>1.2030879708124487</v>
      </c>
      <c r="AV47" s="182">
        <f t="shared" si="12"/>
        <v>0.67352914111646045</v>
      </c>
    </row>
    <row r="48" spans="1:48" x14ac:dyDescent="0.15">
      <c r="A48" s="56" t="s">
        <v>609</v>
      </c>
      <c r="B48" s="56" t="s">
        <v>594</v>
      </c>
      <c r="C48" s="56" t="s">
        <v>691</v>
      </c>
      <c r="D48" s="151" t="s">
        <v>697</v>
      </c>
      <c r="E48" s="56">
        <v>0</v>
      </c>
      <c r="F48" s="56">
        <v>0</v>
      </c>
      <c r="G48" s="56">
        <v>0.8</v>
      </c>
      <c r="H48" s="56">
        <v>0.2</v>
      </c>
      <c r="I48" s="56">
        <v>1.1000000000000001</v>
      </c>
      <c r="J48" s="56">
        <v>2.8933112518358617</v>
      </c>
      <c r="K48" s="56">
        <v>0.39015070000000002</v>
      </c>
      <c r="L48" s="56">
        <v>3.9769999999999999</v>
      </c>
      <c r="M48" s="56">
        <v>9.0218290000000003E-3</v>
      </c>
      <c r="N48" s="182">
        <v>0.29043409999999997</v>
      </c>
      <c r="O48" s="56">
        <v>1.4164133427358749E-8</v>
      </c>
      <c r="P48" s="182">
        <v>3.429598E-9</v>
      </c>
      <c r="Q48" s="56">
        <v>1</v>
      </c>
      <c r="R48" s="188">
        <v>1.40660896476775E-8</v>
      </c>
      <c r="S48" s="188">
        <v>1.41726203894518E-8</v>
      </c>
      <c r="T48" s="188">
        <v>1.4327953392878701E-8</v>
      </c>
      <c r="U48" s="188">
        <v>1.41452430868994E-8</v>
      </c>
      <c r="V48" s="188">
        <v>1.4166224458530301E-8</v>
      </c>
      <c r="W48" s="188">
        <v>3.3807218626227197E-11</v>
      </c>
      <c r="X48" s="188">
        <v>1.4166925180660199E-8</v>
      </c>
      <c r="Y48" s="188">
        <v>3.8938960364060299E-11</v>
      </c>
      <c r="Z48" s="56"/>
      <c r="AA48" s="56"/>
      <c r="AB48" s="56"/>
      <c r="AC48" s="56"/>
      <c r="AD48" s="56"/>
      <c r="AE48" s="56"/>
      <c r="AF48" s="56" t="s">
        <v>33</v>
      </c>
      <c r="AG48" s="56">
        <v>0.2</v>
      </c>
      <c r="AH48" s="56">
        <v>0</v>
      </c>
      <c r="AI48" s="56">
        <v>0.8</v>
      </c>
      <c r="AJ48" s="56" t="s">
        <v>634</v>
      </c>
      <c r="AK48" s="151" t="s">
        <v>713</v>
      </c>
      <c r="AL48" s="151" t="s">
        <v>721</v>
      </c>
      <c r="AM48" s="56">
        <v>8.3712499999999999</v>
      </c>
      <c r="AN48" s="182">
        <f t="shared" si="7"/>
        <v>7.0002127390670091E-2</v>
      </c>
      <c r="AO48" s="56"/>
      <c r="AP48" s="56"/>
      <c r="AQ48" s="182"/>
      <c r="AR48" s="182"/>
      <c r="AS48" s="182"/>
      <c r="AT48" s="182"/>
      <c r="AU48" s="182"/>
      <c r="AV48" s="182"/>
    </row>
    <row r="49" spans="1:48" x14ac:dyDescent="0.15">
      <c r="A49" s="56" t="s">
        <v>610</v>
      </c>
      <c r="B49" s="56" t="s">
        <v>594</v>
      </c>
      <c r="C49" s="56" t="s">
        <v>691</v>
      </c>
      <c r="D49" s="151" t="s">
        <v>697</v>
      </c>
      <c r="E49" s="56">
        <v>0</v>
      </c>
      <c r="F49" s="56">
        <v>0</v>
      </c>
      <c r="G49" s="56">
        <v>0.8</v>
      </c>
      <c r="H49" s="56">
        <v>0.2</v>
      </c>
      <c r="I49" s="56">
        <v>8.8666999999999998</v>
      </c>
      <c r="J49" s="56">
        <v>1.8843110905231282</v>
      </c>
      <c r="K49" s="56">
        <v>0.47630648347739302</v>
      </c>
      <c r="L49" s="56">
        <v>2.1819999999999999</v>
      </c>
      <c r="M49" s="56">
        <v>1.8407085737285198E-2</v>
      </c>
      <c r="N49" s="182">
        <v>9.5561709999999994E-2</v>
      </c>
      <c r="O49" s="56">
        <v>5.6895827556483029E-9</v>
      </c>
      <c r="P49" s="182">
        <v>3.0297135000000002E-9</v>
      </c>
      <c r="Q49" s="56">
        <v>1</v>
      </c>
      <c r="R49" s="183">
        <v>5.68532379235923E-9</v>
      </c>
      <c r="S49" s="183">
        <v>5.6970549058224E-9</v>
      </c>
      <c r="T49" s="183">
        <v>5.7384918591952799E-9</v>
      </c>
      <c r="U49" s="183">
        <v>5.6859451488386702E-9</v>
      </c>
      <c r="V49" s="184">
        <v>5.6914315992569996E-9</v>
      </c>
      <c r="W49" s="151">
        <v>6.1798278885403617E-12</v>
      </c>
      <c r="X49" s="184">
        <v>5.6920427997340699E-9</v>
      </c>
      <c r="Y49" s="184">
        <v>6.8536236519600405E-12</v>
      </c>
      <c r="Z49" s="56"/>
      <c r="AA49" s="56"/>
      <c r="AB49" s="56"/>
      <c r="AC49" s="56"/>
      <c r="AD49" s="56"/>
      <c r="AE49" s="56"/>
      <c r="AF49" s="56" t="s">
        <v>33</v>
      </c>
      <c r="AG49" s="56">
        <v>0.2</v>
      </c>
      <c r="AH49" s="56">
        <v>0</v>
      </c>
      <c r="AI49" s="56">
        <v>0.8</v>
      </c>
      <c r="AJ49" s="56" t="s">
        <v>634</v>
      </c>
      <c r="AK49" s="151" t="s">
        <v>713</v>
      </c>
      <c r="AL49" s="151" t="s">
        <v>381</v>
      </c>
      <c r="AM49" s="56">
        <f t="shared" ref="AM49:AM54" si="13">J49^2</f>
        <v>3.5506282858684606</v>
      </c>
      <c r="AN49" s="182">
        <f t="shared" si="7"/>
        <v>5.0752605349705021E-2</v>
      </c>
      <c r="AO49" s="56">
        <v>15.243203841624201</v>
      </c>
      <c r="AP49" s="56">
        <f>I49/AO49</f>
        <v>0.58168217732468708</v>
      </c>
      <c r="AQ49" s="182">
        <v>4.81915807354528E-9</v>
      </c>
      <c r="AR49" s="182">
        <v>1.8733439482455E-9</v>
      </c>
      <c r="AS49" s="182">
        <f t="shared" si="6"/>
        <v>3.3462510108953902E-9</v>
      </c>
      <c r="AT49" s="182">
        <f>O49/AQ49</f>
        <v>1.1806175827435939</v>
      </c>
      <c r="AU49" s="182">
        <f>O49/AR49</f>
        <v>3.0371266104000503</v>
      </c>
      <c r="AV49" s="182">
        <f>O49/(0.5*(AQ49+AR49))</f>
        <v>1.7002857039483967</v>
      </c>
    </row>
    <row r="50" spans="1:48" x14ac:dyDescent="0.15">
      <c r="A50" s="56" t="s">
        <v>611</v>
      </c>
      <c r="B50" s="56" t="s">
        <v>594</v>
      </c>
      <c r="C50" s="56" t="s">
        <v>691</v>
      </c>
      <c r="D50" s="151" t="s">
        <v>697</v>
      </c>
      <c r="E50" s="56">
        <v>0</v>
      </c>
      <c r="F50" s="56">
        <v>0</v>
      </c>
      <c r="G50" s="56">
        <v>0.8</v>
      </c>
      <c r="H50" s="56">
        <v>0.2</v>
      </c>
      <c r="I50" s="56">
        <v>33.65</v>
      </c>
      <c r="J50" s="56">
        <v>2.9379254585506418</v>
      </c>
      <c r="K50" s="56">
        <v>0.41408220000000001</v>
      </c>
      <c r="L50" s="56">
        <v>4.07</v>
      </c>
      <c r="M50" s="56">
        <v>5.2436890000000002E-3</v>
      </c>
      <c r="N50" s="182">
        <v>0.30343629999999999</v>
      </c>
      <c r="O50" s="56">
        <v>1.57059463329825E-8</v>
      </c>
      <c r="P50" s="182">
        <v>3.678239E-9</v>
      </c>
      <c r="Q50" s="56">
        <v>1</v>
      </c>
      <c r="R50" s="188">
        <v>1.56003168185999E-8</v>
      </c>
      <c r="S50" s="188">
        <v>1.5717808193047399E-8</v>
      </c>
      <c r="T50" s="188">
        <v>1.5901842250723299E-8</v>
      </c>
      <c r="U50" s="188">
        <v>1.5682740043376099E-8</v>
      </c>
      <c r="V50" s="188">
        <v>1.57089406324465E-8</v>
      </c>
      <c r="W50" s="188">
        <v>3.8269612748241199E-11</v>
      </c>
      <c r="X50" s="188">
        <v>1.5709919098550199E-8</v>
      </c>
      <c r="Y50" s="188">
        <v>4.3992054862626101E-11</v>
      </c>
      <c r="Z50" s="56"/>
      <c r="AA50" s="56"/>
      <c r="AB50" s="56"/>
      <c r="AC50" s="56"/>
      <c r="AD50" s="56"/>
      <c r="AE50" s="56"/>
      <c r="AF50" s="56" t="s">
        <v>33</v>
      </c>
      <c r="AG50" s="56">
        <v>0.2</v>
      </c>
      <c r="AH50" s="56">
        <v>0</v>
      </c>
      <c r="AI50" s="56">
        <v>0.8</v>
      </c>
      <c r="AJ50" s="56" t="s">
        <v>634</v>
      </c>
      <c r="AK50" s="151" t="s">
        <v>713</v>
      </c>
      <c r="AL50" s="151" t="s">
        <v>721</v>
      </c>
      <c r="AM50" s="56">
        <f t="shared" si="13"/>
        <v>8.6314059999999984</v>
      </c>
      <c r="AN50" s="182">
        <f t="shared" si="7"/>
        <v>7.095900917986564E-2</v>
      </c>
      <c r="AO50" s="56"/>
      <c r="AP50" s="56"/>
      <c r="AQ50" s="182"/>
      <c r="AR50" s="182"/>
      <c r="AS50" s="182"/>
      <c r="AT50" s="182"/>
      <c r="AU50" s="182"/>
      <c r="AV50" s="182"/>
    </row>
    <row r="51" spans="1:48" x14ac:dyDescent="0.15">
      <c r="A51" s="56" t="s">
        <v>612</v>
      </c>
      <c r="B51" s="56" t="s">
        <v>594</v>
      </c>
      <c r="C51" s="56" t="s">
        <v>691</v>
      </c>
      <c r="D51" s="151" t="s">
        <v>697</v>
      </c>
      <c r="E51" s="56">
        <v>0</v>
      </c>
      <c r="F51" s="56">
        <v>0</v>
      </c>
      <c r="G51" s="56">
        <v>0.8</v>
      </c>
      <c r="H51" s="56">
        <v>0.2</v>
      </c>
      <c r="I51" s="56">
        <v>1.2166999999999999</v>
      </c>
      <c r="J51" s="56">
        <v>1.6653732518029856</v>
      </c>
      <c r="K51" s="56">
        <v>0.32964342489972998</v>
      </c>
      <c r="L51" s="56">
        <v>1.7270000000000001</v>
      </c>
      <c r="M51" s="56">
        <v>0.124377</v>
      </c>
      <c r="N51" s="182">
        <v>3.1559860000000002E-2</v>
      </c>
      <c r="O51" s="56">
        <v>1.300437542469499E-9</v>
      </c>
      <c r="P51" s="182">
        <v>1.5977795000000001E-9</v>
      </c>
      <c r="Q51" s="56">
        <v>1</v>
      </c>
      <c r="R51" s="183">
        <v>3.6864080345093199E-10</v>
      </c>
      <c r="S51" s="183">
        <v>1.3091000065759299E-9</v>
      </c>
      <c r="T51" s="183">
        <v>2.2790327638496498E-9</v>
      </c>
      <c r="U51" s="183">
        <v>1.3111661061742301E-9</v>
      </c>
      <c r="V51" s="184">
        <v>1.29654887261239E-9</v>
      </c>
      <c r="W51" s="151">
        <v>2.2308653469813995E-10</v>
      </c>
      <c r="X51" s="184">
        <v>1.2953296829285901E-9</v>
      </c>
      <c r="Y51" s="184">
        <v>2.5719002784309982E-10</v>
      </c>
      <c r="Z51" s="56"/>
      <c r="AA51" s="56"/>
      <c r="AB51" s="56"/>
      <c r="AC51" s="56"/>
      <c r="AD51" s="56"/>
      <c r="AE51" s="56"/>
      <c r="AF51" s="56" t="s">
        <v>33</v>
      </c>
      <c r="AG51" s="56">
        <v>0.3</v>
      </c>
      <c r="AH51" s="56">
        <v>0</v>
      </c>
      <c r="AI51" s="56">
        <v>0.7</v>
      </c>
      <c r="AJ51" s="56" t="s">
        <v>634</v>
      </c>
      <c r="AK51" s="151" t="s">
        <v>720</v>
      </c>
      <c r="AL51" s="151" t="s">
        <v>381</v>
      </c>
      <c r="AM51" s="56">
        <f t="shared" si="13"/>
        <v>2.7734680678208505</v>
      </c>
      <c r="AN51" s="182">
        <f t="shared" si="7"/>
        <v>3.6902288497822053E-2</v>
      </c>
      <c r="AO51" s="56">
        <v>9.6794001150810605</v>
      </c>
      <c r="AP51" s="56">
        <f>I51/AO51</f>
        <v>0.12569993858444919</v>
      </c>
      <c r="AQ51" s="182">
        <v>4.81915807354528E-9</v>
      </c>
      <c r="AR51" s="182">
        <v>1.8733439482455E-9</v>
      </c>
      <c r="AS51" s="182">
        <f t="shared" si="6"/>
        <v>3.3462510108953902E-9</v>
      </c>
      <c r="AT51" s="182">
        <f>O51/AQ51</f>
        <v>0.26984745522423054</v>
      </c>
      <c r="AU51" s="182">
        <f>O51/AR51</f>
        <v>0.69417980808459523</v>
      </c>
      <c r="AV51" s="182">
        <f>O51/(0.5*(AQ51+AR51))</f>
        <v>0.38862522214719564</v>
      </c>
    </row>
    <row r="52" spans="1:48" x14ac:dyDescent="0.15">
      <c r="A52" s="56" t="s">
        <v>613</v>
      </c>
      <c r="B52" s="56" t="s">
        <v>594</v>
      </c>
      <c r="C52" s="56" t="s">
        <v>691</v>
      </c>
      <c r="D52" s="151" t="s">
        <v>697</v>
      </c>
      <c r="E52" s="56">
        <v>0</v>
      </c>
      <c r="F52" s="56">
        <v>0</v>
      </c>
      <c r="G52" s="56">
        <v>0.8</v>
      </c>
      <c r="H52" s="56">
        <v>0.2</v>
      </c>
      <c r="I52" s="56">
        <v>1.6667000000000001</v>
      </c>
      <c r="J52" s="56">
        <v>2.9712055133338739</v>
      </c>
      <c r="K52" s="56">
        <v>0.66430248183910701</v>
      </c>
      <c r="L52" s="56">
        <v>3.7309999999999999</v>
      </c>
      <c r="M52" s="56">
        <v>3.902812421549709E-2</v>
      </c>
      <c r="N52" s="182">
        <v>0.16830120000000001</v>
      </c>
      <c r="O52" s="56">
        <v>1.3975363107062489E-8</v>
      </c>
      <c r="P52" s="182">
        <v>3.929148E-9</v>
      </c>
      <c r="Q52" s="56">
        <v>1</v>
      </c>
      <c r="R52" s="183">
        <v>1.27528244660269E-8</v>
      </c>
      <c r="S52" s="183">
        <v>1.39752829361471E-8</v>
      </c>
      <c r="T52" s="183">
        <v>1.5203334066385699E-8</v>
      </c>
      <c r="U52" s="183">
        <v>1.3923022862975301E-8</v>
      </c>
      <c r="V52" s="184">
        <v>1.39750887975592E-8</v>
      </c>
      <c r="W52" s="151">
        <v>3.12439703759201E-10</v>
      </c>
      <c r="X52" s="184">
        <v>1.39750845179925E-8</v>
      </c>
      <c r="Y52" s="184">
        <v>3.6036548081369984E-10</v>
      </c>
      <c r="Z52" s="56"/>
      <c r="AA52" s="56"/>
      <c r="AB52" s="56"/>
      <c r="AC52" s="56"/>
      <c r="AD52" s="56"/>
      <c r="AE52" s="56"/>
      <c r="AF52" s="56" t="s">
        <v>33</v>
      </c>
      <c r="AG52" s="56">
        <v>0.3</v>
      </c>
      <c r="AH52" s="56">
        <v>0</v>
      </c>
      <c r="AI52" s="56">
        <v>0.7</v>
      </c>
      <c r="AJ52" s="56" t="s">
        <v>634</v>
      </c>
      <c r="AK52" s="151" t="s">
        <v>720</v>
      </c>
      <c r="AL52" s="151" t="s">
        <v>381</v>
      </c>
      <c r="AM52" s="56">
        <f t="shared" si="13"/>
        <v>8.8280622024656097</v>
      </c>
      <c r="AN52" s="182">
        <f t="shared" si="7"/>
        <v>4.627293835104291E-2</v>
      </c>
      <c r="AO52" s="56">
        <v>45.492517769156002</v>
      </c>
      <c r="AP52" s="56">
        <f>I52/AO52</f>
        <v>3.663679395493967E-2</v>
      </c>
      <c r="AQ52" s="182">
        <v>4.81915807354528E-9</v>
      </c>
      <c r="AR52" s="182">
        <v>1.8733439482455E-9</v>
      </c>
      <c r="AS52" s="182">
        <f t="shared" si="6"/>
        <v>3.3462510108953902E-9</v>
      </c>
      <c r="AT52" s="182">
        <f>O52/AQ52</f>
        <v>2.8999594729585869</v>
      </c>
      <c r="AU52" s="182">
        <f>O52/AR52</f>
        <v>7.4601159707758216</v>
      </c>
      <c r="AV52" s="182">
        <f>O52/(0.5*(AQ52+AR52))</f>
        <v>4.1764240224534026</v>
      </c>
    </row>
    <row r="53" spans="1:48" x14ac:dyDescent="0.15">
      <c r="A53" s="56" t="s">
        <v>614</v>
      </c>
      <c r="B53" s="56" t="s">
        <v>594</v>
      </c>
      <c r="C53" s="56" t="s">
        <v>691</v>
      </c>
      <c r="D53" s="151" t="s">
        <v>697</v>
      </c>
      <c r="E53" s="56">
        <v>0</v>
      </c>
      <c r="F53" s="56">
        <v>0</v>
      </c>
      <c r="G53" s="56">
        <v>0.8</v>
      </c>
      <c r="H53" s="56">
        <v>0.2</v>
      </c>
      <c r="I53" s="56">
        <v>9.0333000000000006</v>
      </c>
      <c r="J53" s="56">
        <v>2.0278029169885938</v>
      </c>
      <c r="K53" s="56">
        <v>0.28485614589455482</v>
      </c>
      <c r="L53" s="56">
        <v>2.1160000000000001</v>
      </c>
      <c r="M53" s="56">
        <v>0.10978160568538001</v>
      </c>
      <c r="N53" s="182">
        <v>3.4415920000000003E-2</v>
      </c>
      <c r="O53" s="56">
        <v>1.2254482910769159E-9</v>
      </c>
      <c r="P53" s="182">
        <v>1.2016610000000001E-9</v>
      </c>
      <c r="Q53" s="56">
        <v>1</v>
      </c>
      <c r="R53" s="183">
        <v>3.3312931630221298E-10</v>
      </c>
      <c r="S53" s="183">
        <v>1.2332772925629801E-9</v>
      </c>
      <c r="T53" s="183">
        <v>2.15993282266566E-9</v>
      </c>
      <c r="U53" s="183">
        <v>1.2491649582742401E-9</v>
      </c>
      <c r="V53" s="184">
        <v>1.22274515898812E-9</v>
      </c>
      <c r="W53" s="151">
        <v>2.2220586515669002E-10</v>
      </c>
      <c r="X53" s="184">
        <v>1.2219155339178299E-9</v>
      </c>
      <c r="Y53" s="184">
        <v>2.5623119361339001E-10</v>
      </c>
      <c r="Z53" s="56"/>
      <c r="AA53" s="56"/>
      <c r="AB53" s="56"/>
      <c r="AC53" s="56"/>
      <c r="AD53" s="56"/>
      <c r="AE53" s="56"/>
      <c r="AF53" s="56" t="s">
        <v>33</v>
      </c>
      <c r="AG53" s="56">
        <v>0.3</v>
      </c>
      <c r="AH53" s="56">
        <v>0</v>
      </c>
      <c r="AI53" s="56">
        <v>0.7</v>
      </c>
      <c r="AJ53" s="56" t="s">
        <v>634</v>
      </c>
      <c r="AK53" s="151" t="s">
        <v>713</v>
      </c>
      <c r="AL53" s="151" t="s">
        <v>381</v>
      </c>
      <c r="AM53" s="56">
        <f t="shared" si="13"/>
        <v>4.1119846701474501</v>
      </c>
      <c r="AN53" s="182">
        <f t="shared" si="7"/>
        <v>3.1032144953063535E-2</v>
      </c>
      <c r="AO53" s="56">
        <v>15.0409037061905</v>
      </c>
      <c r="AP53" s="56">
        <f>I53/AO53</f>
        <v>0.6005822639687598</v>
      </c>
      <c r="AQ53" s="182">
        <v>4.81915807354528E-9</v>
      </c>
      <c r="AR53" s="182">
        <v>1.8733439482455E-9</v>
      </c>
      <c r="AS53" s="182">
        <f t="shared" si="6"/>
        <v>3.3462510108953902E-9</v>
      </c>
      <c r="AT53" s="182">
        <f>O53/AQ53</f>
        <v>0.25428680121617137</v>
      </c>
      <c r="AU53" s="182">
        <f>O53/AR53</f>
        <v>0.65415018540755554</v>
      </c>
      <c r="AV53" s="182">
        <f>O53/(0.5*(AQ53+AR53))</f>
        <v>0.36621529200495045</v>
      </c>
    </row>
    <row r="54" spans="1:48" x14ac:dyDescent="0.15">
      <c r="A54" s="56" t="s">
        <v>616</v>
      </c>
      <c r="B54" s="151" t="s">
        <v>594</v>
      </c>
      <c r="C54" s="56" t="s">
        <v>691</v>
      </c>
      <c r="D54" s="151" t="s">
        <v>697</v>
      </c>
      <c r="E54" s="56">
        <v>0</v>
      </c>
      <c r="F54" s="56">
        <v>0</v>
      </c>
      <c r="G54" s="56">
        <v>0.8</v>
      </c>
      <c r="H54" s="56">
        <v>0.2</v>
      </c>
      <c r="I54" s="151">
        <v>4.3167</v>
      </c>
      <c r="J54" s="151">
        <v>0.7047179577675029</v>
      </c>
      <c r="K54" s="151">
        <v>0.61036449999999998</v>
      </c>
      <c r="L54" s="151">
        <v>1.653</v>
      </c>
      <c r="M54" s="56">
        <v>0.11429010000000001</v>
      </c>
      <c r="N54" s="191">
        <v>0.64931229999999995</v>
      </c>
      <c r="O54" s="151">
        <v>4.9539647166668743E-8</v>
      </c>
      <c r="P54" s="182">
        <v>1.066237E-8</v>
      </c>
      <c r="Q54" s="56">
        <v>1</v>
      </c>
      <c r="R54" s="188">
        <v>2.6827310331237299E-8</v>
      </c>
      <c r="S54" s="188">
        <v>4.98712677611338E-8</v>
      </c>
      <c r="T54" s="188">
        <v>7.4911012505947502E-8</v>
      </c>
      <c r="U54" s="188">
        <v>4.8025819534210499E-8</v>
      </c>
      <c r="V54" s="188">
        <v>4.9617901802565398E-8</v>
      </c>
      <c r="W54" s="188">
        <v>6.2216620606070901E-9</v>
      </c>
      <c r="X54" s="188">
        <v>4.9645546609086802E-8</v>
      </c>
      <c r="Y54" s="188">
        <v>7.1805022701736001E-9</v>
      </c>
      <c r="Z54" s="151">
        <v>0.273516358625852</v>
      </c>
      <c r="AA54" s="151">
        <v>0.488039498615431</v>
      </c>
      <c r="AB54" s="151">
        <v>0.78836315394453804</v>
      </c>
      <c r="AC54" s="151">
        <v>7.4984676216292998</v>
      </c>
      <c r="AD54" s="151">
        <v>14.209275030752799</v>
      </c>
      <c r="AE54" s="151">
        <v>22.291739060924598</v>
      </c>
      <c r="AF54" s="151" t="s">
        <v>33</v>
      </c>
      <c r="AG54" s="151">
        <v>0.3</v>
      </c>
      <c r="AH54" s="151">
        <v>0</v>
      </c>
      <c r="AI54" s="151">
        <v>0.7</v>
      </c>
      <c r="AJ54" s="151" t="s">
        <v>634</v>
      </c>
      <c r="AK54" s="151" t="s">
        <v>713</v>
      </c>
      <c r="AL54" s="151" t="s">
        <v>721</v>
      </c>
      <c r="AM54" s="56">
        <f t="shared" si="13"/>
        <v>0.4966274</v>
      </c>
      <c r="AN54" s="182">
        <f t="shared" si="7"/>
        <v>6.8904767630611388E-2</v>
      </c>
      <c r="AO54" s="151"/>
      <c r="AP54" s="151"/>
      <c r="AQ54" s="151"/>
      <c r="AR54" s="151"/>
      <c r="AS54" s="151"/>
      <c r="AT54" s="151"/>
      <c r="AU54" s="151"/>
      <c r="AV54" s="1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33" sqref="K33"/>
    </sheetView>
  </sheetViews>
  <sheetFormatPr baseColWidth="10" defaultRowHeight="13" x14ac:dyDescent="0.15"/>
  <cols>
    <col min="2" max="2" width="12.1640625" customWidth="1"/>
    <col min="8" max="8" width="8.6640625" customWidth="1"/>
    <col min="13" max="13" width="20" bestFit="1" customWidth="1"/>
    <col min="15" max="15" width="18.6640625" bestFit="1" customWidth="1"/>
  </cols>
  <sheetData>
    <row r="1" spans="1:15" s="1" customFormat="1" x14ac:dyDescent="0.15">
      <c r="A1" s="1" t="s">
        <v>622</v>
      </c>
      <c r="B1" s="1" t="s">
        <v>0</v>
      </c>
      <c r="C1" s="1" t="s">
        <v>639</v>
      </c>
      <c r="D1" s="1" t="s">
        <v>640</v>
      </c>
      <c r="E1" s="1" t="s">
        <v>645</v>
      </c>
      <c r="F1" s="57" t="s">
        <v>646</v>
      </c>
      <c r="G1" s="1" t="s">
        <v>32</v>
      </c>
      <c r="H1" s="1" t="s">
        <v>212</v>
      </c>
      <c r="I1" s="1" t="s">
        <v>644</v>
      </c>
      <c r="J1" s="1" t="s">
        <v>642</v>
      </c>
      <c r="K1" s="1" t="s">
        <v>643</v>
      </c>
      <c r="L1" s="1" t="s">
        <v>631</v>
      </c>
      <c r="M1" s="1" t="s">
        <v>637</v>
      </c>
      <c r="N1" s="1" t="s">
        <v>641</v>
      </c>
      <c r="O1" s="1" t="s">
        <v>638</v>
      </c>
    </row>
    <row r="2" spans="1:15" s="1" customFormat="1" x14ac:dyDescent="0.15">
      <c r="A2" s="56" t="s">
        <v>583</v>
      </c>
      <c r="B2" s="19" t="s">
        <v>573</v>
      </c>
      <c r="C2" s="19">
        <v>2.2149999999999999</v>
      </c>
      <c r="D2" s="38">
        <v>1.6968445001360319</v>
      </c>
      <c r="E2" s="38">
        <v>1.0199998738244176</v>
      </c>
      <c r="F2" s="137">
        <v>18.5907049317432</v>
      </c>
      <c r="G2" s="9">
        <v>1</v>
      </c>
      <c r="H2" s="40" t="s">
        <v>33</v>
      </c>
      <c r="I2" s="9">
        <v>0.3</v>
      </c>
      <c r="J2" s="9">
        <v>0.7</v>
      </c>
      <c r="K2" s="9">
        <v>0</v>
      </c>
      <c r="L2" s="40" t="s">
        <v>753</v>
      </c>
      <c r="M2" s="38">
        <v>0.85790774464492903</v>
      </c>
      <c r="N2" s="38">
        <v>3.09771E-2</v>
      </c>
      <c r="O2" s="64">
        <v>3.3219367495800541E-9</v>
      </c>
    </row>
    <row r="3" spans="1:15" s="19" customFormat="1" ht="15" x14ac:dyDescent="0.2">
      <c r="A3" s="56" t="s">
        <v>585</v>
      </c>
      <c r="B3" s="19" t="s">
        <v>573</v>
      </c>
      <c r="C3" s="39">
        <v>1.7517416194523387</v>
      </c>
      <c r="D3" s="38">
        <v>0.86826153893858504</v>
      </c>
      <c r="E3" s="38">
        <v>1.0200005024671555</v>
      </c>
      <c r="F3" s="137">
        <v>11.2341297830197</v>
      </c>
      <c r="G3" s="38">
        <v>1</v>
      </c>
      <c r="H3" s="40" t="s">
        <v>33</v>
      </c>
      <c r="I3" s="38">
        <v>0.4</v>
      </c>
      <c r="J3" s="38">
        <v>0.6</v>
      </c>
      <c r="K3" s="38">
        <v>0</v>
      </c>
      <c r="L3" s="40" t="s">
        <v>753</v>
      </c>
      <c r="M3" s="139">
        <v>1.136773</v>
      </c>
      <c r="N3" s="138">
        <v>0.18228829999999999</v>
      </c>
      <c r="O3" s="64">
        <v>2.5902552206987499E-8</v>
      </c>
    </row>
    <row r="4" spans="1:15" s="1" customFormat="1" x14ac:dyDescent="0.15">
      <c r="A4" s="56" t="s">
        <v>586</v>
      </c>
      <c r="B4" s="19" t="s">
        <v>573</v>
      </c>
      <c r="C4" s="19">
        <v>2.0960000000000001</v>
      </c>
      <c r="D4" s="38">
        <v>1.6638361321570523</v>
      </c>
      <c r="E4" s="38">
        <v>7.4390004621818662</v>
      </c>
      <c r="F4" s="137">
        <v>17.013526249640801</v>
      </c>
      <c r="G4" s="9">
        <v>1</v>
      </c>
      <c r="H4" s="40" t="s">
        <v>33</v>
      </c>
      <c r="I4" s="9">
        <v>0.4</v>
      </c>
      <c r="J4" s="9">
        <v>0.6</v>
      </c>
      <c r="K4" s="9">
        <v>0</v>
      </c>
      <c r="L4" s="40" t="s">
        <v>753</v>
      </c>
      <c r="M4" s="38">
        <v>0.66226581990580402</v>
      </c>
      <c r="N4" s="38">
        <v>2.5739100000000001E-2</v>
      </c>
      <c r="O4" s="64">
        <v>2.130765770642185E-9</v>
      </c>
    </row>
    <row r="5" spans="1:15" s="1" customFormat="1" x14ac:dyDescent="0.15">
      <c r="A5" s="56" t="s">
        <v>587</v>
      </c>
      <c r="B5" s="19" t="s">
        <v>573</v>
      </c>
      <c r="C5" s="19">
        <v>3.0710000000000002</v>
      </c>
      <c r="D5" s="38">
        <v>2.1810785044681036</v>
      </c>
      <c r="E5" s="38">
        <v>0.11600030120462179</v>
      </c>
      <c r="F5" s="137">
        <v>36.466829629559903</v>
      </c>
      <c r="G5" s="9">
        <v>1</v>
      </c>
      <c r="H5" s="40" t="s">
        <v>33</v>
      </c>
      <c r="I5" s="9">
        <v>0.4</v>
      </c>
      <c r="J5" s="9">
        <v>0.6</v>
      </c>
      <c r="K5" s="9">
        <v>0</v>
      </c>
      <c r="L5" s="40" t="s">
        <v>753</v>
      </c>
      <c r="M5" s="38">
        <v>0.98463900354119804</v>
      </c>
      <c r="N5" s="38">
        <v>4.4434000000000001E-2</v>
      </c>
      <c r="O5" s="64">
        <v>5.4689311854186988E-9</v>
      </c>
    </row>
    <row r="6" spans="1:15" s="1" customFormat="1" x14ac:dyDescent="0.15">
      <c r="A6" s="56" t="s">
        <v>588</v>
      </c>
      <c r="B6" s="19" t="s">
        <v>573</v>
      </c>
      <c r="C6" s="19">
        <v>3.181</v>
      </c>
      <c r="D6" s="38">
        <v>1.8099091137402452</v>
      </c>
      <c r="E6" s="38">
        <v>17.467000032775104</v>
      </c>
      <c r="F6" s="137">
        <v>38.456815185960203</v>
      </c>
      <c r="G6" s="9">
        <v>1</v>
      </c>
      <c r="H6" s="40" t="s">
        <v>33</v>
      </c>
      <c r="I6" s="9">
        <v>0.4</v>
      </c>
      <c r="J6" s="9">
        <v>0.6</v>
      </c>
      <c r="K6" s="9">
        <v>0</v>
      </c>
      <c r="L6" s="40" t="s">
        <v>753</v>
      </c>
      <c r="M6" s="139">
        <v>1.160312</v>
      </c>
      <c r="N6" s="38">
        <v>0.110945</v>
      </c>
      <c r="O6" s="64">
        <v>1.6091351855000001E-8</v>
      </c>
    </row>
    <row r="7" spans="1:15" s="1" customFormat="1" ht="15" x14ac:dyDescent="0.2">
      <c r="A7" s="56" t="s">
        <v>589</v>
      </c>
      <c r="B7" s="19" t="s">
        <v>573</v>
      </c>
      <c r="C7" s="19">
        <v>2.9689999999999999</v>
      </c>
      <c r="D7" s="38">
        <v>2.0418631198001496</v>
      </c>
      <c r="E7" s="38">
        <v>17.46799957472831</v>
      </c>
      <c r="F7" s="137">
        <v>33.6950168118397</v>
      </c>
      <c r="G7" s="9">
        <v>1</v>
      </c>
      <c r="H7" s="40" t="s">
        <v>33</v>
      </c>
      <c r="I7" s="9">
        <v>0.4</v>
      </c>
      <c r="J7" s="9">
        <v>0.6</v>
      </c>
      <c r="K7" s="9">
        <v>0</v>
      </c>
      <c r="L7" s="40" t="s">
        <v>753</v>
      </c>
      <c r="M7" s="139">
        <v>1.0603039999999999</v>
      </c>
      <c r="N7" s="138">
        <v>5.1283009999999997E-2</v>
      </c>
      <c r="O7" s="64">
        <v>6.7969475793799989E-9</v>
      </c>
    </row>
    <row r="8" spans="1:15" s="1" customFormat="1" ht="15" x14ac:dyDescent="0.2">
      <c r="A8" s="19" t="s">
        <v>590</v>
      </c>
      <c r="B8" s="19" t="s">
        <v>573</v>
      </c>
      <c r="C8" s="19">
        <v>2.762</v>
      </c>
      <c r="D8" s="38">
        <v>1.6867237473872241</v>
      </c>
      <c r="E8" s="38">
        <v>7.9000275582075119E-2</v>
      </c>
      <c r="F8" s="137">
        <v>31.265404293464002</v>
      </c>
      <c r="G8" s="9">
        <v>1</v>
      </c>
      <c r="H8" s="40" t="s">
        <v>33</v>
      </c>
      <c r="I8" s="9">
        <v>0.2</v>
      </c>
      <c r="J8" s="9">
        <v>0</v>
      </c>
      <c r="K8" s="9">
        <v>0.8</v>
      </c>
      <c r="L8" s="40" t="s">
        <v>754</v>
      </c>
      <c r="M8" s="139">
        <v>0.58768149999999997</v>
      </c>
      <c r="N8" s="138">
        <v>8.41726E-2</v>
      </c>
      <c r="O8" s="64">
        <v>6.1833349783624994E-9</v>
      </c>
    </row>
    <row r="9" spans="1:15" s="1" customFormat="1" x14ac:dyDescent="0.15">
      <c r="A9" s="56" t="s">
        <v>591</v>
      </c>
      <c r="B9" s="19" t="s">
        <v>573</v>
      </c>
      <c r="C9" s="19">
        <v>2.0910000000000002</v>
      </c>
      <c r="D9" s="38">
        <v>1.4079360780944568</v>
      </c>
      <c r="E9" s="38">
        <v>1.0190003318712115</v>
      </c>
      <c r="F9" s="137">
        <v>17.0618020655197</v>
      </c>
      <c r="G9" s="9">
        <v>1</v>
      </c>
      <c r="H9" s="40" t="s">
        <v>33</v>
      </c>
      <c r="I9" s="9">
        <v>0.2</v>
      </c>
      <c r="J9" s="9">
        <v>0</v>
      </c>
      <c r="K9" s="9">
        <v>0.8</v>
      </c>
      <c r="L9" s="40" t="s">
        <v>754</v>
      </c>
      <c r="M9" s="139">
        <v>0.61468959999999995</v>
      </c>
      <c r="N9" s="38">
        <v>5.6211589999999999E-2</v>
      </c>
      <c r="O9" s="64">
        <v>4.3190849715579996E-9</v>
      </c>
    </row>
    <row r="10" spans="1:15" s="1" customFormat="1" x14ac:dyDescent="0.15">
      <c r="A10" s="56" t="s">
        <v>595</v>
      </c>
      <c r="B10" s="19" t="s">
        <v>594</v>
      </c>
      <c r="C10" s="19">
        <v>4.1360000000000001</v>
      </c>
      <c r="D10" s="38">
        <v>3.5368435994127871</v>
      </c>
      <c r="E10" s="38">
        <v>1.0190003318712115</v>
      </c>
      <c r="F10" s="137">
        <v>54.534707587329997</v>
      </c>
      <c r="G10" s="9">
        <v>1</v>
      </c>
      <c r="H10" s="40" t="s">
        <v>33</v>
      </c>
      <c r="I10" s="9">
        <v>0.3</v>
      </c>
      <c r="J10" s="9">
        <v>0.7</v>
      </c>
      <c r="K10" s="9">
        <v>0</v>
      </c>
      <c r="L10" s="40" t="s">
        <v>753</v>
      </c>
      <c r="M10" s="38">
        <v>0.94141366120616898</v>
      </c>
      <c r="N10" s="38">
        <v>0.102955</v>
      </c>
      <c r="O10" s="64">
        <v>1.211540543618514E-8</v>
      </c>
    </row>
    <row r="11" spans="1:15" s="1" customFormat="1" x14ac:dyDescent="0.15">
      <c r="A11" s="56" t="s">
        <v>597</v>
      </c>
      <c r="B11" s="19" t="s">
        <v>594</v>
      </c>
      <c r="C11" s="19">
        <v>3.8210000000000002</v>
      </c>
      <c r="D11" s="38">
        <v>3.3913311340863195</v>
      </c>
      <c r="E11" s="38">
        <v>31.909000128507614</v>
      </c>
      <c r="F11" s="137">
        <v>47.945327992098001</v>
      </c>
      <c r="G11" s="9">
        <v>1</v>
      </c>
      <c r="H11" s="40" t="s">
        <v>33</v>
      </c>
      <c r="I11" s="9">
        <v>0.3</v>
      </c>
      <c r="J11" s="9">
        <v>0.7</v>
      </c>
      <c r="K11" s="9">
        <v>0</v>
      </c>
      <c r="L11" s="40" t="s">
        <v>753</v>
      </c>
      <c r="M11" s="38">
        <v>0.64803375436839805</v>
      </c>
      <c r="N11" s="38">
        <v>7.6621209999999995E-2</v>
      </c>
      <c r="O11" s="64">
        <v>6.20664129756868E-9</v>
      </c>
    </row>
    <row r="12" spans="1:15" s="1" customFormat="1" x14ac:dyDescent="0.15">
      <c r="A12" s="56" t="s">
        <v>602</v>
      </c>
      <c r="B12" s="19" t="s">
        <v>594</v>
      </c>
      <c r="C12" s="19">
        <v>2.2610000000000001</v>
      </c>
      <c r="D12" s="38">
        <v>2.0605152574534142</v>
      </c>
      <c r="E12" s="38">
        <v>1.0210000444203615</v>
      </c>
      <c r="F12" s="137">
        <v>15.980827172716101</v>
      </c>
      <c r="G12" s="9">
        <v>1</v>
      </c>
      <c r="H12" s="40" t="s">
        <v>33</v>
      </c>
      <c r="I12" s="9">
        <v>0.4</v>
      </c>
      <c r="J12" s="9">
        <v>0.6</v>
      </c>
      <c r="K12" s="9">
        <v>0</v>
      </c>
      <c r="L12" s="40" t="s">
        <v>753</v>
      </c>
      <c r="M12" s="38">
        <v>0.62216463938926203</v>
      </c>
      <c r="N12" s="38">
        <v>6.0443570000000002E-2</v>
      </c>
      <c r="O12" s="64">
        <v>4.7007314915562022E-9</v>
      </c>
    </row>
    <row r="13" spans="1:15" s="1" customFormat="1" x14ac:dyDescent="0.15">
      <c r="A13" s="56" t="s">
        <v>601</v>
      </c>
      <c r="B13" s="19" t="s">
        <v>594</v>
      </c>
      <c r="C13" s="19">
        <v>2.411</v>
      </c>
      <c r="D13" s="38">
        <v>2.13250457296486</v>
      </c>
      <c r="E13" s="38">
        <v>1.0190003318712115</v>
      </c>
      <c r="F13" s="137">
        <v>17.780988151605701</v>
      </c>
      <c r="G13" s="9">
        <v>1</v>
      </c>
      <c r="H13" s="40" t="s">
        <v>33</v>
      </c>
      <c r="I13" s="9">
        <v>0.4</v>
      </c>
      <c r="J13" s="9">
        <v>0.6</v>
      </c>
      <c r="K13" s="9">
        <v>0</v>
      </c>
      <c r="L13" s="40" t="s">
        <v>753</v>
      </c>
      <c r="M13" s="38">
        <v>0.81521320095990202</v>
      </c>
      <c r="N13" s="38">
        <v>7.888125E-2</v>
      </c>
      <c r="O13" s="64">
        <v>8.0381295385272825E-9</v>
      </c>
    </row>
    <row r="14" spans="1:15" s="1" customFormat="1" x14ac:dyDescent="0.15">
      <c r="A14" s="56" t="s">
        <v>600</v>
      </c>
      <c r="B14" s="19" t="s">
        <v>594</v>
      </c>
      <c r="C14" s="19">
        <v>4.1790000000000003</v>
      </c>
      <c r="D14" s="99">
        <v>3.2730050981108629</v>
      </c>
      <c r="E14" s="99">
        <v>1.0189997032284737</v>
      </c>
      <c r="F14" s="137">
        <v>55.030895250157798</v>
      </c>
      <c r="G14" s="9">
        <v>1</v>
      </c>
      <c r="H14" s="40" t="s">
        <v>33</v>
      </c>
      <c r="I14" s="9">
        <v>0.4</v>
      </c>
      <c r="J14" s="9">
        <v>0.6</v>
      </c>
      <c r="K14" s="9">
        <v>0</v>
      </c>
      <c r="L14" s="40" t="s">
        <v>753</v>
      </c>
      <c r="M14" s="99">
        <v>1.0649931910443</v>
      </c>
      <c r="N14" s="99">
        <v>0.18709990000000001</v>
      </c>
      <c r="O14" s="136">
        <v>2.490751494313368E-8</v>
      </c>
    </row>
    <row r="15" spans="1:15" s="1" customFormat="1" x14ac:dyDescent="0.15">
      <c r="A15" s="56" t="s">
        <v>604</v>
      </c>
      <c r="B15" s="19" t="s">
        <v>594</v>
      </c>
      <c r="C15" s="19">
        <v>4.2949999999999999</v>
      </c>
      <c r="D15" s="99">
        <v>3.356677737630632</v>
      </c>
      <c r="E15" s="140">
        <v>32</v>
      </c>
      <c r="F15" s="137">
        <v>58.700449042043097</v>
      </c>
      <c r="G15" s="9">
        <v>1</v>
      </c>
      <c r="H15" s="40" t="s">
        <v>33</v>
      </c>
      <c r="I15" s="9">
        <v>0.4</v>
      </c>
      <c r="J15" s="9">
        <v>0.6</v>
      </c>
      <c r="K15" s="9">
        <v>0</v>
      </c>
      <c r="L15" s="40" t="s">
        <v>753</v>
      </c>
      <c r="M15" s="99">
        <v>0.99527808819216801</v>
      </c>
      <c r="N15" s="99">
        <v>0.18962229999999999</v>
      </c>
      <c r="O15" s="136">
        <v>2.3590865027825217E-8</v>
      </c>
    </row>
    <row r="16" spans="1:15" s="1" customFormat="1" x14ac:dyDescent="0.15">
      <c r="A16" s="56" t="s">
        <v>608</v>
      </c>
      <c r="B16" s="19" t="s">
        <v>594</v>
      </c>
      <c r="C16" s="19">
        <v>1.9079999999999999</v>
      </c>
      <c r="D16" s="38">
        <v>1.7594625712418352</v>
      </c>
      <c r="E16" s="38">
        <v>7.9000275582075119E-2</v>
      </c>
      <c r="F16" s="137">
        <v>11.913646547206101</v>
      </c>
      <c r="G16" s="9">
        <v>1</v>
      </c>
      <c r="H16" s="40" t="s">
        <v>33</v>
      </c>
      <c r="I16" s="9">
        <v>0.2</v>
      </c>
      <c r="J16" s="9">
        <v>0</v>
      </c>
      <c r="K16" s="9">
        <v>0.8</v>
      </c>
      <c r="L16" s="40" t="s">
        <v>754</v>
      </c>
      <c r="M16" s="38">
        <v>0.33505653480486902</v>
      </c>
      <c r="N16" s="38">
        <v>5.3812949999999998E-2</v>
      </c>
      <c r="O16" s="64">
        <v>2.2537975693284596E-9</v>
      </c>
    </row>
    <row r="17" spans="1:15" s="1" customFormat="1" x14ac:dyDescent="0.15">
      <c r="A17" s="56" t="s">
        <v>610</v>
      </c>
      <c r="B17" s="19" t="s">
        <v>594</v>
      </c>
      <c r="C17" s="19">
        <v>2.1819999999999999</v>
      </c>
      <c r="D17" s="38">
        <v>1.8843110905231282</v>
      </c>
      <c r="E17" s="38">
        <v>7.4370001209899783</v>
      </c>
      <c r="F17" s="137">
        <v>15.243203841624201</v>
      </c>
      <c r="G17" s="9">
        <v>1</v>
      </c>
      <c r="H17" s="40" t="s">
        <v>33</v>
      </c>
      <c r="I17" s="9">
        <v>0.2</v>
      </c>
      <c r="J17" s="9">
        <v>0</v>
      </c>
      <c r="K17" s="61">
        <v>0.8</v>
      </c>
      <c r="L17" s="40" t="s">
        <v>754</v>
      </c>
      <c r="M17" s="38">
        <v>0.47630648347739302</v>
      </c>
      <c r="N17" s="38">
        <v>9.5561709999999994E-2</v>
      </c>
      <c r="O17" s="64">
        <v>5.6895827556483029E-9</v>
      </c>
    </row>
    <row r="18" spans="1:15" s="1" customFormat="1" x14ac:dyDescent="0.15">
      <c r="A18" s="56" t="s">
        <v>612</v>
      </c>
      <c r="B18" s="19" t="s">
        <v>594</v>
      </c>
      <c r="C18" s="19">
        <v>1.7270000000000001</v>
      </c>
      <c r="D18" s="38">
        <v>1.6653732518029856</v>
      </c>
      <c r="E18" s="38">
        <v>7.9999817535281181E-2</v>
      </c>
      <c r="F18" s="137">
        <v>9.6794001150810605</v>
      </c>
      <c r="G18" s="9">
        <v>1</v>
      </c>
      <c r="H18" s="40" t="s">
        <v>33</v>
      </c>
      <c r="I18" s="9">
        <v>0.3</v>
      </c>
      <c r="J18" s="9">
        <v>0</v>
      </c>
      <c r="K18" s="9">
        <v>0.7</v>
      </c>
      <c r="L18" s="40" t="s">
        <v>754</v>
      </c>
      <c r="M18" s="38">
        <v>0.32964342489972998</v>
      </c>
      <c r="N18" s="38">
        <v>3.1559860000000002E-2</v>
      </c>
      <c r="O18" s="64">
        <v>1.300437542469499E-9</v>
      </c>
    </row>
    <row r="19" spans="1:15" s="1" customFormat="1" x14ac:dyDescent="0.15">
      <c r="A19" s="56" t="s">
        <v>613</v>
      </c>
      <c r="B19" s="19" t="s">
        <v>594</v>
      </c>
      <c r="C19" s="19">
        <v>3.7309999999999999</v>
      </c>
      <c r="D19" s="38">
        <v>2.9712055133338739</v>
      </c>
      <c r="E19" s="38">
        <v>7.9000275582075119E-2</v>
      </c>
      <c r="F19" s="137">
        <v>45.492517769156002</v>
      </c>
      <c r="G19" s="9">
        <v>1</v>
      </c>
      <c r="H19" s="40" t="s">
        <v>33</v>
      </c>
      <c r="I19" s="9">
        <v>0.3</v>
      </c>
      <c r="J19" s="9">
        <v>0</v>
      </c>
      <c r="K19" s="9">
        <v>0.7</v>
      </c>
      <c r="L19" s="40" t="s">
        <v>754</v>
      </c>
      <c r="M19" s="38">
        <v>0.66430248183910701</v>
      </c>
      <c r="N19" s="38">
        <v>0.16830120000000001</v>
      </c>
      <c r="O19" s="64">
        <v>1.3975363107062489E-8</v>
      </c>
    </row>
    <row r="20" spans="1:15" s="1" customFormat="1" x14ac:dyDescent="0.15">
      <c r="A20" s="56" t="s">
        <v>614</v>
      </c>
      <c r="B20" s="19" t="s">
        <v>594</v>
      </c>
      <c r="C20" s="19">
        <v>2.1160000000000001</v>
      </c>
      <c r="D20" s="38">
        <v>2.0278029169885938</v>
      </c>
      <c r="E20" s="38">
        <v>7.4389998335391283</v>
      </c>
      <c r="F20" s="137">
        <v>15.0409037061905</v>
      </c>
      <c r="G20" s="9">
        <v>1</v>
      </c>
      <c r="H20" s="40" t="s">
        <v>33</v>
      </c>
      <c r="I20" s="9">
        <v>0.3</v>
      </c>
      <c r="J20" s="9">
        <v>0</v>
      </c>
      <c r="K20" s="9">
        <v>0.7</v>
      </c>
      <c r="L20" s="40" t="s">
        <v>754</v>
      </c>
      <c r="M20" s="38">
        <v>0.28485614589455482</v>
      </c>
      <c r="N20" s="38">
        <v>3.4415920000000003E-2</v>
      </c>
      <c r="O20" s="64">
        <v>1.2254482910769159E-9</v>
      </c>
    </row>
    <row r="21" spans="1:15" s="1" customFormat="1" x14ac:dyDescent="0.15">
      <c r="A21" s="19"/>
      <c r="B21" s="19"/>
      <c r="C21" s="19"/>
      <c r="D21" s="38"/>
      <c r="E21" s="19"/>
      <c r="F21" s="19"/>
      <c r="M21" s="9"/>
      <c r="N21" s="9"/>
      <c r="O21" s="9"/>
    </row>
    <row r="22" spans="1:15" s="1" customFormat="1" x14ac:dyDescent="0.15"/>
    <row r="29" spans="1:15" x14ac:dyDescent="0.15">
      <c r="B29" t="s">
        <v>726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I30" sqref="I30"/>
    </sheetView>
  </sheetViews>
  <sheetFormatPr baseColWidth="10" defaultRowHeight="13" x14ac:dyDescent="0.15"/>
  <cols>
    <col min="1" max="1" width="20.33203125" customWidth="1"/>
    <col min="3" max="3" width="10.5" bestFit="1" customWidth="1"/>
    <col min="4" max="4" width="14.5" bestFit="1" customWidth="1"/>
    <col min="7" max="7" width="8.83203125" bestFit="1" customWidth="1"/>
    <col min="9" max="9" width="21.33203125" customWidth="1"/>
  </cols>
  <sheetData>
    <row r="1" spans="1:13" ht="26" x14ac:dyDescent="0.15">
      <c r="A1" s="111"/>
      <c r="B1" s="112"/>
      <c r="C1" s="112" t="s">
        <v>728</v>
      </c>
      <c r="D1" s="112" t="s">
        <v>729</v>
      </c>
      <c r="E1" s="112" t="s">
        <v>730</v>
      </c>
      <c r="F1" s="112" t="s">
        <v>731</v>
      </c>
      <c r="G1" s="112" t="s">
        <v>732</v>
      </c>
      <c r="H1" s="112"/>
      <c r="I1" s="111"/>
      <c r="J1" s="112"/>
      <c r="K1" s="112"/>
      <c r="L1" s="112"/>
      <c r="M1" s="112"/>
    </row>
    <row r="2" spans="1:13" ht="26" x14ac:dyDescent="0.15">
      <c r="A2" s="111" t="s">
        <v>733</v>
      </c>
      <c r="B2" s="113">
        <v>3.8999999999999999E-4</v>
      </c>
      <c r="C2" s="17">
        <v>0</v>
      </c>
      <c r="D2" s="17">
        <f xml:space="preserve"> (C2/$B$7)/(C2/$B$7 + (1 - C2)/$B$6)</f>
        <v>0</v>
      </c>
      <c r="E2" s="114">
        <f xml:space="preserve"> EXP(D2*LN($B$3) + (1 - D2)*LN($B$2) + D2*(1 - D2)*1.08*(1.343 - D2*0.685))</f>
        <v>3.8999999999999988E-4</v>
      </c>
      <c r="F2" s="115">
        <f xml:space="preserve"> 1/((1 - C2)/$B$4 + C2/$B$5)</f>
        <v>684</v>
      </c>
      <c r="G2" s="116">
        <f xml:space="preserve"> (E2/F2)*(10^6)</f>
        <v>0.57017543859649111</v>
      </c>
      <c r="H2" s="112">
        <f>G26/G2</f>
        <v>4.2428243398392667</v>
      </c>
      <c r="I2" s="117" t="s">
        <v>734</v>
      </c>
      <c r="J2" s="118"/>
      <c r="K2" s="17"/>
      <c r="L2" s="17"/>
      <c r="M2" s="114"/>
    </row>
    <row r="3" spans="1:13" ht="26" x14ac:dyDescent="0.15">
      <c r="A3" s="111" t="s">
        <v>735</v>
      </c>
      <c r="B3" s="113">
        <v>3.032E-3</v>
      </c>
      <c r="C3" s="119">
        <f xml:space="preserve"> C2 + 0.05</f>
        <v>0.05</v>
      </c>
      <c r="D3" s="120">
        <f t="shared" ref="D3:D22" si="0" xml:space="preserve"> (C3/$B$7)/(C3/$B$7 + (1 - C3)/$B$6)</f>
        <v>2.2758306781975424E-2</v>
      </c>
      <c r="E3" s="121">
        <f t="shared" ref="E3:E22" si="1" xml:space="preserve"> EXP(D3*LN($B$3) + (1 - D3)*LN($B$2) + D3*(1 - D3)*1.08*(1.343 - D3*0.685))</f>
        <v>4.218728836733881E-4</v>
      </c>
      <c r="F3" s="122">
        <f xml:space="preserve"> 1/((1 - C3)/$B$4 + C3/$B$5)</f>
        <v>687.96044499381969</v>
      </c>
      <c r="G3" s="123">
        <f t="shared" ref="G3:G22" si="2" xml:space="preserve"> (E3/F3)*(10^6)</f>
        <v>0.61322258676831054</v>
      </c>
      <c r="H3" s="124">
        <f t="shared" ref="H3:H22" si="3">G27/G3</f>
        <v>4.9770125479946907</v>
      </c>
      <c r="I3" s="125" t="s">
        <v>736</v>
      </c>
      <c r="J3" s="118"/>
      <c r="K3" s="17"/>
      <c r="L3" s="17"/>
      <c r="M3" s="114"/>
    </row>
    <row r="4" spans="1:13" ht="26" x14ac:dyDescent="0.15">
      <c r="A4" s="111" t="s">
        <v>737</v>
      </c>
      <c r="B4" s="126">
        <v>684</v>
      </c>
      <c r="C4" s="17">
        <f t="shared" ref="C4:C22" si="4" xml:space="preserve"> C3 + 0.05</f>
        <v>0.1</v>
      </c>
      <c r="D4" s="17">
        <f t="shared" si="0"/>
        <v>4.6860356138706656E-2</v>
      </c>
      <c r="E4" s="114">
        <f t="shared" si="1"/>
        <v>4.5736608821149362E-4</v>
      </c>
      <c r="F4" s="115">
        <f t="shared" ref="F4:F22" si="5" xml:space="preserve"> 1/((1 - C4)/$B$4 + C4/$B$5)</f>
        <v>691.9670200235571</v>
      </c>
      <c r="G4" s="116">
        <f xml:space="preserve"> (E4/F4)*(10^6)</f>
        <v>0.66096515437386483</v>
      </c>
      <c r="H4" s="112">
        <f t="shared" si="3"/>
        <v>5.8475270400830803</v>
      </c>
      <c r="I4" s="127" t="s">
        <v>738</v>
      </c>
      <c r="J4" s="112"/>
      <c r="K4" s="17"/>
      <c r="L4" s="17"/>
      <c r="M4" s="114"/>
    </row>
    <row r="5" spans="1:13" x14ac:dyDescent="0.15">
      <c r="A5" s="111" t="s">
        <v>739</v>
      </c>
      <c r="B5" s="126">
        <v>773</v>
      </c>
      <c r="C5" s="17">
        <f t="shared" si="4"/>
        <v>0.15000000000000002</v>
      </c>
      <c r="D5" s="17">
        <f xml:space="preserve"> (C5/$B$7)/(C5/$B$7 + (1 - C5)/$B$6)</f>
        <v>7.2428778367938207E-2</v>
      </c>
      <c r="E5" s="114">
        <f xml:space="preserve"> EXP(D5*LN($B$3) + (1 - D5)*LN($B$2) + D5*(1 - D5)*1.08*(1.343 - D5*0.685))</f>
        <v>4.9697055123900779E-4</v>
      </c>
      <c r="F5" s="115">
        <f t="shared" si="5"/>
        <v>696.02053577305344</v>
      </c>
      <c r="G5" s="116">
        <f t="shared" si="2"/>
        <v>0.71401708095729444</v>
      </c>
      <c r="H5" s="112">
        <f t="shared" si="3"/>
        <v>6.8818100258517623</v>
      </c>
      <c r="I5" s="111"/>
      <c r="J5" s="112"/>
      <c r="K5" s="17"/>
      <c r="L5" s="17"/>
      <c r="M5" s="114"/>
    </row>
    <row r="6" spans="1:13" x14ac:dyDescent="0.15">
      <c r="A6" s="111" t="s">
        <v>740</v>
      </c>
      <c r="B6" s="128">
        <v>100</v>
      </c>
      <c r="C6" s="119">
        <f t="shared" si="4"/>
        <v>0.2</v>
      </c>
      <c r="D6" s="119">
        <f xml:space="preserve"> (C6/$B$7)/(C6/$B$7 + (1 - C6)/$B$6)</f>
        <v>9.9601593625498017E-2</v>
      </c>
      <c r="E6" s="121">
        <f xml:space="preserve"> EXP(D6*LN($B$3) + (1 - D6)*LN($B$2) + D6*(1 - D6)*1.08*(1.343 - D6*0.685))</f>
        <v>5.4125021557808507E-4</v>
      </c>
      <c r="F6" s="122">
        <f t="shared" si="5"/>
        <v>700.1218220338983</v>
      </c>
      <c r="G6" s="123">
        <f t="shared" si="2"/>
        <v>0.77308005341944475</v>
      </c>
      <c r="H6" s="124">
        <f t="shared" si="3"/>
        <v>8.1134895887186467</v>
      </c>
      <c r="I6" s="111"/>
      <c r="J6" s="112"/>
      <c r="K6" s="17"/>
      <c r="L6" s="17"/>
      <c r="M6" s="114"/>
    </row>
    <row r="7" spans="1:13" x14ac:dyDescent="0.15">
      <c r="A7" s="111" t="s">
        <v>741</v>
      </c>
      <c r="B7" s="128">
        <v>226</v>
      </c>
      <c r="C7" s="17">
        <f t="shared" si="4"/>
        <v>0.25</v>
      </c>
      <c r="D7" s="17">
        <f t="shared" si="0"/>
        <v>0.12853470437017994</v>
      </c>
      <c r="E7" s="114">
        <f xml:space="preserve"> EXP(D7*LN($B$3) + (1 - D7)*LN($B$2) + D7*(1 - D7)*1.08*(1.343 - D7*0.685))</f>
        <v>5.9085299248466065E-4</v>
      </c>
      <c r="F7" s="115">
        <f t="shared" si="5"/>
        <v>704.27172827172831</v>
      </c>
      <c r="G7" s="116">
        <f t="shared" si="2"/>
        <v>0.83895600059738951</v>
      </c>
      <c r="H7" s="112">
        <f t="shared" si="3"/>
        <v>9.5840197657672057</v>
      </c>
      <c r="I7" s="111"/>
      <c r="J7" s="112"/>
      <c r="K7" s="17"/>
      <c r="L7" s="17"/>
      <c r="M7" s="114"/>
    </row>
    <row r="8" spans="1:13" x14ac:dyDescent="0.15">
      <c r="A8" s="111"/>
      <c r="B8" s="112"/>
      <c r="C8" s="17">
        <f t="shared" si="4"/>
        <v>0.3</v>
      </c>
      <c r="D8" s="17">
        <f t="shared" si="0"/>
        <v>0.15940488841657813</v>
      </c>
      <c r="E8" s="114">
        <f t="shared" si="1"/>
        <v>6.465232547507927E-4</v>
      </c>
      <c r="F8" s="115">
        <f t="shared" si="5"/>
        <v>708.47112421278325</v>
      </c>
      <c r="G8" s="116">
        <f t="shared" si="2"/>
        <v>0.91256119361135024</v>
      </c>
      <c r="H8" s="112">
        <f>G32/G8</f>
        <v>11.344849259587614</v>
      </c>
      <c r="I8" s="111"/>
      <c r="J8" s="112"/>
      <c r="K8" s="17"/>
      <c r="L8" s="17"/>
      <c r="M8" s="114"/>
    </row>
    <row r="9" spans="1:13" x14ac:dyDescent="0.15">
      <c r="A9" s="111"/>
      <c r="B9" s="112"/>
      <c r="C9" s="17">
        <f t="shared" si="4"/>
        <v>0.35</v>
      </c>
      <c r="D9" s="17">
        <f t="shared" si="0"/>
        <v>0.19241341396371631</v>
      </c>
      <c r="E9" s="114">
        <f t="shared" si="1"/>
        <v>7.0911611128055409E-4</v>
      </c>
      <c r="F9" s="115">
        <f t="shared" si="5"/>
        <v>712.72090045157381</v>
      </c>
      <c r="G9" s="116">
        <f t="shared" si="2"/>
        <v>0.99494221487157763</v>
      </c>
      <c r="H9" s="112">
        <f t="shared" si="3"/>
        <v>13.460322365672724</v>
      </c>
      <c r="I9" s="111"/>
      <c r="J9" s="112"/>
      <c r="K9" s="17"/>
      <c r="L9" s="17"/>
      <c r="M9" s="114"/>
    </row>
    <row r="10" spans="1:13" x14ac:dyDescent="0.15">
      <c r="A10" s="111"/>
      <c r="B10" s="112"/>
      <c r="C10" s="17">
        <f t="shared" si="4"/>
        <v>0.39999999999999997</v>
      </c>
      <c r="D10" s="17">
        <f t="shared" si="0"/>
        <v>0.22779043280182226</v>
      </c>
      <c r="E10" s="114">
        <f t="shared" si="1"/>
        <v>7.7961387405359542E-4</v>
      </c>
      <c r="F10" s="115">
        <f t="shared" si="5"/>
        <v>717.02196908055328</v>
      </c>
      <c r="G10" s="116">
        <f t="shared" si="2"/>
        <v>1.0872942638749334</v>
      </c>
      <c r="H10" s="112">
        <f t="shared" si="3"/>
        <v>16.01160447522761</v>
      </c>
      <c r="I10" s="111"/>
      <c r="J10" s="112"/>
      <c r="K10" s="17"/>
      <c r="L10" s="17"/>
      <c r="M10" s="114"/>
    </row>
    <row r="11" spans="1:13" x14ac:dyDescent="0.15">
      <c r="A11" s="111"/>
      <c r="B11" s="112"/>
      <c r="C11" s="17">
        <f t="shared" si="4"/>
        <v>0.44999999999999996</v>
      </c>
      <c r="D11" s="17">
        <f t="shared" si="0"/>
        <v>0.2658003544004725</v>
      </c>
      <c r="E11" s="114">
        <f t="shared" si="1"/>
        <v>8.5914546721031543E-4</v>
      </c>
      <c r="F11" s="115">
        <f t="shared" si="5"/>
        <v>721.37526434272456</v>
      </c>
      <c r="G11" s="116">
        <f t="shared" si="2"/>
        <v>1.1909827099396306</v>
      </c>
      <c r="H11" s="112">
        <f t="shared" si="3"/>
        <v>19.102054665813593</v>
      </c>
      <c r="I11" s="111"/>
      <c r="J11" s="112"/>
      <c r="K11" s="17"/>
      <c r="L11" s="17"/>
      <c r="M11" s="114"/>
    </row>
    <row r="12" spans="1:13" x14ac:dyDescent="0.15">
      <c r="A12" s="111"/>
      <c r="B12" s="112"/>
      <c r="C12" s="17">
        <f t="shared" si="4"/>
        <v>0.49999999999999994</v>
      </c>
      <c r="D12" s="129">
        <f xml:space="preserve"> (C12/$B$7)/(C12/$B$7 + (1 - C12)/$B$6)</f>
        <v>0.30674846625766872</v>
      </c>
      <c r="E12" s="114">
        <f t="shared" si="1"/>
        <v>9.4901022771368485E-4</v>
      </c>
      <c r="F12" s="115">
        <f t="shared" si="5"/>
        <v>725.78174330816751</v>
      </c>
      <c r="G12" s="116">
        <f t="shared" si="2"/>
        <v>1.3075697156393398</v>
      </c>
      <c r="H12" s="112">
        <f t="shared" si="3"/>
        <v>22.864658668455853</v>
      </c>
      <c r="I12" s="111"/>
      <c r="J12" s="112"/>
      <c r="K12" s="17"/>
      <c r="L12" s="17"/>
      <c r="M12" s="114"/>
    </row>
    <row r="13" spans="1:13" x14ac:dyDescent="0.15">
      <c r="A13" s="111"/>
      <c r="B13" s="112"/>
      <c r="C13" s="17">
        <f xml:space="preserve"> C12 + 0.05</f>
        <v>0.54999999999999993</v>
      </c>
      <c r="D13" s="17">
        <f t="shared" si="0"/>
        <v>0.35098915124441599</v>
      </c>
      <c r="E13" s="114">
        <f t="shared" si="1"/>
        <v>1.0507089576632304E-3</v>
      </c>
      <c r="F13" s="115">
        <f t="shared" si="5"/>
        <v>730.24238657551268</v>
      </c>
      <c r="G13" s="116">
        <f t="shared" si="2"/>
        <v>1.4388495888201622</v>
      </c>
      <c r="H13" s="112">
        <f t="shared" si="3"/>
        <v>27.472413619556956</v>
      </c>
      <c r="I13" s="111"/>
      <c r="J13" s="112"/>
      <c r="K13" s="17"/>
      <c r="L13" s="17"/>
      <c r="M13" s="114"/>
    </row>
    <row r="14" spans="1:13" x14ac:dyDescent="0.15">
      <c r="A14" s="111"/>
      <c r="B14" s="112"/>
      <c r="C14" s="17">
        <f t="shared" si="4"/>
        <v>0.6</v>
      </c>
      <c r="D14" s="17">
        <f xml:space="preserve"> (C14/$B$7)/(C14/$B$7 + (1 - C14)/$B$6)</f>
        <v>0.39893617021276595</v>
      </c>
      <c r="E14" s="114">
        <f t="shared" si="1"/>
        <v>1.1659878827064642E-3</v>
      </c>
      <c r="F14" s="115">
        <f t="shared" si="5"/>
        <v>734.75819899944418</v>
      </c>
      <c r="G14" s="116">
        <f t="shared" si="2"/>
        <v>1.5869001316273113</v>
      </c>
      <c r="H14" s="112">
        <f t="shared" si="3"/>
        <v>33.152955518117814</v>
      </c>
      <c r="I14" s="111"/>
      <c r="J14" s="112"/>
      <c r="K14" s="17"/>
      <c r="L14" s="17"/>
      <c r="M14" s="114"/>
    </row>
    <row r="15" spans="1:13" x14ac:dyDescent="0.15">
      <c r="A15" s="111"/>
      <c r="B15" s="112"/>
      <c r="C15" s="17">
        <f t="shared" si="4"/>
        <v>0.65</v>
      </c>
      <c r="D15" s="17">
        <f t="shared" si="0"/>
        <v>0.45107564191533661</v>
      </c>
      <c r="E15" s="114">
        <f t="shared" si="1"/>
        <v>1.2969066466138712E-3</v>
      </c>
      <c r="F15" s="115">
        <f t="shared" si="5"/>
        <v>739.33021044536122</v>
      </c>
      <c r="G15" s="116">
        <f t="shared" si="2"/>
        <v>1.7541642804405821</v>
      </c>
      <c r="H15" s="112">
        <f t="shared" si="3"/>
        <v>40.209275782527399</v>
      </c>
      <c r="I15" s="111"/>
      <c r="J15" s="112"/>
      <c r="K15" s="17"/>
      <c r="L15" s="17"/>
      <c r="M15" s="114"/>
    </row>
    <row r="16" spans="1:13" x14ac:dyDescent="0.15">
      <c r="A16" s="111"/>
      <c r="B16" s="112"/>
      <c r="C16" s="17">
        <f t="shared" si="4"/>
        <v>0.70000000000000007</v>
      </c>
      <c r="D16" s="17">
        <f t="shared" si="0"/>
        <v>0.50798258345428171</v>
      </c>
      <c r="E16" s="114">
        <f t="shared" si="1"/>
        <v>1.4459521578761975E-3</v>
      </c>
      <c r="F16" s="115">
        <f t="shared" si="5"/>
        <v>743.95947657239333</v>
      </c>
      <c r="G16" s="116">
        <f t="shared" si="2"/>
        <v>1.9435899446271714</v>
      </c>
      <c r="H16" s="112">
        <f t="shared" si="3"/>
        <v>49.049092238451308</v>
      </c>
      <c r="I16" s="111"/>
      <c r="J16" s="112"/>
      <c r="K16" s="17"/>
      <c r="L16" s="17"/>
      <c r="M16" s="114"/>
    </row>
    <row r="17" spans="1:13" x14ac:dyDescent="0.15">
      <c r="A17" s="111"/>
      <c r="B17" s="112"/>
      <c r="C17" s="17">
        <f t="shared" si="4"/>
        <v>0.75000000000000011</v>
      </c>
      <c r="D17" s="17">
        <f t="shared" si="0"/>
        <v>0.57034220532319413</v>
      </c>
      <c r="E17" s="114">
        <f t="shared" si="1"/>
        <v>1.6162410283494632E-3</v>
      </c>
      <c r="F17" s="115">
        <f t="shared" si="5"/>
        <v>748.6470796460178</v>
      </c>
      <c r="G17" s="116">
        <f t="shared" si="2"/>
        <v>2.1588824324455649</v>
      </c>
      <c r="H17" s="112">
        <f t="shared" si="3"/>
        <v>60.226215792940224</v>
      </c>
      <c r="I17" s="111"/>
      <c r="J17" s="112"/>
      <c r="K17" s="17"/>
      <c r="L17" s="17"/>
      <c r="M17" s="114"/>
    </row>
    <row r="18" spans="1:13" x14ac:dyDescent="0.15">
      <c r="A18" s="111"/>
      <c r="B18" s="112"/>
      <c r="C18" s="17">
        <f t="shared" si="4"/>
        <v>0.80000000000000016</v>
      </c>
      <c r="D18" s="17">
        <f t="shared" si="0"/>
        <v>0.6389776357827478</v>
      </c>
      <c r="E18" s="114">
        <f t="shared" si="1"/>
        <v>1.8118948230354702E-3</v>
      </c>
      <c r="F18" s="115">
        <f t="shared" si="5"/>
        <v>753.39412938159012</v>
      </c>
      <c r="G18" s="116">
        <f t="shared" si="2"/>
        <v>2.4049760309689843</v>
      </c>
      <c r="H18" s="112">
        <f t="shared" si="3"/>
        <v>74.497617408241126</v>
      </c>
      <c r="I18" s="111"/>
      <c r="J18" s="112"/>
      <c r="K18" s="17"/>
      <c r="L18" s="17"/>
      <c r="M18" s="114"/>
    </row>
    <row r="19" spans="1:13" x14ac:dyDescent="0.15">
      <c r="A19" s="111"/>
      <c r="B19" s="112"/>
      <c r="C19" s="17">
        <f t="shared" si="4"/>
        <v>0.8500000000000002</v>
      </c>
      <c r="D19" s="17">
        <f t="shared" si="0"/>
        <v>0.71488645920942007</v>
      </c>
      <c r="E19" s="114">
        <f t="shared" si="1"/>
        <v>2.0387565218658731E-3</v>
      </c>
      <c r="F19" s="115">
        <f t="shared" si="5"/>
        <v>758.20176382017644</v>
      </c>
      <c r="G19" s="116">
        <f t="shared" si="2"/>
        <v>2.68893666455438</v>
      </c>
      <c r="H19" s="112">
        <f t="shared" si="3"/>
        <v>92.898337766487614</v>
      </c>
      <c r="I19" s="111"/>
      <c r="J19" s="112"/>
      <c r="K19" s="17"/>
      <c r="L19" s="17"/>
      <c r="M19" s="114"/>
    </row>
    <row r="20" spans="1:13" x14ac:dyDescent="0.15">
      <c r="A20" s="111"/>
      <c r="B20" s="112"/>
      <c r="C20" s="17">
        <f t="shared" si="4"/>
        <v>0.90000000000000024</v>
      </c>
      <c r="D20" s="17">
        <f t="shared" si="0"/>
        <v>0.7992895204262882</v>
      </c>
      <c r="E20" s="114">
        <f t="shared" si="1"/>
        <v>2.3057940141297975E-3</v>
      </c>
      <c r="F20" s="115">
        <f t="shared" si="5"/>
        <v>763.07115023812958</v>
      </c>
      <c r="G20" s="116">
        <f t="shared" si="2"/>
        <v>3.0217287253098672</v>
      </c>
      <c r="H20" s="112">
        <f t="shared" si="3"/>
        <v>116.82854162496193</v>
      </c>
      <c r="I20" s="111"/>
      <c r="J20" s="112"/>
      <c r="K20" s="17"/>
      <c r="L20" s="17"/>
      <c r="M20" s="114"/>
    </row>
    <row r="21" spans="1:13" x14ac:dyDescent="0.15">
      <c r="A21" s="111"/>
      <c r="B21" s="112"/>
      <c r="C21" s="17">
        <f t="shared" si="4"/>
        <v>0.95000000000000029</v>
      </c>
      <c r="D21" s="17">
        <f t="shared" si="0"/>
        <v>0.89369708372530632</v>
      </c>
      <c r="E21" s="114">
        <f t="shared" si="1"/>
        <v>2.6279316271602582E-3</v>
      </c>
      <c r="F21" s="115">
        <f t="shared" si="5"/>
        <v>768.00348609194566</v>
      </c>
      <c r="G21" s="116">
        <f t="shared" si="2"/>
        <v>3.4217704408253704</v>
      </c>
      <c r="H21" s="112">
        <f t="shared" si="3"/>
        <v>148.12115145598187</v>
      </c>
      <c r="I21" s="111"/>
      <c r="J21" s="112"/>
      <c r="K21" s="17"/>
      <c r="L21" s="17"/>
      <c r="M21" s="114"/>
    </row>
    <row r="22" spans="1:13" x14ac:dyDescent="0.15">
      <c r="A22" s="111"/>
      <c r="B22" s="112"/>
      <c r="C22" s="17">
        <f t="shared" si="4"/>
        <v>1.0000000000000002</v>
      </c>
      <c r="D22" s="17">
        <f t="shared" si="0"/>
        <v>1.0000000000000007</v>
      </c>
      <c r="E22" s="114">
        <f t="shared" si="1"/>
        <v>3.0320000000000021E-3</v>
      </c>
      <c r="F22" s="115">
        <f t="shared" si="5"/>
        <v>772.99999999999989</v>
      </c>
      <c r="G22" s="116">
        <f t="shared" si="2"/>
        <v>3.9223803363518792</v>
      </c>
      <c r="H22" s="112">
        <f t="shared" si="3"/>
        <v>188.98469238179007</v>
      </c>
      <c r="I22" s="111"/>
      <c r="J22" s="112"/>
      <c r="K22" s="17"/>
      <c r="L22" s="17"/>
      <c r="M22" s="114"/>
    </row>
    <row r="23" spans="1:13" x14ac:dyDescent="0.15">
      <c r="A23" s="111"/>
      <c r="B23" s="112"/>
      <c r="C23" s="112"/>
      <c r="D23" s="112"/>
      <c r="E23" s="112"/>
      <c r="F23" s="112"/>
      <c r="G23" s="112"/>
      <c r="H23" s="112"/>
      <c r="I23" s="111"/>
      <c r="J23" s="112"/>
      <c r="K23" s="112"/>
      <c r="L23" s="17"/>
      <c r="M23" s="112"/>
    </row>
    <row r="24" spans="1:13" x14ac:dyDescent="0.15">
      <c r="A24" s="111"/>
      <c r="B24" s="112"/>
      <c r="C24" s="112"/>
      <c r="D24" s="112"/>
      <c r="E24" s="112"/>
      <c r="F24" s="112"/>
      <c r="G24" s="112"/>
      <c r="H24" s="112"/>
      <c r="I24" s="111"/>
      <c r="J24" s="112"/>
      <c r="K24" s="112"/>
      <c r="L24" s="112"/>
      <c r="M24" s="112"/>
    </row>
    <row r="25" spans="1:13" ht="26" x14ac:dyDescent="0.15">
      <c r="A25" s="111"/>
      <c r="B25" s="112"/>
      <c r="C25" s="112" t="s">
        <v>742</v>
      </c>
      <c r="D25" s="112" t="s">
        <v>743</v>
      </c>
      <c r="E25" s="112" t="s">
        <v>730</v>
      </c>
      <c r="F25" s="112" t="s">
        <v>731</v>
      </c>
      <c r="G25" s="112" t="s">
        <v>732</v>
      </c>
      <c r="H25" s="112"/>
      <c r="I25" s="111"/>
      <c r="J25" s="112"/>
      <c r="K25" s="112"/>
      <c r="L25" s="112"/>
      <c r="M25" s="112"/>
    </row>
    <row r="26" spans="1:13" x14ac:dyDescent="0.15">
      <c r="A26" s="111" t="s">
        <v>744</v>
      </c>
      <c r="B26" s="118">
        <v>1.9449999999999999E-3</v>
      </c>
      <c r="C26" s="17">
        <v>0</v>
      </c>
      <c r="D26" s="17">
        <f xml:space="preserve"> (C26/$B$31)/(C26/$B$31 + (1 - C26)/$B$30)</f>
        <v>0</v>
      </c>
      <c r="E26" s="114">
        <f xml:space="preserve"> EXP(D26*LN($B$27) + (1 - D26)*LN($B$26) + D26*(1 - D26)*1.08*(1.343 - D26*0.685))</f>
        <v>1.9450000000000003E-3</v>
      </c>
      <c r="F26" s="115">
        <f xml:space="preserve"> 1/((1 - C26)/$B$28 + C26/$B$29)</f>
        <v>804</v>
      </c>
      <c r="G26" s="116">
        <f xml:space="preserve"> (E26/F26)*(10^6)</f>
        <v>2.4191542288557217</v>
      </c>
      <c r="H26" s="112"/>
      <c r="I26" s="111"/>
      <c r="J26" s="112"/>
      <c r="K26" s="112"/>
      <c r="L26" s="112"/>
      <c r="M26" s="112"/>
    </row>
    <row r="27" spans="1:13" x14ac:dyDescent="0.15">
      <c r="A27" s="111" t="s">
        <v>745</v>
      </c>
      <c r="B27" s="118">
        <v>0.93400000000000005</v>
      </c>
      <c r="C27" s="119">
        <f xml:space="preserve"> C26 + 0.05</f>
        <v>0.05</v>
      </c>
      <c r="D27" s="119">
        <f t="shared" ref="D27:D46" si="6" xml:space="preserve"> (C27/$B$31)/(C27/$B$31 + (1 - C27)/$B$30)</f>
        <v>3.3185840707964605E-2</v>
      </c>
      <c r="E27" s="121">
        <f t="shared" ref="E27:E46" si="7" xml:space="preserve"> EXP(D27*LN($B$27) + (1 - D27)*LN($B$26) + D27*(1 - D27)*1.08*(1.343 - D27*0.685))</f>
        <v>2.4990420338973354E-3</v>
      </c>
      <c r="F27" s="122">
        <f t="shared" ref="F27:F46" si="8" xml:space="preserve"> 1/((1 - C27)/$B$28 + C27/$B$29)</f>
        <v>818.81668283220188</v>
      </c>
      <c r="G27" s="123">
        <f t="shared" ref="G27:G46" si="9" xml:space="preserve"> (E27/F27)*(10^6)</f>
        <v>3.0520165090596447</v>
      </c>
      <c r="H27" s="112"/>
      <c r="I27" s="111"/>
      <c r="J27" s="112"/>
      <c r="K27" s="112"/>
      <c r="L27" s="112"/>
      <c r="M27" s="112"/>
    </row>
    <row r="28" spans="1:13" x14ac:dyDescent="0.15">
      <c r="A28" s="111" t="s">
        <v>746</v>
      </c>
      <c r="B28" s="112">
        <v>804</v>
      </c>
      <c r="C28" s="17">
        <f t="shared" ref="C28:C36" si="10" xml:space="preserve"> C27 + 0.05</f>
        <v>0.1</v>
      </c>
      <c r="D28" s="17">
        <f t="shared" si="6"/>
        <v>6.7567567567567571E-2</v>
      </c>
      <c r="E28" s="114">
        <f xml:space="preserve"> EXP(D28*LN($B$27) + (1 - D28)*LN($B$26) + D28*(1 - D28)*1.08*(1.343 - D28*0.685))</f>
        <v>3.2241529678723423E-3</v>
      </c>
      <c r="F28" s="115">
        <f t="shared" si="8"/>
        <v>834.18972332015801</v>
      </c>
      <c r="G28" s="116">
        <f t="shared" si="9"/>
        <v>3.8650116127538623</v>
      </c>
      <c r="H28" s="112"/>
      <c r="I28" s="111"/>
      <c r="J28" s="112"/>
      <c r="K28" s="112"/>
      <c r="L28" s="112"/>
      <c r="M28" s="112"/>
    </row>
    <row r="29" spans="1:13" x14ac:dyDescent="0.15">
      <c r="A29" s="111" t="s">
        <v>747</v>
      </c>
      <c r="B29" s="112">
        <v>1260</v>
      </c>
      <c r="C29" s="17">
        <f t="shared" si="10"/>
        <v>0.15000000000000002</v>
      </c>
      <c r="D29" s="17">
        <f t="shared" si="6"/>
        <v>0.10321100917431196</v>
      </c>
      <c r="E29" s="114">
        <f t="shared" si="7"/>
        <v>4.1774126756799852E-3</v>
      </c>
      <c r="F29" s="115">
        <f t="shared" si="8"/>
        <v>850.15105740181264</v>
      </c>
      <c r="G29" s="116">
        <f t="shared" si="9"/>
        <v>4.9137299063613185</v>
      </c>
      <c r="H29" s="112"/>
      <c r="I29" s="111"/>
      <c r="J29" s="112"/>
      <c r="K29" s="112"/>
      <c r="L29" s="112"/>
      <c r="M29" s="112"/>
    </row>
    <row r="30" spans="1:13" x14ac:dyDescent="0.15">
      <c r="A30" s="111" t="s">
        <v>748</v>
      </c>
      <c r="B30" s="112">
        <v>60</v>
      </c>
      <c r="C30" s="17">
        <f t="shared" si="10"/>
        <v>0.2</v>
      </c>
      <c r="D30" s="17">
        <f t="shared" si="6"/>
        <v>0.14018691588785046</v>
      </c>
      <c r="E30" s="114">
        <f t="shared" si="7"/>
        <v>5.4364893568480043E-3</v>
      </c>
      <c r="F30" s="115">
        <f t="shared" si="8"/>
        <v>866.73511293634488</v>
      </c>
      <c r="G30" s="116">
        <f t="shared" si="9"/>
        <v>6.2723769646647201</v>
      </c>
      <c r="H30" s="112"/>
      <c r="I30" s="111"/>
      <c r="J30" s="112"/>
      <c r="K30" s="112"/>
      <c r="L30" s="112"/>
      <c r="M30" s="112"/>
    </row>
    <row r="31" spans="1:13" x14ac:dyDescent="0.15">
      <c r="A31" s="111" t="s">
        <v>749</v>
      </c>
      <c r="B31" s="112">
        <v>92</v>
      </c>
      <c r="C31" s="17">
        <f t="shared" si="10"/>
        <v>0.25</v>
      </c>
      <c r="D31" s="17">
        <f t="shared" si="6"/>
        <v>0.17857142857142855</v>
      </c>
      <c r="E31" s="114">
        <f t="shared" si="7"/>
        <v>7.1076962799043845E-3</v>
      </c>
      <c r="F31" s="115">
        <f t="shared" si="8"/>
        <v>883.97905759162302</v>
      </c>
      <c r="G31" s="116">
        <f t="shared" si="9"/>
        <v>8.0405708923343848</v>
      </c>
      <c r="H31" s="112"/>
      <c r="I31" s="111"/>
      <c r="J31" s="112"/>
      <c r="K31" s="112"/>
      <c r="L31" s="112"/>
      <c r="M31" s="112"/>
    </row>
    <row r="32" spans="1:13" x14ac:dyDescent="0.15">
      <c r="A32" s="111"/>
      <c r="B32" s="112"/>
      <c r="C32" s="17">
        <f t="shared" si="10"/>
        <v>0.3</v>
      </c>
      <c r="D32" s="17">
        <f t="shared" si="6"/>
        <v>0.21844660194174759</v>
      </c>
      <c r="E32" s="114">
        <f t="shared" si="7"/>
        <v>9.3374916273140096E-3</v>
      </c>
      <c r="F32" s="115">
        <f t="shared" si="8"/>
        <v>901.92307692307702</v>
      </c>
      <c r="G32" s="116">
        <f t="shared" si="9"/>
        <v>10.352869181670115</v>
      </c>
      <c r="H32" s="112"/>
      <c r="I32" s="111"/>
      <c r="J32" s="112"/>
      <c r="K32" s="112"/>
      <c r="L32" s="112"/>
      <c r="M32" s="112"/>
    </row>
    <row r="33" spans="1:13" x14ac:dyDescent="0.15">
      <c r="A33" s="111"/>
      <c r="B33" s="112"/>
      <c r="C33" s="17">
        <f t="shared" si="10"/>
        <v>0.35</v>
      </c>
      <c r="D33" s="17">
        <f t="shared" si="6"/>
        <v>0.25990099009900991</v>
      </c>
      <c r="E33" s="114">
        <f t="shared" si="7"/>
        <v>1.2329041980572327E-2</v>
      </c>
      <c r="F33" s="115">
        <f t="shared" si="8"/>
        <v>920.61068702290072</v>
      </c>
      <c r="G33" s="116">
        <f t="shared" si="9"/>
        <v>13.392242947387853</v>
      </c>
      <c r="H33" s="112"/>
      <c r="I33" s="111"/>
      <c r="J33" s="112"/>
      <c r="K33" s="112"/>
      <c r="L33" s="112"/>
      <c r="M33" s="112"/>
    </row>
    <row r="34" spans="1:13" x14ac:dyDescent="0.15">
      <c r="A34" s="111"/>
      <c r="B34" s="112"/>
      <c r="C34" s="17">
        <f t="shared" si="10"/>
        <v>0.39999999999999997</v>
      </c>
      <c r="D34" s="17">
        <f t="shared" si="6"/>
        <v>0.30303030303030298</v>
      </c>
      <c r="E34" s="114">
        <f t="shared" si="7"/>
        <v>1.6366317101424267E-2</v>
      </c>
      <c r="F34" s="115">
        <f t="shared" si="8"/>
        <v>940.08908685968811</v>
      </c>
      <c r="G34" s="116">
        <f t="shared" si="9"/>
        <v>17.409325701349196</v>
      </c>
      <c r="H34" s="112"/>
      <c r="I34" s="111"/>
      <c r="J34" s="112"/>
      <c r="K34" s="112"/>
      <c r="L34" s="112"/>
      <c r="M34" s="112"/>
    </row>
    <row r="35" spans="1:13" x14ac:dyDescent="0.15">
      <c r="A35" s="111"/>
      <c r="B35" s="112"/>
      <c r="C35" s="17">
        <f t="shared" si="10"/>
        <v>0.44999999999999996</v>
      </c>
      <c r="D35" s="17">
        <f t="shared" si="6"/>
        <v>0.34793814432989689</v>
      </c>
      <c r="E35" s="114">
        <f t="shared" si="7"/>
        <v>2.1849525653001391E-2</v>
      </c>
      <c r="F35" s="115">
        <f t="shared" si="8"/>
        <v>960.40955631399322</v>
      </c>
      <c r="G35" s="116">
        <f t="shared" si="9"/>
        <v>22.750216831305639</v>
      </c>
      <c r="H35" s="112"/>
      <c r="I35" s="111"/>
      <c r="J35" s="112"/>
      <c r="K35" s="112"/>
      <c r="L35" s="112"/>
      <c r="M35" s="112"/>
    </row>
    <row r="36" spans="1:13" x14ac:dyDescent="0.15">
      <c r="A36" s="111"/>
      <c r="B36" s="112"/>
      <c r="C36" s="17">
        <f t="shared" si="10"/>
        <v>0.49999999999999994</v>
      </c>
      <c r="D36" s="17">
        <f t="shared" si="6"/>
        <v>0.39473684210526316</v>
      </c>
      <c r="E36" s="114">
        <f t="shared" si="7"/>
        <v>2.9347862283668279E-2</v>
      </c>
      <c r="F36" s="115">
        <f t="shared" si="8"/>
        <v>981.62790697674427</v>
      </c>
      <c r="G36" s="116">
        <f t="shared" si="9"/>
        <v>29.897135233303384</v>
      </c>
      <c r="H36" s="112"/>
      <c r="I36" s="111"/>
      <c r="J36" s="112"/>
      <c r="K36" s="112"/>
      <c r="L36" s="112"/>
      <c r="M36" s="112"/>
    </row>
    <row r="37" spans="1:13" x14ac:dyDescent="0.15">
      <c r="A37" s="111"/>
      <c r="B37" s="112"/>
      <c r="C37" s="17">
        <f xml:space="preserve"> C36 + 0.05</f>
        <v>0.54999999999999993</v>
      </c>
      <c r="D37" s="17">
        <f t="shared" si="6"/>
        <v>0.44354838709677413</v>
      </c>
      <c r="E37" s="114">
        <f t="shared" si="7"/>
        <v>3.9679077398695729E-2</v>
      </c>
      <c r="F37" s="115">
        <f t="shared" si="8"/>
        <v>1003.8049940546969</v>
      </c>
      <c r="G37" s="116">
        <f t="shared" si="9"/>
        <v>39.528671040396951</v>
      </c>
      <c r="H37" s="112"/>
      <c r="I37" s="111"/>
      <c r="J37" s="112"/>
      <c r="K37" s="112"/>
      <c r="L37" s="112"/>
      <c r="M37" s="112"/>
    </row>
    <row r="38" spans="1:13" x14ac:dyDescent="0.15">
      <c r="A38" s="111"/>
      <c r="B38" s="112"/>
      <c r="C38" s="17">
        <f t="shared" ref="C38:C46" si="11" xml:space="preserve"> C37 + 0.05</f>
        <v>0.6</v>
      </c>
      <c r="D38" s="17">
        <f t="shared" si="6"/>
        <v>0.49450549450549447</v>
      </c>
      <c r="E38" s="114">
        <f t="shared" si="7"/>
        <v>5.4031295089108408E-2</v>
      </c>
      <c r="F38" s="115">
        <f t="shared" si="8"/>
        <v>1027.007299270073</v>
      </c>
      <c r="G38" s="116">
        <f t="shared" si="9"/>
        <v>52.610429475535554</v>
      </c>
      <c r="H38" s="112"/>
      <c r="I38" s="111"/>
      <c r="J38" s="112"/>
      <c r="K38" s="112"/>
      <c r="L38" s="112"/>
      <c r="M38" s="112"/>
    </row>
    <row r="39" spans="1:13" x14ac:dyDescent="0.15">
      <c r="A39" s="111"/>
      <c r="B39" s="112"/>
      <c r="C39" s="17">
        <f t="shared" si="11"/>
        <v>0.65</v>
      </c>
      <c r="D39" s="17">
        <f t="shared" si="6"/>
        <v>0.547752808988764</v>
      </c>
      <c r="E39" s="114">
        <f t="shared" si="7"/>
        <v>7.4152588674001804E-2</v>
      </c>
      <c r="F39" s="115">
        <f t="shared" si="8"/>
        <v>1051.3075965130761</v>
      </c>
      <c r="G39" s="116">
        <f t="shared" si="9"/>
        <v>70.533675320094105</v>
      </c>
      <c r="H39" s="112"/>
      <c r="I39" s="111"/>
      <c r="J39" s="112"/>
      <c r="K39" s="112"/>
      <c r="L39" s="112"/>
      <c r="M39" s="112"/>
    </row>
    <row r="40" spans="1:13" x14ac:dyDescent="0.15">
      <c r="A40" s="111"/>
      <c r="B40" s="112"/>
      <c r="C40" s="17">
        <f t="shared" si="11"/>
        <v>0.70000000000000007</v>
      </c>
      <c r="D40" s="17">
        <f t="shared" si="6"/>
        <v>0.60344827586206906</v>
      </c>
      <c r="E40" s="114">
        <f t="shared" si="7"/>
        <v>0.10265140615723216</v>
      </c>
      <c r="F40" s="115">
        <f t="shared" si="8"/>
        <v>1076.7857142857144</v>
      </c>
      <c r="G40" s="116">
        <f t="shared" si="9"/>
        <v>95.331322467744599</v>
      </c>
      <c r="H40" s="112"/>
      <c r="I40" s="111"/>
      <c r="J40" s="112"/>
      <c r="K40" s="112"/>
      <c r="L40" s="112"/>
      <c r="M40" s="112"/>
    </row>
    <row r="41" spans="1:13" x14ac:dyDescent="0.15">
      <c r="A41" s="111"/>
      <c r="B41" s="112"/>
      <c r="C41" s="17">
        <f t="shared" si="11"/>
        <v>0.75000000000000011</v>
      </c>
      <c r="D41" s="17">
        <f t="shared" si="6"/>
        <v>0.66176470588235303</v>
      </c>
      <c r="E41" s="114">
        <f t="shared" si="7"/>
        <v>0.14348234994667636</v>
      </c>
      <c r="F41" s="115">
        <f t="shared" si="8"/>
        <v>1103.5294117647059</v>
      </c>
      <c r="G41" s="116">
        <f t="shared" si="9"/>
        <v>130.02131924805428</v>
      </c>
      <c r="H41" s="112"/>
      <c r="I41" s="111"/>
      <c r="J41" s="112"/>
      <c r="K41" s="112"/>
      <c r="L41" s="112"/>
      <c r="M41" s="112"/>
    </row>
    <row r="42" spans="1:13" x14ac:dyDescent="0.15">
      <c r="A42" s="111"/>
      <c r="B42" s="112"/>
      <c r="C42" s="17">
        <f t="shared" si="11"/>
        <v>0.80000000000000016</v>
      </c>
      <c r="D42" s="17">
        <f t="shared" si="6"/>
        <v>0.72289156626506046</v>
      </c>
      <c r="E42" s="114">
        <f t="shared" si="7"/>
        <v>0.20274943657896716</v>
      </c>
      <c r="F42" s="115">
        <f t="shared" si="8"/>
        <v>1131.6353887399464</v>
      </c>
      <c r="G42" s="116">
        <f t="shared" si="9"/>
        <v>179.16498423111764</v>
      </c>
      <c r="H42" s="112"/>
      <c r="I42" s="111"/>
      <c r="J42" s="112"/>
      <c r="K42" s="112"/>
      <c r="L42" s="112"/>
      <c r="M42" s="112"/>
    </row>
    <row r="43" spans="1:13" x14ac:dyDescent="0.15">
      <c r="A43" s="111"/>
      <c r="B43" s="112"/>
      <c r="C43" s="17">
        <f t="shared" si="11"/>
        <v>0.8500000000000002</v>
      </c>
      <c r="D43" s="17">
        <f t="shared" si="6"/>
        <v>0.78703703703703731</v>
      </c>
      <c r="E43" s="114">
        <f t="shared" si="7"/>
        <v>0.29006775459740869</v>
      </c>
      <c r="F43" s="115">
        <f t="shared" si="8"/>
        <v>1161.2104539202203</v>
      </c>
      <c r="G43" s="116">
        <f t="shared" si="9"/>
        <v>249.79774649646541</v>
      </c>
      <c r="H43" s="112"/>
      <c r="I43" s="111"/>
      <c r="J43" s="112"/>
      <c r="K43" s="112"/>
      <c r="L43" s="112"/>
      <c r="M43" s="112"/>
    </row>
    <row r="44" spans="1:13" x14ac:dyDescent="0.15">
      <c r="A44" s="111"/>
      <c r="B44" s="112"/>
      <c r="C44" s="17">
        <f t="shared" si="11"/>
        <v>0.90000000000000024</v>
      </c>
      <c r="D44" s="17">
        <f t="shared" si="6"/>
        <v>0.85443037974683567</v>
      </c>
      <c r="E44" s="114">
        <f t="shared" si="7"/>
        <v>0.42093643504325362</v>
      </c>
      <c r="F44" s="115">
        <f t="shared" si="8"/>
        <v>1192.3728813559323</v>
      </c>
      <c r="G44" s="116">
        <f t="shared" si="9"/>
        <v>353.02416016420699</v>
      </c>
      <c r="H44" s="112"/>
      <c r="I44" s="111"/>
      <c r="J44" s="112"/>
      <c r="K44" s="112"/>
      <c r="L44" s="112"/>
      <c r="M44" s="112"/>
    </row>
    <row r="45" spans="1:13" x14ac:dyDescent="0.15">
      <c r="A45" s="111"/>
      <c r="B45" s="112"/>
      <c r="C45" s="17">
        <f t="shared" si="11"/>
        <v>0.95000000000000029</v>
      </c>
      <c r="D45" s="17">
        <f t="shared" si="6"/>
        <v>0.92532467532467577</v>
      </c>
      <c r="E45" s="114">
        <f t="shared" si="7"/>
        <v>0.62100353977561118</v>
      </c>
      <c r="F45" s="115">
        <f t="shared" si="8"/>
        <v>1225.2539912917273</v>
      </c>
      <c r="G45" s="116">
        <f t="shared" si="9"/>
        <v>506.83657771309652</v>
      </c>
      <c r="H45" s="112"/>
      <c r="I45" s="111"/>
      <c r="J45" s="112"/>
      <c r="K45" s="112"/>
      <c r="L45" s="112"/>
      <c r="M45" s="112"/>
    </row>
    <row r="46" spans="1:13" x14ac:dyDescent="0.15">
      <c r="A46" s="111"/>
      <c r="B46" s="112"/>
      <c r="C46" s="17">
        <f t="shared" si="11"/>
        <v>1.0000000000000002</v>
      </c>
      <c r="D46" s="17">
        <f t="shared" si="6"/>
        <v>1.0000000000000002</v>
      </c>
      <c r="E46" s="114">
        <f t="shared" si="7"/>
        <v>0.93400000000000116</v>
      </c>
      <c r="F46" s="115">
        <f t="shared" si="8"/>
        <v>1260.0000000000002</v>
      </c>
      <c r="G46" s="116">
        <f t="shared" si="9"/>
        <v>741.26984126984212</v>
      </c>
      <c r="H46" s="112"/>
      <c r="I46" s="111"/>
      <c r="J46" s="112"/>
      <c r="K46" s="112"/>
      <c r="L46" s="112"/>
      <c r="M46" s="112"/>
    </row>
    <row r="47" spans="1:13" x14ac:dyDescent="0.15">
      <c r="A47" s="111"/>
      <c r="B47" s="112"/>
      <c r="C47" s="112"/>
      <c r="D47" s="112"/>
      <c r="E47" s="112"/>
      <c r="F47" s="112"/>
      <c r="G47" s="112"/>
      <c r="H47" s="112"/>
      <c r="I47" s="111"/>
      <c r="J47" s="112"/>
      <c r="K47" s="112"/>
      <c r="L47" s="112"/>
      <c r="M47" s="112"/>
    </row>
    <row r="48" spans="1:13" x14ac:dyDescent="0.15">
      <c r="A48" s="111"/>
      <c r="B48" s="112"/>
      <c r="C48" s="112"/>
      <c r="D48" s="112"/>
      <c r="E48" s="112"/>
      <c r="F48" s="112"/>
      <c r="G48" s="112"/>
      <c r="H48" s="112"/>
      <c r="I48" s="111"/>
      <c r="J48" s="112"/>
      <c r="K48" s="112"/>
      <c r="L48" s="112"/>
      <c r="M48" s="112"/>
    </row>
    <row r="49" spans="1:13" x14ac:dyDescent="0.15">
      <c r="A49" s="111"/>
      <c r="B49" s="112"/>
      <c r="C49" s="112"/>
      <c r="D49" s="112"/>
      <c r="E49" s="112"/>
      <c r="F49" s="112"/>
      <c r="G49" s="112"/>
      <c r="H49" s="112"/>
      <c r="I49" s="111"/>
      <c r="J49" s="112"/>
      <c r="K49" s="112"/>
      <c r="L49" s="112"/>
      <c r="M49" s="112"/>
    </row>
    <row r="50" spans="1:13" x14ac:dyDescent="0.15">
      <c r="A50" s="111"/>
      <c r="B50" s="112"/>
      <c r="C50" s="112"/>
      <c r="D50" s="112"/>
      <c r="E50" s="112"/>
      <c r="F50" s="112"/>
      <c r="G50" s="112"/>
      <c r="H50" s="112"/>
      <c r="I50" s="111"/>
      <c r="J50" s="112"/>
      <c r="K50" s="112"/>
      <c r="L50" s="112"/>
      <c r="M50" s="1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B5" sqref="B5"/>
    </sheetView>
  </sheetViews>
  <sheetFormatPr baseColWidth="10" defaultRowHeight="13" x14ac:dyDescent="0.15"/>
  <cols>
    <col min="1" max="1" width="18" bestFit="1" customWidth="1"/>
    <col min="2" max="2" width="12.1640625" bestFit="1" customWidth="1"/>
    <col min="4" max="4" width="18.5" customWidth="1"/>
    <col min="5" max="5" width="12.1640625" bestFit="1" customWidth="1"/>
    <col min="7" max="8" width="21" bestFit="1" customWidth="1"/>
  </cols>
  <sheetData>
    <row r="1" spans="1:9" x14ac:dyDescent="0.15">
      <c r="A1" t="s">
        <v>663</v>
      </c>
      <c r="B1" t="s">
        <v>664</v>
      </c>
      <c r="D1" t="s">
        <v>665</v>
      </c>
      <c r="E1" t="s">
        <v>666</v>
      </c>
    </row>
    <row r="2" spans="1:9" x14ac:dyDescent="0.15">
      <c r="A2">
        <v>3.7130900000000001E-2</v>
      </c>
      <c r="B2" s="59">
        <v>3.0084562000000002E-9</v>
      </c>
      <c r="D2">
        <v>3.7409246E-2</v>
      </c>
      <c r="E2" s="59">
        <v>1.6071978999999999E-9</v>
      </c>
      <c r="G2" t="s">
        <v>669</v>
      </c>
      <c r="H2">
        <v>0.101325</v>
      </c>
    </row>
    <row r="3" spans="1:9" x14ac:dyDescent="0.15">
      <c r="A3">
        <v>4.0690667999999999E-2</v>
      </c>
      <c r="B3" s="59">
        <v>3.1005482999999999E-9</v>
      </c>
      <c r="D3">
        <v>4.2522438000000003E-2</v>
      </c>
      <c r="E3" s="59">
        <v>1.7195828E-9</v>
      </c>
    </row>
    <row r="4" spans="1:9" x14ac:dyDescent="0.15">
      <c r="A4">
        <v>4.5139756000000003E-2</v>
      </c>
      <c r="B4" s="59">
        <v>3.1955860000000001E-9</v>
      </c>
      <c r="D4">
        <v>4.9227505999999997E-2</v>
      </c>
      <c r="E4" s="59">
        <v>1.8537197E-9</v>
      </c>
    </row>
    <row r="5" spans="1:9" x14ac:dyDescent="0.15">
      <c r="A5">
        <v>5.0380446000000002E-2</v>
      </c>
      <c r="B5" s="59">
        <v>3.3431362000000001E-9</v>
      </c>
      <c r="D5">
        <v>5.8756101999999998E-2</v>
      </c>
      <c r="E5" s="59">
        <v>2.0134902999999999E-9</v>
      </c>
    </row>
    <row r="6" spans="1:9" x14ac:dyDescent="0.15">
      <c r="A6">
        <v>5.3879733999999999E-2</v>
      </c>
      <c r="B6" s="59">
        <v>3.3941539999999999E-9</v>
      </c>
      <c r="D6">
        <v>6.477832E-2</v>
      </c>
      <c r="E6" s="59">
        <v>2.1540723000000001E-9</v>
      </c>
    </row>
    <row r="7" spans="1:9" x14ac:dyDescent="0.15">
      <c r="A7">
        <v>5.7619273999999998E-2</v>
      </c>
      <c r="B7" s="59">
        <v>3.5239802000000001E-9</v>
      </c>
      <c r="D7">
        <v>7.0556425000000006E-2</v>
      </c>
      <c r="E7" s="59">
        <v>2.2199669E-9</v>
      </c>
    </row>
    <row r="8" spans="1:9" x14ac:dyDescent="0.15">
      <c r="A8">
        <v>6.3144303999999998E-2</v>
      </c>
      <c r="B8" s="59">
        <v>3.6048468999999999E-9</v>
      </c>
      <c r="D8">
        <v>7.8269740000000004E-2</v>
      </c>
      <c r="E8" s="59">
        <v>2.3051540000000001E-9</v>
      </c>
    </row>
    <row r="9" spans="1:9" s="67" customFormat="1" x14ac:dyDescent="0.15">
      <c r="A9" s="67">
        <v>7.1779679999999998E-2</v>
      </c>
      <c r="B9" s="68">
        <v>3.7434730000000002E-9</v>
      </c>
      <c r="D9" s="67">
        <v>8.7889120000000001E-2</v>
      </c>
      <c r="E9" s="68">
        <v>2.4479077000000002E-9</v>
      </c>
      <c r="G9" s="67" t="s">
        <v>668</v>
      </c>
      <c r="I9" s="67" t="s">
        <v>670</v>
      </c>
    </row>
    <row r="10" spans="1:9" s="67" customFormat="1" x14ac:dyDescent="0.15">
      <c r="A10" s="67">
        <v>8.1594680000000003E-2</v>
      </c>
      <c r="B10" s="68">
        <v>3.9165533000000003E-9</v>
      </c>
      <c r="D10" s="67">
        <v>0.11082166</v>
      </c>
      <c r="E10" s="68">
        <v>2.7399566999999999E-9</v>
      </c>
      <c r="G10" s="68">
        <f>E10-(D10-H2)*(E10-E9)/(D10-D9)</f>
        <v>2.6190154498663472E-9</v>
      </c>
      <c r="I10" s="68">
        <v>5.4199999999999999E-9</v>
      </c>
    </row>
    <row r="11" spans="1:9" s="65" customFormat="1" x14ac:dyDescent="0.15">
      <c r="A11" s="65">
        <v>9.0513250000000003E-2</v>
      </c>
      <c r="B11" s="66">
        <v>4.0973114000000002E-9</v>
      </c>
      <c r="D11" s="65">
        <v>0.12070478499999999</v>
      </c>
      <c r="E11" s="66">
        <v>2.8449287E-9</v>
      </c>
      <c r="H11" s="65" t="s">
        <v>667</v>
      </c>
    </row>
    <row r="12" spans="1:9" s="65" customFormat="1" x14ac:dyDescent="0.15">
      <c r="A12" s="65">
        <v>0.11484084999999999</v>
      </c>
      <c r="B12" s="66">
        <v>4.3853823000000003E-9</v>
      </c>
      <c r="D12" s="65">
        <v>0.13308722000000001</v>
      </c>
      <c r="E12" s="66">
        <v>2.9320733E-9</v>
      </c>
      <c r="H12" s="66">
        <f>B12-(A12-H2)*(B12-B11)/(A12-A11)</f>
        <v>4.2253367930957025E-9</v>
      </c>
      <c r="I12" s="66">
        <v>1.81E-9</v>
      </c>
    </row>
    <row r="13" spans="1:9" x14ac:dyDescent="0.15">
      <c r="A13">
        <v>0.12895693</v>
      </c>
      <c r="B13" s="59">
        <v>4.6223313999999997E-9</v>
      </c>
      <c r="D13">
        <v>0.144956</v>
      </c>
      <c r="E13" s="59">
        <v>3.0444056000000001E-9</v>
      </c>
    </row>
    <row r="14" spans="1:9" x14ac:dyDescent="0.15">
      <c r="A14">
        <v>0.14132014000000001</v>
      </c>
      <c r="B14" s="59">
        <v>4.7638261999999997E-9</v>
      </c>
      <c r="D14">
        <v>0.15788068</v>
      </c>
      <c r="E14" s="59">
        <v>3.1847229999999999E-9</v>
      </c>
    </row>
    <row r="15" spans="1:9" x14ac:dyDescent="0.15">
      <c r="A15">
        <v>0.15486610000000001</v>
      </c>
      <c r="B15" s="59">
        <v>4.9464335000000001E-9</v>
      </c>
      <c r="D15">
        <v>0.1751404</v>
      </c>
      <c r="E15" s="59">
        <v>3.3069310000000002E-9</v>
      </c>
    </row>
    <row r="16" spans="1:9" x14ac:dyDescent="0.15">
      <c r="A16">
        <v>0.17390766999999999</v>
      </c>
      <c r="B16" s="59">
        <v>5.1364477000000001E-9</v>
      </c>
      <c r="D16">
        <v>0.19547406000000001</v>
      </c>
      <c r="E16" s="59">
        <v>3.4596220999999999E-9</v>
      </c>
    </row>
    <row r="17" spans="1:5" x14ac:dyDescent="0.15">
      <c r="A17">
        <v>0.19410135000000001</v>
      </c>
      <c r="B17" s="59">
        <v>5.3336553000000001E-9</v>
      </c>
      <c r="D17">
        <v>0.21290651999999999</v>
      </c>
      <c r="E17" s="59">
        <v>3.5921656999999999E-9</v>
      </c>
    </row>
    <row r="18" spans="1:5" x14ac:dyDescent="0.15">
      <c r="A18">
        <v>0.21269624000000001</v>
      </c>
      <c r="B18" s="59">
        <v>5.6635090000000001E-9</v>
      </c>
      <c r="D18">
        <v>0.24053356000000001</v>
      </c>
      <c r="E18" s="59">
        <v>3.8432755000000002E-9</v>
      </c>
    </row>
    <row r="19" spans="1:5" x14ac:dyDescent="0.15">
      <c r="A19">
        <v>0.2447474</v>
      </c>
      <c r="B19" s="59">
        <v>5.9699903000000001E-9</v>
      </c>
      <c r="D19">
        <v>0.26520428000000001</v>
      </c>
      <c r="E19" s="59">
        <v>3.9906752999999999E-9</v>
      </c>
    </row>
    <row r="20" spans="1:5" x14ac:dyDescent="0.15">
      <c r="A20">
        <v>0.290352</v>
      </c>
      <c r="B20" s="59">
        <v>6.3883330000000001E-9</v>
      </c>
      <c r="D20">
        <v>0.29599428</v>
      </c>
      <c r="E20" s="59">
        <v>4.1749369999999999E-9</v>
      </c>
    </row>
    <row r="21" spans="1:5" x14ac:dyDescent="0.15">
      <c r="A21">
        <v>0.32604689999999997</v>
      </c>
      <c r="B21" s="59">
        <v>6.6834342999999997E-9</v>
      </c>
      <c r="D21">
        <v>0.32437152000000002</v>
      </c>
      <c r="E21" s="59">
        <v>4.3027364000000001E-9</v>
      </c>
    </row>
    <row r="22" spans="1:5" x14ac:dyDescent="0.15">
      <c r="A22">
        <v>0.37748345999999999</v>
      </c>
      <c r="B22" s="59">
        <v>6.9928596000000001E-9</v>
      </c>
      <c r="D22">
        <v>0.35982057000000001</v>
      </c>
      <c r="E22" s="59">
        <v>4.5350403000000002E-9</v>
      </c>
    </row>
    <row r="23" spans="1:5" x14ac:dyDescent="0.15">
      <c r="A23">
        <v>0.43433820000000001</v>
      </c>
      <c r="B23" s="59">
        <v>7.5946650000000003E-9</v>
      </c>
      <c r="D23">
        <v>0.39913720000000003</v>
      </c>
      <c r="E23" s="59">
        <v>4.8156959999999998E-9</v>
      </c>
    </row>
    <row r="24" spans="1:5" x14ac:dyDescent="0.15">
      <c r="A24">
        <v>0.49978857999999998</v>
      </c>
      <c r="B24" s="59">
        <v>8.0056510000000003E-9</v>
      </c>
      <c r="D24">
        <v>0.44009673999999999</v>
      </c>
      <c r="E24" s="59">
        <v>4.8896696E-9</v>
      </c>
    </row>
    <row r="25" spans="1:5" x14ac:dyDescent="0.15">
      <c r="A25">
        <v>0.53774219999999995</v>
      </c>
      <c r="B25" s="59">
        <v>8.3743019999999997E-9</v>
      </c>
      <c r="D25">
        <v>0.47641832000000001</v>
      </c>
      <c r="E25" s="59">
        <v>5.1149346999999997E-9</v>
      </c>
    </row>
    <row r="26" spans="1:5" x14ac:dyDescent="0.15">
      <c r="A26">
        <v>0.59651922999999996</v>
      </c>
      <c r="B26" s="59">
        <v>8.7607959999999993E-9</v>
      </c>
      <c r="D26">
        <v>0.50023410000000001</v>
      </c>
      <c r="E26" s="59">
        <v>5.3102647000000001E-9</v>
      </c>
    </row>
    <row r="27" spans="1:5" x14ac:dyDescent="0.15">
      <c r="A27">
        <v>0.66172070000000005</v>
      </c>
      <c r="B27" s="59">
        <v>9.1651270000000005E-9</v>
      </c>
      <c r="D27">
        <v>0.55154144999999999</v>
      </c>
      <c r="E27" s="59">
        <v>5.5139274999999998E-9</v>
      </c>
    </row>
    <row r="28" spans="1:5" x14ac:dyDescent="0.15">
      <c r="A28">
        <v>0.72954390000000002</v>
      </c>
      <c r="B28" s="59">
        <v>9.8050369999999993E-9</v>
      </c>
      <c r="D28">
        <v>0.58622989999999997</v>
      </c>
      <c r="E28" s="59">
        <v>5.7247215999999997E-9</v>
      </c>
    </row>
    <row r="29" spans="1:5" x14ac:dyDescent="0.15">
      <c r="A29">
        <v>0.81920515999999999</v>
      </c>
      <c r="B29" s="59">
        <v>1.0412243500000001E-8</v>
      </c>
      <c r="D29">
        <v>0.64244263999999995</v>
      </c>
      <c r="E29" s="59">
        <v>5.8560900000000002E-9</v>
      </c>
    </row>
    <row r="30" spans="1:5" x14ac:dyDescent="0.15">
      <c r="A30">
        <v>0.87603396</v>
      </c>
      <c r="B30" s="59">
        <v>1.0973094E-8</v>
      </c>
      <c r="D30">
        <v>0.71264070000000002</v>
      </c>
      <c r="E30" s="59">
        <v>6.2184995000000002E-9</v>
      </c>
    </row>
    <row r="31" spans="1:5" x14ac:dyDescent="0.15">
      <c r="A31">
        <v>0.9483338</v>
      </c>
      <c r="B31" s="59">
        <v>1.1478619999999999E-8</v>
      </c>
      <c r="D31">
        <v>0.78092419999999996</v>
      </c>
      <c r="E31" s="59">
        <v>6.5539756E-9</v>
      </c>
    </row>
    <row r="32" spans="1:5" x14ac:dyDescent="0.15">
      <c r="A32">
        <v>1.0584004</v>
      </c>
      <c r="B32" s="59">
        <v>1.21892265E-8</v>
      </c>
      <c r="D32">
        <v>0.88234369999999995</v>
      </c>
      <c r="E32" s="59">
        <v>6.7050365000000004E-9</v>
      </c>
    </row>
    <row r="33" spans="1:5" x14ac:dyDescent="0.15">
      <c r="A33">
        <v>1.1249852</v>
      </c>
      <c r="B33" s="59">
        <v>1.2561109499999999E-8</v>
      </c>
      <c r="D33">
        <v>0.93783760000000005</v>
      </c>
      <c r="E33" s="59">
        <v>1.2561109499999999E-8</v>
      </c>
    </row>
    <row r="34" spans="1:5" x14ac:dyDescent="0.15">
      <c r="D34">
        <v>1.0214909000000001</v>
      </c>
      <c r="E34" s="59">
        <v>7.1743190000000002E-9</v>
      </c>
    </row>
    <row r="35" spans="1:5" x14ac:dyDescent="0.15">
      <c r="D35">
        <v>1.1193677</v>
      </c>
      <c r="E35" s="59">
        <v>7.5613594999999995E-9</v>
      </c>
    </row>
    <row r="36" spans="1:5" x14ac:dyDescent="0.15">
      <c r="E36" s="59"/>
    </row>
    <row r="37" spans="1:5" x14ac:dyDescent="0.15">
      <c r="E37" s="59"/>
    </row>
    <row r="38" spans="1:5" x14ac:dyDescent="0.15">
      <c r="E38" s="59"/>
    </row>
    <row r="39" spans="1:5" x14ac:dyDescent="0.15">
      <c r="E39" s="59"/>
    </row>
    <row r="40" spans="1:5" x14ac:dyDescent="0.15">
      <c r="E40" s="59"/>
    </row>
    <row r="41" spans="1:5" x14ac:dyDescent="0.15">
      <c r="E41" s="59"/>
    </row>
    <row r="42" spans="1:5" x14ac:dyDescent="0.15">
      <c r="E42" s="59"/>
    </row>
    <row r="43" spans="1:5" x14ac:dyDescent="0.15">
      <c r="E43" s="59"/>
    </row>
    <row r="44" spans="1:5" x14ac:dyDescent="0.15">
      <c r="E44" s="59"/>
    </row>
    <row r="45" spans="1:5" x14ac:dyDescent="0.15">
      <c r="E45" s="5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pane ySplit="1" topLeftCell="A2" activePane="bottomLeft" state="frozen"/>
      <selection pane="bottomLeft" activeCell="C10" sqref="C10"/>
    </sheetView>
  </sheetViews>
  <sheetFormatPr baseColWidth="10" defaultRowHeight="13" x14ac:dyDescent="0.15"/>
  <cols>
    <col min="1" max="1" width="14.33203125" customWidth="1"/>
    <col min="2" max="3" width="16.1640625" customWidth="1"/>
    <col min="4" max="4" width="13.1640625" bestFit="1" customWidth="1"/>
  </cols>
  <sheetData>
    <row r="1" spans="1:4" x14ac:dyDescent="0.15">
      <c r="A1" t="s">
        <v>685</v>
      </c>
      <c r="B1" t="s">
        <v>686</v>
      </c>
      <c r="C1" t="s">
        <v>677</v>
      </c>
      <c r="D1" t="s">
        <v>687</v>
      </c>
    </row>
    <row r="2" spans="1:4" x14ac:dyDescent="0.15">
      <c r="A2" s="59">
        <v>2.09974E-9</v>
      </c>
      <c r="B2" s="59">
        <v>4.2885509999999999E-10</v>
      </c>
      <c r="C2" s="59">
        <f>SUM(A2:B2)/2</f>
        <v>1.2642975499999999E-9</v>
      </c>
      <c r="D2" s="59">
        <v>294</v>
      </c>
    </row>
    <row r="3" spans="1:4" x14ac:dyDescent="0.15">
      <c r="A3" s="59">
        <v>2.1247770000000001E-9</v>
      </c>
      <c r="B3" s="59">
        <v>4.367227E-10</v>
      </c>
      <c r="C3" s="59">
        <f t="shared" ref="C3:C66" si="0">SUM(A3:B3)/2</f>
        <v>1.2807498500000001E-9</v>
      </c>
      <c r="D3" s="59">
        <v>294.79000000000002</v>
      </c>
    </row>
    <row r="4" spans="1:4" x14ac:dyDescent="0.15">
      <c r="A4" s="59">
        <v>2.1499930000000001E-9</v>
      </c>
      <c r="B4" s="59">
        <v>4.4469480000000002E-10</v>
      </c>
      <c r="C4" s="59">
        <f t="shared" si="0"/>
        <v>1.2973439E-9</v>
      </c>
      <c r="D4" s="59">
        <v>295.58</v>
      </c>
    </row>
    <row r="5" spans="1:4" x14ac:dyDescent="0.15">
      <c r="A5" s="59">
        <v>2.1753849999999999E-9</v>
      </c>
      <c r="B5" s="59">
        <v>4.5277190000000002E-10</v>
      </c>
      <c r="C5" s="59">
        <f t="shared" si="0"/>
        <v>1.31407845E-9</v>
      </c>
      <c r="D5" s="59">
        <v>296.37</v>
      </c>
    </row>
    <row r="6" spans="1:4" x14ac:dyDescent="0.15">
      <c r="A6" s="59">
        <v>2.2009570000000001E-9</v>
      </c>
      <c r="B6" s="59">
        <v>4.6095469999999999E-10</v>
      </c>
      <c r="C6" s="59">
        <f t="shared" si="0"/>
        <v>1.33095585E-9</v>
      </c>
      <c r="D6" s="59">
        <v>297.16000000000003</v>
      </c>
    </row>
    <row r="7" spans="1:4" x14ac:dyDescent="0.15">
      <c r="A7" s="59">
        <v>2.226706E-9</v>
      </c>
      <c r="B7" s="59">
        <v>4.6924429999999995E-10</v>
      </c>
      <c r="C7" s="59">
        <f t="shared" si="0"/>
        <v>1.34797515E-9</v>
      </c>
      <c r="D7" s="59">
        <v>297.95</v>
      </c>
    </row>
    <row r="8" spans="1:4" x14ac:dyDescent="0.15">
      <c r="A8" s="59">
        <v>2.2526339999999999E-9</v>
      </c>
      <c r="B8" s="59">
        <v>4.7764130000000002E-10</v>
      </c>
      <c r="C8" s="59">
        <f t="shared" si="0"/>
        <v>1.36513765E-9</v>
      </c>
      <c r="D8" s="59">
        <v>298.74009999999998</v>
      </c>
    </row>
    <row r="9" spans="1:4" x14ac:dyDescent="0.15">
      <c r="A9" s="59">
        <v>2.2787409999999998E-9</v>
      </c>
      <c r="B9" s="59">
        <v>4.8614640000000001E-10</v>
      </c>
      <c r="C9" s="59">
        <f>SUM(A9:B9)/2</f>
        <v>1.3824437E-9</v>
      </c>
      <c r="D9" s="59">
        <v>299.5301</v>
      </c>
    </row>
    <row r="10" spans="1:4" x14ac:dyDescent="0.15">
      <c r="A10" s="59">
        <v>2.3050259999999998E-9</v>
      </c>
      <c r="B10" s="59">
        <v>4.9476050000000001E-10</v>
      </c>
      <c r="C10" s="59">
        <f t="shared" si="0"/>
        <v>1.39989325E-9</v>
      </c>
      <c r="D10" s="59">
        <v>300.32010000000002</v>
      </c>
    </row>
    <row r="11" spans="1:4" x14ac:dyDescent="0.15">
      <c r="A11" s="59">
        <v>2.3314889999999999E-9</v>
      </c>
      <c r="B11" s="59">
        <v>5.0348409999999997E-10</v>
      </c>
      <c r="C11" s="59">
        <f t="shared" si="0"/>
        <v>1.41748655E-9</v>
      </c>
      <c r="D11" s="59">
        <v>301.11009999999999</v>
      </c>
    </row>
    <row r="12" spans="1:4" x14ac:dyDescent="0.15">
      <c r="A12" s="59">
        <v>2.358134E-9</v>
      </c>
      <c r="B12" s="59">
        <v>5.1231849999999998E-10</v>
      </c>
      <c r="C12" s="59">
        <f t="shared" si="0"/>
        <v>1.4352262500000001E-9</v>
      </c>
      <c r="D12" s="59">
        <v>301.90010000000001</v>
      </c>
    </row>
    <row r="13" spans="1:4" x14ac:dyDescent="0.15">
      <c r="A13" s="59">
        <v>2.384956E-9</v>
      </c>
      <c r="B13" s="59">
        <v>5.2126379999999999E-10</v>
      </c>
      <c r="C13" s="59">
        <f t="shared" si="0"/>
        <v>1.4531098999999999E-9</v>
      </c>
      <c r="D13" s="59">
        <v>302.69009999999997</v>
      </c>
    </row>
    <row r="14" spans="1:4" x14ac:dyDescent="0.15">
      <c r="A14" s="59">
        <v>2.4119580000000002E-9</v>
      </c>
      <c r="B14" s="59">
        <v>5.3032129999999999E-10</v>
      </c>
      <c r="C14" s="59">
        <f t="shared" si="0"/>
        <v>1.47113965E-9</v>
      </c>
      <c r="D14" s="59">
        <v>303.48009999999999</v>
      </c>
    </row>
    <row r="15" spans="1:4" x14ac:dyDescent="0.15">
      <c r="A15" s="59">
        <v>2.4391399999999999E-9</v>
      </c>
      <c r="B15" s="59">
        <v>5.3949150000000003E-10</v>
      </c>
      <c r="C15" s="59">
        <f t="shared" si="0"/>
        <v>1.4893157499999999E-9</v>
      </c>
      <c r="D15" s="59">
        <v>304.27010000000001</v>
      </c>
    </row>
    <row r="16" spans="1:4" x14ac:dyDescent="0.15">
      <c r="A16" s="59">
        <v>2.466501E-9</v>
      </c>
      <c r="B16" s="59">
        <v>5.4877540000000002E-10</v>
      </c>
      <c r="C16" s="59">
        <f t="shared" si="0"/>
        <v>1.5076382E-9</v>
      </c>
      <c r="D16" s="59">
        <v>305.06009999999998</v>
      </c>
    </row>
    <row r="17" spans="1:4" x14ac:dyDescent="0.15">
      <c r="A17" s="59">
        <v>2.4940429999999999E-9</v>
      </c>
      <c r="B17" s="59">
        <v>5.5817320000000003E-10</v>
      </c>
      <c r="C17" s="59">
        <f t="shared" si="0"/>
        <v>1.5261081E-9</v>
      </c>
      <c r="D17" s="59">
        <v>305.8501</v>
      </c>
    </row>
    <row r="18" spans="1:4" x14ac:dyDescent="0.15">
      <c r="A18" s="59">
        <v>2.5217650000000001E-9</v>
      </c>
      <c r="B18" s="59">
        <v>5.6768649999999995E-10</v>
      </c>
      <c r="C18" s="59">
        <f t="shared" si="0"/>
        <v>1.54472575E-9</v>
      </c>
      <c r="D18" s="59">
        <v>306.64010000000002</v>
      </c>
    </row>
    <row r="19" spans="1:4" x14ac:dyDescent="0.15">
      <c r="A19" s="59">
        <v>2.5496659999999999E-9</v>
      </c>
      <c r="B19" s="59">
        <v>5.7731550000000004E-10</v>
      </c>
      <c r="C19" s="59">
        <f t="shared" si="0"/>
        <v>1.56349075E-9</v>
      </c>
      <c r="D19" s="59">
        <v>307.43009999999998</v>
      </c>
    </row>
    <row r="20" spans="1:4" x14ac:dyDescent="0.15">
      <c r="A20" s="59">
        <v>2.5777479999999999E-9</v>
      </c>
      <c r="B20" s="59">
        <v>5.8706079999999998E-10</v>
      </c>
      <c r="C20" s="59">
        <f t="shared" si="0"/>
        <v>1.5824044E-9</v>
      </c>
      <c r="D20" s="59">
        <v>308.22019999999998</v>
      </c>
    </row>
    <row r="21" spans="1:4" x14ac:dyDescent="0.15">
      <c r="A21" s="59">
        <v>2.6060100000000002E-9</v>
      </c>
      <c r="B21" s="59">
        <v>5.9692359999999995E-10</v>
      </c>
      <c r="C21" s="59">
        <f t="shared" si="0"/>
        <v>1.6014668000000001E-9</v>
      </c>
      <c r="D21" s="59">
        <v>309.0102</v>
      </c>
    </row>
    <row r="22" spans="1:4" x14ac:dyDescent="0.15">
      <c r="A22" s="59">
        <v>2.634452E-9</v>
      </c>
      <c r="B22" s="59">
        <v>6.0690459999999996E-10</v>
      </c>
      <c r="C22" s="59">
        <f t="shared" si="0"/>
        <v>1.6206782999999999E-9</v>
      </c>
      <c r="D22" s="59">
        <v>309.80020000000002</v>
      </c>
    </row>
    <row r="23" spans="1:4" x14ac:dyDescent="0.15">
      <c r="A23" s="59">
        <v>2.6630759999999998E-9</v>
      </c>
      <c r="B23" s="59">
        <v>6.1700420000000004E-10</v>
      </c>
      <c r="C23" s="59">
        <f t="shared" si="0"/>
        <v>1.6400400999999999E-9</v>
      </c>
      <c r="D23" s="59">
        <v>310.59019999999998</v>
      </c>
    </row>
    <row r="24" spans="1:4" x14ac:dyDescent="0.15">
      <c r="A24" s="59">
        <v>2.69188E-9</v>
      </c>
      <c r="B24" s="59">
        <v>6.2722369999999997E-10</v>
      </c>
      <c r="C24" s="59">
        <f t="shared" si="0"/>
        <v>1.6595518499999999E-9</v>
      </c>
      <c r="D24" s="59">
        <v>311.3802</v>
      </c>
    </row>
    <row r="25" spans="1:4" x14ac:dyDescent="0.15">
      <c r="A25" s="59">
        <v>2.7208659999999999E-9</v>
      </c>
      <c r="B25" s="59">
        <v>6.3756320000000001E-10</v>
      </c>
      <c r="C25" s="59">
        <f t="shared" si="0"/>
        <v>1.6792145999999998E-9</v>
      </c>
      <c r="D25" s="59">
        <v>312.17020000000002</v>
      </c>
    </row>
    <row r="26" spans="1:4" x14ac:dyDescent="0.15">
      <c r="A26" s="59">
        <v>2.7500320000000001E-9</v>
      </c>
      <c r="B26" s="59">
        <v>6.480239E-10</v>
      </c>
      <c r="C26" s="59">
        <f t="shared" si="0"/>
        <v>1.69902795E-9</v>
      </c>
      <c r="D26" s="59">
        <v>312.96019999999999</v>
      </c>
    </row>
    <row r="27" spans="1:4" x14ac:dyDescent="0.15">
      <c r="A27" s="59">
        <v>2.7793790000000001E-9</v>
      </c>
      <c r="B27" s="59">
        <v>6.5860660000000002E-10</v>
      </c>
      <c r="C27" s="59">
        <f t="shared" si="0"/>
        <v>1.7189928000000001E-9</v>
      </c>
      <c r="D27" s="59">
        <v>313.75020000000001</v>
      </c>
    </row>
    <row r="28" spans="1:4" x14ac:dyDescent="0.15">
      <c r="A28" s="59">
        <v>2.8089059999999999E-9</v>
      </c>
      <c r="B28" s="59">
        <v>6.6931179999999999E-10</v>
      </c>
      <c r="C28" s="59">
        <f t="shared" si="0"/>
        <v>1.7391088999999999E-9</v>
      </c>
      <c r="D28" s="59">
        <v>314.54020000000003</v>
      </c>
    </row>
    <row r="29" spans="1:4" x14ac:dyDescent="0.15">
      <c r="A29" s="59">
        <v>2.8386159999999998E-9</v>
      </c>
      <c r="B29" s="59">
        <v>6.8014040000000001E-10</v>
      </c>
      <c r="C29" s="59">
        <f t="shared" si="0"/>
        <v>1.7593782E-9</v>
      </c>
      <c r="D29" s="59">
        <v>315.33019999999999</v>
      </c>
    </row>
    <row r="30" spans="1:4" x14ac:dyDescent="0.15">
      <c r="A30" s="59">
        <v>2.8685069999999999E-9</v>
      </c>
      <c r="B30" s="59">
        <v>6.9109269999999997E-10</v>
      </c>
      <c r="C30" s="59">
        <f t="shared" si="0"/>
        <v>1.7797998499999999E-9</v>
      </c>
      <c r="D30" s="59">
        <v>316.12020000000001</v>
      </c>
    </row>
    <row r="31" spans="1:4" x14ac:dyDescent="0.15">
      <c r="A31" s="59">
        <v>2.8985789999999998E-9</v>
      </c>
      <c r="B31" s="59">
        <v>7.0217020000000003E-10</v>
      </c>
      <c r="C31" s="59">
        <f t="shared" si="0"/>
        <v>1.8003745999999999E-9</v>
      </c>
      <c r="D31" s="59">
        <v>316.91019999999997</v>
      </c>
    </row>
    <row r="32" spans="1:4" x14ac:dyDescent="0.15">
      <c r="A32" s="59">
        <v>2.9288329999999998E-9</v>
      </c>
      <c r="B32" s="59">
        <v>7.1337349999999997E-10</v>
      </c>
      <c r="C32" s="59">
        <f t="shared" si="0"/>
        <v>1.8211032499999998E-9</v>
      </c>
      <c r="D32" s="59">
        <v>317.70030000000003</v>
      </c>
    </row>
    <row r="33" spans="1:6" x14ac:dyDescent="0.15">
      <c r="A33" s="59">
        <v>2.959268E-9</v>
      </c>
      <c r="B33" s="59">
        <v>7.2470259999999999E-10</v>
      </c>
      <c r="C33" s="59">
        <f t="shared" si="0"/>
        <v>1.8419852999999999E-9</v>
      </c>
      <c r="D33" s="59">
        <v>318.49029999999999</v>
      </c>
    </row>
    <row r="34" spans="1:6" x14ac:dyDescent="0.15">
      <c r="A34" s="59">
        <v>2.9898859999999999E-9</v>
      </c>
      <c r="B34" s="59">
        <v>7.3615909999999999E-10</v>
      </c>
      <c r="C34" s="59">
        <f t="shared" si="0"/>
        <v>1.86302255E-9</v>
      </c>
      <c r="D34" s="59">
        <v>319.28030000000001</v>
      </c>
    </row>
    <row r="35" spans="1:6" x14ac:dyDescent="0.15">
      <c r="A35" s="59">
        <v>3.020684E-9</v>
      </c>
      <c r="B35" s="59">
        <v>7.4774290000000004E-10</v>
      </c>
      <c r="C35" s="59">
        <f t="shared" si="0"/>
        <v>1.8842134499999999E-9</v>
      </c>
      <c r="D35" s="59">
        <v>320.07029999999997</v>
      </c>
    </row>
    <row r="36" spans="1:6" x14ac:dyDescent="0.15">
      <c r="A36" s="59">
        <v>3.0516650000000001E-9</v>
      </c>
      <c r="B36" s="59">
        <v>7.5945579999999999E-10</v>
      </c>
      <c r="C36" s="59">
        <f t="shared" si="0"/>
        <v>1.9055603999999999E-9</v>
      </c>
      <c r="D36" s="59">
        <v>320.8603</v>
      </c>
    </row>
    <row r="37" spans="1:6" x14ac:dyDescent="0.15">
      <c r="A37" s="59">
        <v>3.082828E-9</v>
      </c>
      <c r="B37" s="59">
        <v>7.7129740000000001E-10</v>
      </c>
      <c r="C37" s="59">
        <f t="shared" si="0"/>
        <v>1.9270626999999998E-9</v>
      </c>
      <c r="D37" s="59">
        <v>321.65030000000002</v>
      </c>
    </row>
    <row r="38" spans="1:6" x14ac:dyDescent="0.15">
      <c r="A38" s="59">
        <v>3.114172E-9</v>
      </c>
      <c r="B38" s="59">
        <v>7.8326940000000004E-10</v>
      </c>
      <c r="C38" s="59">
        <f t="shared" si="0"/>
        <v>1.9487207000000001E-9</v>
      </c>
      <c r="D38" s="59">
        <v>322.44029999999998</v>
      </c>
    </row>
    <row r="39" spans="1:6" s="42" customFormat="1" x14ac:dyDescent="0.15">
      <c r="A39" s="74">
        <v>3.1456980000000002E-9</v>
      </c>
      <c r="B39" s="74">
        <v>7.953719E-10</v>
      </c>
      <c r="C39" s="74">
        <f t="shared" si="0"/>
        <v>1.9705349500000001E-9</v>
      </c>
      <c r="D39" s="74">
        <v>323.2303</v>
      </c>
    </row>
    <row r="40" spans="1:6" s="42" customFormat="1" x14ac:dyDescent="0.15">
      <c r="A40" s="74">
        <v>3.1774060000000001E-9</v>
      </c>
      <c r="B40" s="74">
        <v>8.0760579999999997E-10</v>
      </c>
      <c r="C40" s="74">
        <f t="shared" si="0"/>
        <v>1.9925059000000001E-9</v>
      </c>
      <c r="D40" s="74">
        <v>324.02030000000002</v>
      </c>
    </row>
    <row r="41" spans="1:6" s="42" customFormat="1" x14ac:dyDescent="0.15">
      <c r="A41" s="74">
        <v>3.2092969999999999E-9</v>
      </c>
      <c r="B41" s="74">
        <v>8.1997179999999997E-10</v>
      </c>
      <c r="C41" s="74">
        <f t="shared" si="0"/>
        <v>2.0146343999999999E-9</v>
      </c>
      <c r="D41" s="74">
        <v>324.81029999999998</v>
      </c>
    </row>
    <row r="42" spans="1:6" s="42" customFormat="1" x14ac:dyDescent="0.15">
      <c r="A42" s="74">
        <v>3.241369E-9</v>
      </c>
      <c r="B42" s="74">
        <v>8.324709E-10</v>
      </c>
      <c r="C42" s="74">
        <f t="shared" si="0"/>
        <v>2.03691995E-9</v>
      </c>
      <c r="D42" s="74">
        <v>325.6003</v>
      </c>
    </row>
    <row r="43" spans="1:6" s="42" customFormat="1" x14ac:dyDescent="0.15">
      <c r="A43" s="74">
        <v>3.2736240000000002E-9</v>
      </c>
      <c r="B43" s="74">
        <v>8.4510319999999999E-10</v>
      </c>
      <c r="C43" s="74">
        <f t="shared" si="0"/>
        <v>2.0593636000000001E-9</v>
      </c>
      <c r="D43" s="74">
        <v>326.3904</v>
      </c>
    </row>
    <row r="44" spans="1:6" s="42" customFormat="1" x14ac:dyDescent="0.15">
      <c r="A44" s="74">
        <v>3.306061E-9</v>
      </c>
      <c r="B44" s="74">
        <v>8.5787020000000002E-10</v>
      </c>
      <c r="C44" s="74">
        <f t="shared" si="0"/>
        <v>2.0819655999999998E-9</v>
      </c>
      <c r="D44" s="74">
        <v>327.18040000000002</v>
      </c>
    </row>
    <row r="45" spans="1:6" s="42" customFormat="1" x14ac:dyDescent="0.15">
      <c r="A45" s="74">
        <v>3.338679E-9</v>
      </c>
      <c r="B45" s="74">
        <v>8.7077229999999999E-10</v>
      </c>
      <c r="C45" s="74">
        <f t="shared" si="0"/>
        <v>2.1047256499999999E-9</v>
      </c>
      <c r="D45" s="74">
        <v>327.97039999999998</v>
      </c>
      <c r="F45" s="74"/>
    </row>
    <row r="46" spans="1:6" s="42" customFormat="1" x14ac:dyDescent="0.15">
      <c r="A46" s="74">
        <v>3.3714819999999998E-9</v>
      </c>
      <c r="B46" s="74">
        <v>8.8380990000000004E-10</v>
      </c>
      <c r="C46" s="74">
        <f t="shared" si="0"/>
        <v>2.1276459499999997E-9</v>
      </c>
      <c r="D46" s="74">
        <v>328.7604</v>
      </c>
    </row>
    <row r="47" spans="1:6" s="42" customFormat="1" x14ac:dyDescent="0.15">
      <c r="A47" s="74">
        <v>3.4044640000000001E-9</v>
      </c>
      <c r="B47" s="74">
        <v>8.9698390000000004E-10</v>
      </c>
      <c r="C47" s="74">
        <f t="shared" si="0"/>
        <v>2.1507239500000002E-9</v>
      </c>
      <c r="D47" s="74">
        <v>329.55040000000002</v>
      </c>
    </row>
    <row r="48" spans="1:6" s="42" customFormat="1" x14ac:dyDescent="0.15">
      <c r="A48" s="74">
        <v>3.4376310000000002E-9</v>
      </c>
      <c r="B48" s="74">
        <v>9.1029519999999997E-10</v>
      </c>
      <c r="C48" s="74">
        <f t="shared" si="0"/>
        <v>2.1739631E-9</v>
      </c>
      <c r="D48" s="74">
        <v>330.34039999999999</v>
      </c>
    </row>
    <row r="49" spans="1:4" s="42" customFormat="1" x14ac:dyDescent="0.15">
      <c r="A49" s="74">
        <v>3.470979E-9</v>
      </c>
      <c r="B49" s="74">
        <v>9.2374429999999998E-10</v>
      </c>
      <c r="C49" s="74">
        <f t="shared" si="0"/>
        <v>2.1973616500000001E-9</v>
      </c>
      <c r="D49" s="74">
        <v>331.13040000000001</v>
      </c>
    </row>
    <row r="50" spans="1:4" s="42" customFormat="1" x14ac:dyDescent="0.15">
      <c r="A50" s="74">
        <v>3.5045099999999999E-9</v>
      </c>
      <c r="B50" s="74">
        <v>9.3733209999999995E-10</v>
      </c>
      <c r="C50" s="74">
        <f t="shared" si="0"/>
        <v>2.2209210500000001E-9</v>
      </c>
      <c r="D50" s="74">
        <v>331.92039999999997</v>
      </c>
    </row>
    <row r="51" spans="1:4" s="42" customFormat="1" x14ac:dyDescent="0.15">
      <c r="A51" s="74">
        <v>3.5382229999999999E-9</v>
      </c>
      <c r="B51" s="74">
        <v>9.5105899999999991E-10</v>
      </c>
      <c r="C51" s="74">
        <f>SUM(A51:B51)/2</f>
        <v>2.2446410000000001E-9</v>
      </c>
      <c r="D51" s="74">
        <v>332.71039999999999</v>
      </c>
    </row>
    <row r="52" spans="1:4" s="42" customFormat="1" x14ac:dyDescent="0.15">
      <c r="A52" s="74">
        <v>3.5721180000000001E-9</v>
      </c>
      <c r="B52" s="74">
        <v>9.6492639999999999E-10</v>
      </c>
      <c r="C52" s="74">
        <f t="shared" si="0"/>
        <v>2.2685222000000002E-9</v>
      </c>
      <c r="D52" s="74">
        <v>333.50040000000001</v>
      </c>
    </row>
    <row r="53" spans="1:4" s="42" customFormat="1" x14ac:dyDescent="0.15">
      <c r="A53" s="74">
        <v>3.6061960000000002E-9</v>
      </c>
      <c r="B53" s="74">
        <v>9.7893390000000005E-10</v>
      </c>
      <c r="C53" s="74">
        <f t="shared" si="0"/>
        <v>2.2925649500000001E-9</v>
      </c>
      <c r="D53" s="74">
        <v>334.29039999999998</v>
      </c>
    </row>
    <row r="54" spans="1:4" s="42" customFormat="1" x14ac:dyDescent="0.15">
      <c r="A54" s="74">
        <v>3.6404569999999999E-9</v>
      </c>
      <c r="B54" s="74">
        <v>9.930831E-10</v>
      </c>
      <c r="C54" s="74">
        <f t="shared" si="0"/>
        <v>2.3167700500000001E-9</v>
      </c>
      <c r="D54" s="74">
        <v>335.0804</v>
      </c>
    </row>
    <row r="55" spans="1:4" s="42" customFormat="1" x14ac:dyDescent="0.15">
      <c r="A55" s="74">
        <v>3.674898E-9</v>
      </c>
      <c r="B55" s="74">
        <v>1.007374E-9</v>
      </c>
      <c r="C55" s="74">
        <f t="shared" si="0"/>
        <v>2.341136E-9</v>
      </c>
      <c r="D55" s="74">
        <v>335.87049999999999</v>
      </c>
    </row>
    <row r="56" spans="1:4" s="42" customFormat="1" x14ac:dyDescent="0.15">
      <c r="A56" s="74">
        <v>3.7095239999999999E-9</v>
      </c>
      <c r="B56" s="74">
        <v>1.021808E-9</v>
      </c>
      <c r="C56" s="74">
        <f t="shared" si="0"/>
        <v>2.3656659999999997E-9</v>
      </c>
      <c r="D56" s="74">
        <v>336.66050000000001</v>
      </c>
    </row>
    <row r="57" spans="1:4" s="42" customFormat="1" x14ac:dyDescent="0.15">
      <c r="A57" s="74">
        <v>3.7443309999999999E-9</v>
      </c>
      <c r="B57" s="74">
        <v>1.0363859999999999E-9</v>
      </c>
      <c r="C57" s="74">
        <f t="shared" si="0"/>
        <v>2.3903584999999999E-9</v>
      </c>
      <c r="D57" s="74">
        <v>337.45049999999998</v>
      </c>
    </row>
    <row r="58" spans="1:4" x14ac:dyDescent="0.15">
      <c r="A58" s="59">
        <v>3.779321E-9</v>
      </c>
      <c r="B58" s="59">
        <v>1.051107E-9</v>
      </c>
      <c r="C58" s="59">
        <f t="shared" si="0"/>
        <v>2.415214E-9</v>
      </c>
      <c r="D58" s="59">
        <v>338.2405</v>
      </c>
    </row>
    <row r="59" spans="1:4" x14ac:dyDescent="0.15">
      <c r="A59" s="59">
        <v>3.8144930000000003E-9</v>
      </c>
      <c r="B59" s="59">
        <v>1.065974E-9</v>
      </c>
      <c r="C59" s="59">
        <f t="shared" si="0"/>
        <v>2.4402335000000002E-9</v>
      </c>
      <c r="D59" s="59">
        <v>339.03050000000002</v>
      </c>
    </row>
    <row r="60" spans="1:4" x14ac:dyDescent="0.15">
      <c r="A60" s="59">
        <v>3.8498480000000001E-9</v>
      </c>
      <c r="B60" s="59">
        <v>1.080986E-9</v>
      </c>
      <c r="C60" s="59">
        <f t="shared" si="0"/>
        <v>2.4654169999999998E-9</v>
      </c>
      <c r="D60" s="59">
        <v>339.82049999999998</v>
      </c>
    </row>
    <row r="61" spans="1:4" s="69" customFormat="1" x14ac:dyDescent="0.15">
      <c r="A61" s="75">
        <v>3.8853839999999997E-9</v>
      </c>
      <c r="B61" s="75">
        <v>1.0961439999999999E-9</v>
      </c>
      <c r="C61" s="75">
        <f t="shared" si="0"/>
        <v>2.4907639999999998E-9</v>
      </c>
      <c r="D61" s="75">
        <v>340.6105</v>
      </c>
    </row>
    <row r="62" spans="1:4" s="69" customFormat="1" x14ac:dyDescent="0.15">
      <c r="A62" s="75">
        <v>3.9211029999999998E-9</v>
      </c>
      <c r="B62" s="75">
        <v>1.111449E-9</v>
      </c>
      <c r="C62" s="75">
        <f t="shared" si="0"/>
        <v>2.5162759999999999E-9</v>
      </c>
      <c r="D62" s="75">
        <v>341.40050000000002</v>
      </c>
    </row>
    <row r="63" spans="1:4" s="69" customFormat="1" x14ac:dyDescent="0.15">
      <c r="A63" s="75">
        <v>3.9570050000000002E-9</v>
      </c>
      <c r="B63" s="75">
        <v>1.126901E-9</v>
      </c>
      <c r="C63" s="75">
        <f t="shared" si="0"/>
        <v>2.541953E-9</v>
      </c>
      <c r="D63" s="75">
        <v>342.19049999999999</v>
      </c>
    </row>
    <row r="64" spans="1:4" s="69" customFormat="1" x14ac:dyDescent="0.15">
      <c r="A64" s="75">
        <v>3.993089E-9</v>
      </c>
      <c r="B64" s="75">
        <v>1.1425019999999999E-9</v>
      </c>
      <c r="C64" s="75">
        <f t="shared" si="0"/>
        <v>2.5677955E-9</v>
      </c>
      <c r="D64" s="75">
        <v>342.98050000000001</v>
      </c>
    </row>
    <row r="65" spans="1:7" s="69" customFormat="1" x14ac:dyDescent="0.15">
      <c r="A65" s="75">
        <v>4.0293549999999999E-9</v>
      </c>
      <c r="B65" s="75">
        <v>1.158252E-9</v>
      </c>
      <c r="C65" s="75">
        <f t="shared" si="0"/>
        <v>2.5938035000000002E-9</v>
      </c>
      <c r="D65" s="75">
        <v>343.77050000000003</v>
      </c>
    </row>
    <row r="66" spans="1:7" s="69" customFormat="1" x14ac:dyDescent="0.15">
      <c r="A66" s="75">
        <v>4.0658029999999999E-9</v>
      </c>
      <c r="B66" s="75">
        <v>1.1741519999999999E-9</v>
      </c>
      <c r="C66" s="75">
        <f t="shared" si="0"/>
        <v>2.6199774999999999E-9</v>
      </c>
      <c r="D66" s="75">
        <v>344.56049999999999</v>
      </c>
    </row>
    <row r="67" spans="1:7" s="69" customFormat="1" x14ac:dyDescent="0.15">
      <c r="A67" s="75">
        <v>4.1024340000000003E-9</v>
      </c>
      <c r="B67" s="75">
        <v>1.190201E-9</v>
      </c>
      <c r="C67" s="75">
        <f t="shared" ref="C67:C101" si="1">SUM(A67:B67)/2</f>
        <v>2.6463175E-9</v>
      </c>
      <c r="D67" s="75">
        <v>345.35059999999999</v>
      </c>
    </row>
    <row r="68" spans="1:7" s="69" customFormat="1" x14ac:dyDescent="0.15">
      <c r="A68" s="75">
        <v>4.1392459999999997E-9</v>
      </c>
      <c r="B68" s="75">
        <v>1.2064019999999999E-9</v>
      </c>
      <c r="C68" s="75">
        <f t="shared" si="1"/>
        <v>2.6728239999999999E-9</v>
      </c>
      <c r="D68" s="75">
        <v>346.14060000000001</v>
      </c>
    </row>
    <row r="69" spans="1:7" s="69" customFormat="1" x14ac:dyDescent="0.15">
      <c r="A69" s="75">
        <v>4.1762410000000004E-9</v>
      </c>
      <c r="B69" s="75">
        <v>1.222754E-9</v>
      </c>
      <c r="C69" s="75">
        <f t="shared" si="1"/>
        <v>2.6994975000000001E-9</v>
      </c>
      <c r="D69" s="75">
        <v>346.93060000000003</v>
      </c>
    </row>
    <row r="70" spans="1:7" s="69" customFormat="1" x14ac:dyDescent="0.15">
      <c r="A70" s="75">
        <v>4.2134180000000003E-9</v>
      </c>
      <c r="B70" s="75">
        <v>1.239259E-9</v>
      </c>
      <c r="C70" s="75">
        <f t="shared" si="1"/>
        <v>2.7263385000000003E-9</v>
      </c>
      <c r="D70" s="75">
        <v>347.72059999999999</v>
      </c>
    </row>
    <row r="71" spans="1:7" s="69" customFormat="1" x14ac:dyDescent="0.15">
      <c r="A71" s="75">
        <v>4.250776E-9</v>
      </c>
      <c r="B71" s="75">
        <v>1.2559159999999999E-9</v>
      </c>
      <c r="C71" s="75">
        <f t="shared" si="1"/>
        <v>2.7533460000000002E-9</v>
      </c>
      <c r="D71" s="75">
        <v>348.51060000000001</v>
      </c>
    </row>
    <row r="72" spans="1:7" s="69" customFormat="1" x14ac:dyDescent="0.15">
      <c r="A72" s="75">
        <v>4.2883179999999997E-9</v>
      </c>
      <c r="B72" s="75">
        <v>1.272726E-9</v>
      </c>
      <c r="C72" s="75">
        <f t="shared" si="1"/>
        <v>2.780522E-9</v>
      </c>
      <c r="D72" s="75">
        <v>349.30059999999997</v>
      </c>
    </row>
    <row r="73" spans="1:7" s="81" customFormat="1" x14ac:dyDescent="0.15">
      <c r="A73" s="80">
        <v>4.3260399999999997E-9</v>
      </c>
      <c r="B73" s="80">
        <v>1.289691E-9</v>
      </c>
      <c r="C73" s="80">
        <f t="shared" si="1"/>
        <v>2.8078655E-9</v>
      </c>
      <c r="D73" s="80">
        <v>350.09059999999999</v>
      </c>
      <c r="F73" s="81" t="s">
        <v>693</v>
      </c>
      <c r="G73" s="81" t="s">
        <v>692</v>
      </c>
    </row>
    <row r="74" spans="1:7" s="69" customFormat="1" x14ac:dyDescent="0.15">
      <c r="A74" s="75">
        <v>4.3639450000000001E-9</v>
      </c>
      <c r="B74" s="75">
        <v>1.306812E-9</v>
      </c>
      <c r="C74" s="75">
        <f t="shared" si="1"/>
        <v>2.8353785000000001E-9</v>
      </c>
      <c r="D74" s="75">
        <v>350.88060000000002</v>
      </c>
      <c r="F74" s="76">
        <f>B73</f>
        <v>1.289691E-9</v>
      </c>
      <c r="G74" s="76">
        <f>A99</f>
        <v>5.3704830000000004E-9</v>
      </c>
    </row>
    <row r="75" spans="1:7" s="69" customFormat="1" x14ac:dyDescent="0.15">
      <c r="A75" s="75">
        <v>4.4020319999999998E-9</v>
      </c>
      <c r="B75" s="75">
        <v>1.324087E-9</v>
      </c>
      <c r="C75" s="75">
        <f t="shared" si="1"/>
        <v>2.8630594999999997E-9</v>
      </c>
      <c r="D75" s="75">
        <v>351.67059999999998</v>
      </c>
    </row>
    <row r="76" spans="1:7" s="69" customFormat="1" x14ac:dyDescent="0.15">
      <c r="A76" s="75">
        <v>4.4403000000000001E-9</v>
      </c>
      <c r="B76" s="75">
        <v>1.341519E-9</v>
      </c>
      <c r="C76" s="75">
        <f t="shared" si="1"/>
        <v>2.8909095000000001E-9</v>
      </c>
      <c r="D76" s="75">
        <v>352.4606</v>
      </c>
    </row>
    <row r="77" spans="1:7" s="69" customFormat="1" x14ac:dyDescent="0.15">
      <c r="A77" s="75">
        <v>4.478751E-9</v>
      </c>
      <c r="B77" s="75">
        <v>1.3591069999999999E-9</v>
      </c>
      <c r="C77" s="75">
        <f t="shared" si="1"/>
        <v>2.9189290000000001E-9</v>
      </c>
      <c r="D77" s="75">
        <v>353.25060000000002</v>
      </c>
    </row>
    <row r="78" spans="1:7" s="69" customFormat="1" x14ac:dyDescent="0.15">
      <c r="A78" s="75">
        <v>4.5173820000000002E-9</v>
      </c>
      <c r="B78" s="75">
        <v>1.3768520000000001E-9</v>
      </c>
      <c r="C78" s="75">
        <f t="shared" si="1"/>
        <v>2.9471169999999999E-9</v>
      </c>
      <c r="D78" s="75">
        <v>354.04059999999998</v>
      </c>
    </row>
    <row r="79" spans="1:7" s="69" customFormat="1" x14ac:dyDescent="0.15">
      <c r="A79" s="75">
        <v>4.5561949999999997E-9</v>
      </c>
      <c r="B79" s="75">
        <v>1.394756E-9</v>
      </c>
      <c r="C79" s="75">
        <f t="shared" si="1"/>
        <v>2.9754755E-9</v>
      </c>
      <c r="D79" s="75">
        <v>354.83069999999998</v>
      </c>
    </row>
    <row r="80" spans="1:7" s="69" customFormat="1" x14ac:dyDescent="0.15">
      <c r="A80" s="75">
        <v>4.5951900000000001E-9</v>
      </c>
      <c r="B80" s="75">
        <v>1.412819E-9</v>
      </c>
      <c r="C80" s="75">
        <f t="shared" si="1"/>
        <v>3.0040045000000002E-9</v>
      </c>
      <c r="D80" s="75">
        <v>355.6207</v>
      </c>
    </row>
    <row r="81" spans="1:6" s="69" customFormat="1" x14ac:dyDescent="0.15">
      <c r="A81" s="75">
        <v>4.6343669999999999E-9</v>
      </c>
      <c r="B81" s="75">
        <v>1.431041E-9</v>
      </c>
      <c r="C81" s="75">
        <f t="shared" si="1"/>
        <v>3.0327039999999997E-9</v>
      </c>
      <c r="D81" s="75">
        <v>356.41070000000002</v>
      </c>
    </row>
    <row r="82" spans="1:6" s="69" customFormat="1" x14ac:dyDescent="0.15">
      <c r="A82" s="75">
        <v>4.6737250000000002E-9</v>
      </c>
      <c r="B82" s="75">
        <v>1.4494230000000001E-9</v>
      </c>
      <c r="C82" s="75">
        <f t="shared" si="1"/>
        <v>3.0615740000000002E-9</v>
      </c>
      <c r="D82" s="75">
        <v>357.20069999999998</v>
      </c>
    </row>
    <row r="83" spans="1:6" s="69" customFormat="1" x14ac:dyDescent="0.15">
      <c r="A83" s="75">
        <v>4.7132640000000004E-9</v>
      </c>
      <c r="B83" s="75">
        <v>1.4679649999999999E-9</v>
      </c>
      <c r="C83" s="75">
        <f t="shared" si="1"/>
        <v>3.0906145000000001E-9</v>
      </c>
      <c r="D83" s="75">
        <v>357.9907</v>
      </c>
    </row>
    <row r="84" spans="1:6" s="69" customFormat="1" x14ac:dyDescent="0.15">
      <c r="A84" s="75">
        <v>4.7529840000000003E-9</v>
      </c>
      <c r="B84" s="75">
        <v>1.4866690000000001E-9</v>
      </c>
      <c r="C84" s="75">
        <f t="shared" si="1"/>
        <v>3.1198265000000001E-9</v>
      </c>
      <c r="D84" s="75">
        <v>358.78070000000002</v>
      </c>
    </row>
    <row r="85" spans="1:6" s="69" customFormat="1" x14ac:dyDescent="0.15">
      <c r="A85" s="75">
        <v>4.792885E-9</v>
      </c>
      <c r="B85" s="75">
        <v>1.5055339999999999E-9</v>
      </c>
      <c r="C85" s="75">
        <f t="shared" si="1"/>
        <v>3.1492095E-9</v>
      </c>
      <c r="D85" s="75">
        <v>359.57069999999999</v>
      </c>
    </row>
    <row r="86" spans="1:6" s="42" customFormat="1" x14ac:dyDescent="0.15">
      <c r="A86" s="74">
        <v>4.8329679999999999E-9</v>
      </c>
      <c r="B86" s="74">
        <v>1.524562E-9</v>
      </c>
      <c r="C86" s="74">
        <f t="shared" si="1"/>
        <v>3.1787649999999998E-9</v>
      </c>
      <c r="D86" s="74">
        <v>360.36070000000001</v>
      </c>
      <c r="F86" s="74"/>
    </row>
    <row r="87" spans="1:6" s="69" customFormat="1" x14ac:dyDescent="0.15">
      <c r="A87" s="75">
        <v>4.8732320000000004E-9</v>
      </c>
      <c r="B87" s="75">
        <v>1.5437530000000001E-9</v>
      </c>
      <c r="C87" s="75">
        <f t="shared" si="1"/>
        <v>3.2084925000000003E-9</v>
      </c>
      <c r="D87" s="75">
        <v>361.15069999999997</v>
      </c>
    </row>
    <row r="88" spans="1:6" s="69" customFormat="1" x14ac:dyDescent="0.15">
      <c r="A88" s="75">
        <v>4.9136760000000003E-9</v>
      </c>
      <c r="B88" s="75">
        <v>1.563108E-9</v>
      </c>
      <c r="C88" s="75">
        <f t="shared" si="1"/>
        <v>3.2383920000000002E-9</v>
      </c>
      <c r="D88" s="75">
        <v>361.94069999999999</v>
      </c>
    </row>
    <row r="89" spans="1:6" s="69" customFormat="1" x14ac:dyDescent="0.15">
      <c r="A89" s="75">
        <v>4.9543020000000004E-9</v>
      </c>
      <c r="B89" s="75">
        <v>1.582627E-9</v>
      </c>
      <c r="C89" s="75">
        <f t="shared" si="1"/>
        <v>3.2684645000000003E-9</v>
      </c>
      <c r="D89" s="75">
        <v>362.73070000000001</v>
      </c>
    </row>
    <row r="90" spans="1:6" s="69" customFormat="1" x14ac:dyDescent="0.15">
      <c r="A90" s="75">
        <v>4.9951090000000002E-9</v>
      </c>
      <c r="B90" s="75">
        <v>1.60231E-9</v>
      </c>
      <c r="C90" s="75">
        <f t="shared" si="1"/>
        <v>3.2987095000000003E-9</v>
      </c>
      <c r="D90" s="75">
        <v>363.52080000000001</v>
      </c>
    </row>
    <row r="91" spans="1:6" s="69" customFormat="1" x14ac:dyDescent="0.15">
      <c r="A91" s="75">
        <v>5.0360950000000001E-9</v>
      </c>
      <c r="B91" s="75">
        <v>1.622159E-9</v>
      </c>
      <c r="C91" s="75">
        <f t="shared" si="1"/>
        <v>3.3291269999999999E-9</v>
      </c>
      <c r="D91" s="75">
        <v>364.31079999999997</v>
      </c>
    </row>
    <row r="92" spans="1:6" s="69" customFormat="1" x14ac:dyDescent="0.15">
      <c r="A92" s="75">
        <v>5.0772619999999997E-9</v>
      </c>
      <c r="B92" s="75">
        <v>1.6421750000000001E-9</v>
      </c>
      <c r="C92" s="75">
        <f t="shared" si="1"/>
        <v>3.3597185E-9</v>
      </c>
      <c r="D92" s="75">
        <v>365.10079999999999</v>
      </c>
    </row>
    <row r="93" spans="1:6" s="69" customFormat="1" x14ac:dyDescent="0.15">
      <c r="A93" s="75">
        <v>5.1186110000000003E-9</v>
      </c>
      <c r="B93" s="75">
        <v>1.6623569999999999E-9</v>
      </c>
      <c r="C93" s="75">
        <f t="shared" si="1"/>
        <v>3.3904840000000001E-9</v>
      </c>
      <c r="D93" s="75">
        <v>365.89080000000001</v>
      </c>
    </row>
    <row r="94" spans="1:6" x14ac:dyDescent="0.15">
      <c r="A94" s="59">
        <v>5.160139E-9</v>
      </c>
      <c r="B94" s="59">
        <v>1.682706E-9</v>
      </c>
      <c r="C94" s="59">
        <f t="shared" si="1"/>
        <v>3.4214224999999999E-9</v>
      </c>
      <c r="D94" s="59">
        <v>366.68079999999998</v>
      </c>
    </row>
    <row r="95" spans="1:6" x14ac:dyDescent="0.15">
      <c r="A95" s="59">
        <v>5.2018470000000001E-9</v>
      </c>
      <c r="B95" s="59">
        <v>1.7032240000000001E-9</v>
      </c>
      <c r="C95" s="59">
        <f t="shared" si="1"/>
        <v>3.4525355E-9</v>
      </c>
      <c r="D95" s="59">
        <v>367.4708</v>
      </c>
    </row>
    <row r="96" spans="1:6" x14ac:dyDescent="0.15">
      <c r="A96" s="59">
        <v>5.2437370000000002E-9</v>
      </c>
      <c r="B96" s="59">
        <v>1.7239100000000001E-9</v>
      </c>
      <c r="C96" s="59">
        <f t="shared" si="1"/>
        <v>3.4838234999999999E-9</v>
      </c>
      <c r="D96" s="59">
        <v>368.26080000000002</v>
      </c>
    </row>
    <row r="97" spans="1:6" x14ac:dyDescent="0.15">
      <c r="A97" s="59">
        <v>5.285805E-9</v>
      </c>
      <c r="B97" s="59">
        <v>1.7447639999999999E-9</v>
      </c>
      <c r="C97" s="59">
        <f t="shared" si="1"/>
        <v>3.5152845000000001E-9</v>
      </c>
      <c r="D97" s="59">
        <v>369.05079999999998</v>
      </c>
    </row>
    <row r="98" spans="1:6" x14ac:dyDescent="0.15">
      <c r="A98" s="59">
        <v>5.3280539999999996E-9</v>
      </c>
      <c r="B98" s="59">
        <v>1.7657890000000001E-9</v>
      </c>
      <c r="C98" s="59">
        <f t="shared" si="1"/>
        <v>3.5469215000000001E-9</v>
      </c>
      <c r="D98" s="59">
        <v>369.8408</v>
      </c>
    </row>
    <row r="99" spans="1:6" s="72" customFormat="1" x14ac:dyDescent="0.15">
      <c r="A99" s="73">
        <v>5.3704830000000004E-9</v>
      </c>
      <c r="B99" s="73">
        <v>1.786984E-9</v>
      </c>
      <c r="C99" s="73">
        <f t="shared" si="1"/>
        <v>3.5787335000000004E-9</v>
      </c>
      <c r="D99" s="73">
        <v>370.63080000000002</v>
      </c>
      <c r="F99" s="72" t="s">
        <v>688</v>
      </c>
    </row>
    <row r="100" spans="1:6" x14ac:dyDescent="0.15">
      <c r="A100" s="59">
        <v>5.4130910000000003E-9</v>
      </c>
      <c r="B100" s="59">
        <v>1.808349E-9</v>
      </c>
      <c r="C100" s="59">
        <f t="shared" si="1"/>
        <v>3.6107200000000001E-9</v>
      </c>
      <c r="D100" s="59">
        <v>371.42079999999999</v>
      </c>
    </row>
    <row r="101" spans="1:6" x14ac:dyDescent="0.15">
      <c r="A101" s="59">
        <v>5.4988000000000001E-9</v>
      </c>
      <c r="B101" s="59">
        <v>1.8515720000000001E-9</v>
      </c>
      <c r="C101" s="59">
        <f t="shared" si="1"/>
        <v>3.675186E-9</v>
      </c>
      <c r="D101" s="59">
        <v>373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FLEX Test Summary</vt:lpstr>
      <vt:lpstr>HepHexPropGlyCSV</vt:lpstr>
      <vt:lpstr>HepHexLaTeXTable</vt:lpstr>
      <vt:lpstr>Viscosity_Calculations</vt:lpstr>
      <vt:lpstr>HepHexDiffValues</vt:lpstr>
      <vt:lpstr>HepHexDABDBA</vt:lpstr>
    </vt:vector>
  </TitlesOfParts>
  <Company>NASA/ODIN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cvang</cp:lastModifiedBy>
  <cp:lastPrinted>2011-08-19T18:43:56Z</cp:lastPrinted>
  <dcterms:created xsi:type="dcterms:W3CDTF">2009-04-22T15:27:48Z</dcterms:created>
  <dcterms:modified xsi:type="dcterms:W3CDTF">2017-11-04T19:50:30Z</dcterms:modified>
</cp:coreProperties>
</file>