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workfiles\Microsimulation\microsim\state_program_statistics\"/>
    </mc:Choice>
  </mc:AlternateContent>
  <xr:revisionPtr revIDLastSave="0" documentId="13_ncr:1_{5DAF24C2-8BC0-4125-ABC0-6678B8A402F4}" xr6:coauthVersionLast="45" xr6:coauthVersionMax="45" xr10:uidLastSave="{00000000-0000-0000-0000-000000000000}"/>
  <bookViews>
    <workbookView xWindow="0" yWindow="0" windowWidth="18675" windowHeight="10935" activeTab="2" xr2:uid="{00000000-000D-0000-FFFF-FFFF00000000}"/>
  </bookViews>
  <sheets>
    <sheet name="California" sheetId="1" r:id="rId1"/>
    <sheet name="New Jersey" sheetId="2" r:id="rId2"/>
    <sheet name="Rhode Island" sheetId="3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G3" i="3" l="1"/>
  <c r="F3" i="3"/>
  <c r="E3" i="3"/>
  <c r="D3" i="3"/>
  <c r="C3" i="3"/>
  <c r="G2" i="3"/>
  <c r="F2" i="3"/>
  <c r="E2" i="3"/>
  <c r="D2" i="3"/>
  <c r="C2" i="3"/>
  <c r="I3" i="2"/>
  <c r="H3" i="2"/>
  <c r="G3" i="2"/>
  <c r="F3" i="2"/>
  <c r="E3" i="2"/>
  <c r="I2" i="2"/>
  <c r="H2" i="2"/>
  <c r="G2" i="2"/>
  <c r="F2" i="2"/>
  <c r="E2" i="2"/>
  <c r="E4" i="1"/>
  <c r="B3" i="1"/>
  <c r="I3" i="1"/>
  <c r="H3" i="1"/>
  <c r="G3" i="1"/>
  <c r="F3" i="1"/>
  <c r="E3" i="1"/>
  <c r="I2" i="1"/>
  <c r="H2" i="1"/>
  <c r="G2" i="1"/>
  <c r="F2" i="1"/>
  <c r="E2" i="1"/>
  <c r="B3" i="3"/>
  <c r="B2" i="3"/>
  <c r="B3" i="2"/>
  <c r="B2" i="2"/>
  <c r="B2" i="1" l="1"/>
  <c r="H31" i="1"/>
  <c r="G31" i="1"/>
  <c r="B15" i="1" l="1"/>
  <c r="B14" i="1"/>
  <c r="B13" i="1"/>
  <c r="G13" i="5"/>
  <c r="J15" i="5"/>
  <c r="I15" i="5"/>
  <c r="H15" i="5"/>
  <c r="B15" i="5"/>
  <c r="C15" i="5"/>
  <c r="D15" i="5"/>
  <c r="E15" i="5"/>
  <c r="G15" i="5"/>
  <c r="F15" i="5"/>
  <c r="F14" i="5"/>
  <c r="G9" i="5"/>
  <c r="J13" i="5"/>
  <c r="I13" i="5"/>
  <c r="H13" i="5"/>
  <c r="F13" i="5"/>
  <c r="E13" i="5"/>
  <c r="D13" i="5"/>
  <c r="C13" i="5"/>
  <c r="B13" i="5"/>
  <c r="B14" i="5"/>
  <c r="B12" i="5"/>
  <c r="E9" i="1"/>
  <c r="E8" i="1"/>
  <c r="E7" i="1"/>
  <c r="E6" i="1"/>
  <c r="E5" i="1"/>
  <c r="B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F9" i="1"/>
  <c r="F8" i="1"/>
  <c r="F7" i="1"/>
  <c r="F6" i="1"/>
  <c r="F5" i="1"/>
  <c r="F4" i="1"/>
  <c r="B21" i="1" l="1"/>
  <c r="I21" i="1"/>
  <c r="H21" i="1"/>
  <c r="J14" i="5"/>
  <c r="I14" i="5"/>
  <c r="H14" i="5"/>
  <c r="G14" i="5"/>
  <c r="E14" i="5"/>
  <c r="D14" i="5"/>
  <c r="C14" i="5"/>
  <c r="J12" i="5"/>
  <c r="I12" i="5"/>
  <c r="H12" i="5"/>
  <c r="G12" i="5"/>
  <c r="F12" i="5"/>
  <c r="E12" i="5"/>
  <c r="D12" i="5"/>
  <c r="C12" i="5"/>
  <c r="B17" i="1"/>
  <c r="G10" i="1"/>
  <c r="E20" i="3"/>
  <c r="E5" i="3"/>
  <c r="I20" i="2"/>
  <c r="F10" i="1"/>
  <c r="E10" i="1"/>
  <c r="D10" i="1"/>
  <c r="C10" i="1"/>
  <c r="I10" i="1"/>
  <c r="H10" i="1"/>
  <c r="B20" i="1"/>
  <c r="B19" i="1"/>
  <c r="B16" i="1"/>
  <c r="B12" i="1"/>
  <c r="B11" i="1"/>
  <c r="B10" i="1"/>
  <c r="B20" i="2"/>
  <c r="B15" i="2"/>
  <c r="B16" i="2"/>
  <c r="B17" i="2"/>
  <c r="B19" i="2"/>
  <c r="B18" i="2"/>
  <c r="B14" i="2"/>
  <c r="B13" i="2"/>
  <c r="B12" i="2"/>
  <c r="B11" i="2"/>
  <c r="B10" i="2"/>
  <c r="E9" i="2"/>
  <c r="B9" i="2" s="1"/>
  <c r="E8" i="2"/>
  <c r="B8" i="2" s="1"/>
  <c r="E7" i="2"/>
  <c r="B7" i="2" s="1"/>
  <c r="E6" i="2"/>
  <c r="B6" i="2" s="1"/>
  <c r="E5" i="2"/>
  <c r="E4" i="2"/>
  <c r="B4" i="2" s="1"/>
  <c r="I9" i="2"/>
  <c r="H9" i="2"/>
  <c r="G9" i="2"/>
  <c r="I8" i="2"/>
  <c r="H8" i="2"/>
  <c r="G8" i="2"/>
  <c r="I7" i="2"/>
  <c r="H7" i="2"/>
  <c r="G7" i="2"/>
  <c r="I6" i="2"/>
  <c r="H6" i="2"/>
  <c r="G6" i="2"/>
  <c r="I5" i="2"/>
  <c r="B5" i="2" s="1"/>
  <c r="H5" i="2"/>
  <c r="G5" i="2"/>
  <c r="I4" i="2"/>
  <c r="H4" i="2"/>
  <c r="G4" i="2"/>
  <c r="F9" i="2"/>
  <c r="F8" i="2"/>
  <c r="F6" i="2"/>
  <c r="F7" i="2"/>
  <c r="F5" i="2"/>
  <c r="F4" i="2"/>
  <c r="F39" i="2"/>
  <c r="H20" i="2"/>
  <c r="B59" i="3" l="1"/>
  <c r="C9" i="3"/>
  <c r="C8" i="3"/>
  <c r="C7" i="3"/>
  <c r="C6" i="3"/>
  <c r="C5" i="3"/>
  <c r="C4" i="3"/>
  <c r="B4" i="3" s="1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G4" i="3"/>
  <c r="F4" i="3"/>
  <c r="E4" i="3"/>
  <c r="D9" i="3"/>
  <c r="D7" i="3"/>
  <c r="D8" i="3"/>
  <c r="D6" i="3"/>
  <c r="D5" i="3"/>
  <c r="D4" i="3"/>
  <c r="E10" i="2"/>
  <c r="G17" i="3"/>
  <c r="G10" i="3"/>
  <c r="G11" i="3"/>
  <c r="G20" i="3"/>
  <c r="F17" i="3"/>
  <c r="F20" i="3"/>
  <c r="F11" i="3"/>
  <c r="F10" i="3"/>
  <c r="E17" i="3"/>
  <c r="B8" i="3" l="1"/>
  <c r="D20" i="3"/>
  <c r="C20" i="3"/>
  <c r="B20" i="3" s="1"/>
  <c r="E53" i="3" l="1"/>
  <c r="D53" i="3"/>
  <c r="E50" i="3"/>
  <c r="D50" i="3"/>
  <c r="C53" i="3"/>
  <c r="C50" i="3"/>
  <c r="B50" i="3" s="1"/>
  <c r="B52" i="3"/>
  <c r="B49" i="3"/>
  <c r="B53" i="3" l="1"/>
  <c r="D10" i="2"/>
  <c r="B34" i="3"/>
  <c r="B33" i="3"/>
  <c r="B32" i="3"/>
  <c r="B31" i="3"/>
  <c r="B30" i="3"/>
  <c r="B29" i="3"/>
  <c r="B45" i="3"/>
  <c r="B44" i="3"/>
  <c r="B42" i="3"/>
  <c r="B41" i="3"/>
  <c r="D11" i="3"/>
  <c r="C11" i="3"/>
  <c r="C46" i="3"/>
  <c r="C54" i="3" s="1"/>
  <c r="C43" i="3"/>
  <c r="C51" i="3" s="1"/>
  <c r="C40" i="3"/>
  <c r="C48" i="3" s="1"/>
  <c r="C36" i="3"/>
  <c r="C35" i="3"/>
  <c r="D46" i="3"/>
  <c r="D54" i="3" s="1"/>
  <c r="D43" i="3"/>
  <c r="D51" i="3" s="1"/>
  <c r="D40" i="3"/>
  <c r="D48" i="3" s="1"/>
  <c r="D36" i="3"/>
  <c r="D35" i="3"/>
  <c r="E46" i="3"/>
  <c r="E54" i="3" s="1"/>
  <c r="E43" i="3"/>
  <c r="E51" i="3" s="1"/>
  <c r="E40" i="3"/>
  <c r="E48" i="3" s="1"/>
  <c r="E36" i="3"/>
  <c r="E35" i="3"/>
  <c r="B35" i="3" l="1"/>
  <c r="B48" i="3"/>
  <c r="B43" i="3"/>
  <c r="B51" i="3"/>
  <c r="B46" i="3"/>
  <c r="B36" i="3"/>
  <c r="B37" i="3" s="1"/>
  <c r="B40" i="3"/>
  <c r="B54" i="3"/>
  <c r="B38" i="3" l="1"/>
  <c r="B6" i="1" l="1"/>
  <c r="B5" i="1"/>
  <c r="B9" i="1"/>
  <c r="B7" i="1"/>
  <c r="B8" i="1"/>
  <c r="B14" i="3"/>
  <c r="B13" i="3"/>
  <c r="B15" i="3"/>
  <c r="E11" i="3"/>
  <c r="B11" i="3" s="1"/>
  <c r="D10" i="3"/>
  <c r="E10" i="3"/>
  <c r="C10" i="3"/>
  <c r="B7" i="3"/>
  <c r="B9" i="3"/>
  <c r="B5" i="3"/>
  <c r="B6" i="3"/>
  <c r="B10" i="3" l="1"/>
  <c r="F10" i="2"/>
  <c r="G10" i="2"/>
  <c r="G20" i="2"/>
  <c r="F20" i="2"/>
  <c r="E20" i="2"/>
  <c r="D20" i="2"/>
  <c r="D21" i="1"/>
  <c r="E21" i="1"/>
  <c r="F21" i="1"/>
  <c r="G21" i="1"/>
  <c r="C21" i="1"/>
  <c r="B21" i="3"/>
  <c r="B16" i="3"/>
  <c r="B12" i="3"/>
  <c r="C17" i="3"/>
  <c r="D17" i="3"/>
  <c r="B22" i="3" l="1"/>
  <c r="B17" i="3"/>
</calcChain>
</file>

<file path=xl/sharedStrings.xml><?xml version="1.0" encoding="utf-8"?>
<sst xmlns="http://schemas.openxmlformats.org/spreadsheetml/2006/main" count="166" uniqueCount="110">
  <si>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</si>
  <si>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</si>
  <si>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</si>
  <si>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</si>
  <si>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</si>
  <si>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</si>
  <si>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</si>
  <si>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</si>
  <si>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</si>
  <si>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</si>
  <si>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</si>
  <si>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</si>
  <si>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</si>
  <si>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</si>
  <si>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</si>
  <si>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</si>
  <si>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</si>
  <si>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</si>
  <si>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</si>
  <si>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</si>
  <si>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</si>
  <si>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Caring for Spouse</t>
  </si>
  <si>
    <t>Caring for Child</t>
  </si>
  <si>
    <t>Caring for Parent</t>
  </si>
  <si>
    <t>Total Care Claims Filed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</si>
  <si>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</si>
  <si>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</si>
  <si>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</si>
  <si>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</si>
  <si>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</si>
  <si>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</si>
  <si>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</si>
  <si>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</si>
  <si>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</si>
  <si>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</si>
  <si>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</si>
  <si>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</si>
  <si>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</si>
  <si>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</si>
  <si>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</si>
  <si>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</si>
  <si>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</si>
  <si>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</si>
  <si>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</si>
  <si>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</si>
  <si>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</si>
  <si>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</si>
  <si>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</si>
  <si>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</si>
  <si>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</si>
  <si>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</si>
  <si>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</si>
  <si>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note</t>
  </si>
  <si>
    <t>excl. redeterminations</t>
  </si>
  <si>
    <t>nj_tdi_2016.pdf</t>
  </si>
  <si>
    <t>table 5</t>
  </si>
  <si>
    <t>dervied</t>
  </si>
  <si>
    <t>CPI</t>
  </si>
  <si>
    <t>inflation adjustment to 2012 dollars</t>
  </si>
  <si>
    <t>Eligible for own illness or maternal disability leave (post-sim ACS est)</t>
  </si>
  <si>
    <t>Eligible for ill relative or child bonding leave (post-sim ACS est)</t>
  </si>
  <si>
    <t>approved cases - grandparent</t>
  </si>
  <si>
    <t>approved cases - other relative</t>
  </si>
  <si>
    <t>approved cases - ill relative or child bonding leave</t>
  </si>
  <si>
    <t>approved cases - own illness or maternal disability leave</t>
  </si>
  <si>
    <t>approved cases - bonding with new child leave</t>
  </si>
  <si>
    <t>approved cases - maternal disability leave</t>
  </si>
  <si>
    <t>approved cases - ill child leave</t>
  </si>
  <si>
    <t>approved cases - own illness leave</t>
  </si>
  <si>
    <t>approved cases - ill parent leave (incl. in-laws)</t>
  </si>
  <si>
    <t>approved cases - ill spouse leave (incl. partner)</t>
  </si>
  <si>
    <t>2014-2018 mean</t>
  </si>
  <si>
    <t>eligible claims - own illness leave</t>
  </si>
  <si>
    <t>eligible claims - maternal disability leave</t>
  </si>
  <si>
    <t>eligible claims - bonding with new child leave</t>
  </si>
  <si>
    <t>eligible claims - ill child leave</t>
  </si>
  <si>
    <t>eligible claims - ill spouse leave</t>
  </si>
  <si>
    <t>eligible claims - ill parent leave (incl. other family)</t>
  </si>
  <si>
    <t>eligible claims - own illness or maternal disability leave (incl. Redeterminations)</t>
  </si>
  <si>
    <t>eligible claims - ill relative or child bonding leave (incl. Redeterminations)</t>
  </si>
  <si>
    <t>source</t>
  </si>
  <si>
    <t>dc report</t>
  </si>
  <si>
    <t>NJ 2017 annual report - Background</t>
  </si>
  <si>
    <t>NJ 2018 annual report - Background</t>
  </si>
  <si>
    <t>avg 2014-2018</t>
  </si>
  <si>
    <t>takeup - own</t>
  </si>
  <si>
    <t>takeup - illspouse</t>
  </si>
  <si>
    <t>takeup - illchild</t>
  </si>
  <si>
    <t>takeup - illparent</t>
  </si>
  <si>
    <t>takeup - matdis</t>
  </si>
  <si>
    <t>takeup - bond</t>
  </si>
  <si>
    <t>2014-2018 Mean</t>
  </si>
  <si>
    <t>claims paid - own</t>
  </si>
  <si>
    <t>claims paid - illparent</t>
  </si>
  <si>
    <t>claims paid - illchild</t>
  </si>
  <si>
    <t>claims paid - illspouse</t>
  </si>
  <si>
    <t>claims paid - matdis</t>
  </si>
  <si>
    <t>claims paid - bond</t>
  </si>
  <si>
    <t>claims paid - own + matdis</t>
  </si>
  <si>
    <t>claims paid - all family care - bond</t>
  </si>
  <si>
    <t>Females Providing Care</t>
  </si>
  <si>
    <t>Males Providing Care</t>
  </si>
  <si>
    <t>Unknown Claimants*</t>
  </si>
  <si>
    <t>Caring for Registered Domestic Partner</t>
  </si>
  <si>
    <t>Caring for All Others</t>
  </si>
  <si>
    <t>illchild</t>
  </si>
  <si>
    <t>illspouse</t>
  </si>
  <si>
    <t>illparent</t>
  </si>
  <si>
    <t>weekly benefit cap</t>
  </si>
  <si>
    <t>wage replcement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</si>
</sst>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0"/>
    <numFmt numFmtId="168" formatCode="#,##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0" fontId="2" fillId="0" borderId="0" xfId="3"/>
    <xf numFmtId="0" fontId="0" fillId="2" borderId="0" xfId="0" applyFill="1"/>
    <xf numFmtId="1" fontId="0" fillId="0" borderId="0" xfId="0" applyNumberFormat="1"/>
    <xf numFmtId="10" fontId="0" fillId="0" borderId="0" xfId="0" applyNumberFormat="1"/>
    <xf numFmtId="0" fontId="5" fillId="0" borderId="1" xfId="0" applyFont="1" applyBorder="1"/>
    <xf numFmtId="0" fontId="0" fillId="0" borderId="1" xfId="0" applyBorder="1"/>
    <xf numFmtId="0" fontId="0" fillId="2" borderId="1" xfId="0" applyFill="1" applyBorder="1"/>
    <xf numFmtId="3" fontId="0" fillId="2" borderId="1" xfId="0" applyNumberFormat="1" applyFill="1" applyBorder="1"/>
    <xf numFmtId="3" fontId="0" fillId="2" borderId="0" xfId="0" applyNumberFormat="1" applyFill="1" applyBorder="1"/>
    <xf numFmtId="3" fontId="4" fillId="2" borderId="0" xfId="0" applyNumberFormat="1" applyFont="1" applyFill="1"/>
    <xf numFmtId="0" fontId="4" fillId="0" borderId="0" xfId="0" applyFont="1"/>
    <xf numFmtId="0" fontId="0" fillId="3" borderId="1" xfId="0" applyFill="1" applyBorder="1"/>
    <xf numFmtId="0" fontId="6" fillId="3" borderId="0" xfId="0" applyFont="1" applyFill="1"/>
    <xf numFmtId="3" fontId="0" fillId="3" borderId="1" xfId="0" applyNumberFormat="1" applyFill="1" applyBorder="1"/>
    <xf numFmtId="3" fontId="0" fillId="3" borderId="0" xfId="0" applyNumberFormat="1" applyFill="1"/>
    <xf numFmtId="167" fontId="0" fillId="0" borderId="0" xfId="0" applyNumberFormat="1"/>
    <xf numFmtId="166" fontId="0" fillId="2" borderId="0" xfId="1" applyNumberFormat="1" applyFont="1" applyFill="1"/>
    <xf numFmtId="0" fontId="7" fillId="4" borderId="0" xfId="0" applyFont="1" applyFill="1"/>
    <xf numFmtId="6" fontId="0" fillId="2" borderId="0" xfId="0" applyNumberFormat="1" applyFill="1"/>
    <xf numFmtId="168" fontId="0" fillId="0" borderId="0" xfId="0" applyNumberFormat="1"/>
    <xf numFmtId="3" fontId="0" fillId="2" borderId="0" xfId="0" applyNumberFormat="1" applyFill="1"/>
    <xf numFmtId="10" fontId="0" fillId="2" borderId="0" xfId="0" applyNumberFormat="1" applyFill="1"/>
    <xf numFmtId="0" fontId="0" fillId="5" borderId="0" xfId="0" applyFill="1"/>
    <xf numFmtId="1" fontId="0" fillId="5" borderId="0" xfId="0" applyNumberFormat="1" applyFill="1"/>
    <xf numFmtId="0" fontId="3" fillId="2" borderId="0" xfId="0" applyFont="1" applyFill="1"/>
    <xf numFmtId="6" fontId="3" fillId="2" borderId="0" xfId="0" applyNumberFormat="1" applyFont="1" applyFill="1"/>
    <xf numFmtId="40" fontId="3" fillId="2" borderId="0" xfId="0" applyNumberFormat="1" applyFont="1" applyFill="1"/>
    <xf numFmtId="168" fontId="0" fillId="2" borderId="0" xfId="0" applyNumberForma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  <col min="8" max="9" width="14.3984375" bestFit="1" customWidth="1"/>
  </cols>
  <sheetData>
    <row r="1" spans="1:12" s="26" customFormat="1" x14ac:dyDescent="0.45">
      <c r="B1" s="26" t="s">
        <v>91</v>
      </c>
      <c r="C1" s="26">
        <v>2012</v>
      </c>
      <c r="D1" s="26">
        <v>2013</v>
      </c>
      <c r="E1" s="26">
        <v>2014</v>
      </c>
      <c r="F1" s="26">
        <v>2015</v>
      </c>
      <c r="G1" s="26">
        <v>2016</v>
      </c>
      <c r="H1" s="26">
        <v>2017</v>
      </c>
      <c r="I1" s="26">
        <v>2018</v>
      </c>
    </row>
    <row r="2" spans="1:12" x14ac:dyDescent="0.45">
      <c r="A2" t="s">
        <v>12</v>
      </c>
      <c r="B2" s="2">
        <f>AVERAGE(E2:I2)</f>
        <v>13525678.380000001</v>
      </c>
      <c r="C2" s="2"/>
      <c r="D2" s="2"/>
      <c r="E2" s="2">
        <f>13260469*1.02</f>
        <v>13525678.380000001</v>
      </c>
      <c r="F2" s="2">
        <f t="shared" ref="F2:I3" si="0">13260469*1.02</f>
        <v>13525678.380000001</v>
      </c>
      <c r="G2" s="2">
        <f t="shared" si="0"/>
        <v>13525678.380000001</v>
      </c>
      <c r="H2" s="2">
        <f t="shared" si="0"/>
        <v>13525678.380000001</v>
      </c>
      <c r="I2" s="2">
        <f t="shared" si="0"/>
        <v>13525678.380000001</v>
      </c>
    </row>
    <row r="3" spans="1:12" x14ac:dyDescent="0.45">
      <c r="A3" t="s">
        <v>13</v>
      </c>
      <c r="B3" s="2">
        <f>AVERAGE(E3:I3)</f>
        <v>13525678.380000001</v>
      </c>
      <c r="E3" s="2">
        <f t="shared" ref="E3" si="1">13260469*1.02</f>
        <v>13525678.380000001</v>
      </c>
      <c r="F3" s="2">
        <f t="shared" si="0"/>
        <v>13525678.380000001</v>
      </c>
      <c r="G3" s="2">
        <f t="shared" si="0"/>
        <v>13525678.380000001</v>
      </c>
      <c r="H3" s="2">
        <f t="shared" si="0"/>
        <v>13525678.380000001</v>
      </c>
      <c r="I3" s="2">
        <f t="shared" si="0"/>
        <v>13525678.380000001</v>
      </c>
    </row>
    <row r="4" spans="1:12" x14ac:dyDescent="0.45">
      <c r="A4" t="s">
        <v>85</v>
      </c>
      <c r="B4" s="36">
        <f>AVERAGE(E4:I4)</f>
        <v>3.4524656500075669E-2</v>
      </c>
      <c r="E4" s="28">
        <f>E10/E$3</f>
        <v>3.4615491130730258E-2</v>
      </c>
      <c r="F4" s="28">
        <f t="shared" ref="E4:F9" si="2">F10/F$3</f>
        <v>3.4462448899365297E-2</v>
      </c>
      <c r="G4" s="28">
        <f t="shared" ref="G4:I4" si="3">G10/G$3</f>
        <v>3.490449696764119E-2</v>
      </c>
      <c r="H4" s="28">
        <f t="shared" si="3"/>
        <v>3.4339497580157599E-2</v>
      </c>
      <c r="I4" s="28">
        <f t="shared" si="3"/>
        <v>3.4301347922484016E-2</v>
      </c>
    </row>
    <row r="5" spans="1:12" x14ac:dyDescent="0.45">
      <c r="A5" t="s">
        <v>89</v>
      </c>
      <c r="B5" s="36">
        <f t="shared" ref="B5:B20" si="4">AVERAGE(E5:I5)</f>
        <v>1.2622124761774794E-2</v>
      </c>
      <c r="E5" s="28">
        <f t="shared" si="2"/>
        <v>1.22277046188348E-2</v>
      </c>
      <c r="F5" s="28">
        <f t="shared" si="2"/>
        <v>1.2437749536374824E-2</v>
      </c>
      <c r="G5" s="28">
        <f t="shared" ref="G5:I5" si="5">G11/G$3</f>
        <v>1.2790042402294649E-2</v>
      </c>
      <c r="H5" s="28">
        <f t="shared" si="5"/>
        <v>1.3009846534588381E-2</v>
      </c>
      <c r="I5" s="28">
        <f t="shared" si="5"/>
        <v>1.2645280716781318E-2</v>
      </c>
    </row>
    <row r="6" spans="1:12" x14ac:dyDescent="0.45">
      <c r="A6" t="s">
        <v>90</v>
      </c>
      <c r="B6" s="36">
        <f t="shared" si="4"/>
        <v>1.6102157236123783E-2</v>
      </c>
      <c r="E6" s="28">
        <f t="shared" si="2"/>
        <v>1.4825430146003515E-2</v>
      </c>
      <c r="F6" s="28">
        <f t="shared" si="2"/>
        <v>1.5415788705157722E-2</v>
      </c>
      <c r="G6" s="28">
        <f t="shared" ref="G6:I6" si="6">G12/G$3</f>
        <v>1.6032097903543378E-2</v>
      </c>
      <c r="H6" s="28">
        <f t="shared" si="6"/>
        <v>1.6802854068750966E-2</v>
      </c>
      <c r="I6" s="28">
        <f t="shared" si="6"/>
        <v>1.7434615357163327E-2</v>
      </c>
    </row>
    <row r="7" spans="1:12" x14ac:dyDescent="0.45">
      <c r="A7" t="s">
        <v>87</v>
      </c>
      <c r="B7" s="36">
        <f>AVERAGE(E7:I7)</f>
        <v>4.7322678391233488E-4</v>
      </c>
      <c r="E7" s="28">
        <f t="shared" si="2"/>
        <v>4.3202890352919947E-4</v>
      </c>
      <c r="F7" s="28">
        <f t="shared" si="2"/>
        <v>4.540166509563271E-4</v>
      </c>
      <c r="G7" s="28">
        <f t="shared" ref="G7:I7" si="7">G13/G$3</f>
        <v>4.5393867335177606E-4</v>
      </c>
      <c r="H7" s="28">
        <f t="shared" si="7"/>
        <v>5.0236948632812308E-4</v>
      </c>
      <c r="I7" s="28">
        <f t="shared" si="7"/>
        <v>5.2378020539624857E-4</v>
      </c>
    </row>
    <row r="8" spans="1:12" x14ac:dyDescent="0.45">
      <c r="A8" t="s">
        <v>86</v>
      </c>
      <c r="B8" s="36">
        <f t="shared" si="4"/>
        <v>7.9683530076662956E-4</v>
      </c>
      <c r="E8" s="28">
        <f t="shared" si="2"/>
        <v>7.0860815485396754E-4</v>
      </c>
      <c r="F8" s="28">
        <f t="shared" si="2"/>
        <v>7.3212043949251438E-4</v>
      </c>
      <c r="G8" s="28">
        <f t="shared" ref="G8:I8" si="8">G14/G$3</f>
        <v>8.3698404486237665E-4</v>
      </c>
      <c r="H8" s="28">
        <f t="shared" si="8"/>
        <v>8.2596674903340401E-4</v>
      </c>
      <c r="I8" s="28">
        <f t="shared" si="8"/>
        <v>8.8049711559088533E-4</v>
      </c>
    </row>
    <row r="9" spans="1:12" x14ac:dyDescent="0.45">
      <c r="A9" t="s">
        <v>88</v>
      </c>
      <c r="B9" s="36">
        <f t="shared" si="4"/>
        <v>7.58409826982741E-4</v>
      </c>
      <c r="E9" s="28">
        <f t="shared" si="2"/>
        <v>6.7630692842187779E-4</v>
      </c>
      <c r="F9" s="28">
        <f t="shared" si="2"/>
        <v>6.9897743642785028E-4</v>
      </c>
      <c r="G9" s="28">
        <f t="shared" ref="G9:I9" si="9">G15/G$3</f>
        <v>7.2887175955458434E-4</v>
      </c>
      <c r="H9" s="28">
        <f t="shared" si="9"/>
        <v>8.1448820462046211E-4</v>
      </c>
      <c r="I9" s="28">
        <f t="shared" si="9"/>
        <v>8.7340480588893018E-4</v>
      </c>
    </row>
    <row r="10" spans="1:12" x14ac:dyDescent="0.45">
      <c r="A10" t="s">
        <v>92</v>
      </c>
      <c r="B10" s="2">
        <f t="shared" si="4"/>
        <v>466969.4</v>
      </c>
      <c r="C10" s="2">
        <f t="shared" ref="C10:F10" si="10">C16-C11</f>
        <v>488011</v>
      </c>
      <c r="D10" s="2">
        <f t="shared" si="10"/>
        <v>461036</v>
      </c>
      <c r="E10" s="2">
        <f t="shared" si="10"/>
        <v>468198</v>
      </c>
      <c r="F10" s="2">
        <f t="shared" si="10"/>
        <v>466128</v>
      </c>
      <c r="G10" s="2">
        <f>G16-G11</f>
        <v>472107</v>
      </c>
      <c r="H10" s="2">
        <f>H16-H11</f>
        <v>464465</v>
      </c>
      <c r="I10" s="2">
        <f>I16-I11</f>
        <v>463949</v>
      </c>
    </row>
    <row r="11" spans="1:12" x14ac:dyDescent="0.45">
      <c r="A11" t="s">
        <v>96</v>
      </c>
      <c r="B11" s="2">
        <f t="shared" si="4"/>
        <v>170722.8</v>
      </c>
      <c r="C11" s="2">
        <v>167811</v>
      </c>
      <c r="D11" s="2">
        <v>150157</v>
      </c>
      <c r="E11" s="2">
        <v>165388</v>
      </c>
      <c r="F11" s="2">
        <v>168229</v>
      </c>
      <c r="G11" s="2">
        <v>172994</v>
      </c>
      <c r="H11" s="2">
        <v>175967</v>
      </c>
      <c r="I11" s="2">
        <v>171036</v>
      </c>
    </row>
    <row r="12" spans="1:12" x14ac:dyDescent="0.45">
      <c r="A12" t="s">
        <v>97</v>
      </c>
      <c r="B12" s="2">
        <f t="shared" si="4"/>
        <v>217792.6</v>
      </c>
      <c r="C12" s="2">
        <v>183421</v>
      </c>
      <c r="D12" s="2">
        <v>189317</v>
      </c>
      <c r="E12" s="2">
        <v>200524</v>
      </c>
      <c r="F12" s="2">
        <v>208509</v>
      </c>
      <c r="G12" s="2">
        <v>216845</v>
      </c>
      <c r="H12" s="2">
        <v>227270</v>
      </c>
      <c r="I12" s="2">
        <v>235815</v>
      </c>
      <c r="L12" t="s">
        <v>45</v>
      </c>
    </row>
    <row r="13" spans="1:12" x14ac:dyDescent="0.45">
      <c r="A13" t="s">
        <v>94</v>
      </c>
      <c r="B13" s="2">
        <f t="shared" si="4"/>
        <v>6400.7132799999999</v>
      </c>
      <c r="C13" s="11">
        <v>5616.66</v>
      </c>
      <c r="D13" s="11">
        <v>5537.6639999999998</v>
      </c>
      <c r="E13" s="11">
        <v>5843.4839999999995</v>
      </c>
      <c r="F13" s="11">
        <v>6140.8832000000002</v>
      </c>
      <c r="G13" s="11">
        <v>6139.8284999999996</v>
      </c>
      <c r="H13" s="11">
        <v>6794.8881000000001</v>
      </c>
      <c r="I13" s="11">
        <v>7084.4825999999994</v>
      </c>
    </row>
    <row r="14" spans="1:12" x14ac:dyDescent="0.45">
      <c r="A14" t="s">
        <v>95</v>
      </c>
      <c r="B14" s="2">
        <f t="shared" si="4"/>
        <v>10777.738000000001</v>
      </c>
      <c r="C14" s="11">
        <v>9414.5920000000006</v>
      </c>
      <c r="D14" s="11">
        <v>9485.5679999999993</v>
      </c>
      <c r="E14" s="11">
        <v>9584.4060000000009</v>
      </c>
      <c r="F14" s="11">
        <v>9902.4256000000005</v>
      </c>
      <c r="G14" s="11">
        <v>11320.776999999998</v>
      </c>
      <c r="H14" s="11">
        <v>11171.7606</v>
      </c>
      <c r="I14" s="11">
        <v>11909.3208</v>
      </c>
    </row>
    <row r="15" spans="1:12" x14ac:dyDescent="0.45">
      <c r="A15" t="s">
        <v>93</v>
      </c>
      <c r="B15" s="2">
        <f t="shared" si="4"/>
        <v>10258.0074</v>
      </c>
      <c r="C15" s="11">
        <v>9414.5920000000006</v>
      </c>
      <c r="D15" s="11">
        <v>9247.1039999999994</v>
      </c>
      <c r="E15" s="11">
        <v>9147.51</v>
      </c>
      <c r="F15" s="11">
        <v>9454.1440000000002</v>
      </c>
      <c r="G15" s="11">
        <v>9858.4850000000006</v>
      </c>
      <c r="H15" s="11">
        <v>11016.505500000001</v>
      </c>
      <c r="I15" s="11">
        <v>11813.3925</v>
      </c>
    </row>
    <row r="16" spans="1:12" x14ac:dyDescent="0.45">
      <c r="A16" t="s">
        <v>98</v>
      </c>
      <c r="B16" s="2">
        <f t="shared" si="4"/>
        <v>637692.19999999995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H16" s="2">
        <v>640432</v>
      </c>
      <c r="I16" s="2">
        <v>634985</v>
      </c>
    </row>
    <row r="17" spans="1:9" x14ac:dyDescent="0.45">
      <c r="A17" t="s">
        <v>99</v>
      </c>
      <c r="B17" s="2">
        <f t="shared" si="4"/>
        <v>30913.8</v>
      </c>
      <c r="C17" s="2">
        <v>26746</v>
      </c>
      <c r="D17" s="2">
        <v>26496</v>
      </c>
      <c r="E17" s="2">
        <v>27306</v>
      </c>
      <c r="F17" s="2">
        <v>28736</v>
      </c>
      <c r="G17" s="2">
        <v>29965</v>
      </c>
      <c r="H17" s="2">
        <v>33033</v>
      </c>
      <c r="I17" s="2">
        <v>35529</v>
      </c>
    </row>
    <row r="18" spans="1:9" x14ac:dyDescent="0.45">
      <c r="A18" t="s">
        <v>0</v>
      </c>
      <c r="B18" s="2"/>
      <c r="C18" s="2"/>
      <c r="D18" s="2"/>
      <c r="E18" s="2"/>
      <c r="F18" s="2"/>
      <c r="G18" s="2"/>
    </row>
    <row r="19" spans="1:9" x14ac:dyDescent="0.45">
      <c r="A19" t="s">
        <v>1</v>
      </c>
      <c r="B19" s="2">
        <f t="shared" si="4"/>
        <v>4967943707.8000002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H19" s="2">
        <v>5178760053</v>
      </c>
      <c r="I19" s="2">
        <v>5492544463</v>
      </c>
    </row>
    <row r="20" spans="1:9" x14ac:dyDescent="0.45">
      <c r="A20" t="s">
        <v>2</v>
      </c>
      <c r="B20" s="2">
        <f t="shared" si="4"/>
        <v>713791714.39999998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H20" s="2">
        <v>762316315</v>
      </c>
      <c r="I20" s="2">
        <v>863860563</v>
      </c>
    </row>
    <row r="21" spans="1:9" x14ac:dyDescent="0.45">
      <c r="A21" t="s">
        <v>3</v>
      </c>
      <c r="B21" s="2">
        <f>AVERAGE(E21:I21)</f>
        <v>5681735422.1999998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H21" s="6">
        <f t="shared" ref="H21:I21" si="11">SUM(H19:H20)</f>
        <v>5941076368</v>
      </c>
      <c r="I21" s="6">
        <f t="shared" si="11"/>
        <v>6356405026</v>
      </c>
    </row>
    <row r="23" spans="1:9" x14ac:dyDescent="0.45">
      <c r="A23" t="s">
        <v>8</v>
      </c>
      <c r="G23" t="s">
        <v>108</v>
      </c>
      <c r="H23" t="s">
        <v>109</v>
      </c>
    </row>
    <row r="24" spans="1:9" x14ac:dyDescent="0.45">
      <c r="A24" t="s">
        <v>7</v>
      </c>
      <c r="F24">
        <v>2012</v>
      </c>
      <c r="G24" s="4">
        <v>1011</v>
      </c>
      <c r="H24">
        <v>0.55000000000000004</v>
      </c>
    </row>
    <row r="25" spans="1:9" x14ac:dyDescent="0.45">
      <c r="A25" t="s">
        <v>9</v>
      </c>
      <c r="F25">
        <v>2013</v>
      </c>
      <c r="G25" s="4">
        <v>1067</v>
      </c>
      <c r="H25">
        <v>0.55000000000000004</v>
      </c>
    </row>
    <row r="26" spans="1:9" x14ac:dyDescent="0.45">
      <c r="A26" s="9" t="s">
        <v>20</v>
      </c>
      <c r="F26" s="10">
        <v>2014</v>
      </c>
      <c r="G26" s="27">
        <v>1075</v>
      </c>
      <c r="H26">
        <v>0.55000000000000004</v>
      </c>
    </row>
    <row r="27" spans="1:9" x14ac:dyDescent="0.45">
      <c r="F27" s="10">
        <v>2015</v>
      </c>
      <c r="G27" s="27">
        <v>1129</v>
      </c>
      <c r="H27">
        <v>0.55000000000000004</v>
      </c>
    </row>
    <row r="28" spans="1:9" x14ac:dyDescent="0.45">
      <c r="F28" s="10">
        <v>2016</v>
      </c>
      <c r="G28" s="27">
        <v>1129</v>
      </c>
      <c r="H28">
        <v>0.55000000000000004</v>
      </c>
    </row>
    <row r="29" spans="1:9" x14ac:dyDescent="0.45">
      <c r="F29" s="10">
        <v>2017</v>
      </c>
      <c r="G29" s="27">
        <v>1173</v>
      </c>
      <c r="H29">
        <v>0.55000000000000004</v>
      </c>
    </row>
    <row r="30" spans="1:9" x14ac:dyDescent="0.45">
      <c r="F30" s="10">
        <v>2018</v>
      </c>
      <c r="G30" s="27">
        <v>1215</v>
      </c>
      <c r="H30">
        <v>0.65</v>
      </c>
    </row>
    <row r="31" spans="1:9" x14ac:dyDescent="0.45">
      <c r="F31" s="33" t="s">
        <v>84</v>
      </c>
      <c r="G31" s="34">
        <f>AVERAGE(G26:G30)</f>
        <v>1144.2</v>
      </c>
      <c r="H31" s="35">
        <f>AVERAGE(H26:H30)</f>
        <v>0.57000000000000006</v>
      </c>
    </row>
    <row r="33" spans="4:13" x14ac:dyDescent="0.45">
      <c r="E33">
        <v>2011</v>
      </c>
      <c r="F33">
        <v>2012</v>
      </c>
      <c r="G33">
        <v>2013</v>
      </c>
      <c r="H33">
        <v>2014</v>
      </c>
      <c r="I33">
        <v>2015</v>
      </c>
      <c r="J33">
        <v>2016</v>
      </c>
      <c r="K33">
        <v>2017</v>
      </c>
      <c r="L33">
        <v>2018</v>
      </c>
      <c r="M33">
        <v>2019</v>
      </c>
    </row>
    <row r="34" spans="4:13" x14ac:dyDescent="0.45">
      <c r="D34" t="s">
        <v>105</v>
      </c>
      <c r="E34">
        <v>5208</v>
      </c>
      <c r="F34">
        <v>5616.66</v>
      </c>
      <c r="G34">
        <v>5537.6639999999998</v>
      </c>
      <c r="H34">
        <v>5843.4839999999995</v>
      </c>
      <c r="I34">
        <v>6140.8832000000002</v>
      </c>
      <c r="J34">
        <v>6139.8284999999996</v>
      </c>
      <c r="K34">
        <v>6794.8881000000001</v>
      </c>
      <c r="L34">
        <v>7084.4825999999994</v>
      </c>
      <c r="M34">
        <v>8985.2909999999993</v>
      </c>
    </row>
    <row r="35" spans="4:13" x14ac:dyDescent="0.45">
      <c r="D35" t="s">
        <v>106</v>
      </c>
      <c r="E35">
        <v>9140.0400000000009</v>
      </c>
      <c r="F35">
        <v>9414.5920000000006</v>
      </c>
      <c r="G35">
        <v>9485.5679999999993</v>
      </c>
      <c r="H35">
        <v>9584.4060000000009</v>
      </c>
      <c r="I35">
        <v>9902.4256000000005</v>
      </c>
      <c r="J35">
        <v>11320.776999999998</v>
      </c>
      <c r="K35">
        <v>11171.7606</v>
      </c>
      <c r="L35">
        <v>11909.3208</v>
      </c>
      <c r="M35">
        <v>14505.236999999999</v>
      </c>
    </row>
    <row r="36" spans="4:13" x14ac:dyDescent="0.45">
      <c r="D36" t="s">
        <v>107</v>
      </c>
      <c r="E36">
        <v>9322.32</v>
      </c>
      <c r="F36">
        <v>9414.5919999999987</v>
      </c>
      <c r="G36">
        <v>9247.1039999999994</v>
      </c>
      <c r="H36">
        <v>9147.51</v>
      </c>
      <c r="I36">
        <v>9454.1440000000002</v>
      </c>
      <c r="J36">
        <v>9858.4850000000006</v>
      </c>
      <c r="K36">
        <v>11016.505500000001</v>
      </c>
      <c r="L36">
        <v>11813.3925</v>
      </c>
      <c r="M36">
        <v>15116.286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zoomScale="130" zoomScaleNormal="13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RowHeight="14.25" x14ac:dyDescent="0.45"/>
  <cols>
    <col min="1" max="1" width="65.1328125" customWidth="1"/>
    <col min="2" max="2" width="16.265625" bestFit="1" customWidth="1"/>
    <col min="3" max="7" width="14.73046875" bestFit="1" customWidth="1"/>
    <col min="8" max="9" width="14.73046875" customWidth="1"/>
    <col min="10" max="10" width="15.59765625" bestFit="1" customWidth="1"/>
    <col min="11" max="11" width="19.3984375" bestFit="1" customWidth="1"/>
  </cols>
  <sheetData>
    <row r="1" spans="1:12" s="26" customFormat="1" x14ac:dyDescent="0.45">
      <c r="B1" s="26" t="s">
        <v>91</v>
      </c>
      <c r="C1" s="26">
        <v>2012</v>
      </c>
      <c r="D1" s="26">
        <v>2013</v>
      </c>
      <c r="E1" s="26">
        <v>2014</v>
      </c>
      <c r="F1" s="26">
        <v>2015</v>
      </c>
      <c r="G1" s="26">
        <v>2016</v>
      </c>
      <c r="H1" s="26">
        <v>2017</v>
      </c>
      <c r="I1" s="26">
        <v>2018</v>
      </c>
      <c r="J1" s="26" t="s">
        <v>46</v>
      </c>
      <c r="K1" s="26" t="s">
        <v>47</v>
      </c>
      <c r="L1" s="26" t="s">
        <v>52</v>
      </c>
    </row>
    <row r="2" spans="1:12" x14ac:dyDescent="0.45">
      <c r="A2" t="s">
        <v>59</v>
      </c>
      <c r="B2" s="2">
        <f>AVERAGE(E2:I2)*1.02</f>
        <v>3046943.5308000003</v>
      </c>
      <c r="C2" s="2"/>
      <c r="D2" s="2"/>
      <c r="E2" s="2">
        <f>2928627*1.02</f>
        <v>2987199.54</v>
      </c>
      <c r="F2" s="2">
        <f t="shared" ref="F2:I3" si="0">2928627*1.02</f>
        <v>2987199.54</v>
      </c>
      <c r="G2" s="2">
        <f t="shared" si="0"/>
        <v>2987199.54</v>
      </c>
      <c r="H2" s="2">
        <f t="shared" si="0"/>
        <v>2987199.54</v>
      </c>
      <c r="I2" s="2">
        <f t="shared" si="0"/>
        <v>2987199.54</v>
      </c>
    </row>
    <row r="3" spans="1:12" x14ac:dyDescent="0.45">
      <c r="A3" t="s">
        <v>60</v>
      </c>
      <c r="B3" s="2">
        <f>AVERAGE(E3:I3)*1.02</f>
        <v>3046943.5308000003</v>
      </c>
      <c r="E3" s="2">
        <f t="shared" ref="E3" si="1">2928627*1.02</f>
        <v>2987199.54</v>
      </c>
      <c r="F3" s="2">
        <f t="shared" si="0"/>
        <v>2987199.54</v>
      </c>
      <c r="G3" s="2">
        <f t="shared" si="0"/>
        <v>2987199.54</v>
      </c>
      <c r="H3" s="2">
        <f t="shared" si="0"/>
        <v>2987199.54</v>
      </c>
      <c r="I3" s="2">
        <f t="shared" si="0"/>
        <v>2987199.54</v>
      </c>
    </row>
    <row r="4" spans="1:12" x14ac:dyDescent="0.45">
      <c r="A4" t="s">
        <v>85</v>
      </c>
      <c r="B4" s="36">
        <f>AVERAGE(E4:I4)</f>
        <v>2.2214920399994436E-2</v>
      </c>
      <c r="E4" s="24">
        <f>E10/E$2</f>
        <v>2.3362349607217735E-2</v>
      </c>
      <c r="F4" s="24">
        <f>F10/F$2</f>
        <v>2.2437403026648831E-2</v>
      </c>
      <c r="G4" s="24">
        <f t="shared" ref="G4:I4" si="2">G10/G$2</f>
        <v>2.1494714075913388E-2</v>
      </c>
      <c r="H4" s="24">
        <f t="shared" si="2"/>
        <v>2.1897767164224993E-2</v>
      </c>
      <c r="I4" s="24">
        <f t="shared" si="2"/>
        <v>2.1882368125967239E-2</v>
      </c>
    </row>
    <row r="5" spans="1:12" x14ac:dyDescent="0.45">
      <c r="A5" t="s">
        <v>89</v>
      </c>
      <c r="B5" s="36">
        <f t="shared" ref="B5:B9" si="3">AVERAGE(E5:I5)</f>
        <v>8.2025990135228804E-3</v>
      </c>
      <c r="E5" s="24">
        <f>E11/E$2</f>
        <v>8.0680917619584264E-3</v>
      </c>
      <c r="F5" s="24">
        <f>F11/F$2</f>
        <v>8.0804779449048791E-3</v>
      </c>
      <c r="G5" s="24">
        <f t="shared" ref="G5:I5" si="4">G11/G$2</f>
        <v>7.9931051408771974E-3</v>
      </c>
      <c r="H5" s="24">
        <f t="shared" si="4"/>
        <v>8.4380034418457366E-3</v>
      </c>
      <c r="I5" s="24">
        <f t="shared" si="4"/>
        <v>8.433316778028159E-3</v>
      </c>
    </row>
    <row r="6" spans="1:12" x14ac:dyDescent="0.45">
      <c r="A6" t="s">
        <v>90</v>
      </c>
      <c r="B6" s="36">
        <f t="shared" si="3"/>
        <v>8.9893559638135178E-3</v>
      </c>
      <c r="E6" s="24">
        <f t="shared" ref="E6:F9" si="5">E12/E$3</f>
        <v>8.4359948716382031E-3</v>
      </c>
      <c r="F6" s="24">
        <f t="shared" si="5"/>
        <v>8.4621062843361315E-3</v>
      </c>
      <c r="G6" s="24">
        <f t="shared" ref="G6:I6" si="6">G12/G$3</f>
        <v>8.4728186587763061E-3</v>
      </c>
      <c r="H6" s="24">
        <f t="shared" si="6"/>
        <v>9.6100041579411863E-3</v>
      </c>
      <c r="I6" s="24">
        <f t="shared" si="6"/>
        <v>9.9658558463757655E-3</v>
      </c>
    </row>
    <row r="7" spans="1:12" x14ac:dyDescent="0.45">
      <c r="A7" t="s">
        <v>87</v>
      </c>
      <c r="B7" s="36">
        <f t="shared" si="3"/>
        <v>4.0680241936566443E-4</v>
      </c>
      <c r="E7" s="24">
        <f t="shared" si="5"/>
        <v>3.9937070959779271E-4</v>
      </c>
      <c r="F7" s="24">
        <f t="shared" si="5"/>
        <v>3.5719073523960169E-4</v>
      </c>
      <c r="G7" s="24">
        <f t="shared" ref="G7:I7" si="7">G13/G$3</f>
        <v>3.7593739050990882E-4</v>
      </c>
      <c r="H7" s="24">
        <f t="shared" si="7"/>
        <v>4.4489830096853855E-4</v>
      </c>
      <c r="I7" s="24">
        <f t="shared" si="7"/>
        <v>4.5661496051248052E-4</v>
      </c>
    </row>
    <row r="8" spans="1:12" x14ac:dyDescent="0.45">
      <c r="A8" t="s">
        <v>86</v>
      </c>
      <c r="B8" s="36">
        <f t="shared" si="3"/>
        <v>5.1077940377561792E-4</v>
      </c>
      <c r="E8" s="24">
        <f t="shared" si="5"/>
        <v>5.2959301138617604E-4</v>
      </c>
      <c r="F8" s="24">
        <f t="shared" si="5"/>
        <v>4.8373065831417474E-4</v>
      </c>
      <c r="G8" s="24">
        <f t="shared" ref="G8:I8" si="8">G14/G$3</f>
        <v>4.489154413836044E-4</v>
      </c>
      <c r="H8" s="24">
        <f t="shared" si="8"/>
        <v>5.6106061130419156E-4</v>
      </c>
      <c r="I8" s="24">
        <f t="shared" si="8"/>
        <v>5.3059729648994257E-4</v>
      </c>
    </row>
    <row r="9" spans="1:12" x14ac:dyDescent="0.45">
      <c r="A9" t="s">
        <v>88</v>
      </c>
      <c r="B9" s="36">
        <f t="shared" si="3"/>
        <v>7.2054108578230444E-4</v>
      </c>
      <c r="E9" s="24">
        <f t="shared" si="5"/>
        <v>7.0299957263651692E-4</v>
      </c>
      <c r="F9" s="24">
        <f t="shared" si="5"/>
        <v>6.2667390475026658E-4</v>
      </c>
      <c r="G9" s="24">
        <f t="shared" ref="G9:I9" si="9">G15/G$3</f>
        <v>6.5512864935698273E-4</v>
      </c>
      <c r="H9" s="24">
        <f t="shared" si="9"/>
        <v>7.8267285753532215E-4</v>
      </c>
      <c r="I9" s="24">
        <f t="shared" si="9"/>
        <v>8.3523044463243326E-4</v>
      </c>
    </row>
    <row r="10" spans="1:12" x14ac:dyDescent="0.45">
      <c r="A10" t="s">
        <v>72</v>
      </c>
      <c r="B10" s="18">
        <f>AVERAGE(E10:I10)</f>
        <v>66360.399999999994</v>
      </c>
      <c r="C10" s="2" t="s">
        <v>4</v>
      </c>
      <c r="D10" s="2">
        <f>D16-D11</f>
        <v>73745</v>
      </c>
      <c r="E10" s="2">
        <f>E16-E11</f>
        <v>69788</v>
      </c>
      <c r="F10" s="2">
        <f>F16-F11</f>
        <v>67025</v>
      </c>
      <c r="G10" s="2">
        <f>G16-G11</f>
        <v>64209</v>
      </c>
      <c r="H10" s="2">
        <v>65413</v>
      </c>
      <c r="I10" s="2">
        <v>65367</v>
      </c>
    </row>
    <row r="11" spans="1:12" x14ac:dyDescent="0.45">
      <c r="A11" t="s">
        <v>73</v>
      </c>
      <c r="B11" s="18">
        <f t="shared" ref="B11:B14" si="10">AVERAGE(E11:I11)</f>
        <v>24502.799999999999</v>
      </c>
      <c r="C11" t="s">
        <v>4</v>
      </c>
      <c r="D11" s="2">
        <v>24332</v>
      </c>
      <c r="E11" s="2">
        <v>24101</v>
      </c>
      <c r="F11" s="2">
        <v>24138</v>
      </c>
      <c r="G11" s="2">
        <v>23877</v>
      </c>
      <c r="H11" s="2">
        <v>25206</v>
      </c>
      <c r="I11" s="2">
        <v>25192</v>
      </c>
      <c r="J11" s="2" t="s">
        <v>54</v>
      </c>
      <c r="K11" s="2" t="s">
        <v>55</v>
      </c>
      <c r="L11" s="2"/>
    </row>
    <row r="12" spans="1:12" x14ac:dyDescent="0.45">
      <c r="A12" t="s">
        <v>74</v>
      </c>
      <c r="B12" s="18">
        <f t="shared" si="10"/>
        <v>26853</v>
      </c>
      <c r="D12" t="s">
        <v>4</v>
      </c>
      <c r="E12" s="2">
        <v>25200</v>
      </c>
      <c r="F12" s="2">
        <v>25278</v>
      </c>
      <c r="G12" s="2">
        <v>25310</v>
      </c>
      <c r="H12" s="2">
        <v>28707</v>
      </c>
      <c r="I12" s="2">
        <v>29770</v>
      </c>
      <c r="J12" t="s">
        <v>51</v>
      </c>
      <c r="K12" t="s">
        <v>50</v>
      </c>
      <c r="L12" s="2" t="s">
        <v>53</v>
      </c>
    </row>
    <row r="13" spans="1:12" x14ac:dyDescent="0.45">
      <c r="A13" t="s">
        <v>75</v>
      </c>
      <c r="B13" s="18">
        <f t="shared" si="10"/>
        <v>1215.2</v>
      </c>
      <c r="C13" s="10"/>
      <c r="D13" s="10" t="s">
        <v>4</v>
      </c>
      <c r="E13" s="18">
        <v>1193</v>
      </c>
      <c r="F13" s="18">
        <v>1067</v>
      </c>
      <c r="G13" s="18">
        <v>1123</v>
      </c>
      <c r="H13" s="18">
        <v>1329</v>
      </c>
      <c r="I13" s="18">
        <v>1364</v>
      </c>
      <c r="J13" t="s">
        <v>51</v>
      </c>
      <c r="K13" t="s">
        <v>50</v>
      </c>
      <c r="L13" s="2" t="s">
        <v>53</v>
      </c>
    </row>
    <row r="14" spans="1:12" x14ac:dyDescent="0.45">
      <c r="A14" t="s">
        <v>76</v>
      </c>
      <c r="B14" s="18">
        <f t="shared" si="10"/>
        <v>1525.8</v>
      </c>
      <c r="C14" s="10"/>
      <c r="D14" s="10" t="s">
        <v>4</v>
      </c>
      <c r="E14" s="18">
        <v>1582</v>
      </c>
      <c r="F14" s="18">
        <v>1445</v>
      </c>
      <c r="G14" s="18">
        <v>1341</v>
      </c>
      <c r="H14" s="18">
        <v>1676</v>
      </c>
      <c r="I14" s="18">
        <v>1585</v>
      </c>
      <c r="J14" t="s">
        <v>51</v>
      </c>
      <c r="K14" t="s">
        <v>50</v>
      </c>
      <c r="L14" s="2" t="s">
        <v>53</v>
      </c>
    </row>
    <row r="15" spans="1:12" x14ac:dyDescent="0.45">
      <c r="A15" t="s">
        <v>77</v>
      </c>
      <c r="B15" s="18">
        <f t="shared" ref="B15:B20" si="11">AVERAGE(E15:I15)</f>
        <v>2152.4</v>
      </c>
      <c r="C15" s="10"/>
      <c r="D15" s="10" t="s">
        <v>4</v>
      </c>
      <c r="E15" s="18">
        <v>2100</v>
      </c>
      <c r="F15" s="18">
        <v>1872</v>
      </c>
      <c r="G15" s="18">
        <v>1957</v>
      </c>
      <c r="H15" s="18">
        <v>2338</v>
      </c>
      <c r="I15" s="18">
        <v>2495</v>
      </c>
      <c r="J15" t="s">
        <v>51</v>
      </c>
      <c r="K15" t="s">
        <v>50</v>
      </c>
      <c r="L15" s="2" t="s">
        <v>53</v>
      </c>
    </row>
    <row r="16" spans="1:12" x14ac:dyDescent="0.45">
      <c r="A16" t="s">
        <v>78</v>
      </c>
      <c r="B16" s="2">
        <f t="shared" si="11"/>
        <v>91046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s="2"/>
      <c r="I16" s="2"/>
      <c r="J16" t="s">
        <v>48</v>
      </c>
      <c r="K16" t="s">
        <v>49</v>
      </c>
    </row>
    <row r="17" spans="1:14" x14ac:dyDescent="0.45">
      <c r="A17" t="s">
        <v>79</v>
      </c>
      <c r="B17" s="2">
        <f t="shared" si="11"/>
        <v>32124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s="2"/>
      <c r="I17" s="2"/>
      <c r="J17" t="s">
        <v>48</v>
      </c>
      <c r="K17" t="s">
        <v>49</v>
      </c>
    </row>
    <row r="18" spans="1:14" x14ac:dyDescent="0.45">
      <c r="A18" t="s">
        <v>1</v>
      </c>
      <c r="B18" s="3">
        <f t="shared" si="11"/>
        <v>412060000</v>
      </c>
      <c r="C18" s="4">
        <v>429200000</v>
      </c>
      <c r="D18" s="4">
        <v>430800000</v>
      </c>
      <c r="E18" s="4">
        <v>422700000</v>
      </c>
      <c r="F18" s="4">
        <v>419600000</v>
      </c>
      <c r="G18" s="4">
        <v>415000000</v>
      </c>
      <c r="H18" s="4">
        <v>407900000</v>
      </c>
      <c r="I18" s="4">
        <v>395100000</v>
      </c>
      <c r="J18" s="2" t="s">
        <v>54</v>
      </c>
      <c r="K18" s="7" t="s">
        <v>49</v>
      </c>
      <c r="L18" s="7"/>
      <c r="M18" s="7"/>
      <c r="N18" s="7"/>
    </row>
    <row r="19" spans="1:14" x14ac:dyDescent="0.45">
      <c r="A19" t="s">
        <v>2</v>
      </c>
      <c r="B19" s="3">
        <f t="shared" si="11"/>
        <v>90180000</v>
      </c>
      <c r="C19" s="4">
        <v>77500000</v>
      </c>
      <c r="D19" s="4">
        <v>82300000</v>
      </c>
      <c r="E19" s="4">
        <v>83900000</v>
      </c>
      <c r="F19" s="4">
        <v>85800000</v>
      </c>
      <c r="G19" s="4">
        <v>87900000</v>
      </c>
      <c r="H19" s="4">
        <v>94000000</v>
      </c>
      <c r="I19" s="4">
        <v>99300000</v>
      </c>
      <c r="J19" s="7" t="s">
        <v>48</v>
      </c>
      <c r="K19" s="7" t="s">
        <v>49</v>
      </c>
      <c r="L19" s="7"/>
      <c r="M19" s="7"/>
      <c r="N19" s="7"/>
    </row>
    <row r="20" spans="1:14" x14ac:dyDescent="0.45">
      <c r="A20" t="s">
        <v>3</v>
      </c>
      <c r="B20" s="3">
        <f t="shared" si="11"/>
        <v>502240000</v>
      </c>
      <c r="C20" s="3">
        <f>SUM(C18:C19)</f>
        <v>506700000</v>
      </c>
      <c r="D20" s="3">
        <f t="shared" ref="D20:I20" si="12">SUM(D18:D19)</f>
        <v>513100000</v>
      </c>
      <c r="E20" s="3">
        <f t="shared" si="12"/>
        <v>506600000</v>
      </c>
      <c r="F20" s="3">
        <f t="shared" si="12"/>
        <v>505400000</v>
      </c>
      <c r="G20" s="3">
        <f t="shared" si="12"/>
        <v>502900000</v>
      </c>
      <c r="H20" s="3">
        <f t="shared" si="12"/>
        <v>501900000</v>
      </c>
      <c r="I20" s="3">
        <f t="shared" si="12"/>
        <v>494400000</v>
      </c>
      <c r="J20" t="s">
        <v>56</v>
      </c>
    </row>
    <row r="22" spans="1:14" x14ac:dyDescent="0.45">
      <c r="A22" t="s">
        <v>8</v>
      </c>
      <c r="F22" s="2"/>
    </row>
    <row r="23" spans="1:14" x14ac:dyDescent="0.45">
      <c r="A23" s="8" t="s">
        <v>10</v>
      </c>
    </row>
    <row r="24" spans="1:14" x14ac:dyDescent="0.45">
      <c r="A24" s="8" t="s">
        <v>11</v>
      </c>
    </row>
    <row r="25" spans="1:14" x14ac:dyDescent="0.45">
      <c r="A25" s="9" t="s">
        <v>20</v>
      </c>
    </row>
    <row r="29" spans="1:14" x14ac:dyDescent="0.45">
      <c r="F29" t="s">
        <v>45</v>
      </c>
      <c r="G29" t="s">
        <v>80</v>
      </c>
    </row>
    <row r="30" spans="1:14" x14ac:dyDescent="0.45">
      <c r="E30">
        <v>2012</v>
      </c>
      <c r="F30" s="4">
        <v>572</v>
      </c>
      <c r="G30" t="s">
        <v>81</v>
      </c>
    </row>
    <row r="31" spans="1:14" x14ac:dyDescent="0.45">
      <c r="E31">
        <v>2013</v>
      </c>
      <c r="F31" s="4">
        <v>584</v>
      </c>
      <c r="G31" t="s">
        <v>81</v>
      </c>
    </row>
    <row r="32" spans="1:14" x14ac:dyDescent="0.45">
      <c r="E32">
        <v>2014</v>
      </c>
      <c r="F32" s="27">
        <v>595</v>
      </c>
      <c r="G32" t="s">
        <v>81</v>
      </c>
    </row>
    <row r="33" spans="5:19" x14ac:dyDescent="0.45">
      <c r="E33">
        <v>2015</v>
      </c>
      <c r="F33" s="27">
        <v>604</v>
      </c>
      <c r="G33" t="s">
        <v>81</v>
      </c>
    </row>
    <row r="34" spans="5:19" x14ac:dyDescent="0.45">
      <c r="E34">
        <v>2016</v>
      </c>
      <c r="F34" s="27">
        <v>615</v>
      </c>
      <c r="G34" t="s">
        <v>81</v>
      </c>
    </row>
    <row r="35" spans="5:19" x14ac:dyDescent="0.45">
      <c r="E35">
        <v>2017</v>
      </c>
      <c r="F35" s="27">
        <v>633</v>
      </c>
      <c r="G35" t="s">
        <v>82</v>
      </c>
      <c r="O35" s="4"/>
      <c r="P35" s="4"/>
      <c r="Q35" s="4"/>
      <c r="R35" s="4"/>
      <c r="S35" s="4"/>
    </row>
    <row r="36" spans="5:19" x14ac:dyDescent="0.45">
      <c r="E36">
        <v>2018</v>
      </c>
      <c r="F36" s="27">
        <v>637</v>
      </c>
      <c r="G36" t="s">
        <v>83</v>
      </c>
    </row>
    <row r="39" spans="5:19" x14ac:dyDescent="0.45">
      <c r="E39" t="s">
        <v>84</v>
      </c>
      <c r="F39" s="4">
        <f>AVERAGE(F32:F36)</f>
        <v>616.79999999999995</v>
      </c>
    </row>
  </sheetData>
  <hyperlinks>
    <hyperlink ref="A23" r:id="rId1" display="https://www.nj.gov/labor/forms_pdfs/tdi/FLI Summary Report for 2016.pdf" xr:uid="{00000000-0004-0000-0200-000000000000}"/>
    <hyperlink ref="A24" r:id="rId2" display="https://www.nj.gov/labor/forms_pdfs/tdi/TDI Report for 2016.pdf" xr:uid="{00000000-0004-0000-0200-000001000000}"/>
    <hyperlink ref="A25" r:id="rId3" xr:uid="{00000000-0004-0000-02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tabSelected="1" zoomScale="130" zoomScaleNormal="130" workbookViewId="0">
      <pane ySplit="1" topLeftCell="A14" activePane="bottomLeft" state="frozen"/>
      <selection pane="bottomLeft" activeCell="A24" sqref="A24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  <col min="6" max="7" width="15.3984375" bestFit="1" customWidth="1"/>
  </cols>
  <sheetData>
    <row r="1" spans="1:7" s="26" customFormat="1" x14ac:dyDescent="0.45">
      <c r="B1" s="26" t="s">
        <v>91</v>
      </c>
      <c r="C1" s="26">
        <v>2014</v>
      </c>
      <c r="D1" s="26">
        <v>2015</v>
      </c>
      <c r="E1" s="26">
        <v>2016</v>
      </c>
      <c r="F1" s="26">
        <v>2017</v>
      </c>
      <c r="G1" s="26">
        <v>2018</v>
      </c>
    </row>
    <row r="2" spans="1:7" x14ac:dyDescent="0.45">
      <c r="A2" t="s">
        <v>59</v>
      </c>
      <c r="B2" s="5">
        <f>AVERAGE(C2:E2)*1.02</f>
        <v>378350.8236</v>
      </c>
      <c r="C2" s="2">
        <f>363659*1.02</f>
        <v>370932.18</v>
      </c>
      <c r="D2" s="2">
        <f t="shared" ref="D2:G3" si="0">363659*1.02</f>
        <v>370932.18</v>
      </c>
      <c r="E2" s="2">
        <f t="shared" si="0"/>
        <v>370932.18</v>
      </c>
      <c r="F2" s="2">
        <f t="shared" si="0"/>
        <v>370932.18</v>
      </c>
      <c r="G2" s="2">
        <f t="shared" si="0"/>
        <v>370932.18</v>
      </c>
    </row>
    <row r="3" spans="1:7" x14ac:dyDescent="0.45">
      <c r="A3" t="s">
        <v>60</v>
      </c>
      <c r="B3" s="5">
        <f>AVERAGE(C3:E3)*1.02</f>
        <v>378350.8236</v>
      </c>
      <c r="C3" s="2">
        <f t="shared" ref="C3" si="1">363659*1.02</f>
        <v>370932.18</v>
      </c>
      <c r="D3" s="2">
        <f t="shared" si="0"/>
        <v>370932.18</v>
      </c>
      <c r="E3" s="2">
        <f t="shared" si="0"/>
        <v>370932.18</v>
      </c>
      <c r="F3" s="2">
        <f t="shared" si="0"/>
        <v>370932.18</v>
      </c>
      <c r="G3" s="2">
        <f t="shared" si="0"/>
        <v>370932.18</v>
      </c>
    </row>
    <row r="4" spans="1:7" x14ac:dyDescent="0.45">
      <c r="A4" t="s">
        <v>14</v>
      </c>
      <c r="B4" s="25">
        <f>AVERAGE(C4:E4)</f>
        <v>8.0944042115731238E-2</v>
      </c>
      <c r="C4" s="24">
        <f>C10/C$2</f>
        <v>8.0230299781485659E-2</v>
      </c>
      <c r="D4" s="24">
        <f>D10/D$2</f>
        <v>7.8766420319746858E-2</v>
      </c>
      <c r="E4" s="24">
        <f t="shared" ref="E4:G4" si="2">E10/E$2</f>
        <v>8.3835406245961197E-2</v>
      </c>
      <c r="F4" s="24">
        <f t="shared" si="2"/>
        <v>6.7261621787573139E-2</v>
      </c>
      <c r="G4" s="24">
        <f t="shared" si="2"/>
        <v>7.1827146407194981E-2</v>
      </c>
    </row>
    <row r="5" spans="1:7" x14ac:dyDescent="0.45">
      <c r="A5" t="s">
        <v>18</v>
      </c>
      <c r="B5" s="25">
        <f>AVERAGE(C5:E5)</f>
        <v>2.6981347371910411E-2</v>
      </c>
      <c r="C5" s="24">
        <f>C11/C$2</f>
        <v>2.674343326049522E-2</v>
      </c>
      <c r="D5" s="24">
        <f>D11/D$2</f>
        <v>2.6255473439915619E-2</v>
      </c>
      <c r="E5" s="24">
        <f>E11/E$2</f>
        <v>2.7945135415320396E-2</v>
      </c>
      <c r="F5" s="24">
        <f t="shared" ref="F5:G5" si="3">F11/F$2</f>
        <v>2.2420540595857713E-2</v>
      </c>
      <c r="G5" s="24">
        <f t="shared" si="3"/>
        <v>2.394238213573166E-2</v>
      </c>
    </row>
    <row r="6" spans="1:7" x14ac:dyDescent="0.45">
      <c r="A6" t="s">
        <v>19</v>
      </c>
      <c r="B6" s="25">
        <f>AVERAGE(C6:E6)</f>
        <v>1.0185150288120054E-2</v>
      </c>
      <c r="C6" s="24">
        <f t="shared" ref="C6:D9" si="4">C12/C$3</f>
        <v>7.6752575093376905E-3</v>
      </c>
      <c r="D6" s="24">
        <f t="shared" si="4"/>
        <v>1.0252548053393481E-2</v>
      </c>
      <c r="E6" s="24">
        <f t="shared" ref="E6:G6" si="5">E12/E$3</f>
        <v>1.2627645301628994E-2</v>
      </c>
      <c r="F6" s="24">
        <f t="shared" si="5"/>
        <v>1.3393283915135107E-2</v>
      </c>
      <c r="G6" s="24">
        <f t="shared" si="5"/>
        <v>1.4530958192950529E-2</v>
      </c>
    </row>
    <row r="7" spans="1:7" x14ac:dyDescent="0.45">
      <c r="A7" t="s">
        <v>16</v>
      </c>
      <c r="B7" s="25">
        <f>AVERAGE(C7:E7)</f>
        <v>5.5176303837177639E-4</v>
      </c>
      <c r="C7" s="24">
        <f t="shared" si="4"/>
        <v>6.1197170868270312E-4</v>
      </c>
      <c r="D7" s="24">
        <f t="shared" si="4"/>
        <v>5.3918212218740367E-4</v>
      </c>
      <c r="E7" s="24">
        <f t="shared" ref="E7:G7" si="6">E13/E$3</f>
        <v>5.0413528424522237E-4</v>
      </c>
      <c r="F7" s="24">
        <f t="shared" si="6"/>
        <v>5.1491892668897052E-4</v>
      </c>
      <c r="G7" s="24">
        <f t="shared" si="6"/>
        <v>5.0683119485615943E-4</v>
      </c>
    </row>
    <row r="8" spans="1:7" x14ac:dyDescent="0.45">
      <c r="A8" t="s">
        <v>15</v>
      </c>
      <c r="B8" s="25">
        <f t="shared" ref="B8:B15" si="7">AVERAGE(C8:E8)</f>
        <v>1.5249867689200401E-3</v>
      </c>
      <c r="C8" s="24">
        <f t="shared" si="4"/>
        <v>1.2778616295841467E-3</v>
      </c>
      <c r="D8" s="24">
        <f t="shared" si="4"/>
        <v>1.5798036180090928E-3</v>
      </c>
      <c r="E8" s="24">
        <f t="shared" ref="E8:G8" si="8">E14/E$3</f>
        <v>1.7172950591668806E-3</v>
      </c>
      <c r="F8" s="24">
        <f t="shared" si="8"/>
        <v>1.9167924443762199E-3</v>
      </c>
      <c r="G8" s="24">
        <f t="shared" si="8"/>
        <v>2.0408043324793229E-3</v>
      </c>
    </row>
    <row r="9" spans="1:7" x14ac:dyDescent="0.45">
      <c r="A9" t="s">
        <v>17</v>
      </c>
      <c r="B9" s="25">
        <f t="shared" si="7"/>
        <v>9.2290006581077257E-4</v>
      </c>
      <c r="C9" s="24">
        <f t="shared" si="4"/>
        <v>8.438200212232867E-4</v>
      </c>
      <c r="D9" s="24">
        <f t="shared" si="4"/>
        <v>9.3548098199514528E-4</v>
      </c>
      <c r="E9" s="24">
        <f t="shared" ref="E9:G9" si="9">E15/E$3</f>
        <v>9.8939919421388561E-4</v>
      </c>
      <c r="F9" s="24">
        <f t="shared" si="9"/>
        <v>9.3278507138420833E-4</v>
      </c>
      <c r="G9" s="24">
        <f t="shared" si="9"/>
        <v>1.0864519762076184E-3</v>
      </c>
    </row>
    <row r="10" spans="1:7" x14ac:dyDescent="0.45">
      <c r="A10" t="s">
        <v>68</v>
      </c>
      <c r="B10" s="5">
        <f t="shared" si="7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  <c r="F10" s="2">
        <f>0.75*F16</f>
        <v>24949.5</v>
      </c>
      <c r="G10" s="2">
        <f>0.75*G16</f>
        <v>26643</v>
      </c>
    </row>
    <row r="11" spans="1:7" x14ac:dyDescent="0.45">
      <c r="A11" t="s">
        <v>66</v>
      </c>
      <c r="B11" s="5">
        <f>AVERAGE(C11:E11)</f>
        <v>10008.25</v>
      </c>
      <c r="C11" s="5">
        <f>0.25*C16</f>
        <v>9920</v>
      </c>
      <c r="D11" s="5">
        <f>0.25*D16</f>
        <v>9739</v>
      </c>
      <c r="E11" s="5">
        <f>0.25*E16</f>
        <v>10365.75</v>
      </c>
      <c r="F11" s="5">
        <f>0.25*F16</f>
        <v>8316.5</v>
      </c>
      <c r="G11" s="5">
        <f>0.25*G16</f>
        <v>8881</v>
      </c>
    </row>
    <row r="12" spans="1:7" x14ac:dyDescent="0.45">
      <c r="A12" t="s">
        <v>65</v>
      </c>
      <c r="B12" s="5">
        <f>AVERAGE(C12:E12)</f>
        <v>3778</v>
      </c>
      <c r="C12" s="5">
        <v>2847</v>
      </c>
      <c r="D12" s="5">
        <v>3803</v>
      </c>
      <c r="E12" s="5">
        <v>4684</v>
      </c>
      <c r="F12" s="5">
        <v>4968</v>
      </c>
      <c r="G12" s="5">
        <v>5390</v>
      </c>
    </row>
    <row r="13" spans="1:7" x14ac:dyDescent="0.45">
      <c r="A13" t="s">
        <v>67</v>
      </c>
      <c r="B13" s="5">
        <f t="shared" si="7"/>
        <v>204.66666666666666</v>
      </c>
      <c r="C13" s="5">
        <v>227</v>
      </c>
      <c r="D13" s="5">
        <v>200</v>
      </c>
      <c r="E13" s="5">
        <v>187</v>
      </c>
      <c r="F13" s="5">
        <v>191</v>
      </c>
      <c r="G13" s="5">
        <v>188</v>
      </c>
    </row>
    <row r="14" spans="1:7" x14ac:dyDescent="0.45">
      <c r="A14" t="s">
        <v>70</v>
      </c>
      <c r="B14" s="5">
        <f>AVERAGE(C14:E14)</f>
        <v>565.66666666666663</v>
      </c>
      <c r="C14" s="5">
        <v>474</v>
      </c>
      <c r="D14" s="5">
        <v>586</v>
      </c>
      <c r="E14" s="5">
        <v>637</v>
      </c>
      <c r="F14" s="5">
        <v>711</v>
      </c>
      <c r="G14" s="5">
        <v>757</v>
      </c>
    </row>
    <row r="15" spans="1:7" x14ac:dyDescent="0.45">
      <c r="A15" t="s">
        <v>69</v>
      </c>
      <c r="B15" s="5">
        <f t="shared" si="7"/>
        <v>342.33333333333331</v>
      </c>
      <c r="C15" s="5">
        <v>313</v>
      </c>
      <c r="D15" s="5">
        <v>347</v>
      </c>
      <c r="E15" s="5">
        <v>367</v>
      </c>
      <c r="F15" s="5">
        <v>346</v>
      </c>
      <c r="G15" s="5">
        <v>403</v>
      </c>
    </row>
    <row r="16" spans="1:7" x14ac:dyDescent="0.45">
      <c r="A16" t="s">
        <v>64</v>
      </c>
      <c r="B16" s="5">
        <f t="shared" ref="B16:B22" si="10">AVERAGE(C16:E16)</f>
        <v>40033</v>
      </c>
      <c r="C16" s="5">
        <v>39680</v>
      </c>
      <c r="D16" s="5">
        <v>38956</v>
      </c>
      <c r="E16" s="5">
        <v>41463</v>
      </c>
      <c r="F16" s="5">
        <v>33266</v>
      </c>
      <c r="G16">
        <v>35524</v>
      </c>
    </row>
    <row r="17" spans="1:7" x14ac:dyDescent="0.45">
      <c r="A17" t="s">
        <v>63</v>
      </c>
      <c r="B17" s="5">
        <f t="shared" si="10"/>
        <v>4890.666666666667</v>
      </c>
      <c r="C17" s="5">
        <f>SUM(C12,C13:C15)</f>
        <v>3861</v>
      </c>
      <c r="D17" s="5">
        <f>SUM(D12,D13:D15)</f>
        <v>4936</v>
      </c>
      <c r="E17" s="5">
        <f>SUM(E12,E13:E15)</f>
        <v>5875</v>
      </c>
      <c r="F17" s="5">
        <f>SUM(F12,F13:F15)</f>
        <v>6216</v>
      </c>
      <c r="G17" s="5">
        <f>SUM(G12,G13:G15)</f>
        <v>6738</v>
      </c>
    </row>
    <row r="18" spans="1:7" x14ac:dyDescent="0.45">
      <c r="A18" t="s">
        <v>61</v>
      </c>
      <c r="B18" s="5"/>
      <c r="C18" s="5">
        <v>9</v>
      </c>
      <c r="D18" s="5">
        <v>5</v>
      </c>
      <c r="E18" s="5">
        <v>7</v>
      </c>
      <c r="F18" s="5">
        <v>8</v>
      </c>
      <c r="G18" s="5">
        <v>18</v>
      </c>
    </row>
    <row r="19" spans="1:7" x14ac:dyDescent="0.45">
      <c r="A19" t="s">
        <v>62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45">
      <c r="A20" t="s">
        <v>1</v>
      </c>
      <c r="B20" s="3">
        <f>AVERAGE(C20:E20)</f>
        <v>157805712.66666666</v>
      </c>
      <c r="C20" s="3">
        <f>C22-C21</f>
        <v>157913430</v>
      </c>
      <c r="D20" s="3">
        <f t="shared" ref="D20" si="11">D22-D21</f>
        <v>154928604</v>
      </c>
      <c r="E20" s="3">
        <f>E22-E21</f>
        <v>160575104</v>
      </c>
      <c r="F20" s="3">
        <f>F22-F21</f>
        <v>160276860</v>
      </c>
      <c r="G20" s="3">
        <f>G22-G21</f>
        <v>173860334</v>
      </c>
    </row>
    <row r="21" spans="1:7" x14ac:dyDescent="0.45">
      <c r="A21" t="s">
        <v>2</v>
      </c>
      <c r="B21" s="3">
        <f t="shared" si="10"/>
        <v>8927140.333333334</v>
      </c>
      <c r="C21" s="3">
        <v>6336600</v>
      </c>
      <c r="D21" s="3">
        <v>9243771</v>
      </c>
      <c r="E21" s="3">
        <v>11201050</v>
      </c>
      <c r="F21" s="3">
        <v>12026388</v>
      </c>
      <c r="G21" s="3">
        <v>13250435</v>
      </c>
    </row>
    <row r="22" spans="1:7" x14ac:dyDescent="0.45">
      <c r="A22" t="s">
        <v>3</v>
      </c>
      <c r="B22" s="3">
        <f t="shared" si="10"/>
        <v>166732853</v>
      </c>
      <c r="C22" s="3">
        <v>164250030</v>
      </c>
      <c r="D22" s="1">
        <v>164172375</v>
      </c>
      <c r="E22" s="3">
        <v>171776154</v>
      </c>
      <c r="F22" s="3">
        <v>172303248</v>
      </c>
      <c r="G22" s="3">
        <v>187110769</v>
      </c>
    </row>
    <row r="24" spans="1:7" x14ac:dyDescent="0.45">
      <c r="A24" t="s">
        <v>5</v>
      </c>
    </row>
    <row r="25" spans="1:7" x14ac:dyDescent="0.45">
      <c r="A25" s="9" t="s">
        <v>20</v>
      </c>
    </row>
    <row r="26" spans="1:7" x14ac:dyDescent="0.45">
      <c r="C26" s="19" t="s">
        <v>57</v>
      </c>
    </row>
    <row r="27" spans="1:7" x14ac:dyDescent="0.45">
      <c r="A27" s="13" t="s">
        <v>25</v>
      </c>
      <c r="B27" s="14"/>
      <c r="C27" s="19">
        <v>240</v>
      </c>
      <c r="D27" s="19">
        <v>237</v>
      </c>
      <c r="E27" s="19">
        <v>236.7</v>
      </c>
      <c r="F27" s="19">
        <v>233</v>
      </c>
      <c r="G27" s="19">
        <v>229.6</v>
      </c>
    </row>
    <row r="28" spans="1:7" x14ac:dyDescent="0.45">
      <c r="A28" s="14"/>
      <c r="B28" s="15" t="s">
        <v>6</v>
      </c>
      <c r="C28">
        <v>2016</v>
      </c>
      <c r="D28">
        <v>2015</v>
      </c>
      <c r="E28">
        <v>2014</v>
      </c>
      <c r="F28">
        <v>2013</v>
      </c>
      <c r="G28">
        <v>2012</v>
      </c>
    </row>
    <row r="29" spans="1:7" x14ac:dyDescent="0.45">
      <c r="A29" s="14" t="s">
        <v>27</v>
      </c>
      <c r="B29" s="16">
        <f t="shared" ref="B29:B36" si="12">AVERAGE(C29:E29)</f>
        <v>40033</v>
      </c>
      <c r="C29" s="2">
        <v>41463</v>
      </c>
      <c r="D29" s="2">
        <v>38956</v>
      </c>
      <c r="E29" s="2">
        <v>39680</v>
      </c>
    </row>
    <row r="30" spans="1:7" x14ac:dyDescent="0.45">
      <c r="A30" s="14" t="s">
        <v>26</v>
      </c>
      <c r="B30" s="16">
        <f t="shared" si="12"/>
        <v>4897.666666666667</v>
      </c>
      <c r="C30" s="2">
        <v>5882</v>
      </c>
      <c r="D30" s="2">
        <v>4941</v>
      </c>
      <c r="E30" s="2">
        <v>3870</v>
      </c>
    </row>
    <row r="31" spans="1:7" x14ac:dyDescent="0.45">
      <c r="A31" s="14" t="s">
        <v>29</v>
      </c>
      <c r="B31" s="16">
        <f t="shared" si="12"/>
        <v>3778</v>
      </c>
      <c r="C31" s="2">
        <v>4684</v>
      </c>
      <c r="D31" s="2">
        <v>3803</v>
      </c>
      <c r="E31" s="2">
        <v>2847</v>
      </c>
    </row>
    <row r="32" spans="1:7" x14ac:dyDescent="0.45">
      <c r="A32" s="14" t="s">
        <v>30</v>
      </c>
      <c r="B32" s="16">
        <f t="shared" si="12"/>
        <v>204.66666666666666</v>
      </c>
      <c r="C32" s="2">
        <v>187</v>
      </c>
      <c r="D32" s="2">
        <v>200</v>
      </c>
      <c r="E32" s="2">
        <v>227</v>
      </c>
    </row>
    <row r="33" spans="1:5" x14ac:dyDescent="0.45">
      <c r="A33" s="14" t="s">
        <v>28</v>
      </c>
      <c r="B33" s="16">
        <f t="shared" si="12"/>
        <v>553.66666666666663</v>
      </c>
      <c r="C33" s="2">
        <v>622</v>
      </c>
      <c r="D33" s="2">
        <v>577</v>
      </c>
      <c r="E33" s="2">
        <v>462</v>
      </c>
    </row>
    <row r="34" spans="1:5" x14ac:dyDescent="0.45">
      <c r="A34" s="14" t="s">
        <v>31</v>
      </c>
      <c r="B34" s="16">
        <f t="shared" si="12"/>
        <v>331.66666666666669</v>
      </c>
      <c r="C34" s="2">
        <v>357</v>
      </c>
      <c r="D34" s="2">
        <v>335</v>
      </c>
      <c r="E34" s="2">
        <v>303</v>
      </c>
    </row>
    <row r="35" spans="1:5" x14ac:dyDescent="0.45">
      <c r="A35" s="14" t="s">
        <v>32</v>
      </c>
      <c r="B35" s="16">
        <f t="shared" si="12"/>
        <v>29.666666666666668</v>
      </c>
      <c r="C35" s="2">
        <f>C30-SUM(C31:C34)</f>
        <v>32</v>
      </c>
      <c r="D35" s="2">
        <f>D30-SUM(D31:D34)</f>
        <v>26</v>
      </c>
      <c r="E35" s="2">
        <f>E30-SUM(E31:E34)</f>
        <v>31</v>
      </c>
    </row>
    <row r="36" spans="1:5" x14ac:dyDescent="0.45">
      <c r="A36" s="14" t="s">
        <v>33</v>
      </c>
      <c r="B36" s="16">
        <f t="shared" si="12"/>
        <v>35135.333333333336</v>
      </c>
      <c r="C36" s="2">
        <f>C29-C30</f>
        <v>35581</v>
      </c>
      <c r="D36" s="2">
        <f>D29-D30</f>
        <v>34015</v>
      </c>
      <c r="E36" s="2">
        <f>E29-E30</f>
        <v>35810</v>
      </c>
    </row>
    <row r="37" spans="1:5" x14ac:dyDescent="0.45">
      <c r="A37" s="14" t="s">
        <v>43</v>
      </c>
      <c r="B37" s="16">
        <f>B36*0.75</f>
        <v>26351.5</v>
      </c>
      <c r="C37" s="2"/>
      <c r="D37" s="2"/>
      <c r="E37" s="2"/>
    </row>
    <row r="38" spans="1:5" x14ac:dyDescent="0.45">
      <c r="A38" s="14" t="s">
        <v>44</v>
      </c>
      <c r="B38" s="16">
        <f>B36*0.25</f>
        <v>8783.8333333333339</v>
      </c>
      <c r="C38" s="2"/>
      <c r="D38" s="2"/>
      <c r="E38" s="2"/>
    </row>
    <row r="39" spans="1:5" x14ac:dyDescent="0.45">
      <c r="A39" s="14" t="s">
        <v>34</v>
      </c>
      <c r="B39" s="15" t="s">
        <v>35</v>
      </c>
    </row>
    <row r="40" spans="1:5" x14ac:dyDescent="0.45">
      <c r="A40" s="14" t="s">
        <v>36</v>
      </c>
      <c r="B40" s="16">
        <f>AVERAGE(C40:E40)</f>
        <v>462.31107362845222</v>
      </c>
      <c r="C40" s="2">
        <f>C42/C41</f>
        <v>481.8770397758035</v>
      </c>
      <c r="D40" s="2">
        <f>D42/D41</f>
        <v>458.28506386922442</v>
      </c>
      <c r="E40" s="2">
        <f>E42/E41</f>
        <v>446.77111724032881</v>
      </c>
    </row>
    <row r="41" spans="1:5" x14ac:dyDescent="0.45">
      <c r="A41" s="14" t="s">
        <v>38</v>
      </c>
      <c r="B41" s="16">
        <f t="shared" ref="B41:B46" si="13">AVERAGE(C41:E41)</f>
        <v>360781</v>
      </c>
      <c r="C41" s="2">
        <v>356473</v>
      </c>
      <c r="D41" s="2">
        <v>358232</v>
      </c>
      <c r="E41" s="2">
        <v>367638</v>
      </c>
    </row>
    <row r="42" spans="1:5" x14ac:dyDescent="0.45">
      <c r="A42" s="14" t="s">
        <v>40</v>
      </c>
      <c r="B42" s="16">
        <f t="shared" si="13"/>
        <v>166732856.33333334</v>
      </c>
      <c r="C42" s="2">
        <v>171776154</v>
      </c>
      <c r="D42" s="2">
        <v>164172375</v>
      </c>
      <c r="E42" s="2">
        <v>164250040</v>
      </c>
    </row>
    <row r="43" spans="1:5" x14ac:dyDescent="0.45">
      <c r="A43" s="14" t="s">
        <v>37</v>
      </c>
      <c r="B43" s="16">
        <f t="shared" si="13"/>
        <v>509.10344432461801</v>
      </c>
      <c r="C43" s="2">
        <f>C45/C44</f>
        <v>533.96815559898937</v>
      </c>
      <c r="D43" s="2">
        <f>D45/D44</f>
        <v>519.4005169410575</v>
      </c>
      <c r="E43" s="2">
        <f>E45/E44</f>
        <v>473.94166043380704</v>
      </c>
    </row>
    <row r="44" spans="1:5" x14ac:dyDescent="0.45">
      <c r="A44" s="14" t="s">
        <v>39</v>
      </c>
      <c r="B44" s="16">
        <f t="shared" si="13"/>
        <v>17381.333333333332</v>
      </c>
      <c r="C44" s="2">
        <v>20977</v>
      </c>
      <c r="D44" s="2">
        <v>17797</v>
      </c>
      <c r="E44" s="2">
        <v>13370</v>
      </c>
    </row>
    <row r="45" spans="1:5" x14ac:dyDescent="0.45">
      <c r="A45" s="14" t="s">
        <v>41</v>
      </c>
      <c r="B45" s="16">
        <f t="shared" si="13"/>
        <v>8927140.333333334</v>
      </c>
      <c r="C45" s="2">
        <v>11201050</v>
      </c>
      <c r="D45" s="2">
        <v>9243771</v>
      </c>
      <c r="E45" s="2">
        <v>6336600</v>
      </c>
    </row>
    <row r="46" spans="1:5" x14ac:dyDescent="0.45">
      <c r="A46" s="14" t="s">
        <v>42</v>
      </c>
      <c r="B46" s="16">
        <f t="shared" si="13"/>
        <v>175659996.66666666</v>
      </c>
      <c r="C46" s="2">
        <f>C42+C45</f>
        <v>182977204</v>
      </c>
      <c r="D46" s="2">
        <f>D42+D45</f>
        <v>173416146</v>
      </c>
      <c r="E46" s="2">
        <f>E42+E45</f>
        <v>170586640</v>
      </c>
    </row>
    <row r="47" spans="1:5" x14ac:dyDescent="0.45">
      <c r="A47" s="21" t="s">
        <v>58</v>
      </c>
    </row>
    <row r="48" spans="1:5" x14ac:dyDescent="0.45">
      <c r="A48" s="20" t="s">
        <v>36</v>
      </c>
      <c r="B48" s="22">
        <f>AVERAGE(C48:E48)</f>
        <v>446.11377126932229</v>
      </c>
      <c r="C48" s="23">
        <f>C40/C$27*$G$27</f>
        <v>460.99570138551871</v>
      </c>
      <c r="D48" s="23">
        <f t="shared" ref="D48:E48" si="14">D40/D$27*$G$27</f>
        <v>443.97574119988997</v>
      </c>
      <c r="E48" s="23">
        <f t="shared" si="14"/>
        <v>433.36987122255812</v>
      </c>
    </row>
    <row r="49" spans="1:7" x14ac:dyDescent="0.45">
      <c r="A49" s="14" t="s">
        <v>38</v>
      </c>
      <c r="B49" s="16">
        <f t="shared" ref="B49:B54" si="15">AVERAGE(C49:E49)</f>
        <v>360781</v>
      </c>
      <c r="C49" s="2">
        <v>356473</v>
      </c>
      <c r="D49" s="2">
        <v>358232</v>
      </c>
      <c r="E49" s="2">
        <v>367638</v>
      </c>
    </row>
    <row r="50" spans="1:7" x14ac:dyDescent="0.45">
      <c r="A50" s="20" t="s">
        <v>40</v>
      </c>
      <c r="B50" s="22">
        <f t="shared" si="15"/>
        <v>160900690.36601257</v>
      </c>
      <c r="C50" s="23">
        <f t="shared" ref="C50:E51" si="16">C42/C$27*$G$27</f>
        <v>164332520.66</v>
      </c>
      <c r="D50" s="23">
        <f t="shared" si="16"/>
        <v>159046317.72151896</v>
      </c>
      <c r="E50" s="23">
        <f t="shared" si="16"/>
        <v>159323232.71651879</v>
      </c>
    </row>
    <row r="51" spans="1:7" x14ac:dyDescent="0.45">
      <c r="A51" s="20" t="s">
        <v>37</v>
      </c>
      <c r="B51" s="22">
        <f t="shared" si="15"/>
        <v>491.24596549662516</v>
      </c>
      <c r="C51" s="23">
        <f t="shared" si="16"/>
        <v>510.8295355230332</v>
      </c>
      <c r="D51" s="23">
        <f t="shared" si="16"/>
        <v>503.18294805766584</v>
      </c>
      <c r="E51" s="23">
        <f t="shared" si="16"/>
        <v>459.72541290917655</v>
      </c>
    </row>
    <row r="52" spans="1:7" x14ac:dyDescent="0.45">
      <c r="A52" s="14" t="s">
        <v>39</v>
      </c>
      <c r="B52" s="16">
        <f t="shared" si="15"/>
        <v>17381.333333333332</v>
      </c>
      <c r="C52" s="2">
        <v>20977</v>
      </c>
      <c r="D52" s="2">
        <v>17797</v>
      </c>
      <c r="E52" s="2">
        <v>13370</v>
      </c>
    </row>
    <row r="53" spans="1:7" x14ac:dyDescent="0.45">
      <c r="A53" s="20" t="s">
        <v>41</v>
      </c>
      <c r="B53" s="22">
        <f t="shared" si="15"/>
        <v>8605782.2879482117</v>
      </c>
      <c r="C53" s="23">
        <f t="shared" ref="C53:E54" si="17">C45/C$27*$G$27</f>
        <v>10715671.166666666</v>
      </c>
      <c r="D53" s="23">
        <f t="shared" si="17"/>
        <v>8955146.9265822787</v>
      </c>
      <c r="E53" s="23">
        <f t="shared" si="17"/>
        <v>6146528.7705956912</v>
      </c>
    </row>
    <row r="54" spans="1:7" x14ac:dyDescent="0.45">
      <c r="A54" s="20" t="s">
        <v>42</v>
      </c>
      <c r="B54" s="22">
        <f t="shared" si="15"/>
        <v>169506472.65396079</v>
      </c>
      <c r="C54" s="23">
        <f t="shared" si="17"/>
        <v>175048191.82666668</v>
      </c>
      <c r="D54" s="23">
        <f t="shared" si="17"/>
        <v>168001464.64810127</v>
      </c>
      <c r="E54" s="23">
        <f t="shared" si="17"/>
        <v>165469761.48711449</v>
      </c>
    </row>
    <row r="58" spans="1:7" x14ac:dyDescent="0.45">
      <c r="B58" t="s">
        <v>71</v>
      </c>
    </row>
    <row r="59" spans="1:7" x14ac:dyDescent="0.45">
      <c r="A59" t="s">
        <v>45</v>
      </c>
      <c r="B59" s="17">
        <f>AVERAGE(C59:G59)</f>
        <v>804.4</v>
      </c>
      <c r="C59">
        <v>752</v>
      </c>
      <c r="D59">
        <v>770</v>
      </c>
      <c r="E59">
        <v>817</v>
      </c>
      <c r="F59">
        <v>831</v>
      </c>
      <c r="G59">
        <v>852</v>
      </c>
    </row>
  </sheetData>
  <hyperlinks>
    <hyperlink ref="A25" r:id="rId1" xr:uid="{00000000-0004-0000-03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J15"/>
  <sheetViews>
    <sheetView zoomScale="130" zoomScaleNormal="130" workbookViewId="0">
      <selection activeCell="A11" sqref="A11:J14"/>
    </sheetView>
  </sheetViews>
  <sheetFormatPr defaultRowHeight="14.25" x14ac:dyDescent="0.45"/>
  <cols>
    <col min="1" max="1" width="32.06640625" bestFit="1" customWidth="1"/>
    <col min="2" max="2" width="12.06640625" bestFit="1" customWidth="1"/>
  </cols>
  <sheetData>
    <row r="1" spans="1:10" x14ac:dyDescent="0.45">
      <c r="B1">
        <v>2011</v>
      </c>
      <c r="C1" s="10">
        <v>2012</v>
      </c>
      <c r="D1" s="10">
        <v>2013</v>
      </c>
      <c r="E1" s="10">
        <v>2014</v>
      </c>
      <c r="F1" s="10">
        <v>2015</v>
      </c>
      <c r="G1" s="10">
        <v>2016</v>
      </c>
      <c r="H1" s="10">
        <v>2017</v>
      </c>
      <c r="I1" s="10">
        <v>2018</v>
      </c>
      <c r="J1">
        <v>2019</v>
      </c>
    </row>
    <row r="2" spans="1:10" x14ac:dyDescent="0.45">
      <c r="A2" t="s">
        <v>24</v>
      </c>
      <c r="B2" s="2">
        <v>26040</v>
      </c>
      <c r="C2" s="29">
        <v>26746</v>
      </c>
      <c r="D2" s="29">
        <v>26496</v>
      </c>
      <c r="E2" s="29">
        <v>27306</v>
      </c>
      <c r="F2" s="29">
        <v>28736</v>
      </c>
      <c r="G2" s="29">
        <v>29965</v>
      </c>
      <c r="H2" s="29">
        <v>33033</v>
      </c>
      <c r="I2" s="29">
        <v>35529</v>
      </c>
      <c r="J2" s="2">
        <v>41010</v>
      </c>
    </row>
    <row r="3" spans="1:10" x14ac:dyDescent="0.45">
      <c r="A3" t="s">
        <v>100</v>
      </c>
      <c r="B3" s="12">
        <v>0.66900000000000004</v>
      </c>
      <c r="C3" s="30">
        <v>0.66600000000000004</v>
      </c>
      <c r="D3" s="30">
        <v>0.66300000000000003</v>
      </c>
      <c r="E3" s="30">
        <v>0.66</v>
      </c>
      <c r="F3" s="30">
        <v>0.65810000000000002</v>
      </c>
      <c r="G3" s="30">
        <v>0.65849999999999997</v>
      </c>
      <c r="H3" s="30">
        <v>0.65649999999999997</v>
      </c>
      <c r="I3" s="30">
        <v>0.65769999999999995</v>
      </c>
      <c r="J3" s="12">
        <v>0.67420000000000002</v>
      </c>
    </row>
    <row r="4" spans="1:10" x14ac:dyDescent="0.45">
      <c r="A4" t="s">
        <v>101</v>
      </c>
      <c r="B4" s="12">
        <v>0.32900000000000001</v>
      </c>
      <c r="C4" s="30">
        <v>0.33100000000000002</v>
      </c>
      <c r="D4" s="30">
        <v>0.33500000000000002</v>
      </c>
      <c r="E4" s="30">
        <v>0.33600000000000002</v>
      </c>
      <c r="F4" s="30">
        <v>0.3367</v>
      </c>
      <c r="G4" s="30">
        <v>0.33879999999999999</v>
      </c>
      <c r="H4" s="30">
        <v>0.34100000000000003</v>
      </c>
      <c r="I4" s="30">
        <v>0.3397</v>
      </c>
      <c r="J4" s="12">
        <v>0.32419999999999999</v>
      </c>
    </row>
    <row r="5" spans="1:10" x14ac:dyDescent="0.45">
      <c r="A5" t="s">
        <v>102</v>
      </c>
      <c r="B5" s="12">
        <v>2E-3</v>
      </c>
      <c r="C5" s="30">
        <v>3.0000000000000001E-3</v>
      </c>
      <c r="D5" s="30">
        <v>2E-3</v>
      </c>
      <c r="E5" s="30">
        <v>3.0000000000000001E-3</v>
      </c>
      <c r="F5" s="30">
        <v>5.1999999999999998E-3</v>
      </c>
      <c r="G5" s="30">
        <v>2.7000000000000001E-3</v>
      </c>
      <c r="H5" s="30">
        <v>2.5000000000000001E-3</v>
      </c>
      <c r="I5" s="30">
        <v>2.5999999999999999E-3</v>
      </c>
      <c r="J5" s="12">
        <v>1.6000000000000001E-3</v>
      </c>
    </row>
    <row r="6" spans="1:10" x14ac:dyDescent="0.45">
      <c r="A6" t="s">
        <v>21</v>
      </c>
      <c r="B6" s="12">
        <v>0.33800000000000002</v>
      </c>
      <c r="C6" s="30">
        <v>0.33700000000000002</v>
      </c>
      <c r="D6" s="30">
        <v>0.34499999999999997</v>
      </c>
      <c r="E6" s="30">
        <v>0.33900000000000002</v>
      </c>
      <c r="F6" s="30">
        <v>0.33500000000000002</v>
      </c>
      <c r="G6" s="30">
        <v>0.34139999999999998</v>
      </c>
      <c r="H6" s="30">
        <v>0.32919999999999999</v>
      </c>
      <c r="I6" s="30">
        <v>0.32690000000000002</v>
      </c>
      <c r="J6" s="12">
        <v>0.34399999999999997</v>
      </c>
    </row>
    <row r="7" spans="1:10" x14ac:dyDescent="0.45">
      <c r="A7" t="s">
        <v>22</v>
      </c>
      <c r="B7" s="12">
        <v>0.2</v>
      </c>
      <c r="C7" s="30">
        <v>0.21</v>
      </c>
      <c r="D7" s="30">
        <v>0.20899999999999999</v>
      </c>
      <c r="E7" s="30">
        <v>0.214</v>
      </c>
      <c r="F7" s="30">
        <v>0.2137</v>
      </c>
      <c r="G7" s="30">
        <v>0.2049</v>
      </c>
      <c r="H7" s="30">
        <v>0.20569999999999999</v>
      </c>
      <c r="I7" s="30">
        <v>0.19939999999999999</v>
      </c>
      <c r="J7" s="12">
        <v>0.21909999999999999</v>
      </c>
    </row>
    <row r="8" spans="1:10" x14ac:dyDescent="0.45">
      <c r="A8" t="s">
        <v>23</v>
      </c>
      <c r="B8" s="12">
        <v>0.35799999999999998</v>
      </c>
      <c r="C8" s="30">
        <v>0.35199999999999998</v>
      </c>
      <c r="D8" s="30">
        <v>0.34899999999999998</v>
      </c>
      <c r="E8" s="30">
        <v>0.33500000000000002</v>
      </c>
      <c r="F8" s="30">
        <v>0.32900000000000001</v>
      </c>
      <c r="G8" s="30">
        <v>0.32900000000000001</v>
      </c>
      <c r="H8" s="30">
        <v>0.33350000000000002</v>
      </c>
      <c r="I8" s="30">
        <v>0.33250000000000002</v>
      </c>
      <c r="J8" s="12">
        <v>0.36859999999999998</v>
      </c>
    </row>
    <row r="9" spans="1:10" x14ac:dyDescent="0.45">
      <c r="A9" t="s">
        <v>103</v>
      </c>
      <c r="B9" s="12">
        <v>1.2999999999999999E-2</v>
      </c>
      <c r="C9" s="30">
        <v>1.4999999999999999E-2</v>
      </c>
      <c r="D9" s="30">
        <v>1.2999999999999999E-2</v>
      </c>
      <c r="E9" s="30">
        <v>1.2E-2</v>
      </c>
      <c r="F9" s="30">
        <v>9.5999999999999992E-3</v>
      </c>
      <c r="G9" s="30">
        <f>1-SUM(G6:G8,G10)</f>
        <v>3.6399999999999988E-2</v>
      </c>
      <c r="H9" s="30">
        <v>8.9999999999999993E-3</v>
      </c>
      <c r="I9" s="30">
        <v>8.3000000000000001E-3</v>
      </c>
      <c r="J9" s="12">
        <v>9.7000000000000003E-3</v>
      </c>
    </row>
    <row r="10" spans="1:10" x14ac:dyDescent="0.45">
      <c r="A10" t="s">
        <v>104</v>
      </c>
      <c r="B10" s="12">
        <v>9.1999999999999998E-2</v>
      </c>
      <c r="C10" s="30">
        <v>8.5999999999999993E-2</v>
      </c>
      <c r="D10" s="30">
        <v>8.5000000000000006E-2</v>
      </c>
      <c r="E10" s="30">
        <v>0.1</v>
      </c>
      <c r="F10" s="30">
        <v>0.11260000000000001</v>
      </c>
      <c r="G10" s="30">
        <v>8.8300000000000003E-2</v>
      </c>
      <c r="H10" s="30">
        <v>0.1227</v>
      </c>
      <c r="I10" s="30">
        <v>0.13289999999999999</v>
      </c>
      <c r="J10" s="12">
        <v>5.8599999999999999E-2</v>
      </c>
    </row>
    <row r="11" spans="1:10" x14ac:dyDescent="0.45">
      <c r="A11" s="31"/>
      <c r="B11" s="31">
        <v>2011</v>
      </c>
      <c r="C11" s="31">
        <v>2012</v>
      </c>
      <c r="D11" s="31">
        <v>2013</v>
      </c>
      <c r="E11" s="31">
        <v>2014</v>
      </c>
      <c r="F11" s="31">
        <v>2015</v>
      </c>
      <c r="G11" s="31">
        <v>2016</v>
      </c>
      <c r="H11" s="31">
        <v>2017</v>
      </c>
      <c r="I11" s="31">
        <v>2018</v>
      </c>
      <c r="J11" s="31">
        <v>2019</v>
      </c>
    </row>
    <row r="12" spans="1:10" x14ac:dyDescent="0.45">
      <c r="A12" s="31" t="s">
        <v>105</v>
      </c>
      <c r="B12" s="32">
        <f>B$2*B$7</f>
        <v>5208</v>
      </c>
      <c r="C12" s="32">
        <f t="shared" ref="C12:J12" si="0">C$2*C$7</f>
        <v>5616.66</v>
      </c>
      <c r="D12" s="32">
        <f t="shared" si="0"/>
        <v>5537.6639999999998</v>
      </c>
      <c r="E12" s="32">
        <f t="shared" si="0"/>
        <v>5843.4839999999995</v>
      </c>
      <c r="F12" s="32">
        <f t="shared" si="0"/>
        <v>6140.8832000000002</v>
      </c>
      <c r="G12" s="32">
        <f t="shared" si="0"/>
        <v>6139.8284999999996</v>
      </c>
      <c r="H12" s="32">
        <f t="shared" si="0"/>
        <v>6794.8881000000001</v>
      </c>
      <c r="I12" s="32">
        <f t="shared" si="0"/>
        <v>7084.4825999999994</v>
      </c>
      <c r="J12" s="32">
        <f t="shared" si="0"/>
        <v>8985.2909999999993</v>
      </c>
    </row>
    <row r="13" spans="1:10" x14ac:dyDescent="0.45">
      <c r="A13" s="31" t="s">
        <v>106</v>
      </c>
      <c r="B13" s="32">
        <f>B$2*(B$6+B$9)</f>
        <v>9140.0400000000009</v>
      </c>
      <c r="C13" s="32">
        <f t="shared" ref="C13:J13" si="1">C$2*(C$6+C$9)</f>
        <v>9414.5920000000006</v>
      </c>
      <c r="D13" s="32">
        <f t="shared" si="1"/>
        <v>9485.5679999999993</v>
      </c>
      <c r="E13" s="32">
        <f t="shared" si="1"/>
        <v>9584.4060000000009</v>
      </c>
      <c r="F13" s="32">
        <f t="shared" si="1"/>
        <v>9902.4256000000005</v>
      </c>
      <c r="G13" s="32">
        <f>G$2*(G$6+G$9)</f>
        <v>11320.776999999998</v>
      </c>
      <c r="H13" s="32">
        <f t="shared" si="1"/>
        <v>11171.7606</v>
      </c>
      <c r="I13" s="32">
        <f t="shared" si="1"/>
        <v>11909.3208</v>
      </c>
      <c r="J13" s="32">
        <f t="shared" si="1"/>
        <v>14505.236999999999</v>
      </c>
    </row>
    <row r="14" spans="1:10" x14ac:dyDescent="0.45">
      <c r="A14" s="31" t="s">
        <v>107</v>
      </c>
      <c r="B14" s="32">
        <f>B$2*B$8</f>
        <v>9322.32</v>
      </c>
      <c r="C14" s="32">
        <f t="shared" ref="C14:J14" si="2">C$2*C$8</f>
        <v>9414.5919999999987</v>
      </c>
      <c r="D14" s="32">
        <f t="shared" si="2"/>
        <v>9247.1039999999994</v>
      </c>
      <c r="E14" s="32">
        <f t="shared" si="2"/>
        <v>9147.51</v>
      </c>
      <c r="F14" s="32">
        <f>F$2*F$8</f>
        <v>9454.1440000000002</v>
      </c>
      <c r="G14" s="32">
        <f t="shared" si="2"/>
        <v>9858.4850000000006</v>
      </c>
      <c r="H14" s="32">
        <f t="shared" si="2"/>
        <v>11016.505500000001</v>
      </c>
      <c r="I14" s="32">
        <f t="shared" si="2"/>
        <v>11813.3925</v>
      </c>
      <c r="J14" s="32">
        <f t="shared" si="2"/>
        <v>15116.286</v>
      </c>
    </row>
    <row r="15" spans="1:10" x14ac:dyDescent="0.45">
      <c r="B15" s="12">
        <f t="shared" ref="B15:J15" si="3">SUM(B6:B10)</f>
        <v>1.0010000000000001</v>
      </c>
      <c r="C15" s="12">
        <f t="shared" si="3"/>
        <v>1</v>
      </c>
      <c r="D15" s="12">
        <f t="shared" si="3"/>
        <v>1.0009999999999999</v>
      </c>
      <c r="E15" s="12">
        <f t="shared" si="3"/>
        <v>1.0000000000000002</v>
      </c>
      <c r="F15" s="12">
        <f t="shared" si="3"/>
        <v>0.99990000000000001</v>
      </c>
      <c r="G15" s="12">
        <f t="shared" si="3"/>
        <v>1</v>
      </c>
      <c r="H15" s="12">
        <f t="shared" si="3"/>
        <v>1.0001</v>
      </c>
      <c r="I15" s="12">
        <f t="shared" si="3"/>
        <v>1</v>
      </c>
      <c r="J15" s="12">
        <f t="shared" si="3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California</vt:lpstr>
      <vt:lpstr>New Jersey</vt:lpstr>
      <vt:lpstr>Rhode Island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2020-06-10T04:33:19Z</dcterms:modified>
</cp:coreProperties>
</file>