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8028"/>
  <workbookPr autoCompressPictures="0"/>
  <bookViews>
    <workbookView xWindow="0" yWindow="0" windowWidth="38340" windowHeight="26120" tabRatio="942"/>
  </bookViews>
  <sheets>
    <sheet name="Bat (Molossidae)" sheetId="29" r:id="rId1"/>
    <sheet name="Bat (Phyllostomidae)" sheetId="17" r:id="rId2"/>
    <sheet name="Bat (Vespertilionidae) 1" sheetId="27" r:id="rId3"/>
    <sheet name="Bat (Vespertilionidae) 2" sheetId="28" r:id="rId4"/>
    <sheet name="Cat (F. catus)" sheetId="11" r:id="rId5"/>
    <sheet name="Cow (B. taurus)" sheetId="18" r:id="rId6"/>
    <sheet name="Coyote (C. lastrans) 1" sheetId="4" r:id="rId7"/>
    <sheet name="Coyote (C. lastrans) 2" sheetId="31" r:id="rId8"/>
    <sheet name="Dog (C. familiaris)" sheetId="19" r:id="rId9"/>
    <sheet name="Fox (A. lagopus)" sheetId="16" r:id="rId10"/>
    <sheet name="Fox (C. thous)" sheetId="24" r:id="rId11"/>
    <sheet name="Fox (V. vulpes) 1" sheetId="25" r:id="rId12"/>
    <sheet name="Fox (V. vulpes) 2" sheetId="26" r:id="rId13"/>
    <sheet name="Goat (C. aegagrus)" sheetId="9" r:id="rId14"/>
    <sheet name="Horse (E. ferus)" sheetId="7" r:id="rId15"/>
    <sheet name="Human (H. sapiens)" sheetId="15" r:id="rId16"/>
    <sheet name="Hyena (C. crocuta)" sheetId="6" r:id="rId17"/>
    <sheet name="Jackal (C. aureus)" sheetId="13" r:id="rId18"/>
    <sheet name="Jackal (C. mesomelas)" sheetId="23" r:id="rId19"/>
    <sheet name="Mongoose (H. javanicus)" sheetId="12" r:id="rId20"/>
    <sheet name="Raccoon (P. lotor)" sheetId="14" r:id="rId21"/>
    <sheet name="Sheep (O. aries)" sheetId="8" r:id="rId22"/>
    <sheet name="Skunk (M. mephitis)" sheetId="10" r:id="rId23"/>
    <sheet name="Wolf (C. lupus)" sheetId="5" r:id="rId24"/>
    <sheet name="Reservior host jump events" sheetId="30" r:id="rId25"/>
    <sheet name="All host jump events" sheetId="32" r:id="rId26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9" i="32" l="1"/>
  <c r="J29" i="32"/>
  <c r="AD9" i="25"/>
  <c r="X9" i="25"/>
  <c r="W9" i="25"/>
  <c r="AD4" i="25"/>
  <c r="AA10" i="25"/>
  <c r="Z10" i="25"/>
  <c r="Z9" i="25"/>
  <c r="AD10" i="25"/>
  <c r="AC10" i="25"/>
  <c r="AC9" i="25"/>
  <c r="AA9" i="25"/>
  <c r="AB5" i="29"/>
  <c r="AA5" i="29"/>
  <c r="Y5" i="29"/>
  <c r="AC5" i="5"/>
  <c r="AC11" i="5"/>
  <c r="AC10" i="5"/>
  <c r="AB11" i="5"/>
  <c r="AB10" i="5"/>
  <c r="Y10" i="5"/>
  <c r="Y11" i="5"/>
  <c r="Z5" i="5"/>
  <c r="Z11" i="5"/>
  <c r="Z10" i="5"/>
  <c r="W5" i="5"/>
  <c r="AC7" i="10"/>
  <c r="AA7" i="10"/>
  <c r="Z7" i="10"/>
  <c r="W4" i="8"/>
  <c r="W7" i="8"/>
  <c r="W9" i="8"/>
  <c r="W12" i="8"/>
  <c r="W16" i="8"/>
  <c r="V16" i="8"/>
  <c r="W15" i="8"/>
  <c r="V15" i="8"/>
  <c r="AC2" i="14"/>
  <c r="AC10" i="14"/>
  <c r="AC9" i="14"/>
  <c r="AB9" i="14"/>
  <c r="Z3" i="14"/>
  <c r="Z10" i="14"/>
  <c r="Z9" i="14"/>
  <c r="AB10" i="14"/>
  <c r="Y10" i="14"/>
  <c r="Y9" i="14"/>
  <c r="W5" i="12"/>
  <c r="W6" i="12"/>
  <c r="W9" i="12"/>
  <c r="V9" i="12"/>
  <c r="W8" i="12"/>
  <c r="V8" i="12"/>
  <c r="X6" i="23"/>
  <c r="W6" i="23"/>
  <c r="V7" i="6"/>
  <c r="W8" i="13"/>
  <c r="V8" i="13"/>
  <c r="W7" i="13"/>
  <c r="V7" i="13"/>
  <c r="W8" i="6"/>
  <c r="V8" i="6"/>
  <c r="W7" i="6"/>
  <c r="S9" i="15"/>
  <c r="AC8" i="15"/>
  <c r="AB8" i="15"/>
  <c r="Z8" i="15"/>
  <c r="Y8" i="15"/>
  <c r="Z12" i="7"/>
  <c r="AB12" i="7"/>
  <c r="AC12" i="7"/>
  <c r="Y12" i="7"/>
  <c r="AC11" i="7"/>
  <c r="Z11" i="7"/>
  <c r="Y11" i="7"/>
  <c r="AB11" i="7"/>
  <c r="Y16" i="9"/>
  <c r="Z11" i="9"/>
  <c r="Z16" i="9"/>
  <c r="Z15" i="9"/>
  <c r="Y15" i="9"/>
  <c r="AC15" i="9"/>
  <c r="AB15" i="9"/>
  <c r="X8" i="26"/>
  <c r="W8" i="26"/>
  <c r="X7" i="26"/>
  <c r="W7" i="26"/>
  <c r="AA4" i="25"/>
  <c r="X4" i="25"/>
  <c r="AC6" i="24"/>
  <c r="AB6" i="24"/>
  <c r="Z6" i="24"/>
  <c r="Y6" i="24"/>
  <c r="AC3" i="16"/>
  <c r="AC10" i="16"/>
  <c r="AC14" i="16"/>
  <c r="AC13" i="16"/>
  <c r="Z3" i="16"/>
  <c r="Z7" i="16"/>
  <c r="Z11" i="16"/>
  <c r="Z14" i="16"/>
  <c r="Z13" i="16"/>
  <c r="AB14" i="16"/>
  <c r="Y14" i="16"/>
  <c r="Y13" i="16"/>
  <c r="AB13" i="16"/>
  <c r="W4" i="19"/>
  <c r="V4" i="19"/>
  <c r="S4" i="19"/>
  <c r="W10" i="31"/>
  <c r="V10" i="31"/>
  <c r="W9" i="31"/>
  <c r="V9" i="31"/>
  <c r="W10" i="4"/>
  <c r="V10" i="4"/>
  <c r="V9" i="4"/>
  <c r="W9" i="4"/>
  <c r="AC9" i="18"/>
  <c r="AC24" i="18"/>
  <c r="AC23" i="18"/>
  <c r="AB24" i="18"/>
  <c r="AB23" i="18"/>
  <c r="Z5" i="18"/>
  <c r="Z9" i="18"/>
  <c r="Z14" i="18"/>
  <c r="Z24" i="18"/>
  <c r="Z23" i="18"/>
  <c r="Y24" i="18"/>
  <c r="Y23" i="18"/>
  <c r="T7" i="11"/>
  <c r="AB10" i="11"/>
  <c r="Y10" i="11"/>
  <c r="AC10" i="11"/>
  <c r="Z10" i="11"/>
  <c r="AB9" i="11"/>
  <c r="Y9" i="11"/>
  <c r="AC7" i="11"/>
  <c r="Z7" i="11"/>
  <c r="AB12" i="28"/>
  <c r="AA12" i="28"/>
  <c r="Y13" i="28"/>
  <c r="X13" i="28"/>
  <c r="X12" i="28"/>
  <c r="Y12" i="28"/>
  <c r="V7" i="27"/>
  <c r="U8" i="27"/>
  <c r="V8" i="27"/>
  <c r="U7" i="27"/>
  <c r="X8" i="17"/>
  <c r="AB3" i="17"/>
  <c r="AB8" i="17"/>
  <c r="AA8" i="17"/>
  <c r="AB7" i="17"/>
  <c r="AA7" i="17"/>
  <c r="Y3" i="17"/>
  <c r="Y8" i="17"/>
  <c r="Y7" i="17"/>
  <c r="X7" i="17"/>
  <c r="X5" i="29"/>
  <c r="S5" i="29"/>
  <c r="R5" i="29"/>
  <c r="J22" i="30"/>
  <c r="N22" i="30"/>
  <c r="A54" i="31"/>
  <c r="A53" i="31"/>
  <c r="A52" i="31"/>
  <c r="A51" i="31"/>
  <c r="A50" i="31"/>
  <c r="A49" i="31"/>
  <c r="A48" i="31"/>
  <c r="A47" i="31"/>
  <c r="A46" i="31"/>
  <c r="A45" i="31"/>
  <c r="A44" i="31"/>
  <c r="A43" i="31"/>
  <c r="A42" i="31"/>
  <c r="A41" i="31"/>
  <c r="A40" i="31"/>
  <c r="A39" i="31"/>
  <c r="A38" i="31"/>
  <c r="A37" i="31"/>
  <c r="A36" i="31"/>
  <c r="A35" i="31"/>
  <c r="A34" i="31"/>
  <c r="A33" i="31"/>
  <c r="A32" i="31"/>
  <c r="A31" i="31"/>
  <c r="A30" i="31"/>
  <c r="A29" i="31"/>
  <c r="A28" i="31"/>
  <c r="A27" i="31"/>
  <c r="A26" i="31"/>
  <c r="A25" i="31"/>
  <c r="A24" i="31"/>
  <c r="A23" i="31"/>
  <c r="A22" i="31"/>
  <c r="A21" i="31"/>
  <c r="A20" i="31"/>
  <c r="A19" i="31"/>
  <c r="A18" i="31"/>
  <c r="A17" i="31"/>
  <c r="A16" i="31"/>
  <c r="A15" i="31"/>
  <c r="A14" i="31"/>
  <c r="A13" i="31"/>
  <c r="A12" i="31"/>
  <c r="A11" i="31"/>
  <c r="A10" i="31"/>
  <c r="A9" i="31"/>
  <c r="A8" i="31"/>
  <c r="A7" i="31"/>
  <c r="A6" i="31"/>
  <c r="A5" i="31"/>
  <c r="A4" i="31"/>
  <c r="T10" i="31"/>
  <c r="S10" i="31"/>
  <c r="T9" i="31"/>
  <c r="S9" i="31"/>
  <c r="W10" i="5"/>
  <c r="V9" i="14"/>
  <c r="W2" i="14"/>
  <c r="W9" i="14"/>
  <c r="W9" i="15"/>
  <c r="X8" i="10"/>
  <c r="W8" i="10"/>
  <c r="U8" i="10"/>
  <c r="U7" i="10"/>
  <c r="T8" i="10"/>
  <c r="T7" i="10"/>
  <c r="S6" i="29"/>
  <c r="V6" i="29"/>
  <c r="V5" i="29"/>
  <c r="U6" i="29"/>
  <c r="U5" i="29"/>
  <c r="V3" i="17"/>
  <c r="V8" i="17"/>
  <c r="V7" i="17"/>
  <c r="V13" i="28"/>
  <c r="V12" i="28"/>
  <c r="U13" i="28"/>
  <c r="X10" i="25"/>
  <c r="W10" i="25"/>
  <c r="U4" i="25"/>
  <c r="V14" i="16"/>
  <c r="W3" i="16"/>
  <c r="W10" i="16"/>
  <c r="W14" i="16"/>
  <c r="W13" i="16"/>
  <c r="R6" i="29"/>
  <c r="R13" i="28"/>
  <c r="S7" i="28"/>
  <c r="S9" i="28"/>
  <c r="S13" i="28"/>
  <c r="S12" i="28"/>
  <c r="R12" i="28"/>
  <c r="S8" i="27"/>
  <c r="S7" i="27"/>
  <c r="R8" i="27"/>
  <c r="R8" i="17"/>
  <c r="S3" i="17"/>
  <c r="S8" i="17"/>
  <c r="S7" i="17"/>
  <c r="R7" i="17"/>
  <c r="A23" i="29"/>
  <c r="A22" i="29"/>
  <c r="A21" i="29"/>
  <c r="A20" i="29"/>
  <c r="A19" i="29"/>
  <c r="A18" i="29"/>
  <c r="A17" i="29"/>
  <c r="A16" i="29"/>
  <c r="A15" i="29"/>
  <c r="A14" i="29"/>
  <c r="A13" i="29"/>
  <c r="A12" i="29"/>
  <c r="A11" i="29"/>
  <c r="A10" i="29"/>
  <c r="A9" i="29"/>
  <c r="A7" i="29"/>
  <c r="A6" i="29"/>
  <c r="A5" i="29"/>
  <c r="A4" i="29"/>
  <c r="A3" i="29"/>
  <c r="A2" i="29"/>
  <c r="A43" i="28"/>
  <c r="A42" i="28"/>
  <c r="A41" i="28"/>
  <c r="A40" i="28"/>
  <c r="A39" i="28"/>
  <c r="A38" i="28"/>
  <c r="A37" i="28"/>
  <c r="A36" i="28"/>
  <c r="A35" i="28"/>
  <c r="A34" i="28"/>
  <c r="A33" i="28"/>
  <c r="A32" i="28"/>
  <c r="A31" i="28"/>
  <c r="A30" i="28"/>
  <c r="A29" i="28"/>
  <c r="A28" i="28"/>
  <c r="A27" i="28"/>
  <c r="A26" i="28"/>
  <c r="A25" i="28"/>
  <c r="A24" i="28"/>
  <c r="A23" i="28"/>
  <c r="A22" i="28"/>
  <c r="A21" i="28"/>
  <c r="A20" i="28"/>
  <c r="A19" i="28"/>
  <c r="A18" i="28"/>
  <c r="A17" i="28"/>
  <c r="A16" i="28"/>
  <c r="A15" i="28"/>
  <c r="U12" i="28"/>
  <c r="A14" i="28"/>
  <c r="A13" i="28"/>
  <c r="A12" i="28"/>
  <c r="A10" i="28"/>
  <c r="A9" i="28"/>
  <c r="A8" i="28"/>
  <c r="A7" i="28"/>
  <c r="A6" i="28"/>
  <c r="A5" i="28"/>
  <c r="A4" i="28"/>
  <c r="A3" i="28"/>
  <c r="A2" i="28"/>
  <c r="A20" i="27"/>
  <c r="A19" i="27"/>
  <c r="A18" i="27"/>
  <c r="A17" i="27"/>
  <c r="A16" i="27"/>
  <c r="A15" i="27"/>
  <c r="A14" i="27"/>
  <c r="A13" i="27"/>
  <c r="A12" i="27"/>
  <c r="A11" i="27"/>
  <c r="A10" i="27"/>
  <c r="A9" i="27"/>
  <c r="A8" i="27"/>
  <c r="A7" i="27"/>
  <c r="A6" i="27"/>
  <c r="A5" i="27"/>
  <c r="A4" i="27"/>
  <c r="R7" i="27"/>
  <c r="U8" i="26"/>
  <c r="U7" i="26"/>
  <c r="T8" i="26"/>
  <c r="T7" i="26"/>
  <c r="T10" i="25"/>
  <c r="U10" i="25"/>
  <c r="U9" i="25"/>
  <c r="T9" i="25"/>
  <c r="S6" i="24"/>
  <c r="W7" i="24"/>
  <c r="W6" i="24"/>
  <c r="V7" i="24"/>
  <c r="V6" i="24"/>
  <c r="T7" i="24"/>
  <c r="S7" i="24"/>
  <c r="T6" i="24"/>
  <c r="T3" i="16"/>
  <c r="T7" i="16"/>
  <c r="T11" i="16"/>
  <c r="T14" i="16"/>
  <c r="T13" i="16"/>
  <c r="S13" i="16"/>
  <c r="A72" i="16"/>
  <c r="A73" i="16"/>
  <c r="A45" i="26"/>
  <c r="A44" i="26"/>
  <c r="A43" i="26"/>
  <c r="A42" i="26"/>
  <c r="A41" i="26"/>
  <c r="A40" i="26"/>
  <c r="A39" i="26"/>
  <c r="A38" i="26"/>
  <c r="A37" i="26"/>
  <c r="A36" i="26"/>
  <c r="A35" i="26"/>
  <c r="A34" i="26"/>
  <c r="A33" i="26"/>
  <c r="A32" i="26"/>
  <c r="A31" i="26"/>
  <c r="A30" i="26"/>
  <c r="A29" i="26"/>
  <c r="A28" i="26"/>
  <c r="A27" i="26"/>
  <c r="A26" i="26"/>
  <c r="A25" i="26"/>
  <c r="A24" i="26"/>
  <c r="A23" i="26"/>
  <c r="A22" i="26"/>
  <c r="A21" i="26"/>
  <c r="A20" i="26"/>
  <c r="A19" i="26"/>
  <c r="A18" i="26"/>
  <c r="A17" i="26"/>
  <c r="A16" i="26"/>
  <c r="A15" i="26"/>
  <c r="A14" i="26"/>
  <c r="A13" i="26"/>
  <c r="A12" i="26"/>
  <c r="A11" i="26"/>
  <c r="A10" i="26"/>
  <c r="A9" i="26"/>
  <c r="A8" i="26"/>
  <c r="A7" i="26"/>
  <c r="A6" i="26"/>
  <c r="A5" i="26"/>
  <c r="A4" i="26"/>
  <c r="A44" i="25"/>
  <c r="A43" i="25"/>
  <c r="A42" i="25"/>
  <c r="A41" i="25"/>
  <c r="A40" i="25"/>
  <c r="A39" i="25"/>
  <c r="A38" i="25"/>
  <c r="A37" i="25"/>
  <c r="A36" i="25"/>
  <c r="A35" i="25"/>
  <c r="A34" i="25"/>
  <c r="A33" i="25"/>
  <c r="A32" i="25"/>
  <c r="A31" i="25"/>
  <c r="A30" i="25"/>
  <c r="A29" i="25"/>
  <c r="A28" i="25"/>
  <c r="A27" i="25"/>
  <c r="A26" i="25"/>
  <c r="A25" i="25"/>
  <c r="A23" i="25"/>
  <c r="A22" i="25"/>
  <c r="A21" i="25"/>
  <c r="A20" i="25"/>
  <c r="A19" i="25"/>
  <c r="A18" i="25"/>
  <c r="A17" i="25"/>
  <c r="A16" i="25"/>
  <c r="A15" i="25"/>
  <c r="A14" i="25"/>
  <c r="A13" i="25"/>
  <c r="A12" i="25"/>
  <c r="A11" i="25"/>
  <c r="A10" i="25"/>
  <c r="A9" i="25"/>
  <c r="A8" i="25"/>
  <c r="A7" i="25"/>
  <c r="A6" i="25"/>
  <c r="A5" i="25"/>
  <c r="A4" i="25"/>
  <c r="A3" i="25"/>
  <c r="A2" i="25"/>
  <c r="A55" i="24"/>
  <c r="A54" i="24"/>
  <c r="A53" i="24"/>
  <c r="A52" i="24"/>
  <c r="A51" i="24"/>
  <c r="A50" i="24"/>
  <c r="A49" i="24"/>
  <c r="A48" i="24"/>
  <c r="A47" i="24"/>
  <c r="A46" i="24"/>
  <c r="A45" i="24"/>
  <c r="A44" i="24"/>
  <c r="A43" i="24"/>
  <c r="A42" i="24"/>
  <c r="A41" i="24"/>
  <c r="A40" i="24"/>
  <c r="A39" i="24"/>
  <c r="A38" i="24"/>
  <c r="A37" i="24"/>
  <c r="A36" i="24"/>
  <c r="A35" i="24"/>
  <c r="A34" i="24"/>
  <c r="A33" i="24"/>
  <c r="A32" i="24"/>
  <c r="A31" i="24"/>
  <c r="A30" i="24"/>
  <c r="A29" i="24"/>
  <c r="A28" i="24"/>
  <c r="A27" i="24"/>
  <c r="A26" i="24"/>
  <c r="A25" i="24"/>
  <c r="A24" i="24"/>
  <c r="A23" i="24"/>
  <c r="A22" i="24"/>
  <c r="A20" i="24"/>
  <c r="A19" i="24"/>
  <c r="A18" i="24"/>
  <c r="A17" i="24"/>
  <c r="A16" i="24"/>
  <c r="A15" i="24"/>
  <c r="A14" i="24"/>
  <c r="A13" i="24"/>
  <c r="A12" i="24"/>
  <c r="A11" i="24"/>
  <c r="A10" i="24"/>
  <c r="A9" i="24"/>
  <c r="A8" i="24"/>
  <c r="A7" i="24"/>
  <c r="A6" i="24"/>
  <c r="A5" i="24"/>
  <c r="A4" i="24"/>
  <c r="A3" i="24"/>
  <c r="A2" i="24"/>
  <c r="U6" i="23"/>
  <c r="T6" i="23"/>
  <c r="T2" i="13"/>
  <c r="T7" i="13"/>
  <c r="A29" i="23"/>
  <c r="A28" i="23"/>
  <c r="A27" i="23"/>
  <c r="U7" i="23"/>
  <c r="T7" i="23"/>
  <c r="A26" i="23"/>
  <c r="A25" i="23"/>
  <c r="A24" i="23"/>
  <c r="A23" i="23"/>
  <c r="A22" i="23"/>
  <c r="A21" i="23"/>
  <c r="A20" i="23"/>
  <c r="A19" i="23"/>
  <c r="A18" i="23"/>
  <c r="A17" i="23"/>
  <c r="A16" i="23"/>
  <c r="A15" i="23"/>
  <c r="A14" i="23"/>
  <c r="A13" i="23"/>
  <c r="A12" i="23"/>
  <c r="A11" i="23"/>
  <c r="A10" i="23"/>
  <c r="A9" i="23"/>
  <c r="A8" i="23"/>
  <c r="A7" i="23"/>
  <c r="A6" i="23"/>
  <c r="A5" i="23"/>
  <c r="A4" i="23"/>
  <c r="T3" i="14"/>
  <c r="T9" i="14"/>
  <c r="T4" i="8"/>
  <c r="T7" i="8"/>
  <c r="T9" i="8"/>
  <c r="T12" i="8"/>
  <c r="T16" i="8"/>
  <c r="T15" i="8"/>
  <c r="S15" i="8"/>
  <c r="A62" i="10"/>
  <c r="A63" i="10"/>
  <c r="A61" i="10"/>
  <c r="T5" i="5"/>
  <c r="T11" i="5"/>
  <c r="T10" i="5"/>
  <c r="S10" i="5"/>
  <c r="V13" i="16"/>
  <c r="S14" i="16"/>
  <c r="U7" i="17"/>
  <c r="U8" i="17"/>
  <c r="T8" i="13"/>
  <c r="S8" i="13"/>
  <c r="S7" i="13"/>
  <c r="W7" i="10"/>
  <c r="T5" i="12"/>
  <c r="T6" i="12"/>
  <c r="T8" i="12"/>
  <c r="T9" i="12"/>
  <c r="S8" i="12"/>
  <c r="S9" i="12"/>
  <c r="S10" i="14"/>
  <c r="T10" i="14"/>
  <c r="T4" i="19"/>
  <c r="W11" i="5"/>
  <c r="V11" i="5"/>
  <c r="W10" i="14"/>
  <c r="V9" i="15"/>
  <c r="W12" i="7"/>
  <c r="V12" i="7"/>
  <c r="T12" i="7"/>
  <c r="S12" i="7"/>
  <c r="W16" i="9"/>
  <c r="V16" i="9"/>
  <c r="T11" i="9"/>
  <c r="T16" i="9"/>
  <c r="S10" i="4"/>
  <c r="W9" i="18"/>
  <c r="W19" i="18"/>
  <c r="W24" i="18"/>
  <c r="V24" i="18"/>
  <c r="W10" i="11"/>
  <c r="V10" i="11"/>
  <c r="T10" i="11"/>
  <c r="S11" i="5"/>
  <c r="S16" i="8"/>
  <c r="V10" i="14"/>
  <c r="T8" i="6"/>
  <c r="S8" i="6"/>
  <c r="T9" i="15"/>
  <c r="S16" i="9"/>
  <c r="T10" i="4"/>
  <c r="T5" i="18"/>
  <c r="T9" i="18"/>
  <c r="T14" i="18"/>
  <c r="T16" i="18"/>
  <c r="T19" i="18"/>
  <c r="T24" i="18"/>
  <c r="S24" i="18"/>
  <c r="S10" i="11"/>
  <c r="W23" i="18"/>
  <c r="V23" i="18"/>
  <c r="A103" i="19"/>
  <c r="A104" i="19"/>
  <c r="A105" i="19"/>
  <c r="A106" i="19"/>
  <c r="A107" i="19"/>
  <c r="A108" i="19"/>
  <c r="A109" i="19"/>
  <c r="A110" i="19"/>
  <c r="A111" i="19"/>
  <c r="A112" i="19"/>
  <c r="A113" i="19"/>
  <c r="A114" i="19"/>
  <c r="A115" i="19"/>
  <c r="A116" i="19"/>
  <c r="A117" i="19"/>
  <c r="A118" i="19"/>
  <c r="A119" i="19"/>
  <c r="A120" i="19"/>
  <c r="A121" i="19"/>
  <c r="A122" i="19"/>
  <c r="A123" i="19"/>
  <c r="A124" i="19"/>
  <c r="A125" i="19"/>
  <c r="A126" i="19"/>
  <c r="A127" i="19"/>
  <c r="A128" i="19"/>
  <c r="A129" i="19"/>
  <c r="A130" i="19"/>
  <c r="A131" i="19"/>
  <c r="A132" i="19"/>
  <c r="A133" i="19"/>
  <c r="A134" i="19"/>
  <c r="A135" i="19"/>
  <c r="A136" i="19"/>
  <c r="A137" i="19"/>
  <c r="A138" i="19"/>
  <c r="A139" i="19"/>
  <c r="A140" i="19"/>
  <c r="A141" i="19"/>
  <c r="A142" i="19"/>
  <c r="A143" i="19"/>
  <c r="A144" i="19"/>
  <c r="A145" i="19"/>
  <c r="A146" i="19"/>
  <c r="A147" i="19"/>
  <c r="A148" i="19"/>
  <c r="A149" i="19"/>
  <c r="A150" i="19"/>
  <c r="A151" i="19"/>
  <c r="A152" i="19"/>
  <c r="A153" i="19"/>
  <c r="A154" i="19"/>
  <c r="A155" i="19"/>
  <c r="A156" i="19"/>
  <c r="A157" i="19"/>
  <c r="A158" i="19"/>
  <c r="A159" i="19"/>
  <c r="A160" i="19"/>
  <c r="A161" i="19"/>
  <c r="A162" i="19"/>
  <c r="A163" i="19"/>
  <c r="A164" i="19"/>
  <c r="A165" i="19"/>
  <c r="A166" i="19"/>
  <c r="A167" i="19"/>
  <c r="A168" i="19"/>
  <c r="A169" i="19"/>
  <c r="A170" i="19"/>
  <c r="A171" i="19"/>
  <c r="A172" i="19"/>
  <c r="A173" i="19"/>
  <c r="A174" i="19"/>
  <c r="A175" i="19"/>
  <c r="A176" i="19"/>
  <c r="A177" i="19"/>
  <c r="A178" i="19"/>
  <c r="A179" i="19"/>
  <c r="A180" i="19"/>
  <c r="A181" i="19"/>
  <c r="A182" i="19"/>
  <c r="A183" i="19"/>
  <c r="A184" i="19"/>
  <c r="A185" i="19"/>
  <c r="A186" i="19"/>
  <c r="A187" i="19"/>
  <c r="A188" i="19"/>
  <c r="A102" i="19"/>
  <c r="V9" i="11"/>
  <c r="W7" i="11"/>
  <c r="W15" i="9"/>
  <c r="V15" i="9"/>
  <c r="W8" i="15"/>
  <c r="V8" i="15"/>
  <c r="T8" i="15"/>
  <c r="V11" i="7"/>
  <c r="S8" i="15"/>
  <c r="V10" i="5"/>
  <c r="S9" i="14"/>
  <c r="A114" i="14"/>
  <c r="A113" i="14"/>
  <c r="A5" i="5"/>
  <c r="A6" i="5"/>
  <c r="A4" i="5"/>
  <c r="A3" i="5"/>
  <c r="A2" i="5"/>
  <c r="A2" i="17"/>
  <c r="S23" i="18"/>
  <c r="T23" i="18"/>
  <c r="T15" i="9"/>
  <c r="S7" i="6"/>
  <c r="T7" i="6"/>
  <c r="S15" i="9"/>
  <c r="A7" i="12"/>
  <c r="A4" i="4"/>
  <c r="S9" i="11"/>
  <c r="T9" i="4"/>
  <c r="S9" i="4"/>
  <c r="S11" i="7"/>
  <c r="A44" i="9"/>
  <c r="A46" i="9"/>
  <c r="A45" i="9"/>
  <c r="A7" i="19"/>
  <c r="A8" i="19"/>
  <c r="A9" i="19"/>
  <c r="A10" i="19"/>
  <c r="A11" i="19"/>
  <c r="A12" i="19"/>
  <c r="A13" i="19"/>
  <c r="A14" i="19"/>
  <c r="A15" i="19"/>
  <c r="A16" i="19"/>
  <c r="A17" i="19"/>
  <c r="A18" i="19"/>
  <c r="A196" i="19"/>
  <c r="A197" i="19"/>
  <c r="A198" i="19"/>
  <c r="A199" i="19"/>
  <c r="A200" i="19"/>
  <c r="A201" i="19"/>
  <c r="A202" i="19"/>
  <c r="A19" i="19"/>
  <c r="A20" i="19"/>
  <c r="A21" i="19"/>
  <c r="A22" i="19"/>
  <c r="A23" i="19"/>
  <c r="A24" i="19"/>
  <c r="A25" i="19"/>
  <c r="A26" i="19"/>
  <c r="A27" i="19"/>
  <c r="A28" i="19"/>
  <c r="A29" i="19"/>
  <c r="A30" i="19"/>
  <c r="A31" i="19"/>
  <c r="A203" i="19"/>
  <c r="A32" i="19"/>
  <c r="A204" i="19"/>
  <c r="A205" i="19"/>
  <c r="A33" i="19"/>
  <c r="A34" i="19"/>
  <c r="A35" i="19"/>
  <c r="A36" i="19"/>
  <c r="A37" i="19"/>
  <c r="A206" i="19"/>
  <c r="A207" i="19"/>
  <c r="A208" i="19"/>
  <c r="A209" i="19"/>
  <c r="A210" i="19"/>
  <c r="A211" i="19"/>
  <c r="A212" i="19"/>
  <c r="A213" i="19"/>
  <c r="A214" i="19"/>
  <c r="A215" i="19"/>
  <c r="A216" i="19"/>
  <c r="A217" i="19"/>
  <c r="A218" i="19"/>
  <c r="A219" i="19"/>
  <c r="A220" i="19"/>
  <c r="A221" i="19"/>
  <c r="A222" i="19"/>
  <c r="A223" i="19"/>
  <c r="A224" i="19"/>
  <c r="A225" i="19"/>
  <c r="A226" i="19"/>
  <c r="A227" i="19"/>
  <c r="A228" i="19"/>
  <c r="A229" i="19"/>
  <c r="A230" i="19"/>
  <c r="A231" i="19"/>
  <c r="A232" i="19"/>
  <c r="A233" i="19"/>
  <c r="A234" i="19"/>
  <c r="A235" i="19"/>
  <c r="A236" i="19"/>
  <c r="A237" i="19"/>
  <c r="A238" i="19"/>
  <c r="A239" i="19"/>
  <c r="A240" i="19"/>
  <c r="A241" i="19"/>
  <c r="A242" i="19"/>
  <c r="A243" i="19"/>
  <c r="A38" i="19"/>
  <c r="A39" i="19"/>
  <c r="A40" i="19"/>
  <c r="A41" i="19"/>
  <c r="A42" i="19"/>
  <c r="A43" i="19"/>
  <c r="A44" i="19"/>
  <c r="A45" i="19"/>
  <c r="A46" i="19"/>
  <c r="A47" i="19"/>
  <c r="A48" i="19"/>
  <c r="A49" i="19"/>
  <c r="A50" i="19"/>
  <c r="A51" i="19"/>
  <c r="A52" i="19"/>
  <c r="A53" i="19"/>
  <c r="A54" i="19"/>
  <c r="A55" i="19"/>
  <c r="A56" i="19"/>
  <c r="A57" i="19"/>
  <c r="A58" i="19"/>
  <c r="A59" i="19"/>
  <c r="A60" i="19"/>
  <c r="A61" i="19"/>
  <c r="A62" i="19"/>
  <c r="A63" i="19"/>
  <c r="A64" i="19"/>
  <c r="A65" i="19"/>
  <c r="A66" i="19"/>
  <c r="A244" i="19"/>
  <c r="A245" i="19"/>
  <c r="A246" i="19"/>
  <c r="A247" i="19"/>
  <c r="A248" i="19"/>
  <c r="A249" i="19"/>
  <c r="A250" i="19"/>
  <c r="A251" i="19"/>
  <c r="A252" i="19"/>
  <c r="A253" i="19"/>
  <c r="A254" i="19"/>
  <c r="A255" i="19"/>
  <c r="A256" i="19"/>
  <c r="A257" i="19"/>
  <c r="A258" i="19"/>
  <c r="A259" i="19"/>
  <c r="A260" i="19"/>
  <c r="A261" i="19"/>
  <c r="A262" i="19"/>
  <c r="A263" i="19"/>
  <c r="A264" i="19"/>
  <c r="A265" i="19"/>
  <c r="A67" i="19"/>
  <c r="A68" i="19"/>
  <c r="A69" i="19"/>
  <c r="A70" i="19"/>
  <c r="A71" i="19"/>
  <c r="A72" i="19"/>
  <c r="A73" i="19"/>
  <c r="A74" i="19"/>
  <c r="A75" i="19"/>
  <c r="A76" i="19"/>
  <c r="A77" i="19"/>
  <c r="A78" i="19"/>
  <c r="A79" i="19"/>
  <c r="A80" i="19"/>
  <c r="A81" i="19"/>
  <c r="A82" i="19"/>
  <c r="A83" i="19"/>
  <c r="A84" i="19"/>
  <c r="A85" i="19"/>
  <c r="A86" i="19"/>
  <c r="A87" i="19"/>
  <c r="A88" i="19"/>
  <c r="A89" i="19"/>
  <c r="A90" i="19"/>
  <c r="A91" i="19"/>
  <c r="A92" i="19"/>
  <c r="A93" i="19"/>
  <c r="A94" i="19"/>
  <c r="A95" i="19"/>
  <c r="A96" i="19"/>
  <c r="A97" i="19"/>
  <c r="A98" i="19"/>
  <c r="A266" i="19"/>
  <c r="A267" i="19"/>
  <c r="A268" i="19"/>
  <c r="A269" i="19"/>
  <c r="A270" i="19"/>
  <c r="A271" i="19"/>
  <c r="A272" i="19"/>
  <c r="A273" i="19"/>
  <c r="A274" i="19"/>
  <c r="A275" i="19"/>
  <c r="A276" i="19"/>
  <c r="A277" i="19"/>
  <c r="A278" i="19"/>
  <c r="A279" i="19"/>
  <c r="A280" i="19"/>
  <c r="A281" i="19"/>
  <c r="A282" i="19"/>
  <c r="A283" i="19"/>
  <c r="A284" i="19"/>
  <c r="A285" i="19"/>
  <c r="A286" i="19"/>
  <c r="A287" i="19"/>
  <c r="A288" i="19"/>
  <c r="A289" i="19"/>
  <c r="A290" i="19"/>
  <c r="A291" i="19"/>
  <c r="A292" i="19"/>
  <c r="A293" i="19"/>
  <c r="A294" i="19"/>
  <c r="A295" i="19"/>
  <c r="A296" i="19"/>
  <c r="A297" i="19"/>
  <c r="A298" i="19"/>
  <c r="A299" i="19"/>
  <c r="A300" i="19"/>
  <c r="A301" i="19"/>
  <c r="A302" i="19"/>
  <c r="A303" i="19"/>
  <c r="A304" i="19"/>
  <c r="A305" i="19"/>
  <c r="A306" i="19"/>
  <c r="A307" i="19"/>
  <c r="A308" i="19"/>
  <c r="A309" i="19"/>
  <c r="A310" i="19"/>
  <c r="A311" i="19"/>
  <c r="A312" i="19"/>
  <c r="A313" i="19"/>
  <c r="A314" i="19"/>
  <c r="A315" i="19"/>
  <c r="A316" i="19"/>
  <c r="A317" i="19"/>
  <c r="A318" i="19"/>
  <c r="A319" i="19"/>
  <c r="A320" i="19"/>
  <c r="A321" i="19"/>
  <c r="A322" i="19"/>
  <c r="A323" i="19"/>
  <c r="A324" i="19"/>
  <c r="A325" i="19"/>
  <c r="A326" i="19"/>
  <c r="A327" i="19"/>
  <c r="A328" i="19"/>
  <c r="A329" i="19"/>
  <c r="A330" i="19"/>
  <c r="A331" i="19"/>
  <c r="A332" i="19"/>
  <c r="A333" i="19"/>
  <c r="A334" i="19"/>
  <c r="A335" i="19"/>
  <c r="A336" i="19"/>
  <c r="A99" i="19"/>
  <c r="A100" i="19"/>
  <c r="A101" i="19"/>
  <c r="A337" i="19"/>
  <c r="A338" i="19"/>
  <c r="A339" i="19"/>
  <c r="A340" i="19"/>
  <c r="A341" i="19"/>
  <c r="A342" i="19"/>
  <c r="A343" i="19"/>
  <c r="A344" i="19"/>
  <c r="A345" i="19"/>
  <c r="A346" i="19"/>
  <c r="A347" i="19"/>
  <c r="A348" i="19"/>
  <c r="A349" i="19"/>
  <c r="A350" i="19"/>
  <c r="A351" i="19"/>
  <c r="A352" i="19"/>
  <c r="A353" i="19"/>
  <c r="A354" i="19"/>
  <c r="A355" i="19"/>
  <c r="A356" i="19"/>
  <c r="A357" i="19"/>
  <c r="A358" i="19"/>
  <c r="A359" i="19"/>
  <c r="A360" i="19"/>
  <c r="A361" i="19"/>
  <c r="A362" i="19"/>
  <c r="A363" i="19"/>
  <c r="A364" i="19"/>
  <c r="A365" i="19"/>
  <c r="A366" i="19"/>
  <c r="A367" i="19"/>
  <c r="A368" i="19"/>
  <c r="A369" i="19"/>
  <c r="A370" i="19"/>
  <c r="A371" i="19"/>
  <c r="A372" i="19"/>
  <c r="A373" i="19"/>
  <c r="A374" i="19"/>
  <c r="A375" i="19"/>
  <c r="A376" i="19"/>
  <c r="A377" i="19"/>
  <c r="A378" i="19"/>
  <c r="A379" i="19"/>
  <c r="A380" i="19"/>
  <c r="A381" i="19"/>
  <c r="A382" i="19"/>
  <c r="A383" i="19"/>
  <c r="A384" i="19"/>
  <c r="A385" i="19"/>
  <c r="A386" i="19"/>
  <c r="A387" i="19"/>
  <c r="A388" i="19"/>
  <c r="A389" i="19"/>
  <c r="A390" i="19"/>
  <c r="A391" i="19"/>
  <c r="A392" i="19"/>
  <c r="A393" i="19"/>
  <c r="A394" i="19"/>
  <c r="A395" i="19"/>
  <c r="A396" i="19"/>
  <c r="A397" i="19"/>
  <c r="A398" i="19"/>
  <c r="A399" i="19"/>
  <c r="A400" i="19"/>
  <c r="A401" i="19"/>
  <c r="A402" i="19"/>
  <c r="A403" i="19"/>
  <c r="A404" i="19"/>
  <c r="A405" i="19"/>
  <c r="A406" i="19"/>
  <c r="A407" i="19"/>
  <c r="A408" i="19"/>
  <c r="A409" i="19"/>
  <c r="A410" i="19"/>
  <c r="A411" i="19"/>
  <c r="A412" i="19"/>
  <c r="A413" i="19"/>
  <c r="A414" i="19"/>
  <c r="A415" i="19"/>
  <c r="A416" i="19"/>
  <c r="A417" i="19"/>
  <c r="A418" i="19"/>
  <c r="A419" i="19"/>
  <c r="A190" i="19"/>
  <c r="A2" i="19"/>
  <c r="A3" i="19"/>
  <c r="A4" i="19"/>
  <c r="A5" i="19"/>
  <c r="A191" i="19"/>
  <c r="A192" i="19"/>
  <c r="A193" i="19"/>
  <c r="A194" i="19"/>
  <c r="A195" i="19"/>
  <c r="A6" i="19"/>
  <c r="A175" i="18"/>
  <c r="A115" i="18"/>
  <c r="A202" i="18"/>
  <c r="A201" i="18"/>
  <c r="A200" i="18"/>
  <c r="A199" i="18"/>
  <c r="A198" i="18"/>
  <c r="A197" i="18"/>
  <c r="A196" i="18"/>
  <c r="A195" i="18"/>
  <c r="A194" i="18"/>
  <c r="A193" i="18"/>
  <c r="A192" i="18"/>
  <c r="A191" i="18"/>
  <c r="A190" i="18"/>
  <c r="A189" i="18"/>
  <c r="A188" i="18"/>
  <c r="A187" i="18"/>
  <c r="A186" i="18"/>
  <c r="A185" i="18"/>
  <c r="A184" i="18"/>
  <c r="A183" i="18"/>
  <c r="A182" i="18"/>
  <c r="A181" i="18"/>
  <c r="A180" i="18"/>
  <c r="A179" i="18"/>
  <c r="A178" i="18"/>
  <c r="A177" i="18"/>
  <c r="A176" i="18"/>
  <c r="A174" i="18"/>
  <c r="A173" i="18"/>
  <c r="A172" i="18"/>
  <c r="A171" i="18"/>
  <c r="A170" i="18"/>
  <c r="A169" i="18"/>
  <c r="A168" i="18"/>
  <c r="A167" i="18"/>
  <c r="A166" i="18"/>
  <c r="A165" i="18"/>
  <c r="A164" i="18"/>
  <c r="A163" i="18"/>
  <c r="A162" i="18"/>
  <c r="A161" i="18"/>
  <c r="A160" i="18"/>
  <c r="A159" i="18"/>
  <c r="A158" i="18"/>
  <c r="A157" i="18"/>
  <c r="A156" i="18"/>
  <c r="A155" i="18"/>
  <c r="A154" i="18"/>
  <c r="A153" i="18"/>
  <c r="A152" i="18"/>
  <c r="A151" i="18"/>
  <c r="A150" i="18"/>
  <c r="A149" i="18"/>
  <c r="A148" i="18"/>
  <c r="A147" i="18"/>
  <c r="A146" i="18"/>
  <c r="A145" i="18"/>
  <c r="A101" i="18"/>
  <c r="A100" i="18"/>
  <c r="A99" i="18"/>
  <c r="A98" i="18"/>
  <c r="A97" i="18"/>
  <c r="A96" i="18"/>
  <c r="A95" i="18"/>
  <c r="A94" i="18"/>
  <c r="A93" i="18"/>
  <c r="A92" i="18"/>
  <c r="A91" i="18"/>
  <c r="A90" i="18"/>
  <c r="A89" i="18"/>
  <c r="A88" i="18"/>
  <c r="A87" i="18"/>
  <c r="A86" i="18"/>
  <c r="A85" i="18"/>
  <c r="A84" i="18"/>
  <c r="A83" i="18"/>
  <c r="A82" i="18"/>
  <c r="A81" i="18"/>
  <c r="A80" i="18"/>
  <c r="A79" i="18"/>
  <c r="A78" i="18"/>
  <c r="A77" i="18"/>
  <c r="A76" i="18"/>
  <c r="A75" i="18"/>
  <c r="A74" i="18"/>
  <c r="A73" i="18"/>
  <c r="A72" i="18"/>
  <c r="A71" i="18"/>
  <c r="A70" i="18"/>
  <c r="A69" i="18"/>
  <c r="A68" i="18"/>
  <c r="A67" i="18"/>
  <c r="A66" i="18"/>
  <c r="A65" i="18"/>
  <c r="A64" i="18"/>
  <c r="A63" i="18"/>
  <c r="A62" i="18"/>
  <c r="A61" i="18"/>
  <c r="A60" i="18"/>
  <c r="A59" i="18"/>
  <c r="A58" i="18"/>
  <c r="A57" i="18"/>
  <c r="A56" i="18"/>
  <c r="A55" i="18"/>
  <c r="A54" i="18"/>
  <c r="A53" i="18"/>
  <c r="A52" i="18"/>
  <c r="A51" i="18"/>
  <c r="A50" i="18"/>
  <c r="A49" i="18"/>
  <c r="A48" i="18"/>
  <c r="A47" i="18"/>
  <c r="A46" i="18"/>
  <c r="A45" i="18"/>
  <c r="A44" i="18"/>
  <c r="A144" i="18"/>
  <c r="A143" i="18"/>
  <c r="A142" i="18"/>
  <c r="A141" i="18"/>
  <c r="A140" i="18"/>
  <c r="A139" i="18"/>
  <c r="A138" i="18"/>
  <c r="A137" i="18"/>
  <c r="A136" i="18"/>
  <c r="A135" i="18"/>
  <c r="A134" i="18"/>
  <c r="A133" i="18"/>
  <c r="A132" i="18"/>
  <c r="A131" i="18"/>
  <c r="A130" i="18"/>
  <c r="A129" i="18"/>
  <c r="A128" i="18"/>
  <c r="A127" i="18"/>
  <c r="A126" i="18"/>
  <c r="A125" i="18"/>
  <c r="A124" i="18"/>
  <c r="A123" i="18"/>
  <c r="A122" i="18"/>
  <c r="A121" i="18"/>
  <c r="A120" i="18"/>
  <c r="A119" i="18"/>
  <c r="A43" i="18"/>
  <c r="A42" i="18"/>
  <c r="A41" i="18"/>
  <c r="A40" i="18"/>
  <c r="A118" i="18"/>
  <c r="A117" i="18"/>
  <c r="A116" i="18"/>
  <c r="A39" i="18"/>
  <c r="A38" i="18"/>
  <c r="A37" i="18"/>
  <c r="A114" i="18"/>
  <c r="A36" i="18"/>
  <c r="A35" i="18"/>
  <c r="A113" i="18"/>
  <c r="A34" i="18"/>
  <c r="A33" i="18"/>
  <c r="A32" i="18"/>
  <c r="A31" i="18"/>
  <c r="A30" i="18"/>
  <c r="A29" i="18"/>
  <c r="A28" i="18"/>
  <c r="A27" i="18"/>
  <c r="A26" i="18"/>
  <c r="A25" i="18"/>
  <c r="A24" i="18"/>
  <c r="A23" i="18"/>
  <c r="A22" i="18"/>
  <c r="A21" i="18"/>
  <c r="A20" i="18"/>
  <c r="A19" i="18"/>
  <c r="A18" i="18"/>
  <c r="A17" i="18"/>
  <c r="A16" i="18"/>
  <c r="A15" i="18"/>
  <c r="A14" i="18"/>
  <c r="A13" i="18"/>
  <c r="A12" i="18"/>
  <c r="A11" i="18"/>
  <c r="A10" i="18"/>
  <c r="A9" i="18"/>
  <c r="A8" i="18"/>
  <c r="A7" i="18"/>
  <c r="A6" i="18"/>
  <c r="A5" i="18"/>
  <c r="A4" i="18"/>
  <c r="A3" i="18"/>
  <c r="A2" i="18"/>
  <c r="A112" i="18"/>
  <c r="A111" i="18"/>
  <c r="A110" i="18"/>
  <c r="A109" i="18"/>
  <c r="A108" i="18"/>
  <c r="A107" i="18"/>
  <c r="A106" i="18"/>
  <c r="A105" i="18"/>
  <c r="A104" i="18"/>
  <c r="A103" i="18"/>
  <c r="A17" i="17"/>
  <c r="A18" i="17"/>
  <c r="A19" i="17"/>
  <c r="A20" i="17"/>
  <c r="A21" i="17"/>
  <c r="A22" i="17"/>
  <c r="A23" i="17"/>
  <c r="A24" i="17"/>
  <c r="A25" i="17"/>
  <c r="A26" i="17"/>
  <c r="A3" i="17"/>
  <c r="A4" i="17"/>
  <c r="A5" i="17"/>
  <c r="A6" i="17"/>
  <c r="A7" i="17"/>
  <c r="A8" i="17"/>
  <c r="A9" i="17"/>
  <c r="A27" i="17"/>
  <c r="A28" i="17"/>
  <c r="A29" i="17"/>
  <c r="A30" i="17"/>
  <c r="A31" i="17"/>
  <c r="A32" i="17"/>
  <c r="A33" i="17"/>
  <c r="A34" i="17"/>
  <c r="A35" i="17"/>
  <c r="A36" i="17"/>
  <c r="A37" i="17"/>
  <c r="A38" i="17"/>
  <c r="A39" i="17"/>
  <c r="A40" i="17"/>
  <c r="A41" i="17"/>
  <c r="A42" i="17"/>
  <c r="A43" i="17"/>
  <c r="A44" i="17"/>
  <c r="A45" i="17"/>
  <c r="A46" i="17"/>
  <c r="A10" i="17"/>
  <c r="A11" i="17"/>
  <c r="A12" i="17"/>
  <c r="A13" i="17"/>
  <c r="A14" i="17"/>
  <c r="A15" i="17"/>
  <c r="A47" i="17"/>
  <c r="A48" i="17"/>
  <c r="A49" i="17"/>
  <c r="A50" i="17"/>
  <c r="A51" i="17"/>
  <c r="A52" i="17"/>
  <c r="A53" i="17"/>
  <c r="A54" i="17"/>
  <c r="A55" i="17"/>
  <c r="A56" i="17"/>
  <c r="A57" i="17"/>
  <c r="A58" i="17"/>
  <c r="A59" i="17"/>
  <c r="A60" i="17"/>
  <c r="A61" i="17"/>
  <c r="A62" i="17"/>
  <c r="A78" i="16"/>
  <c r="A77" i="16"/>
  <c r="A48" i="16"/>
  <c r="A47" i="16"/>
  <c r="A46" i="16"/>
  <c r="A45" i="16"/>
  <c r="A44" i="16"/>
  <c r="A43" i="16"/>
  <c r="A42" i="16"/>
  <c r="A41" i="16"/>
  <c r="A40" i="16"/>
  <c r="A39" i="16"/>
  <c r="A38" i="16"/>
  <c r="A37" i="16"/>
  <c r="A36" i="16"/>
  <c r="A35" i="16"/>
  <c r="A34" i="16"/>
  <c r="A33" i="16"/>
  <c r="A32" i="16"/>
  <c r="A31" i="16"/>
  <c r="A30" i="16"/>
  <c r="A29" i="16"/>
  <c r="A76" i="16"/>
  <c r="A75" i="16"/>
  <c r="A74" i="16"/>
  <c r="A71" i="16"/>
  <c r="A70" i="16"/>
  <c r="A69" i="16"/>
  <c r="A68" i="16"/>
  <c r="A67" i="16"/>
  <c r="A66" i="16"/>
  <c r="A65" i="16"/>
  <c r="A64" i="16"/>
  <c r="A63" i="16"/>
  <c r="A62" i="16"/>
  <c r="A61" i="16"/>
  <c r="A60" i="16"/>
  <c r="A59" i="16"/>
  <c r="A58" i="16"/>
  <c r="A57" i="16"/>
  <c r="A56" i="16"/>
  <c r="A55" i="16"/>
  <c r="A54" i="16"/>
  <c r="A53" i="16"/>
  <c r="A28" i="16"/>
  <c r="A27" i="16"/>
  <c r="A26" i="16"/>
  <c r="A25" i="16"/>
  <c r="A24" i="16"/>
  <c r="A23" i="16"/>
  <c r="A22" i="16"/>
  <c r="A21" i="16"/>
  <c r="A20" i="16"/>
  <c r="A19" i="16"/>
  <c r="A18" i="16"/>
  <c r="A17" i="16"/>
  <c r="A16" i="16"/>
  <c r="A15" i="16"/>
  <c r="A14" i="16"/>
  <c r="A13" i="16"/>
  <c r="A12" i="16"/>
  <c r="A11" i="16"/>
  <c r="A10" i="16"/>
  <c r="A9" i="16"/>
  <c r="A8" i="16"/>
  <c r="A7" i="16"/>
  <c r="A6" i="16"/>
  <c r="A5" i="16"/>
  <c r="A4" i="16"/>
  <c r="A3" i="16"/>
  <c r="A2" i="16"/>
  <c r="A52" i="16"/>
  <c r="A51" i="16"/>
  <c r="A50" i="16"/>
  <c r="A156" i="15"/>
  <c r="A155" i="15"/>
  <c r="A154" i="15"/>
  <c r="A153" i="15"/>
  <c r="A152" i="15"/>
  <c r="A151" i="15"/>
  <c r="A150" i="15"/>
  <c r="A149" i="15"/>
  <c r="A148" i="15"/>
  <c r="A147" i="15"/>
  <c r="A41" i="15"/>
  <c r="A40" i="15"/>
  <c r="A146" i="15"/>
  <c r="A145" i="15"/>
  <c r="A144" i="15"/>
  <c r="A143" i="15"/>
  <c r="A142" i="15"/>
  <c r="A141" i="15"/>
  <c r="A140" i="15"/>
  <c r="A139" i="15"/>
  <c r="A138" i="15"/>
  <c r="A137" i="15"/>
  <c r="A136" i="15"/>
  <c r="A135" i="15"/>
  <c r="A134" i="15"/>
  <c r="A133" i="15"/>
  <c r="A132" i="15"/>
  <c r="A131" i="15"/>
  <c r="A130" i="15"/>
  <c r="A129" i="15"/>
  <c r="A128" i="15"/>
  <c r="A127" i="15"/>
  <c r="A126" i="15"/>
  <c r="A125" i="15"/>
  <c r="A124" i="15"/>
  <c r="A123" i="15"/>
  <c r="A122" i="15"/>
  <c r="A121" i="15"/>
  <c r="A120" i="15"/>
  <c r="A119" i="15"/>
  <c r="A118" i="15"/>
  <c r="A117" i="15"/>
  <c r="A116" i="15"/>
  <c r="A115" i="15"/>
  <c r="A114" i="15"/>
  <c r="A113" i="15"/>
  <c r="A112" i="15"/>
  <c r="A111" i="15"/>
  <c r="A110" i="15"/>
  <c r="A109" i="15"/>
  <c r="A39" i="15"/>
  <c r="A38" i="15"/>
  <c r="A108" i="15"/>
  <c r="A107" i="15"/>
  <c r="A106" i="15"/>
  <c r="A37" i="15"/>
  <c r="A36" i="15"/>
  <c r="A35" i="15"/>
  <c r="A105" i="15"/>
  <c r="A104" i="15"/>
  <c r="A103" i="15"/>
  <c r="A102" i="15"/>
  <c r="A101" i="15"/>
  <c r="A100" i="15"/>
  <c r="A99" i="15"/>
  <c r="A98" i="15"/>
  <c r="A97" i="15"/>
  <c r="A96" i="15"/>
  <c r="A95" i="15"/>
  <c r="A94" i="15"/>
  <c r="A93" i="15"/>
  <c r="A34" i="15"/>
  <c r="A33" i="15"/>
  <c r="A32" i="15"/>
  <c r="A31" i="15"/>
  <c r="A30" i="15"/>
  <c r="A92" i="15"/>
  <c r="A29" i="15"/>
  <c r="A91" i="15"/>
  <c r="A90" i="15"/>
  <c r="A89" i="15"/>
  <c r="A88" i="15"/>
  <c r="A87" i="15"/>
  <c r="A86" i="15"/>
  <c r="A85" i="15"/>
  <c r="A84" i="15"/>
  <c r="A83" i="15"/>
  <c r="A82" i="15"/>
  <c r="A81" i="15"/>
  <c r="A80" i="15"/>
  <c r="A79" i="15"/>
  <c r="A78" i="15"/>
  <c r="A77" i="15"/>
  <c r="A76" i="15"/>
  <c r="A75" i="15"/>
  <c r="A74" i="15"/>
  <c r="A73" i="15"/>
  <c r="A72" i="15"/>
  <c r="A71" i="15"/>
  <c r="A70" i="15"/>
  <c r="A69" i="15"/>
  <c r="A68" i="15"/>
  <c r="A67" i="15"/>
  <c r="A66" i="15"/>
  <c r="A65" i="15"/>
  <c r="A64" i="15"/>
  <c r="A63" i="15"/>
  <c r="A62" i="15"/>
  <c r="A61" i="15"/>
  <c r="A28" i="15"/>
  <c r="A60" i="15"/>
  <c r="A59" i="15"/>
  <c r="A58" i="15"/>
  <c r="A57" i="15"/>
  <c r="A56" i="15"/>
  <c r="A27" i="15"/>
  <c r="A26" i="15"/>
  <c r="A25" i="15"/>
  <c r="A55" i="15"/>
  <c r="A54" i="15"/>
  <c r="A24" i="15"/>
  <c r="A23" i="15"/>
  <c r="A22" i="15"/>
  <c r="A21" i="15"/>
  <c r="A53" i="15"/>
  <c r="A52" i="15"/>
  <c r="A51" i="15"/>
  <c r="A50" i="15"/>
  <c r="A20" i="15"/>
  <c r="A19" i="15"/>
  <c r="A18" i="15"/>
  <c r="A17" i="15"/>
  <c r="A49" i="15"/>
  <c r="A48" i="15"/>
  <c r="A47" i="15"/>
  <c r="A16" i="15"/>
  <c r="A15" i="15"/>
  <c r="A14" i="15"/>
  <c r="A13" i="15"/>
  <c r="A12" i="15"/>
  <c r="A11" i="15"/>
  <c r="A10" i="15"/>
  <c r="A9" i="15"/>
  <c r="A46" i="15"/>
  <c r="A8" i="15"/>
  <c r="A7" i="15"/>
  <c r="A6" i="15"/>
  <c r="A5" i="15"/>
  <c r="A4" i="15"/>
  <c r="A3" i="15"/>
  <c r="A2" i="15"/>
  <c r="A45" i="15"/>
  <c r="A44" i="15"/>
  <c r="A43" i="15"/>
  <c r="A193" i="14"/>
  <c r="A192" i="14"/>
  <c r="A191" i="14"/>
  <c r="A190" i="14"/>
  <c r="A118" i="14"/>
  <c r="A117" i="14"/>
  <c r="A116" i="14"/>
  <c r="A115" i="14"/>
  <c r="A189" i="14"/>
  <c r="A188" i="14"/>
  <c r="A187" i="14"/>
  <c r="A186" i="14"/>
  <c r="A185" i="14"/>
  <c r="A112" i="14"/>
  <c r="A111" i="14"/>
  <c r="A110" i="14"/>
  <c r="A109" i="14"/>
  <c r="A184" i="14"/>
  <c r="A183" i="14"/>
  <c r="A108" i="14"/>
  <c r="A107" i="14"/>
  <c r="A106" i="14"/>
  <c r="A105" i="14"/>
  <c r="A104" i="14"/>
  <c r="A103" i="14"/>
  <c r="A102" i="14"/>
  <c r="A101" i="14"/>
  <c r="A100" i="14"/>
  <c r="A99" i="14"/>
  <c r="A98" i="14"/>
  <c r="A97" i="14"/>
  <c r="A96" i="14"/>
  <c r="A95" i="14"/>
  <c r="A94" i="14"/>
  <c r="A93" i="14"/>
  <c r="A92" i="14"/>
  <c r="A91" i="14"/>
  <c r="A90" i="14"/>
  <c r="A89" i="14"/>
  <c r="A88" i="14"/>
  <c r="A87" i="14"/>
  <c r="A86" i="14"/>
  <c r="A85" i="14"/>
  <c r="A84" i="14"/>
  <c r="A83" i="14"/>
  <c r="A82" i="14"/>
  <c r="A81" i="14"/>
  <c r="A80" i="14"/>
  <c r="A79" i="14"/>
  <c r="A78" i="14"/>
  <c r="A77" i="14"/>
  <c r="A76" i="14"/>
  <c r="A75" i="14"/>
  <c r="A74" i="14"/>
  <c r="A73" i="14"/>
  <c r="A72" i="14"/>
  <c r="A71" i="14"/>
  <c r="A70" i="14"/>
  <c r="A69" i="14"/>
  <c r="A68" i="14"/>
  <c r="A67" i="14"/>
  <c r="A66" i="14"/>
  <c r="A65" i="14"/>
  <c r="A64" i="14"/>
  <c r="A63" i="14"/>
  <c r="A62" i="14"/>
  <c r="A61" i="14"/>
  <c r="A60" i="14"/>
  <c r="A59" i="14"/>
  <c r="A58" i="14"/>
  <c r="A57" i="14"/>
  <c r="A56" i="14"/>
  <c r="A55" i="14"/>
  <c r="A182" i="14"/>
  <c r="A181" i="14"/>
  <c r="A180" i="14"/>
  <c r="A179" i="14"/>
  <c r="A178" i="14"/>
  <c r="A177" i="14"/>
  <c r="A176" i="14"/>
  <c r="A175" i="14"/>
  <c r="A174" i="14"/>
  <c r="A173" i="14"/>
  <c r="A172" i="14"/>
  <c r="A171" i="14"/>
  <c r="A170" i="14"/>
  <c r="A169" i="14"/>
  <c r="A54" i="14"/>
  <c r="A53" i="14"/>
  <c r="A52" i="14"/>
  <c r="A51" i="14"/>
  <c r="A50" i="14"/>
  <c r="A49" i="14"/>
  <c r="A48" i="14"/>
  <c r="A47" i="14"/>
  <c r="A46" i="14"/>
  <c r="A45" i="14"/>
  <c r="A44" i="14"/>
  <c r="A43" i="14"/>
  <c r="A42" i="14"/>
  <c r="A41" i="14"/>
  <c r="A40" i="14"/>
  <c r="A39" i="14"/>
  <c r="A38" i="14"/>
  <c r="A37" i="14"/>
  <c r="A36" i="14"/>
  <c r="A35" i="14"/>
  <c r="A34" i="14"/>
  <c r="A33" i="14"/>
  <c r="A32" i="14"/>
  <c r="A31" i="14"/>
  <c r="A30" i="14"/>
  <c r="A29" i="14"/>
  <c r="A28" i="14"/>
  <c r="A27" i="14"/>
  <c r="A26" i="14"/>
  <c r="A25" i="14"/>
  <c r="A24" i="14"/>
  <c r="A23" i="14"/>
  <c r="A22" i="14"/>
  <c r="A21" i="14"/>
  <c r="A20" i="14"/>
  <c r="A19" i="14"/>
  <c r="A18" i="14"/>
  <c r="A17" i="14"/>
  <c r="A16" i="14"/>
  <c r="A15" i="14"/>
  <c r="A14" i="14"/>
  <c r="A13" i="14"/>
  <c r="A12" i="14"/>
  <c r="A11" i="14"/>
  <c r="A10" i="14"/>
  <c r="A9" i="14"/>
  <c r="A168" i="14"/>
  <c r="A167" i="14"/>
  <c r="A166" i="14"/>
  <c r="A165" i="14"/>
  <c r="A164" i="14"/>
  <c r="A163" i="14"/>
  <c r="A162" i="14"/>
  <c r="A161" i="14"/>
  <c r="A160" i="14"/>
  <c r="A159" i="14"/>
  <c r="A158" i="14"/>
  <c r="A157" i="14"/>
  <c r="A156" i="14"/>
  <c r="A155" i="14"/>
  <c r="A154" i="14"/>
  <c r="A153" i="14"/>
  <c r="A152" i="14"/>
  <c r="A151" i="14"/>
  <c r="A150" i="14"/>
  <c r="A149" i="14"/>
  <c r="A148" i="14"/>
  <c r="A147" i="14"/>
  <c r="A146" i="14"/>
  <c r="A145" i="14"/>
  <c r="A144" i="14"/>
  <c r="A143" i="14"/>
  <c r="A142" i="14"/>
  <c r="A141" i="14"/>
  <c r="A140" i="14"/>
  <c r="A139" i="14"/>
  <c r="A138" i="14"/>
  <c r="A137" i="14"/>
  <c r="A136" i="14"/>
  <c r="A135" i="14"/>
  <c r="A134" i="14"/>
  <c r="A133" i="14"/>
  <c r="A132" i="14"/>
  <c r="A131" i="14"/>
  <c r="A130" i="14"/>
  <c r="A129" i="14"/>
  <c r="A128" i="14"/>
  <c r="A127" i="14"/>
  <c r="A126" i="14"/>
  <c r="A8" i="14"/>
  <c r="A7" i="14"/>
  <c r="A6" i="14"/>
  <c r="A5" i="14"/>
  <c r="A4" i="14"/>
  <c r="A3" i="14"/>
  <c r="A125" i="14"/>
  <c r="A124" i="14"/>
  <c r="A123" i="14"/>
  <c r="A122" i="14"/>
  <c r="A121" i="14"/>
  <c r="A120" i="14"/>
  <c r="A2" i="14"/>
  <c r="A13" i="13"/>
  <c r="A16" i="13"/>
  <c r="A15" i="13"/>
  <c r="A14" i="13"/>
  <c r="A12" i="13"/>
  <c r="A11" i="13"/>
  <c r="A10" i="13"/>
  <c r="A9" i="13"/>
  <c r="A8" i="13"/>
  <c r="A7" i="13"/>
  <c r="A6" i="13"/>
  <c r="A5" i="13"/>
  <c r="A4" i="13"/>
  <c r="A27" i="12"/>
  <c r="A26" i="12"/>
  <c r="A25" i="12"/>
  <c r="A24" i="12"/>
  <c r="A23" i="12"/>
  <c r="A22" i="12"/>
  <c r="A21" i="12"/>
  <c r="A20" i="12"/>
  <c r="A19" i="12"/>
  <c r="A18" i="12"/>
  <c r="A17" i="12"/>
  <c r="A16" i="12"/>
  <c r="A15" i="12"/>
  <c r="A14" i="12"/>
  <c r="A13" i="12"/>
  <c r="A12" i="12"/>
  <c r="A11" i="12"/>
  <c r="A10" i="12"/>
  <c r="A9" i="12"/>
  <c r="A8" i="12"/>
  <c r="A6" i="12"/>
  <c r="A5" i="12"/>
  <c r="A4" i="12"/>
  <c r="A48" i="11"/>
  <c r="A12" i="11"/>
  <c r="A11" i="11"/>
  <c r="A47" i="11"/>
  <c r="A46" i="11"/>
  <c r="A10" i="11"/>
  <c r="A9" i="11"/>
  <c r="A45" i="11"/>
  <c r="A44" i="11"/>
  <c r="A43" i="11"/>
  <c r="A42" i="11"/>
  <c r="A41" i="11"/>
  <c r="A40" i="11"/>
  <c r="A39" i="11"/>
  <c r="A38" i="11"/>
  <c r="A37" i="11"/>
  <c r="A36" i="11"/>
  <c r="A35" i="11"/>
  <c r="A34" i="11"/>
  <c r="A8" i="11"/>
  <c r="A7" i="11"/>
  <c r="A6" i="11"/>
  <c r="A5" i="11"/>
  <c r="A33" i="11"/>
  <c r="A32" i="11"/>
  <c r="A31" i="11"/>
  <c r="A30" i="11"/>
  <c r="A29" i="11"/>
  <c r="A28" i="11"/>
  <c r="A27" i="11"/>
  <c r="A26" i="11"/>
  <c r="A25" i="11"/>
  <c r="A24" i="11"/>
  <c r="A23" i="11"/>
  <c r="A22" i="11"/>
  <c r="A21" i="11"/>
  <c r="A4" i="11"/>
  <c r="A3" i="11"/>
  <c r="A20" i="11"/>
  <c r="A19" i="11"/>
  <c r="A18" i="11"/>
  <c r="A17" i="11"/>
  <c r="A2" i="11"/>
  <c r="A16" i="11"/>
  <c r="A15" i="11"/>
  <c r="A14" i="11"/>
  <c r="A18" i="5"/>
  <c r="A60" i="10"/>
  <c r="A59" i="10"/>
  <c r="A34" i="10"/>
  <c r="A33" i="10"/>
  <c r="A32" i="10"/>
  <c r="A31" i="10"/>
  <c r="A30" i="10"/>
  <c r="A29" i="10"/>
  <c r="A28" i="10"/>
  <c r="A27" i="10"/>
  <c r="A26" i="10"/>
  <c r="A25" i="10"/>
  <c r="A24" i="10"/>
  <c r="A23" i="10"/>
  <c r="A22" i="10"/>
  <c r="A21" i="10"/>
  <c r="A20" i="10"/>
  <c r="A19" i="10"/>
  <c r="A18" i="10"/>
  <c r="A17" i="10"/>
  <c r="A16" i="10"/>
  <c r="A15" i="10"/>
  <c r="A14" i="10"/>
  <c r="A58" i="10"/>
  <c r="A57" i="10"/>
  <c r="A56" i="10"/>
  <c r="A55" i="10"/>
  <c r="A54" i="10"/>
  <c r="A53" i="10"/>
  <c r="A52" i="10"/>
  <c r="A51" i="10"/>
  <c r="A50" i="10"/>
  <c r="A49" i="10"/>
  <c r="A48" i="10"/>
  <c r="A13" i="10"/>
  <c r="A12" i="10"/>
  <c r="A11" i="10"/>
  <c r="A10" i="10"/>
  <c r="A9" i="10"/>
  <c r="A8" i="10"/>
  <c r="A7" i="10"/>
  <c r="A6" i="10"/>
  <c r="A47" i="10"/>
  <c r="A46" i="10"/>
  <c r="A45" i="10"/>
  <c r="A44" i="10"/>
  <c r="A43" i="10"/>
  <c r="A42" i="10"/>
  <c r="A41" i="10"/>
  <c r="A40" i="10"/>
  <c r="A39" i="10"/>
  <c r="A38" i="10"/>
  <c r="A5" i="10"/>
  <c r="A37" i="10"/>
  <c r="A4" i="10"/>
  <c r="A36" i="10"/>
  <c r="A3" i="10"/>
  <c r="A2" i="10"/>
  <c r="A43" i="9"/>
  <c r="A42" i="9"/>
  <c r="A41" i="9"/>
  <c r="A40" i="9"/>
  <c r="A39" i="9"/>
  <c r="A38" i="9"/>
  <c r="A37" i="9"/>
  <c r="A36" i="9"/>
  <c r="A35" i="9"/>
  <c r="A34" i="9"/>
  <c r="A33" i="9"/>
  <c r="A32" i="9"/>
  <c r="A31" i="9"/>
  <c r="A7" i="9"/>
  <c r="A30" i="9"/>
  <c r="A29" i="9"/>
  <c r="A28" i="9"/>
  <c r="A27" i="9"/>
  <c r="A26" i="9"/>
  <c r="A25" i="9"/>
  <c r="A24" i="9"/>
  <c r="A23" i="9"/>
  <c r="A22" i="9"/>
  <c r="A6" i="9"/>
  <c r="A5" i="9"/>
  <c r="A21" i="9"/>
  <c r="A20" i="9"/>
  <c r="A19" i="9"/>
  <c r="A4" i="9"/>
  <c r="A18" i="9"/>
  <c r="A17" i="9"/>
  <c r="A16" i="9"/>
  <c r="A15" i="9"/>
  <c r="A14" i="9"/>
  <c r="A13" i="9"/>
  <c r="A3" i="9"/>
  <c r="A2" i="9"/>
  <c r="A12" i="9"/>
  <c r="A11" i="9"/>
  <c r="A10" i="9"/>
  <c r="A9" i="9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4" i="8"/>
  <c r="A4" i="6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8" i="7"/>
  <c r="A7" i="7"/>
  <c r="A6" i="7"/>
  <c r="A5" i="7"/>
  <c r="A4" i="7"/>
  <c r="A13" i="7"/>
  <c r="A12" i="7"/>
  <c r="A3" i="7"/>
  <c r="A2" i="7"/>
  <c r="A11" i="7"/>
  <c r="A10" i="7"/>
  <c r="A19" i="5"/>
  <c r="A17" i="5"/>
  <c r="A15" i="6"/>
  <c r="A14" i="6"/>
  <c r="A13" i="6"/>
  <c r="A12" i="6"/>
  <c r="A11" i="6"/>
  <c r="A10" i="6"/>
  <c r="A9" i="6"/>
  <c r="A8" i="6"/>
  <c r="A7" i="6"/>
  <c r="A6" i="6"/>
  <c r="A5" i="6"/>
  <c r="A22" i="5"/>
  <c r="A21" i="5"/>
  <c r="A20" i="5"/>
  <c r="A16" i="5"/>
  <c r="A15" i="5"/>
  <c r="A14" i="5"/>
  <c r="A13" i="5"/>
  <c r="A12" i="5"/>
  <c r="A11" i="5"/>
  <c r="A10" i="5"/>
  <c r="A9" i="5"/>
  <c r="A8" i="5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</calcChain>
</file>

<file path=xl/sharedStrings.xml><?xml version="1.0" encoding="utf-8"?>
<sst xmlns="http://schemas.openxmlformats.org/spreadsheetml/2006/main" count="11731" uniqueCount="3590">
  <si>
    <t>Coyote</t>
  </si>
  <si>
    <t>Dog</t>
  </si>
  <si>
    <t>Mongoose</t>
  </si>
  <si>
    <t>Raccoon</t>
  </si>
  <si>
    <t>Sheep</t>
  </si>
  <si>
    <t>Skunk</t>
  </si>
  <si>
    <t>Wolf</t>
  </si>
  <si>
    <t>S.E.</t>
  </si>
  <si>
    <t>Species</t>
  </si>
  <si>
    <t>Name</t>
    <phoneticPr fontId="21" type="noConversion"/>
  </si>
  <si>
    <t>Protein</t>
    <phoneticPr fontId="21" type="noConversion"/>
  </si>
  <si>
    <t>Unknown</t>
    <phoneticPr fontId="21" type="noConversion"/>
  </si>
  <si>
    <t>nucleoprotein</t>
  </si>
  <si>
    <t>glycoprotein</t>
  </si>
  <si>
    <t>Russia</t>
  </si>
  <si>
    <t>Israel</t>
  </si>
  <si>
    <t>Jordan</t>
  </si>
  <si>
    <t>Israel</t>
    <phoneticPr fontId="21" type="noConversion"/>
  </si>
  <si>
    <t>China</t>
  </si>
  <si>
    <t>Mexico</t>
  </si>
  <si>
    <t>Acc. N#</t>
  </si>
  <si>
    <t>Isolate</t>
  </si>
  <si>
    <t>Host</t>
  </si>
  <si>
    <t>Geographic Origin</t>
  </si>
  <si>
    <t>Collection Date</t>
  </si>
  <si>
    <t>Coyote</t>
    <phoneticPr fontId="21" type="noConversion"/>
  </si>
  <si>
    <t>AY561764</t>
    <phoneticPr fontId="21" type="noConversion"/>
  </si>
  <si>
    <t>247coahcy01</t>
  </si>
  <si>
    <t>FJ228520</t>
    <phoneticPr fontId="21" type="noConversion"/>
  </si>
  <si>
    <t>33CAUSCY1990</t>
  </si>
  <si>
    <t>FJ228526</t>
    <phoneticPr fontId="21" type="noConversion"/>
  </si>
  <si>
    <t>247Mxcoahcy01</t>
  </si>
  <si>
    <t>FJ228529</t>
    <phoneticPr fontId="21" type="noConversion"/>
  </si>
  <si>
    <t>USTXCY2204</t>
  </si>
  <si>
    <t>FJ228530</t>
    <phoneticPr fontId="21" type="noConversion"/>
  </si>
  <si>
    <t>H2USTXWillcy98</t>
  </si>
  <si>
    <t>FJ228536</t>
    <phoneticPr fontId="21" type="noConversion"/>
  </si>
  <si>
    <t>TX692007</t>
  </si>
  <si>
    <t>FJ228551</t>
    <phoneticPr fontId="21" type="noConversion"/>
  </si>
  <si>
    <t>D5TXJimHoggcy1994</t>
  </si>
  <si>
    <t>FJ228552</t>
    <phoneticPr fontId="21" type="noConversion"/>
  </si>
  <si>
    <t>D1TXCYKleberg1994</t>
  </si>
  <si>
    <t>FJ228557</t>
    <phoneticPr fontId="21" type="noConversion"/>
  </si>
  <si>
    <t>E11TxCyAtascosa1995</t>
  </si>
  <si>
    <t>FJ228563</t>
    <phoneticPr fontId="21" type="noConversion"/>
  </si>
  <si>
    <t>C8TxCyWillacy1993</t>
  </si>
  <si>
    <t>FJ228564</t>
    <phoneticPr fontId="21" type="noConversion"/>
  </si>
  <si>
    <t>F6TxCyJimHogg1996</t>
  </si>
  <si>
    <t>FJ228567</t>
    <phoneticPr fontId="21" type="noConversion"/>
  </si>
  <si>
    <t>E1TxCyLiveOak1995</t>
  </si>
  <si>
    <t>FJ228568</t>
    <phoneticPr fontId="21" type="noConversion"/>
  </si>
  <si>
    <t>C3TxCyStarr1993</t>
  </si>
  <si>
    <t>FJ228569</t>
    <phoneticPr fontId="21" type="noConversion"/>
  </si>
  <si>
    <t>A13TXCyJimWells1991</t>
  </si>
  <si>
    <t>FJ228571</t>
    <phoneticPr fontId="21" type="noConversion"/>
  </si>
  <si>
    <t>H1TxCyBrooks1998</t>
  </si>
  <si>
    <t>FJ228575</t>
    <phoneticPr fontId="21" type="noConversion"/>
  </si>
  <si>
    <t>H3TxCyKenedy1998</t>
  </si>
  <si>
    <t>FJ228576</t>
    <phoneticPr fontId="21" type="noConversion"/>
  </si>
  <si>
    <t>B15TxCyDuval1992</t>
  </si>
  <si>
    <t>FJ228577</t>
    <phoneticPr fontId="21" type="noConversion"/>
  </si>
  <si>
    <t>C5TxCyBrooks1993</t>
  </si>
  <si>
    <t>FJ228580</t>
    <phoneticPr fontId="21" type="noConversion"/>
  </si>
  <si>
    <t>G3TxCyWillacy1997</t>
  </si>
  <si>
    <t>FJ228584</t>
    <phoneticPr fontId="21" type="noConversion"/>
  </si>
  <si>
    <t>H4TxCyWillacy1998</t>
  </si>
  <si>
    <t>FJ228585</t>
    <phoneticPr fontId="21" type="noConversion"/>
  </si>
  <si>
    <t>D4TxCyStarr1994</t>
  </si>
  <si>
    <t>FJ228587</t>
    <phoneticPr fontId="21" type="noConversion"/>
  </si>
  <si>
    <t>C6TxCyWebb1993</t>
  </si>
  <si>
    <t>FJ228588</t>
    <phoneticPr fontId="21" type="noConversion"/>
  </si>
  <si>
    <t>B13TxCyZapata1992</t>
  </si>
  <si>
    <t>FJ228589</t>
    <phoneticPr fontId="21" type="noConversion"/>
  </si>
  <si>
    <t>I6TxCyWillacy1999</t>
  </si>
  <si>
    <t>FJ228591</t>
    <phoneticPr fontId="21" type="noConversion"/>
  </si>
  <si>
    <t>C1TxCyJimWells1993</t>
  </si>
  <si>
    <t>FJ228592</t>
    <phoneticPr fontId="21" type="noConversion"/>
  </si>
  <si>
    <t>A12TxCyJimWells1991</t>
  </si>
  <si>
    <t>FJ228594</t>
    <phoneticPr fontId="21" type="noConversion"/>
  </si>
  <si>
    <t>D8TxCyJimWells1994</t>
  </si>
  <si>
    <t>FJ228604</t>
    <phoneticPr fontId="21" type="noConversion"/>
  </si>
  <si>
    <t>A14TxCyJimWells1991</t>
  </si>
  <si>
    <t>FJ228605</t>
    <phoneticPr fontId="21" type="noConversion"/>
  </si>
  <si>
    <t>B19TxCyJimWells1992</t>
  </si>
  <si>
    <t>FJ228606</t>
    <phoneticPr fontId="21" type="noConversion"/>
  </si>
  <si>
    <t>A18TxCyBrooks1991</t>
  </si>
  <si>
    <t>FJ228607</t>
    <phoneticPr fontId="21" type="noConversion"/>
  </si>
  <si>
    <t>A16TxCyHidalgo1991</t>
  </si>
  <si>
    <t>FJ228608</t>
    <phoneticPr fontId="21" type="noConversion"/>
  </si>
  <si>
    <t>C7TxCyKleberg1993</t>
  </si>
  <si>
    <t>FJ228612</t>
    <phoneticPr fontId="21" type="noConversion"/>
  </si>
  <si>
    <t>A10TxCyStarr1991</t>
  </si>
  <si>
    <t>FJ228613</t>
    <phoneticPr fontId="21" type="noConversion"/>
  </si>
  <si>
    <t>B14TxCyKenedy1992</t>
  </si>
  <si>
    <t>FJ228614</t>
    <phoneticPr fontId="21" type="noConversion"/>
  </si>
  <si>
    <t>B18TxCyStarr1992</t>
  </si>
  <si>
    <t>FJ228616</t>
    <phoneticPr fontId="21" type="noConversion"/>
  </si>
  <si>
    <t>H2TxCyWillacy1998</t>
  </si>
  <si>
    <t>FJ228617</t>
    <phoneticPr fontId="21" type="noConversion"/>
  </si>
  <si>
    <t>E8TxCyLaSalle1995</t>
  </si>
  <si>
    <t>FJ228618</t>
    <phoneticPr fontId="21" type="noConversion"/>
  </si>
  <si>
    <t>E3TxCyHidalgo1995</t>
  </si>
  <si>
    <t>FJ228619</t>
    <phoneticPr fontId="21" type="noConversion"/>
  </si>
  <si>
    <t>B12TxCyJimHogg1992</t>
  </si>
  <si>
    <t>FJ228620</t>
    <phoneticPr fontId="21" type="noConversion"/>
  </si>
  <si>
    <t>G4TxCyWillacy1997</t>
  </si>
  <si>
    <t>FJ228622</t>
    <phoneticPr fontId="21" type="noConversion"/>
  </si>
  <si>
    <t>B16TxCyKleberg1992</t>
  </si>
  <si>
    <t>FJ228623</t>
    <phoneticPr fontId="21" type="noConversion"/>
  </si>
  <si>
    <t>F11TxCyStarr1996</t>
  </si>
  <si>
    <t>FJ228624</t>
    <phoneticPr fontId="21" type="noConversion"/>
  </si>
  <si>
    <t>A15TXCyJimWells1991</t>
  </si>
  <si>
    <t>FJ228625</t>
    <phoneticPr fontId="21" type="noConversion"/>
  </si>
  <si>
    <t>D6TxCyBrooks1994</t>
  </si>
  <si>
    <t>FJ228626</t>
    <phoneticPr fontId="21" type="noConversion"/>
  </si>
  <si>
    <t>A9TxCyStarr1991</t>
  </si>
  <si>
    <t>FJ228627</t>
    <phoneticPr fontId="21" type="noConversion"/>
  </si>
  <si>
    <t>G1TxCyWebb1997</t>
  </si>
  <si>
    <t>FJ228629</t>
    <phoneticPr fontId="21" type="noConversion"/>
  </si>
  <si>
    <t>B11TxCyBrooks1992</t>
  </si>
  <si>
    <t>FJ228632</t>
    <phoneticPr fontId="21" type="noConversion"/>
  </si>
  <si>
    <t>F1TxCyWebb1996</t>
  </si>
  <si>
    <t>FJ228633</t>
    <phoneticPr fontId="21" type="noConversion"/>
  </si>
  <si>
    <t>F5TxCyWebb1996</t>
  </si>
  <si>
    <t>FJ228634</t>
    <phoneticPr fontId="21" type="noConversion"/>
  </si>
  <si>
    <t>B17TxCyWebb1992</t>
  </si>
  <si>
    <t>FJ228636</t>
    <phoneticPr fontId="21" type="noConversion"/>
  </si>
  <si>
    <t>D2TxCyWebb1994</t>
  </si>
  <si>
    <t>FJ228637</t>
    <phoneticPr fontId="21" type="noConversion"/>
  </si>
  <si>
    <t>C9TxCyNueces1993</t>
  </si>
  <si>
    <t>FJ228639</t>
    <phoneticPr fontId="21" type="noConversion"/>
  </si>
  <si>
    <t>Txuscy25871994</t>
  </si>
  <si>
    <t>FJ228640</t>
    <phoneticPr fontId="21" type="noConversion"/>
  </si>
  <si>
    <t>C2TxCyDuval1993</t>
  </si>
  <si>
    <t>FJ228641</t>
    <phoneticPr fontId="21" type="noConversion"/>
  </si>
  <si>
    <t>TxUSCy2004</t>
  </si>
  <si>
    <t>FJ228644</t>
    <phoneticPr fontId="21" type="noConversion"/>
  </si>
  <si>
    <t>A17TxCyBrooks1991</t>
  </si>
  <si>
    <t>FJ228645</t>
    <phoneticPr fontId="21" type="noConversion"/>
  </si>
  <si>
    <t>D3TxCyWillacy1994</t>
  </si>
  <si>
    <t>FJ228648</t>
    <phoneticPr fontId="21" type="noConversion"/>
  </si>
  <si>
    <t>D7TxCyLiveOak1994</t>
  </si>
  <si>
    <t>FJ228650</t>
    <phoneticPr fontId="21" type="noConversion"/>
  </si>
  <si>
    <t>E2TxCyZavala1995</t>
  </si>
  <si>
    <t>FJ228651</t>
    <phoneticPr fontId="21" type="noConversion"/>
  </si>
  <si>
    <t>E4TxCyAtascosa1995</t>
  </si>
  <si>
    <t>FJ228652</t>
    <phoneticPr fontId="21" type="noConversion"/>
  </si>
  <si>
    <t>E5TxCyFrio1995</t>
  </si>
  <si>
    <t>FJ228653</t>
    <phoneticPr fontId="21" type="noConversion"/>
  </si>
  <si>
    <t>E6TxCyWebb1995</t>
  </si>
  <si>
    <t>FJ228654</t>
    <phoneticPr fontId="21" type="noConversion"/>
  </si>
  <si>
    <t>F10TxCySnPatricio1996</t>
  </si>
  <si>
    <t>FJ228655</t>
    <phoneticPr fontId="21" type="noConversion"/>
  </si>
  <si>
    <t>E7TxCyNueces1995</t>
  </si>
  <si>
    <t>FJ228656</t>
    <phoneticPr fontId="21" type="noConversion"/>
  </si>
  <si>
    <t>E9TxCyJimWells1995</t>
  </si>
  <si>
    <t>FJ228658</t>
    <phoneticPr fontId="21" type="noConversion"/>
  </si>
  <si>
    <t>E10TxCyLiveOak1995</t>
  </si>
  <si>
    <t>FJ228660</t>
    <phoneticPr fontId="21" type="noConversion"/>
  </si>
  <si>
    <t>F15TxCyNueces1996</t>
  </si>
  <si>
    <t>FJ228662</t>
    <phoneticPr fontId="21" type="noConversion"/>
  </si>
  <si>
    <t>F3TxCySnPatricio1996</t>
  </si>
  <si>
    <t>FJ228663</t>
    <phoneticPr fontId="21" type="noConversion"/>
  </si>
  <si>
    <t>F4TxCyJimWells1996</t>
  </si>
  <si>
    <t>FJ228664</t>
    <phoneticPr fontId="21" type="noConversion"/>
  </si>
  <si>
    <t>G2TxCySnPatricio1997</t>
  </si>
  <si>
    <t>FJ228665</t>
    <phoneticPr fontId="21" type="noConversion"/>
  </si>
  <si>
    <t>F2TxCyLaSalle1996</t>
  </si>
  <si>
    <t>FJ228670</t>
    <phoneticPr fontId="21" type="noConversion"/>
  </si>
  <si>
    <t>Txuscy28301995</t>
  </si>
  <si>
    <t>FJ228674</t>
    <phoneticPr fontId="21" type="noConversion"/>
  </si>
  <si>
    <t>causcy25201990</t>
  </si>
  <si>
    <t>FJ228676</t>
    <phoneticPr fontId="21" type="noConversion"/>
  </si>
  <si>
    <t>C10TxCyConcho1993</t>
  </si>
  <si>
    <t>FJ228683</t>
    <phoneticPr fontId="21" type="noConversion"/>
  </si>
  <si>
    <t>A11TxCyMedina1991</t>
  </si>
  <si>
    <t>FJ228685</t>
    <phoneticPr fontId="21" type="noConversion"/>
  </si>
  <si>
    <t>C4TxCyMedina1993</t>
  </si>
  <si>
    <t>Canis latrans</t>
  </si>
  <si>
    <t>Canada</t>
  </si>
  <si>
    <t>USA</t>
  </si>
  <si>
    <t>Brazil</t>
  </si>
  <si>
    <t>Wolf</t>
    <phoneticPr fontId="21" type="noConversion"/>
  </si>
  <si>
    <t>8653YOU</t>
  </si>
  <si>
    <t>AY091609</t>
    <phoneticPr fontId="21" type="noConversion"/>
  </si>
  <si>
    <t>Rv203</t>
  </si>
  <si>
    <t>Turkey</t>
    <phoneticPr fontId="21" type="noConversion"/>
  </si>
  <si>
    <t>Russia</t>
    <phoneticPr fontId="21" type="noConversion"/>
  </si>
  <si>
    <t>Iran</t>
    <phoneticPr fontId="21" type="noConversion"/>
  </si>
  <si>
    <t>AY352483</t>
    <phoneticPr fontId="21" type="noConversion"/>
  </si>
  <si>
    <t>765w</t>
  </si>
  <si>
    <t>AY352486</t>
    <phoneticPr fontId="21" type="noConversion"/>
  </si>
  <si>
    <t>3510w</t>
  </si>
  <si>
    <t>DQ010128</t>
    <phoneticPr fontId="21" type="noConversion"/>
  </si>
  <si>
    <t>RV1334</t>
  </si>
  <si>
    <t>DQ063259</t>
    <phoneticPr fontId="21" type="noConversion"/>
  </si>
  <si>
    <t>92RABN00595</t>
  </si>
  <si>
    <t>DQ300295</t>
    <phoneticPr fontId="21" type="noConversion"/>
  </si>
  <si>
    <t>Bul#9</t>
  </si>
  <si>
    <t>Bulgaria</t>
    <phoneticPr fontId="21" type="noConversion"/>
  </si>
  <si>
    <t>DQ837454</t>
    <phoneticPr fontId="21" type="noConversion"/>
  </si>
  <si>
    <t>wolf/OD6220/2005</t>
  </si>
  <si>
    <t>DQ837473</t>
    <phoneticPr fontId="21" type="noConversion"/>
  </si>
  <si>
    <t>wolf/SP1662/1997</t>
  </si>
  <si>
    <t>EF614256</t>
    <phoneticPr fontId="21" type="noConversion"/>
  </si>
  <si>
    <t>Mongolia4</t>
  </si>
  <si>
    <t>Mongolia</t>
    <phoneticPr fontId="21" type="noConversion"/>
  </si>
  <si>
    <t>U22483</t>
    <phoneticPr fontId="21" type="noConversion"/>
  </si>
  <si>
    <t>8702IRA</t>
  </si>
  <si>
    <t>U42704</t>
    <phoneticPr fontId="21" type="noConversion"/>
  </si>
  <si>
    <t>U43018</t>
    <phoneticPr fontId="21" type="noConversion"/>
  </si>
  <si>
    <t>9320IRA</t>
  </si>
  <si>
    <t>Bosnia</t>
  </si>
  <si>
    <t>SouthAfrica</t>
  </si>
  <si>
    <t>Tanzania</t>
  </si>
  <si>
    <t>AY034165</t>
  </si>
  <si>
    <t>A503</t>
  </si>
  <si>
    <t>Hyena</t>
    <phoneticPr fontId="21" type="noConversion"/>
  </si>
  <si>
    <t>AY034166</t>
  </si>
  <si>
    <t>A540</t>
  </si>
  <si>
    <t>AY034167</t>
  </si>
  <si>
    <t>S186</t>
  </si>
  <si>
    <t>AY034168</t>
  </si>
  <si>
    <t>S226</t>
  </si>
  <si>
    <t>AY034169</t>
  </si>
  <si>
    <t>S83</t>
  </si>
  <si>
    <t>AY034170</t>
  </si>
  <si>
    <t>X518</t>
  </si>
  <si>
    <t>Tanzania</t>
    <phoneticPr fontId="21" type="noConversion"/>
  </si>
  <si>
    <t>AY034171</t>
  </si>
  <si>
    <t>X542</t>
  </si>
  <si>
    <t>AY034172</t>
    <phoneticPr fontId="21" type="noConversion"/>
  </si>
  <si>
    <t>X622</t>
  </si>
  <si>
    <t>DQ900566</t>
    <phoneticPr fontId="21" type="noConversion"/>
  </si>
  <si>
    <t>RV853</t>
  </si>
  <si>
    <t>DQ900567</t>
    <phoneticPr fontId="21" type="noConversion"/>
  </si>
  <si>
    <t>A04-5091</t>
  </si>
  <si>
    <t>DQ900568</t>
    <phoneticPr fontId="21" type="noConversion"/>
  </si>
  <si>
    <t>Cc3/04</t>
  </si>
  <si>
    <t>DQ900569</t>
    <phoneticPr fontId="21" type="noConversion"/>
  </si>
  <si>
    <t>Cc4/04</t>
  </si>
  <si>
    <t>Namibia</t>
  </si>
  <si>
    <t>1988_1999</t>
  </si>
  <si>
    <t>Crocuta crocuta</t>
  </si>
  <si>
    <t>GU086634</t>
  </si>
  <si>
    <t>GU086616</t>
  </si>
  <si>
    <t>Sibiu/RO-5</t>
  </si>
  <si>
    <t>Neamt/RO-57</t>
  </si>
  <si>
    <t>Romania</t>
  </si>
  <si>
    <t>Canis lupus</t>
  </si>
  <si>
    <t>AB083800</t>
    <phoneticPr fontId="21" type="noConversion"/>
  </si>
  <si>
    <t>BRhr18</t>
  </si>
  <si>
    <t>Horse</t>
    <phoneticPr fontId="21" type="noConversion"/>
  </si>
  <si>
    <t>AB083804</t>
    <phoneticPr fontId="21" type="noConversion"/>
  </si>
  <si>
    <t>BRhr31</t>
  </si>
  <si>
    <t>AB110660</t>
  </si>
  <si>
    <t>Brazil</t>
    <phoneticPr fontId="21" type="noConversion"/>
  </si>
  <si>
    <t>AB110662</t>
  </si>
  <si>
    <t>Botswana</t>
    <phoneticPr fontId="21" type="noConversion"/>
  </si>
  <si>
    <t>EU981923</t>
    <phoneticPr fontId="21" type="noConversion"/>
  </si>
  <si>
    <t>IP6775U/08</t>
  </si>
  <si>
    <t>Uruguay</t>
    <phoneticPr fontId="21" type="noConversion"/>
  </si>
  <si>
    <t>EU981928</t>
    <phoneticPr fontId="21" type="noConversion"/>
  </si>
  <si>
    <t>IP6780U/08</t>
  </si>
  <si>
    <t>FJ649038</t>
  </si>
  <si>
    <t>98PIRACAIA4568E</t>
  </si>
  <si>
    <t>FJ649039</t>
  </si>
  <si>
    <t>99VARGEM5767E</t>
  </si>
  <si>
    <t>FJ649040</t>
  </si>
  <si>
    <t>00MONTESIAO210E</t>
  </si>
  <si>
    <t>FJ649041</t>
  </si>
  <si>
    <t>00VARGEM555E</t>
  </si>
  <si>
    <t>FJ649042</t>
  </si>
  <si>
    <t>01ITATIBA4693E</t>
  </si>
  <si>
    <t>FJ649173</t>
  </si>
  <si>
    <t>97BIRITIBAMIRIM455E</t>
  </si>
  <si>
    <t>FJ649174</t>
  </si>
  <si>
    <t>97CACAPAVA870E</t>
  </si>
  <si>
    <t>FJ649175</t>
  </si>
  <si>
    <t>98SOCORRO4850E</t>
  </si>
  <si>
    <t>FJ649176</t>
  </si>
  <si>
    <t>FJ649177</t>
  </si>
  <si>
    <t>99VARGEM2787E</t>
  </si>
  <si>
    <t>FJ649178</t>
  </si>
  <si>
    <t>FJ649179</t>
  </si>
  <si>
    <t>FJ649180</t>
  </si>
  <si>
    <t>FJ649181</t>
  </si>
  <si>
    <t>00VARGEM655E</t>
  </si>
  <si>
    <t>FJ649182</t>
  </si>
  <si>
    <t>00STAIZABEL1333E</t>
  </si>
  <si>
    <t>FJ649183</t>
  </si>
  <si>
    <t>00VARGEM1948E</t>
  </si>
  <si>
    <t>FJ649184</t>
  </si>
  <si>
    <t>00ARUJA2821E</t>
  </si>
  <si>
    <t>FJ649185</t>
  </si>
  <si>
    <t>01ITATIBA1422E</t>
  </si>
  <si>
    <t>FJ649186</t>
  </si>
  <si>
    <t>GQ160914</t>
  </si>
  <si>
    <t>07MococaSP2647E</t>
  </si>
  <si>
    <t>GQ160922</t>
  </si>
  <si>
    <t>08BragancaPaulistaSP1038E</t>
  </si>
  <si>
    <t>GQ160924</t>
  </si>
  <si>
    <t>08CacondeSP5037E</t>
  </si>
  <si>
    <t>GQ160930</t>
  </si>
  <si>
    <t>08ExtremaMG3821E</t>
  </si>
  <si>
    <t>GQ160931</t>
  </si>
  <si>
    <t>08FrancaSP10542E</t>
  </si>
  <si>
    <t>GQ160932</t>
  </si>
  <si>
    <t>08FrancaSP11075E</t>
  </si>
  <si>
    <t>GQ160935</t>
  </si>
  <si>
    <t>08JoanopolisSP3357E</t>
  </si>
  <si>
    <t>GQ160939</t>
  </si>
  <si>
    <t>08PedraBelaSP3829E</t>
  </si>
  <si>
    <t>GQ160949</t>
  </si>
  <si>
    <t>08SaoSebastiaodaGramaSP5790E</t>
  </si>
  <si>
    <t>GQ160957</t>
  </si>
  <si>
    <t>08VargemSP1696E</t>
  </si>
  <si>
    <t>GQ915415</t>
    <phoneticPr fontId="21" type="noConversion"/>
  </si>
  <si>
    <t>0319_02</t>
  </si>
  <si>
    <t>GQ915416</t>
    <phoneticPr fontId="21" type="noConversion"/>
  </si>
  <si>
    <t>0337_06</t>
  </si>
  <si>
    <t>GQ915431</t>
    <phoneticPr fontId="21" type="noConversion"/>
  </si>
  <si>
    <t>0963_02</t>
  </si>
  <si>
    <t>GQ915433</t>
    <phoneticPr fontId="21" type="noConversion"/>
  </si>
  <si>
    <t>004_04</t>
  </si>
  <si>
    <t>Thailand</t>
  </si>
  <si>
    <t>Equus ferus</t>
  </si>
  <si>
    <t>AB083808</t>
  </si>
  <si>
    <t>BRsp35</t>
  </si>
  <si>
    <t>AF033905</t>
  </si>
  <si>
    <t>9616FRA</t>
  </si>
  <si>
    <t>France</t>
  </si>
  <si>
    <t>AM292924</t>
  </si>
  <si>
    <t>RO-47</t>
  </si>
  <si>
    <t>Iran</t>
  </si>
  <si>
    <t>V703</t>
  </si>
  <si>
    <t>AY854537</t>
  </si>
  <si>
    <t>V1060</t>
  </si>
  <si>
    <t>Cuba</t>
  </si>
  <si>
    <t>AY854548</t>
  </si>
  <si>
    <t>V1088</t>
  </si>
  <si>
    <t>AY854563</t>
  </si>
  <si>
    <t>V1117</t>
  </si>
  <si>
    <t>AY854583</t>
  </si>
  <si>
    <t>DQ521212</t>
  </si>
  <si>
    <t>V704IRN</t>
  </si>
  <si>
    <t>DQ837397</t>
  </si>
  <si>
    <t>sheep/BM9877/1999</t>
  </si>
  <si>
    <t>DQ991119</t>
  </si>
  <si>
    <t>NIMMB3</t>
  </si>
  <si>
    <t>DQ991129</t>
  </si>
  <si>
    <t>NIMMB13</t>
  </si>
  <si>
    <t>DQ991130</t>
  </si>
  <si>
    <t>NIMMB14</t>
  </si>
  <si>
    <t>FJ228489</t>
  </si>
  <si>
    <t>3858Mxhgoov03</t>
  </si>
  <si>
    <t>FJ947023</t>
  </si>
  <si>
    <t>RV1737</t>
  </si>
  <si>
    <t>Sudan</t>
  </si>
  <si>
    <t>GQ915411</t>
  </si>
  <si>
    <t>0257_04</t>
  </si>
  <si>
    <t>GQ915427</t>
  </si>
  <si>
    <t>0697_02</t>
  </si>
  <si>
    <t>GU086620</t>
  </si>
  <si>
    <t>Ovis aries</t>
  </si>
  <si>
    <t>India</t>
  </si>
  <si>
    <t>AB206437</t>
    <phoneticPr fontId="21" type="noConversion"/>
  </si>
  <si>
    <t>BR-Pgt1</t>
  </si>
  <si>
    <t>Goat</t>
    <phoneticPr fontId="21" type="noConversion"/>
  </si>
  <si>
    <t>AB505875</t>
    <phoneticPr fontId="21" type="noConversion"/>
  </si>
  <si>
    <t>UGgt6</t>
  </si>
  <si>
    <t>AB505876</t>
    <phoneticPr fontId="21" type="noConversion"/>
  </si>
  <si>
    <t>UGgt7</t>
  </si>
  <si>
    <t>AB505881</t>
    <phoneticPr fontId="21" type="noConversion"/>
  </si>
  <si>
    <t>UGgt15</t>
  </si>
  <si>
    <t>AF325471</t>
    <phoneticPr fontId="21" type="noConversion"/>
  </si>
  <si>
    <t>CHI1-BK</t>
    <phoneticPr fontId="21" type="noConversion"/>
  </si>
  <si>
    <t>China</t>
    <phoneticPr fontId="21" type="noConversion"/>
  </si>
  <si>
    <t>AY062044</t>
    <phoneticPr fontId="21" type="noConversion"/>
  </si>
  <si>
    <t>Rv277</t>
    <phoneticPr fontId="21" type="noConversion"/>
  </si>
  <si>
    <t>Pakistan</t>
  </si>
  <si>
    <t>SriLanka</t>
  </si>
  <si>
    <t>V685</t>
  </si>
  <si>
    <t>AY330740</t>
  </si>
  <si>
    <t>RV392</t>
  </si>
  <si>
    <t>AY330748</t>
  </si>
  <si>
    <t>RV400</t>
  </si>
  <si>
    <t>AY330756</t>
  </si>
  <si>
    <t>RV474</t>
  </si>
  <si>
    <t>AY330757</t>
  </si>
  <si>
    <t>RV475</t>
  </si>
  <si>
    <t>AY330759</t>
  </si>
  <si>
    <t>RV477</t>
  </si>
  <si>
    <t>AY330762</t>
  </si>
  <si>
    <t>RV482</t>
  </si>
  <si>
    <t>277p</t>
  </si>
  <si>
    <t>Pakistan</t>
    <phoneticPr fontId="21" type="noConversion"/>
  </si>
  <si>
    <t>AY353896</t>
    <phoneticPr fontId="21" type="noConversion"/>
  </si>
  <si>
    <t>AY644762</t>
    <phoneticPr fontId="21" type="noConversion"/>
  </si>
  <si>
    <t>Goat393</t>
  </si>
  <si>
    <t>AY854552</t>
    <phoneticPr fontId="21" type="noConversion"/>
  </si>
  <si>
    <t>V1069</t>
  </si>
  <si>
    <t>Cuba</t>
    <phoneticPr fontId="21" type="noConversion"/>
  </si>
  <si>
    <t>AY854580</t>
    <phoneticPr fontId="21" type="noConversion"/>
  </si>
  <si>
    <t>AY987483</t>
    <phoneticPr fontId="21" type="noConversion"/>
  </si>
  <si>
    <t>GGC6</t>
  </si>
  <si>
    <t>AY987484</t>
    <phoneticPr fontId="21" type="noConversion"/>
  </si>
  <si>
    <t>GkGC6</t>
  </si>
  <si>
    <t>DQ105945</t>
    <phoneticPr fontId="21" type="noConversion"/>
  </si>
  <si>
    <t>R82</t>
  </si>
  <si>
    <t>DQ105946</t>
    <phoneticPr fontId="21" type="noConversion"/>
  </si>
  <si>
    <t>R98</t>
  </si>
  <si>
    <t>DQ105954</t>
    <phoneticPr fontId="21" type="noConversion"/>
  </si>
  <si>
    <t>R121</t>
  </si>
  <si>
    <t>DQ837422</t>
    <phoneticPr fontId="21" type="noConversion"/>
  </si>
  <si>
    <t>goat/J1/1999</t>
  </si>
  <si>
    <t>DQ900559</t>
    <phoneticPr fontId="21" type="noConversion"/>
  </si>
  <si>
    <t>DQ900560</t>
    <phoneticPr fontId="21" type="noConversion"/>
  </si>
  <si>
    <t>DQ991114</t>
    <phoneticPr fontId="21" type="noConversion"/>
  </si>
  <si>
    <t>MVCGB12</t>
  </si>
  <si>
    <t>DQ991115</t>
    <phoneticPr fontId="21" type="noConversion"/>
  </si>
  <si>
    <t>MVCGB13</t>
  </si>
  <si>
    <t>DQ991117</t>
    <phoneticPr fontId="21" type="noConversion"/>
  </si>
  <si>
    <t>MVCGB15</t>
  </si>
  <si>
    <t>EU086154</t>
    <phoneticPr fontId="21" type="noConversion"/>
  </si>
  <si>
    <t>9902NEP</t>
  </si>
  <si>
    <t>Nepal</t>
  </si>
  <si>
    <t>EU086197</t>
    <phoneticPr fontId="21" type="noConversion"/>
  </si>
  <si>
    <t>EU514581</t>
    <phoneticPr fontId="21" type="noConversion"/>
  </si>
  <si>
    <t>2049MAU/07</t>
  </si>
  <si>
    <t>Mauritania</t>
  </si>
  <si>
    <t>EU853642</t>
    <phoneticPr fontId="21" type="noConversion"/>
  </si>
  <si>
    <t>9136MAU</t>
  </si>
  <si>
    <t>EU888689</t>
    <phoneticPr fontId="21" type="noConversion"/>
  </si>
  <si>
    <t>RD99/06</t>
  </si>
  <si>
    <t>Nigeria</t>
  </si>
  <si>
    <t>FJ228531</t>
    <phoneticPr fontId="21" type="noConversion"/>
  </si>
  <si>
    <t>3127Mxtlxgt91</t>
  </si>
  <si>
    <t>FJ947004</t>
  </si>
  <si>
    <t>RV1349</t>
  </si>
  <si>
    <t>FJ947005</t>
  </si>
  <si>
    <t>RV1350</t>
  </si>
  <si>
    <t>FJ947006</t>
  </si>
  <si>
    <t>RV1548</t>
  </si>
  <si>
    <t>FJ947007</t>
  </si>
  <si>
    <t>RV1552</t>
  </si>
  <si>
    <t>FJ947008</t>
  </si>
  <si>
    <t>RV1584</t>
  </si>
  <si>
    <t>FJ947009</t>
  </si>
  <si>
    <t>RV1591</t>
  </si>
  <si>
    <t>FJ947012</t>
  </si>
  <si>
    <t>RV1609</t>
  </si>
  <si>
    <t>FJ947013</t>
  </si>
  <si>
    <t>RV1621</t>
  </si>
  <si>
    <t>Uganda</t>
  </si>
  <si>
    <t>Peru</t>
  </si>
  <si>
    <t>Capra aegagrus</t>
  </si>
  <si>
    <t>AF325473</t>
  </si>
  <si>
    <t>USA3-SK</t>
  </si>
  <si>
    <t>USA</t>
    <phoneticPr fontId="21" type="noConversion"/>
  </si>
  <si>
    <t>Skunk</t>
    <phoneticPr fontId="21" type="noConversion"/>
  </si>
  <si>
    <t>AF325474</t>
  </si>
  <si>
    <t>USA4-SK</t>
  </si>
  <si>
    <t>AF344304</t>
    <phoneticPr fontId="21" type="noConversion"/>
  </si>
  <si>
    <t>92RABL1741</t>
  </si>
  <si>
    <t>Canada</t>
    <phoneticPr fontId="21" type="noConversion"/>
  </si>
  <si>
    <t>AF344305</t>
    <phoneticPr fontId="21" type="noConversion"/>
  </si>
  <si>
    <t>92RBG1741</t>
  </si>
  <si>
    <t>AF344306</t>
    <phoneticPr fontId="21" type="noConversion"/>
  </si>
  <si>
    <t>92RABL00867</t>
  </si>
  <si>
    <t>AF344307</t>
    <phoneticPr fontId="21" type="noConversion"/>
  </si>
  <si>
    <t>92RBGL0867</t>
  </si>
  <si>
    <t>AF461045</t>
    <phoneticPr fontId="21" type="noConversion"/>
  </si>
  <si>
    <t>3789;WIDOH#16548</t>
  </si>
  <si>
    <t>AF483524</t>
    <phoneticPr fontId="21" type="noConversion"/>
  </si>
  <si>
    <t>AY170402</t>
    <phoneticPr fontId="21" type="noConversion"/>
  </si>
  <si>
    <t>AY170403</t>
    <phoneticPr fontId="21" type="noConversion"/>
  </si>
  <si>
    <t>AY170406</t>
    <phoneticPr fontId="21" type="noConversion"/>
  </si>
  <si>
    <t>AY170407</t>
    <phoneticPr fontId="21" type="noConversion"/>
  </si>
  <si>
    <t>AY170408</t>
    <phoneticPr fontId="21" type="noConversion"/>
  </si>
  <si>
    <t>AY170409</t>
    <phoneticPr fontId="21" type="noConversion"/>
  </si>
  <si>
    <t>AY170410</t>
    <phoneticPr fontId="21" type="noConversion"/>
  </si>
  <si>
    <t>AY170411</t>
    <phoneticPr fontId="21" type="noConversion"/>
  </si>
  <si>
    <t>AY170421</t>
  </si>
  <si>
    <t>AY170422</t>
  </si>
  <si>
    <t>AY170423</t>
  </si>
  <si>
    <t>AY170424</t>
  </si>
  <si>
    <t>AY170425</t>
  </si>
  <si>
    <t>AY170426</t>
  </si>
  <si>
    <t>AY170429</t>
  </si>
  <si>
    <t>AY170432</t>
  </si>
  <si>
    <t>AY704924</t>
    <phoneticPr fontId="21" type="noConversion"/>
  </si>
  <si>
    <t>SM1555</t>
  </si>
  <si>
    <t>AY704929</t>
    <phoneticPr fontId="21" type="noConversion"/>
  </si>
  <si>
    <t>SM1644</t>
  </si>
  <si>
    <t>AY704931</t>
    <phoneticPr fontId="21" type="noConversion"/>
  </si>
  <si>
    <t>SM1727</t>
  </si>
  <si>
    <t>AY704938</t>
    <phoneticPr fontId="21" type="noConversion"/>
  </si>
  <si>
    <t>SM6062</t>
  </si>
  <si>
    <t>AY704939</t>
    <phoneticPr fontId="21" type="noConversion"/>
  </si>
  <si>
    <t>SM6063</t>
  </si>
  <si>
    <t>SM6065a</t>
  </si>
  <si>
    <t>SM6065b</t>
  </si>
  <si>
    <t>AY704944</t>
    <phoneticPr fontId="21" type="noConversion"/>
  </si>
  <si>
    <t>SM6067</t>
  </si>
  <si>
    <t>AY704945</t>
    <phoneticPr fontId="21" type="noConversion"/>
  </si>
  <si>
    <t>SM6068</t>
  </si>
  <si>
    <t>AY704946</t>
    <phoneticPr fontId="21" type="noConversion"/>
  </si>
  <si>
    <t>SM6070</t>
  </si>
  <si>
    <t>AY704947</t>
  </si>
  <si>
    <t>SM6071</t>
  </si>
  <si>
    <t>AY704948</t>
    <phoneticPr fontId="21" type="noConversion"/>
  </si>
  <si>
    <t>SM6073</t>
  </si>
  <si>
    <t>AY704949</t>
  </si>
  <si>
    <t>SM6074</t>
  </si>
  <si>
    <t>AY704952</t>
  </si>
  <si>
    <t>AY704954</t>
  </si>
  <si>
    <t>AY704956</t>
  </si>
  <si>
    <t>AY704963</t>
  </si>
  <si>
    <t>AY704964</t>
  </si>
  <si>
    <t>AY704965</t>
  </si>
  <si>
    <t>AY704966</t>
  </si>
  <si>
    <t>AY704967</t>
  </si>
  <si>
    <t>AY704968</t>
  </si>
  <si>
    <t>AY704970</t>
  </si>
  <si>
    <t>SM6072</t>
  </si>
  <si>
    <t>AY704971</t>
  </si>
  <si>
    <t>DQ118246</t>
  </si>
  <si>
    <t>90RABN05809</t>
  </si>
  <si>
    <t>DQ118247</t>
  </si>
  <si>
    <t>90RABN05831</t>
  </si>
  <si>
    <t>DQ118249</t>
  </si>
  <si>
    <t>90RABN09141</t>
  </si>
  <si>
    <t>DQ123843</t>
  </si>
  <si>
    <t>90RABN09199</t>
  </si>
  <si>
    <t>DQ123846</t>
  </si>
  <si>
    <t>90RABN09255</t>
  </si>
  <si>
    <t>DQ123847</t>
  </si>
  <si>
    <t>90RABN09259</t>
  </si>
  <si>
    <t>DQ123848</t>
  </si>
  <si>
    <t>90RABN09268</t>
  </si>
  <si>
    <t>DQ123849</t>
  </si>
  <si>
    <t>90RABN09510</t>
  </si>
  <si>
    <t>DQ123851</t>
  </si>
  <si>
    <t>90RABN09932</t>
  </si>
  <si>
    <t>DQ125462</t>
  </si>
  <si>
    <t>91RABN02753</t>
  </si>
  <si>
    <t>EU345002</t>
    <phoneticPr fontId="21" type="noConversion"/>
  </si>
  <si>
    <t>EU345003</t>
    <phoneticPr fontId="21" type="noConversion"/>
  </si>
  <si>
    <t>EU345004</t>
    <phoneticPr fontId="21" type="noConversion"/>
  </si>
  <si>
    <t>L20671</t>
    <phoneticPr fontId="21" type="noConversion"/>
  </si>
  <si>
    <t>91RABN1578</t>
    <phoneticPr fontId="21" type="noConversion"/>
  </si>
  <si>
    <t>L20674</t>
  </si>
  <si>
    <t>91RABN2756</t>
    <phoneticPr fontId="21" type="noConversion"/>
  </si>
  <si>
    <t>1990_1992</t>
  </si>
  <si>
    <t>Mephitis mephitis</t>
  </si>
  <si>
    <t>V211</t>
  </si>
  <si>
    <t>V212</t>
  </si>
  <si>
    <t>V216</t>
  </si>
  <si>
    <t>GU086622</t>
  </si>
  <si>
    <t>RO-RV-60-07-SB</t>
  </si>
  <si>
    <t>AB041968</t>
    <phoneticPr fontId="21" type="noConversion"/>
  </si>
  <si>
    <t>SRL1143</t>
  </si>
  <si>
    <t>Cat</t>
    <phoneticPr fontId="21" type="noConversion"/>
  </si>
  <si>
    <t>AB083793</t>
    <phoneticPr fontId="21" type="noConversion"/>
  </si>
  <si>
    <t>BRct3</t>
  </si>
  <si>
    <t>AB083794</t>
    <phoneticPr fontId="21" type="noConversion"/>
  </si>
  <si>
    <t>BRct5</t>
  </si>
  <si>
    <t>AB110656</t>
    <phoneticPr fontId="21" type="noConversion"/>
  </si>
  <si>
    <t>AB154208</t>
    <phoneticPr fontId="21" type="noConversion"/>
  </si>
  <si>
    <t>SC01-68</t>
  </si>
  <si>
    <t>Indonesia</t>
    <phoneticPr fontId="21" type="noConversion"/>
  </si>
  <si>
    <t>AB154209</t>
    <phoneticPr fontId="21" type="noConversion"/>
  </si>
  <si>
    <t>SC01-74</t>
  </si>
  <si>
    <t>AB154210</t>
    <phoneticPr fontId="21" type="noConversion"/>
  </si>
  <si>
    <t>SC01-75</t>
  </si>
  <si>
    <t>AB154211</t>
    <phoneticPr fontId="21" type="noConversion"/>
  </si>
  <si>
    <t>SC02-82</t>
  </si>
  <si>
    <t>AB247408</t>
  </si>
  <si>
    <t>BRct333</t>
  </si>
  <si>
    <t>AB247409</t>
  </si>
  <si>
    <t>AB263293</t>
  </si>
  <si>
    <t>BRct4</t>
  </si>
  <si>
    <t>AB263296</t>
  </si>
  <si>
    <t>BRct9</t>
  </si>
  <si>
    <t>AB263299</t>
  </si>
  <si>
    <t>BRct14</t>
  </si>
  <si>
    <t>AB263301</t>
  </si>
  <si>
    <t>BRct20</t>
  </si>
  <si>
    <t>AB263302</t>
  </si>
  <si>
    <t>BRct21</t>
  </si>
  <si>
    <t>AB263303</t>
  </si>
  <si>
    <t>BRct22</t>
  </si>
  <si>
    <t>AB263305</t>
  </si>
  <si>
    <t>BRct25</t>
  </si>
  <si>
    <t>AB263306</t>
  </si>
  <si>
    <t>BRct26</t>
  </si>
  <si>
    <t>AB263307</t>
  </si>
  <si>
    <t>BRct27</t>
  </si>
  <si>
    <t>AB263315</t>
  </si>
  <si>
    <t>BRct112</t>
  </si>
  <si>
    <t>AB263318</t>
  </si>
  <si>
    <t>BRct120</t>
  </si>
  <si>
    <t>AB263325</t>
  </si>
  <si>
    <t>BRct319</t>
  </si>
  <si>
    <t>AB263330</t>
  </si>
  <si>
    <t>AB276309</t>
    <phoneticPr fontId="21" type="noConversion"/>
  </si>
  <si>
    <t>AB276310</t>
    <phoneticPr fontId="21" type="noConversion"/>
  </si>
  <si>
    <t>BRct116</t>
  </si>
  <si>
    <t>999c</t>
  </si>
  <si>
    <t>AY353858</t>
    <phoneticPr fontId="21" type="noConversion"/>
  </si>
  <si>
    <t>rv1589</t>
  </si>
  <si>
    <t>AY353875</t>
    <phoneticPr fontId="21" type="noConversion"/>
  </si>
  <si>
    <t>PuertoRico</t>
  </si>
  <si>
    <t>DQ837386</t>
    <phoneticPr fontId="21" type="noConversion"/>
  </si>
  <si>
    <t>cat/AF8045/1996</t>
  </si>
  <si>
    <t>DQ837449</t>
    <phoneticPr fontId="21" type="noConversion"/>
  </si>
  <si>
    <t>cat/NH8389/1998</t>
  </si>
  <si>
    <t>DQ900557</t>
    <phoneticPr fontId="21" type="noConversion"/>
  </si>
  <si>
    <t>RV757</t>
  </si>
  <si>
    <t>EF152237</t>
    <phoneticPr fontId="21" type="noConversion"/>
  </si>
  <si>
    <t>10566ctPB/2003</t>
  </si>
  <si>
    <t>EF152238</t>
    <phoneticPr fontId="21" type="noConversion"/>
  </si>
  <si>
    <t>10568ctPB/2003</t>
  </si>
  <si>
    <t>EF152239</t>
    <phoneticPr fontId="21" type="noConversion"/>
  </si>
  <si>
    <t>10564ctPB/2003</t>
  </si>
  <si>
    <t>EF152240</t>
    <phoneticPr fontId="21" type="noConversion"/>
  </si>
  <si>
    <t>10562ctPB/2003</t>
  </si>
  <si>
    <t>EF152265</t>
    <phoneticPr fontId="21" type="noConversion"/>
  </si>
  <si>
    <t>EU478504</t>
    <phoneticPr fontId="21" type="noConversion"/>
  </si>
  <si>
    <t>43BF</t>
  </si>
  <si>
    <t>BurkinaFaso</t>
  </si>
  <si>
    <t>EU827270</t>
    <phoneticPr fontId="21" type="noConversion"/>
  </si>
  <si>
    <t>21BF/2007</t>
  </si>
  <si>
    <t>EU853595</t>
    <phoneticPr fontId="21" type="noConversion"/>
  </si>
  <si>
    <t>07208SL</t>
  </si>
  <si>
    <t>SierraLeone</t>
  </si>
  <si>
    <t>EU853629</t>
    <phoneticPr fontId="21" type="noConversion"/>
  </si>
  <si>
    <t>07017SEN</t>
  </si>
  <si>
    <t>Senegal</t>
  </si>
  <si>
    <t>EU918626</t>
    <phoneticPr fontId="21" type="noConversion"/>
  </si>
  <si>
    <t>10566PBCT/2003</t>
  </si>
  <si>
    <t>EU918627</t>
    <phoneticPr fontId="21" type="noConversion"/>
  </si>
  <si>
    <t>10568PBCT/2003</t>
  </si>
  <si>
    <t>FJ228519</t>
    <phoneticPr fontId="21" type="noConversion"/>
  </si>
  <si>
    <t>3122Mxmichct90</t>
  </si>
  <si>
    <t>FJ228527</t>
    <phoneticPr fontId="21" type="noConversion"/>
  </si>
  <si>
    <t>3306Mxct02</t>
  </si>
  <si>
    <t>FJ545660</t>
    <phoneticPr fontId="21" type="noConversion"/>
  </si>
  <si>
    <t>SierraLeonne.07208SL/1997</t>
  </si>
  <si>
    <t>FJ545673</t>
    <phoneticPr fontId="21" type="noConversion"/>
  </si>
  <si>
    <t>Benin.8697BEN/1986</t>
  </si>
  <si>
    <t>Benin</t>
  </si>
  <si>
    <t>U22485</t>
    <phoneticPr fontId="21" type="noConversion"/>
  </si>
  <si>
    <t>8697BEN</t>
  </si>
  <si>
    <t>Benin</t>
    <phoneticPr fontId="21" type="noConversion"/>
  </si>
  <si>
    <t>Felis catus</t>
  </si>
  <si>
    <t>AB041967</t>
    <phoneticPr fontId="21" type="noConversion"/>
  </si>
  <si>
    <t>SRL1077</t>
  </si>
  <si>
    <t>Mongoose</t>
    <phoneticPr fontId="21" type="noConversion"/>
  </si>
  <si>
    <t>AY854502</t>
    <phoneticPr fontId="21" type="noConversion"/>
  </si>
  <si>
    <t>V1045</t>
  </si>
  <si>
    <t>AY854505</t>
    <phoneticPr fontId="21" type="noConversion"/>
  </si>
  <si>
    <t>V1079</t>
  </si>
  <si>
    <t>AY854508</t>
    <phoneticPr fontId="21" type="noConversion"/>
  </si>
  <si>
    <t>V1053</t>
  </si>
  <si>
    <t>AY854509</t>
    <phoneticPr fontId="21" type="noConversion"/>
  </si>
  <si>
    <t>V1049</t>
  </si>
  <si>
    <t>AY854513</t>
    <phoneticPr fontId="21" type="noConversion"/>
  </si>
  <si>
    <t>V1083</t>
  </si>
  <si>
    <t>AY854518</t>
    <phoneticPr fontId="21" type="noConversion"/>
  </si>
  <si>
    <t>V1136</t>
  </si>
  <si>
    <t>AY854525</t>
    <phoneticPr fontId="21" type="noConversion"/>
  </si>
  <si>
    <t>V1075</t>
  </si>
  <si>
    <t>AY854531</t>
    <phoneticPr fontId="21" type="noConversion"/>
  </si>
  <si>
    <t>V1121</t>
  </si>
  <si>
    <t>AY854533</t>
    <phoneticPr fontId="21" type="noConversion"/>
  </si>
  <si>
    <t>V1107</t>
  </si>
  <si>
    <t>AY854535</t>
    <phoneticPr fontId="21" type="noConversion"/>
  </si>
  <si>
    <t>V1058</t>
  </si>
  <si>
    <t>AY854538</t>
    <phoneticPr fontId="21" type="noConversion"/>
  </si>
  <si>
    <t>V1087</t>
  </si>
  <si>
    <t>AY854539</t>
    <phoneticPr fontId="21" type="noConversion"/>
  </si>
  <si>
    <t>V1057</t>
  </si>
  <si>
    <t>AY854543</t>
    <phoneticPr fontId="21" type="noConversion"/>
  </si>
  <si>
    <t>V1064</t>
  </si>
  <si>
    <t>AY854544</t>
    <phoneticPr fontId="21" type="noConversion"/>
  </si>
  <si>
    <t>V1067</t>
  </si>
  <si>
    <t>AY854546</t>
    <phoneticPr fontId="21" type="noConversion"/>
  </si>
  <si>
    <t>V1122</t>
  </si>
  <si>
    <t>AY854555</t>
    <phoneticPr fontId="21" type="noConversion"/>
  </si>
  <si>
    <t>V1091</t>
  </si>
  <si>
    <t>AY854558</t>
    <phoneticPr fontId="21" type="noConversion"/>
  </si>
  <si>
    <t>V1101</t>
  </si>
  <si>
    <t>AY854567</t>
    <phoneticPr fontId="21" type="noConversion"/>
  </si>
  <si>
    <t>V1036</t>
  </si>
  <si>
    <t>AY854570</t>
    <phoneticPr fontId="21" type="noConversion"/>
  </si>
  <si>
    <t>V1134</t>
  </si>
  <si>
    <t>AY854573</t>
    <phoneticPr fontId="21" type="noConversion"/>
  </si>
  <si>
    <t>V1090</t>
  </si>
  <si>
    <t>AY854576</t>
    <phoneticPr fontId="21" type="noConversion"/>
  </si>
  <si>
    <t>V1040</t>
  </si>
  <si>
    <t>EU086198</t>
    <phoneticPr fontId="21" type="noConversion"/>
  </si>
  <si>
    <t>9903NEP</t>
  </si>
  <si>
    <t>FJ228495</t>
    <phoneticPr fontId="21" type="noConversion"/>
  </si>
  <si>
    <t>Prmongoose2004</t>
  </si>
  <si>
    <t>AB041964</t>
    <phoneticPr fontId="21" type="noConversion"/>
  </si>
  <si>
    <t>SRL1032</t>
  </si>
  <si>
    <t>Jackal</t>
    <phoneticPr fontId="21" type="noConversion"/>
  </si>
  <si>
    <t>V715</t>
  </si>
  <si>
    <t>AY330733</t>
  </si>
  <si>
    <t>RV385</t>
  </si>
  <si>
    <t>AY330737</t>
  </si>
  <si>
    <t>RV389</t>
  </si>
  <si>
    <t>AY330747</t>
  </si>
  <si>
    <t>RV399</t>
  </si>
  <si>
    <t>AY330754</t>
  </si>
  <si>
    <t>RV472</t>
  </si>
  <si>
    <t>AY330761</t>
  </si>
  <si>
    <t>RV481</t>
  </si>
  <si>
    <t>AY536254</t>
  </si>
  <si>
    <t>RV1385</t>
  </si>
  <si>
    <t>AY536255</t>
  </si>
  <si>
    <t>RV1386</t>
  </si>
  <si>
    <t>AY536256</t>
  </si>
  <si>
    <t>RV1387</t>
  </si>
  <si>
    <t>AY536257</t>
  </si>
  <si>
    <t>RV1388</t>
  </si>
  <si>
    <t>AY854585</t>
    <phoneticPr fontId="21" type="noConversion"/>
  </si>
  <si>
    <t>DQ194864</t>
  </si>
  <si>
    <t>RV1497</t>
  </si>
  <si>
    <t>DQ194865</t>
  </si>
  <si>
    <t>RV1498</t>
  </si>
  <si>
    <t>DQ194866</t>
  </si>
  <si>
    <t>RV1499</t>
  </si>
  <si>
    <t>DQ194867</t>
  </si>
  <si>
    <t>RV1500</t>
  </si>
  <si>
    <t>DQ194868</t>
  </si>
  <si>
    <t>RV1501</t>
  </si>
  <si>
    <t>DQ194869</t>
  </si>
  <si>
    <t>RV1502</t>
  </si>
  <si>
    <t>DQ194870</t>
  </si>
  <si>
    <t>RV1503</t>
  </si>
  <si>
    <t>DQ194871</t>
  </si>
  <si>
    <t>RV1504</t>
  </si>
  <si>
    <t>DQ194872</t>
  </si>
  <si>
    <t>RV1505</t>
  </si>
  <si>
    <t>DQ194873</t>
  </si>
  <si>
    <t>RV1506</t>
  </si>
  <si>
    <t>DQ194874</t>
  </si>
  <si>
    <t>RV1507</t>
  </si>
  <si>
    <t>DQ194875</t>
  </si>
  <si>
    <t>RV1508</t>
  </si>
  <si>
    <t>DQ194876</t>
  </si>
  <si>
    <t>RV1509</t>
  </si>
  <si>
    <t>DQ194898</t>
  </si>
  <si>
    <t>RV1820</t>
  </si>
  <si>
    <t>DQ194899</t>
  </si>
  <si>
    <t>RV1824</t>
  </si>
  <si>
    <t>DQ194900</t>
  </si>
  <si>
    <t>RV1841</t>
  </si>
  <si>
    <t>DQ300297</t>
    <phoneticPr fontId="21" type="noConversion"/>
  </si>
  <si>
    <t>Bul#20</t>
  </si>
  <si>
    <t>DQ300301</t>
    <phoneticPr fontId="21" type="noConversion"/>
  </si>
  <si>
    <t>Bul#77</t>
  </si>
  <si>
    <t>DQ489861</t>
  </si>
  <si>
    <t>RV1869</t>
  </si>
  <si>
    <t>DQ489878</t>
  </si>
  <si>
    <t>RV1922</t>
  </si>
  <si>
    <t>DQ489894</t>
  </si>
  <si>
    <t>RV1948</t>
  </si>
  <si>
    <t>DQ837482</t>
    <phoneticPr fontId="21" type="noConversion"/>
  </si>
  <si>
    <t>jackal/TL8852/2004</t>
  </si>
  <si>
    <t>EU853583</t>
    <phoneticPr fontId="21" type="noConversion"/>
  </si>
  <si>
    <t>9027BUR</t>
  </si>
  <si>
    <t>Burundi</t>
    <phoneticPr fontId="21" type="noConversion"/>
  </si>
  <si>
    <t>U22649</t>
    <phoneticPr fontId="21" type="noConversion"/>
  </si>
  <si>
    <t>9227NA</t>
  </si>
  <si>
    <t>U43016</t>
    <phoneticPr fontId="21" type="noConversion"/>
  </si>
  <si>
    <t>9308IRA</t>
  </si>
  <si>
    <t>U43017</t>
    <phoneticPr fontId="21" type="noConversion"/>
  </si>
  <si>
    <t>9309IRA</t>
  </si>
  <si>
    <t>U43022</t>
    <phoneticPr fontId="21" type="noConversion"/>
  </si>
  <si>
    <t>9332ISR</t>
  </si>
  <si>
    <t>Botswana</t>
  </si>
  <si>
    <t>RO-1303</t>
  </si>
  <si>
    <t>GU086661</t>
  </si>
  <si>
    <t>Raccoon</t>
    <phoneticPr fontId="20" type="noConversion"/>
  </si>
  <si>
    <t>Poland</t>
    <phoneticPr fontId="20" type="noConversion"/>
  </si>
  <si>
    <t>AF325464</t>
    <phoneticPr fontId="20" type="noConversion"/>
  </si>
  <si>
    <t>POL1-RD</t>
  </si>
  <si>
    <t>Canada</t>
    <phoneticPr fontId="20" type="noConversion"/>
  </si>
  <si>
    <t>AF351826</t>
  </si>
  <si>
    <t>Russia</t>
    <phoneticPr fontId="20" type="noConversion"/>
  </si>
  <si>
    <t>AY704925</t>
    <phoneticPr fontId="20" type="noConversion"/>
  </si>
  <si>
    <t>SM1571</t>
  </si>
  <si>
    <t>AY704928</t>
    <phoneticPr fontId="20" type="noConversion"/>
  </si>
  <si>
    <t>SM1642</t>
  </si>
  <si>
    <t>AY704930</t>
    <phoneticPr fontId="20" type="noConversion"/>
  </si>
  <si>
    <t>SM1676</t>
  </si>
  <si>
    <t>AY704934</t>
    <phoneticPr fontId="20" type="noConversion"/>
  </si>
  <si>
    <t>SM2234</t>
  </si>
  <si>
    <t>AY704935</t>
    <phoneticPr fontId="20" type="noConversion"/>
  </si>
  <si>
    <t>SM2630</t>
  </si>
  <si>
    <t>SM1547</t>
  </si>
  <si>
    <t>SM1630</t>
  </si>
  <si>
    <t>SouthKorea</t>
  </si>
  <si>
    <t>DQ076094</t>
  </si>
  <si>
    <t>SKRRD0204CW</t>
  </si>
  <si>
    <t>DQ076096</t>
  </si>
  <si>
    <t>SKRRD0205HC</t>
  </si>
  <si>
    <t>DQ076098</t>
  </si>
  <si>
    <t>SKRRD0406CC</t>
  </si>
  <si>
    <t>DQ076099</t>
  </si>
  <si>
    <t>SKRRD9903YG</t>
  </si>
  <si>
    <t>DQ076102</t>
  </si>
  <si>
    <t>SKRRD9902PJ</t>
  </si>
  <si>
    <t>DQ076103</t>
  </si>
  <si>
    <t>SKRRD9901PJ</t>
  </si>
  <si>
    <t>DQ076121</t>
  </si>
  <si>
    <t>DQ076123</t>
  </si>
  <si>
    <t>DQ076126</t>
  </si>
  <si>
    <t>DQ076127</t>
  </si>
  <si>
    <t>DQ076128</t>
  </si>
  <si>
    <t>SKRRD0204HC</t>
  </si>
  <si>
    <t>Brazil</t>
    <phoneticPr fontId="20" type="noConversion"/>
  </si>
  <si>
    <t>DQ886039</t>
  </si>
  <si>
    <t>SM3372</t>
  </si>
  <si>
    <t>DQ886040</t>
  </si>
  <si>
    <t>SM1711</t>
  </si>
  <si>
    <t>DQ886041</t>
  </si>
  <si>
    <t>A033756NYrac1584</t>
  </si>
  <si>
    <t>DQ886042</t>
  </si>
  <si>
    <t>A033758NYrac1614</t>
  </si>
  <si>
    <t>DQ886043</t>
  </si>
  <si>
    <t>A033759NYrac1642</t>
  </si>
  <si>
    <t>DQ886044</t>
  </si>
  <si>
    <t>A033767NYrac1847</t>
  </si>
  <si>
    <t>DQ886045</t>
  </si>
  <si>
    <t>A047693PArac6301</t>
  </si>
  <si>
    <t>DQ886046</t>
  </si>
  <si>
    <t>A047700PArac7093</t>
  </si>
  <si>
    <t>DQ886047</t>
  </si>
  <si>
    <t>A047672PArac1719</t>
  </si>
  <si>
    <t>DQ886048</t>
  </si>
  <si>
    <t>A047698PArac6966</t>
  </si>
  <si>
    <t>DQ886049</t>
  </si>
  <si>
    <t>SM614</t>
  </si>
  <si>
    <t>DQ886050</t>
  </si>
  <si>
    <t>DQ886051</t>
  </si>
  <si>
    <t>SM0460</t>
  </si>
  <si>
    <t>DQ886052</t>
  </si>
  <si>
    <t>SM0461</t>
  </si>
  <si>
    <t>DQ886053</t>
  </si>
  <si>
    <t>SM4248</t>
  </si>
  <si>
    <t>DQ886054</t>
  </si>
  <si>
    <t>DQ886055</t>
  </si>
  <si>
    <t>DQ886056</t>
  </si>
  <si>
    <t>DQ886057</t>
  </si>
  <si>
    <t>SM2377</t>
  </si>
  <si>
    <t>DQ886058</t>
  </si>
  <si>
    <t>SM6407</t>
  </si>
  <si>
    <t>DQ886059</t>
  </si>
  <si>
    <t>SM6414</t>
  </si>
  <si>
    <t>DQ886060</t>
  </si>
  <si>
    <t>A047666PArac1089</t>
  </si>
  <si>
    <t>DQ886061</t>
  </si>
  <si>
    <t>SM6012</t>
  </si>
  <si>
    <t>DQ886062</t>
  </si>
  <si>
    <t>SM1748</t>
  </si>
  <si>
    <t>DQ886063</t>
  </si>
  <si>
    <t>DQ886064</t>
  </si>
  <si>
    <t>SM0845</t>
  </si>
  <si>
    <t>DQ886065</t>
  </si>
  <si>
    <t>SM1607</t>
  </si>
  <si>
    <t>DQ886066</t>
  </si>
  <si>
    <t>SM1610</t>
  </si>
  <si>
    <t>DQ886067</t>
  </si>
  <si>
    <t>SM2224</t>
  </si>
  <si>
    <t>DQ886068</t>
  </si>
  <si>
    <t>SM2682</t>
  </si>
  <si>
    <t>DQ886069</t>
  </si>
  <si>
    <t>SM2692</t>
  </si>
  <si>
    <t>DQ886070</t>
  </si>
  <si>
    <t>SM1845</t>
  </si>
  <si>
    <t>DQ886071</t>
  </si>
  <si>
    <t>A033190WVrac251</t>
  </si>
  <si>
    <t>DQ886072</t>
  </si>
  <si>
    <t>A033191WVrac278</t>
  </si>
  <si>
    <t>DQ886073</t>
  </si>
  <si>
    <t>A033192WVrac289</t>
  </si>
  <si>
    <t>DQ886074</t>
  </si>
  <si>
    <t>A033196WVrac390</t>
  </si>
  <si>
    <t>DQ886075</t>
  </si>
  <si>
    <t>A033202WVrac465</t>
  </si>
  <si>
    <t>DQ886076</t>
  </si>
  <si>
    <t>A033210WVrac553</t>
  </si>
  <si>
    <t>DQ888332</t>
  </si>
  <si>
    <t>DQ888333</t>
  </si>
  <si>
    <t>DQ888334</t>
  </si>
  <si>
    <t>DQ888335</t>
  </si>
  <si>
    <t>DQ888336</t>
  </si>
  <si>
    <t>DQ888337</t>
  </si>
  <si>
    <t>DQ888338</t>
  </si>
  <si>
    <t>DQ888339</t>
  </si>
  <si>
    <t>DQ888340</t>
  </si>
  <si>
    <t>DQ888341</t>
  </si>
  <si>
    <t>DQ888342</t>
  </si>
  <si>
    <t>DQ888343</t>
  </si>
  <si>
    <t>DQ888344</t>
  </si>
  <si>
    <t>DQ888345</t>
  </si>
  <si>
    <t>DQ888346</t>
  </si>
  <si>
    <t>DQ888347</t>
  </si>
  <si>
    <t>DQ888348</t>
  </si>
  <si>
    <t>DQ888349</t>
  </si>
  <si>
    <t>DQ888350</t>
  </si>
  <si>
    <t>DQ888351</t>
  </si>
  <si>
    <t>DQ888352</t>
  </si>
  <si>
    <t>DQ888353</t>
  </si>
  <si>
    <t>DQ888354</t>
  </si>
  <si>
    <t>DQ888355</t>
  </si>
  <si>
    <t>DQ888356</t>
  </si>
  <si>
    <t>DQ888357</t>
  </si>
  <si>
    <t>DQ888358</t>
  </si>
  <si>
    <t>DQ888359</t>
  </si>
  <si>
    <t>DQ888360</t>
  </si>
  <si>
    <t>DQ888361</t>
  </si>
  <si>
    <t>DQ888362</t>
  </si>
  <si>
    <t>DQ888363</t>
  </si>
  <si>
    <t>DQ888364</t>
  </si>
  <si>
    <t>DQ888365</t>
  </si>
  <si>
    <t>DQ888366</t>
  </si>
  <si>
    <t>DQ888367</t>
  </si>
  <si>
    <t>DQ888368</t>
  </si>
  <si>
    <t>DQ888369</t>
  </si>
  <si>
    <t>EF025117</t>
  </si>
  <si>
    <t>G_92-Rac</t>
  </si>
  <si>
    <t>EF025122</t>
  </si>
  <si>
    <t>G_98-Rac</t>
  </si>
  <si>
    <t>EF508133</t>
  </si>
  <si>
    <t>PA23</t>
  </si>
  <si>
    <t>EF508134</t>
  </si>
  <si>
    <t>PA30</t>
  </si>
  <si>
    <t>EF508135</t>
  </si>
  <si>
    <t>PA62</t>
  </si>
  <si>
    <t>EF508136</t>
  </si>
  <si>
    <t>WV19</t>
  </si>
  <si>
    <t>EF508137</t>
  </si>
  <si>
    <t>WV23</t>
  </si>
  <si>
    <t>EF508138</t>
  </si>
  <si>
    <t>WV26</t>
  </si>
  <si>
    <t>EF508139</t>
  </si>
  <si>
    <t>EF508140</t>
  </si>
  <si>
    <t>EF508141</t>
  </si>
  <si>
    <t>EF508142</t>
  </si>
  <si>
    <t>EF508143</t>
  </si>
  <si>
    <t>EF508144</t>
  </si>
  <si>
    <t>EU003121</t>
  </si>
  <si>
    <t>hOH02N</t>
  </si>
  <si>
    <t>EU003122</t>
  </si>
  <si>
    <t>hOH19N</t>
  </si>
  <si>
    <t>EU003123</t>
  </si>
  <si>
    <t>hOH23N</t>
  </si>
  <si>
    <t>EU003124</t>
  </si>
  <si>
    <t>OH04N</t>
  </si>
  <si>
    <t>EU003125</t>
  </si>
  <si>
    <t>OH17N</t>
  </si>
  <si>
    <t>EU003126</t>
  </si>
  <si>
    <t>OH23N</t>
  </si>
  <si>
    <t>EU003127</t>
  </si>
  <si>
    <t>PA02N</t>
  </si>
  <si>
    <t>EU003128</t>
  </si>
  <si>
    <t>PA42N</t>
  </si>
  <si>
    <t>EU006544</t>
  </si>
  <si>
    <t>hOH23G</t>
  </si>
  <si>
    <t>EU006545</t>
  </si>
  <si>
    <t>hOH02G</t>
  </si>
  <si>
    <t>EU006546</t>
  </si>
  <si>
    <t>hOH04G</t>
  </si>
  <si>
    <t>EU006547</t>
  </si>
  <si>
    <t>hOH05G</t>
  </si>
  <si>
    <t>EU006548</t>
  </si>
  <si>
    <t>hOH07G</t>
  </si>
  <si>
    <t>EU006549</t>
  </si>
  <si>
    <t>hOH19G</t>
  </si>
  <si>
    <t>EU006550</t>
  </si>
  <si>
    <t>hOH20G</t>
  </si>
  <si>
    <t>EU006551</t>
  </si>
  <si>
    <t>hOH21G</t>
  </si>
  <si>
    <t>EU006552</t>
  </si>
  <si>
    <t>OH17G</t>
  </si>
  <si>
    <t>EU006553</t>
  </si>
  <si>
    <t>OH01G</t>
  </si>
  <si>
    <t>EU006554</t>
  </si>
  <si>
    <t>OH04G</t>
  </si>
  <si>
    <t>EU006555</t>
  </si>
  <si>
    <t>OH10G</t>
  </si>
  <si>
    <t>EU006556</t>
  </si>
  <si>
    <t>OH11G</t>
  </si>
  <si>
    <t>EU006557</t>
  </si>
  <si>
    <t>OH12G</t>
  </si>
  <si>
    <t>EU006558</t>
  </si>
  <si>
    <t>OH15G</t>
  </si>
  <si>
    <t>EU006559</t>
  </si>
  <si>
    <t>OH16G</t>
  </si>
  <si>
    <t>EU006560</t>
  </si>
  <si>
    <t>PA22G</t>
  </si>
  <si>
    <t>EU006561</t>
  </si>
  <si>
    <t>OH18G</t>
  </si>
  <si>
    <t>EU006562</t>
  </si>
  <si>
    <t>OH23G</t>
  </si>
  <si>
    <t>EU006563</t>
  </si>
  <si>
    <t>PA02G</t>
  </si>
  <si>
    <t>EU006564</t>
  </si>
  <si>
    <t>PA04G</t>
  </si>
  <si>
    <t>EU006565</t>
  </si>
  <si>
    <t>PA10G</t>
  </si>
  <si>
    <t>EU006566</t>
  </si>
  <si>
    <t>PA15G</t>
  </si>
  <si>
    <t>EU006567</t>
  </si>
  <si>
    <t>PA19G</t>
  </si>
  <si>
    <t>EU006568</t>
  </si>
  <si>
    <t>PA55G</t>
  </si>
  <si>
    <t>EU006569</t>
  </si>
  <si>
    <t>PA25G</t>
  </si>
  <si>
    <t>EU006570</t>
  </si>
  <si>
    <t>PA26G</t>
  </si>
  <si>
    <t>EU006571</t>
  </si>
  <si>
    <t>PA27G</t>
  </si>
  <si>
    <t>EU006572</t>
  </si>
  <si>
    <t>PA32G</t>
  </si>
  <si>
    <t>EU006573</t>
  </si>
  <si>
    <t>PA33G</t>
  </si>
  <si>
    <t>EU006574</t>
  </si>
  <si>
    <t>PA38G</t>
  </si>
  <si>
    <t>EU006575</t>
  </si>
  <si>
    <t>PA42G</t>
  </si>
  <si>
    <t>EU006576</t>
  </si>
  <si>
    <t>WV16G</t>
  </si>
  <si>
    <t>EU006577</t>
  </si>
  <si>
    <t>PA57G</t>
  </si>
  <si>
    <t>EU006578</t>
  </si>
  <si>
    <t>PA58G</t>
  </si>
  <si>
    <t>EU006579</t>
  </si>
  <si>
    <t>WV01G</t>
  </si>
  <si>
    <t>EU006580</t>
  </si>
  <si>
    <t>WV06G</t>
  </si>
  <si>
    <t>EU006581</t>
  </si>
  <si>
    <t>WV07G</t>
  </si>
  <si>
    <t>EU006582</t>
  </si>
  <si>
    <t>WV09G</t>
  </si>
  <si>
    <t>EU006583</t>
  </si>
  <si>
    <t>WV11G</t>
  </si>
  <si>
    <t>EU006584</t>
  </si>
  <si>
    <t>WV30G</t>
  </si>
  <si>
    <t>EU006585</t>
  </si>
  <si>
    <t>WV18G</t>
  </si>
  <si>
    <t>EU006586</t>
  </si>
  <si>
    <t>WV21G</t>
  </si>
  <si>
    <t>EU006587</t>
  </si>
  <si>
    <t>WV24G</t>
  </si>
  <si>
    <t>EU006588</t>
  </si>
  <si>
    <t>WV25G</t>
  </si>
  <si>
    <t>EU006589</t>
  </si>
  <si>
    <t>WV27G</t>
  </si>
  <si>
    <t>EU006590</t>
  </si>
  <si>
    <t>WV28G</t>
  </si>
  <si>
    <t>EU006591</t>
  </si>
  <si>
    <t>WV48G</t>
  </si>
  <si>
    <t>EU006592</t>
  </si>
  <si>
    <t>WV37G</t>
  </si>
  <si>
    <t>EU006593</t>
  </si>
  <si>
    <t>WV40G</t>
  </si>
  <si>
    <t>EU006594</t>
  </si>
  <si>
    <t>WV42G</t>
  </si>
  <si>
    <t>EU006595</t>
  </si>
  <si>
    <t>WV45G</t>
  </si>
  <si>
    <t>EU006596</t>
  </si>
  <si>
    <t>WV46G</t>
  </si>
  <si>
    <t>EU006597</t>
  </si>
  <si>
    <t>WV47G</t>
  </si>
  <si>
    <t>EU284093</t>
    <phoneticPr fontId="20" type="noConversion"/>
  </si>
  <si>
    <t>NeiMeng927A</t>
  </si>
  <si>
    <t>EU284094</t>
    <phoneticPr fontId="20" type="noConversion"/>
  </si>
  <si>
    <t>NeiMeng1025C</t>
  </si>
  <si>
    <t>EU284095</t>
    <phoneticPr fontId="20" type="noConversion"/>
  </si>
  <si>
    <t>EU284096</t>
    <phoneticPr fontId="20" type="noConversion"/>
  </si>
  <si>
    <t>NeiMeng927B</t>
  </si>
  <si>
    <t>EU284097</t>
    <phoneticPr fontId="20" type="noConversion"/>
  </si>
  <si>
    <t>NeiMeng1025B</t>
  </si>
  <si>
    <t>EU284098</t>
    <phoneticPr fontId="20" type="noConversion"/>
  </si>
  <si>
    <t>EU311738</t>
    <phoneticPr fontId="20" type="noConversion"/>
  </si>
  <si>
    <t>RRVON-99-2</t>
  </si>
  <si>
    <t>EU652444</t>
    <phoneticPr fontId="20" type="noConversion"/>
  </si>
  <si>
    <t>EU652445</t>
    <phoneticPr fontId="20" type="noConversion"/>
  </si>
  <si>
    <t>FJ415313</t>
    <phoneticPr fontId="20" type="noConversion"/>
  </si>
  <si>
    <t>NeiMeng925</t>
  </si>
  <si>
    <t>U22840</t>
    <phoneticPr fontId="20" type="noConversion"/>
  </si>
  <si>
    <t>8618POL</t>
  </si>
  <si>
    <t>U27214</t>
    <phoneticPr fontId="20" type="noConversion"/>
  </si>
  <si>
    <t>NY516</t>
  </si>
  <si>
    <t>U27215</t>
    <phoneticPr fontId="20" type="noConversion"/>
  </si>
  <si>
    <t>NY771</t>
  </si>
  <si>
    <t>U27216</t>
    <phoneticPr fontId="20" type="noConversion"/>
  </si>
  <si>
    <t>FLA125</t>
  </si>
  <si>
    <t>U27217</t>
    <phoneticPr fontId="20" type="noConversion"/>
  </si>
  <si>
    <t>PAR89</t>
  </si>
  <si>
    <t>U27218</t>
    <phoneticPr fontId="20" type="noConversion"/>
  </si>
  <si>
    <t>U27219</t>
    <phoneticPr fontId="20" type="noConversion"/>
  </si>
  <si>
    <t>U27220</t>
    <phoneticPr fontId="20" type="noConversion"/>
  </si>
  <si>
    <t>U27221</t>
    <phoneticPr fontId="20" type="noConversion"/>
  </si>
  <si>
    <t>Procyon lotor</t>
  </si>
  <si>
    <t>Europe</t>
  </si>
  <si>
    <t>AB041965</t>
    <phoneticPr fontId="20" type="noConversion"/>
  </si>
  <si>
    <t>SRL1036</t>
  </si>
  <si>
    <t>Human</t>
    <phoneticPr fontId="20" type="noConversion"/>
  </si>
  <si>
    <t>AB083795</t>
    <phoneticPr fontId="20" type="noConversion"/>
  </si>
  <si>
    <t>BRhm6</t>
  </si>
  <si>
    <t>AB083801</t>
    <phoneticPr fontId="20" type="noConversion"/>
  </si>
  <si>
    <t>BRhm23</t>
  </si>
  <si>
    <t>AB110657</t>
    <phoneticPr fontId="20" type="noConversion"/>
  </si>
  <si>
    <t>AB247438</t>
  </si>
  <si>
    <t>AB247439</t>
  </si>
  <si>
    <t>BRhm327</t>
  </si>
  <si>
    <t>AB247440</t>
  </si>
  <si>
    <t>BRhm673</t>
  </si>
  <si>
    <t>AB247448</t>
  </si>
  <si>
    <t>BRhm328</t>
  </si>
  <si>
    <t>AB247450</t>
  </si>
  <si>
    <t>BRhm675</t>
  </si>
  <si>
    <t>AB276315</t>
  </si>
  <si>
    <t>BRhm671</t>
  </si>
  <si>
    <t>AF045166</t>
  </si>
  <si>
    <t>pehm3230</t>
  </si>
  <si>
    <t>Hungary</t>
    <phoneticPr fontId="20" type="noConversion"/>
  </si>
  <si>
    <t>AF325462</t>
    <phoneticPr fontId="20" type="noConversion"/>
  </si>
  <si>
    <t>HUN1-HM</t>
    <phoneticPr fontId="20" type="noConversion"/>
  </si>
  <si>
    <t>AF325465</t>
  </si>
  <si>
    <t>POL2-HM</t>
  </si>
  <si>
    <t>AF325466</t>
  </si>
  <si>
    <t>TUN1-HM</t>
  </si>
  <si>
    <t>Tunisia</t>
    <phoneticPr fontId="20" type="noConversion"/>
  </si>
  <si>
    <t>AF325469</t>
    <phoneticPr fontId="20" type="noConversion"/>
  </si>
  <si>
    <t>MOR3-HM</t>
  </si>
  <si>
    <t>Morocco</t>
    <phoneticPr fontId="20" type="noConversion"/>
  </si>
  <si>
    <t>AF325472</t>
    <phoneticPr fontId="20" type="noConversion"/>
  </si>
  <si>
    <t>IRN1-HM</t>
  </si>
  <si>
    <t>Iran</t>
    <phoneticPr fontId="20" type="noConversion"/>
  </si>
  <si>
    <t>AF325479</t>
  </si>
  <si>
    <t>NGA1-HM</t>
  </si>
  <si>
    <t>Nigeria</t>
    <phoneticPr fontId="20" type="noConversion"/>
  </si>
  <si>
    <t>AF325487</t>
  </si>
  <si>
    <t>MAL1-HM</t>
  </si>
  <si>
    <t>Malaysia</t>
    <phoneticPr fontId="20" type="noConversion"/>
  </si>
  <si>
    <t>AF325488</t>
  </si>
  <si>
    <t>THA1-HM</t>
  </si>
  <si>
    <t>Thailand</t>
    <phoneticPr fontId="20" type="noConversion"/>
  </si>
  <si>
    <t>AF394875</t>
    <phoneticPr fontId="20" type="noConversion"/>
  </si>
  <si>
    <t>AF394879</t>
    <phoneticPr fontId="20" type="noConversion"/>
  </si>
  <si>
    <t>AF394882</t>
    <phoneticPr fontId="20" type="noConversion"/>
  </si>
  <si>
    <t>Chile</t>
    <phoneticPr fontId="20" type="noConversion"/>
  </si>
  <si>
    <t>AF401285</t>
  </si>
  <si>
    <t>8743THA</t>
  </si>
  <si>
    <t>AF401287</t>
  </si>
  <si>
    <t>9107MAR</t>
  </si>
  <si>
    <t>RV61</t>
  </si>
  <si>
    <t>Rv1122</t>
  </si>
  <si>
    <t>Rv629</t>
  </si>
  <si>
    <t>AY103016</t>
    <phoneticPr fontId="20" type="noConversion"/>
  </si>
  <si>
    <t>AY103017</t>
    <phoneticPr fontId="20" type="noConversion"/>
  </si>
  <si>
    <t>Madagascar</t>
  </si>
  <si>
    <t>Indonesia</t>
  </si>
  <si>
    <t>AY218999</t>
  </si>
  <si>
    <t>HM208</t>
  </si>
  <si>
    <t>AY219000</t>
  </si>
  <si>
    <t>HM65</t>
  </si>
  <si>
    <t>AY219001</t>
  </si>
  <si>
    <t>HM75</t>
  </si>
  <si>
    <t>AY219002</t>
  </si>
  <si>
    <t>HM88</t>
  </si>
  <si>
    <t>Argentina</t>
    <phoneticPr fontId="20" type="noConversion"/>
  </si>
  <si>
    <t>AY257980</t>
  </si>
  <si>
    <t>AY257981</t>
  </si>
  <si>
    <t>AY257982</t>
  </si>
  <si>
    <t>AY257983</t>
  </si>
  <si>
    <t>AY352462</t>
  </si>
  <si>
    <t>RVHK</t>
  </si>
  <si>
    <t>AY352493</t>
  </si>
  <si>
    <t>India</t>
    <phoneticPr fontId="20" type="noConversion"/>
  </si>
  <si>
    <t>AY353864</t>
    <phoneticPr fontId="20" type="noConversion"/>
  </si>
  <si>
    <t>AY353894</t>
  </si>
  <si>
    <t>9106MAR</t>
  </si>
  <si>
    <t>Mexico</t>
    <phoneticPr fontId="20" type="noConversion"/>
  </si>
  <si>
    <t>04033MAD</t>
  </si>
  <si>
    <t>DQ420624</t>
  </si>
  <si>
    <t>China</t>
    <phoneticPr fontId="20" type="noConversion"/>
  </si>
  <si>
    <t>DQ666288</t>
    <phoneticPr fontId="20" type="noConversion"/>
  </si>
  <si>
    <t>Guizhou_A10</t>
  </si>
  <si>
    <t>DQ666320</t>
    <phoneticPr fontId="20" type="noConversion"/>
  </si>
  <si>
    <t>Jiangsu_Wx0(H)</t>
  </si>
  <si>
    <t>QC</t>
  </si>
  <si>
    <t>DQ837382</t>
  </si>
  <si>
    <t>human/145/1997</t>
  </si>
  <si>
    <t>DQ837383</t>
  </si>
  <si>
    <t>human/329/1996</t>
  </si>
  <si>
    <t>DQ837384</t>
  </si>
  <si>
    <t>human/445/2003</t>
  </si>
  <si>
    <t>SouthAfrica</t>
    <phoneticPr fontId="20" type="noConversion"/>
  </si>
  <si>
    <t>DQ849063</t>
    <phoneticPr fontId="20" type="noConversion"/>
  </si>
  <si>
    <t>EF152258</t>
    <phoneticPr fontId="20" type="noConversion"/>
  </si>
  <si>
    <t>6981hmPE/2005</t>
  </si>
  <si>
    <t>EF363727</t>
  </si>
  <si>
    <t>IP2293Pastaza_Ecuador/2005</t>
  </si>
  <si>
    <t>Ecuador</t>
    <phoneticPr fontId="20" type="noConversion"/>
  </si>
  <si>
    <t>EF363728</t>
  </si>
  <si>
    <t>IP2294Pastaza_Ecuador/2005</t>
  </si>
  <si>
    <t>EF363730</t>
  </si>
  <si>
    <t>IP9854Turiacu_Maranhao/2005</t>
  </si>
  <si>
    <t>EF363732</t>
  </si>
  <si>
    <t>IP5858Turiacu_Maranhao/2005</t>
  </si>
  <si>
    <t>EF363733</t>
  </si>
  <si>
    <t>IP7697CandidoMendes_Maranhao/2005</t>
  </si>
  <si>
    <t>EF363734</t>
  </si>
  <si>
    <t>IP9844Turiacu_Maranhao/2005</t>
  </si>
  <si>
    <t>EF363735</t>
  </si>
  <si>
    <t>IP9846Turiacu_Maranhao/2005</t>
  </si>
  <si>
    <t>EF363736</t>
  </si>
  <si>
    <t>IP9847Turiacu_Maranhao/2005</t>
  </si>
  <si>
    <t>EF363737</t>
  </si>
  <si>
    <t>IP9848Turiacu_Maranhao/2005</t>
  </si>
  <si>
    <t>EF363738</t>
  </si>
  <si>
    <t>IP9849Turiacu_Maranhao/2005</t>
  </si>
  <si>
    <t>EF363739</t>
  </si>
  <si>
    <t>IP9851Turiacu_Maranhao/2005</t>
  </si>
  <si>
    <t>EF363740</t>
  </si>
  <si>
    <t>IP9852Turiacu_Maranhao/2005</t>
  </si>
  <si>
    <t>EF363741</t>
  </si>
  <si>
    <t>IP9853Turiacu_Maranhao/2005</t>
  </si>
  <si>
    <t>EF363742</t>
  </si>
  <si>
    <t>IP3066Portel_Para/2004</t>
  </si>
  <si>
    <t>EF363743</t>
  </si>
  <si>
    <t>IP3067Portel_Para/2004</t>
  </si>
  <si>
    <t>EF363744</t>
  </si>
  <si>
    <t>IP3068Portel_Para/2004</t>
  </si>
  <si>
    <t>EF363745</t>
  </si>
  <si>
    <t>IP3069Portel_Para/2004</t>
  </si>
  <si>
    <t>EF363746</t>
  </si>
  <si>
    <t>IP3070Portel_Para/2004</t>
  </si>
  <si>
    <t>EF363747</t>
  </si>
  <si>
    <t>IP3072Portel_Para/2004</t>
  </si>
  <si>
    <t>EF363748</t>
  </si>
  <si>
    <t>IP3522Portel_Para/2004</t>
  </si>
  <si>
    <t>EF363749</t>
  </si>
  <si>
    <t>IP4795AugustoCorrea_Para/2005</t>
  </si>
  <si>
    <t>EF363750</t>
  </si>
  <si>
    <t>IP5213Viseu_Para/2004</t>
  </si>
  <si>
    <t>EF363751</t>
  </si>
  <si>
    <t>IP5214Viseu_Para/2004</t>
  </si>
  <si>
    <t>EF363752</t>
  </si>
  <si>
    <t>IP5447AugustoCorrea_Para/2005</t>
  </si>
  <si>
    <t>EF363753</t>
  </si>
  <si>
    <t>IP5448AugustoCorrea_Para/2005</t>
  </si>
  <si>
    <t>EF363754</t>
  </si>
  <si>
    <t>IP5449AugustoCorrea_Para/2005</t>
  </si>
  <si>
    <t>EF363755</t>
  </si>
  <si>
    <t>IP5450AugustoCorrea_Para/2005</t>
  </si>
  <si>
    <t>EF363756</t>
  </si>
  <si>
    <t>IP5453AugustoCorrea_Para/2005</t>
  </si>
  <si>
    <t>EF363757</t>
  </si>
  <si>
    <t>IP7541Viseu_Para/2005</t>
  </si>
  <si>
    <t>EF556197</t>
    <phoneticPr fontId="20" type="noConversion"/>
  </si>
  <si>
    <t>ZhejiangWz0(H)</t>
  </si>
  <si>
    <t>EF556198</t>
    <phoneticPr fontId="20" type="noConversion"/>
  </si>
  <si>
    <t>EF564174</t>
    <phoneticPr fontId="20" type="noConversion"/>
  </si>
  <si>
    <t>CTN181</t>
  </si>
  <si>
    <t>EU086139</t>
    <phoneticPr fontId="20" type="noConversion"/>
  </si>
  <si>
    <t>02040CHI</t>
  </si>
  <si>
    <t>EU086145</t>
    <phoneticPr fontId="20" type="noConversion"/>
  </si>
  <si>
    <t>02050CHI</t>
  </si>
  <si>
    <t>EU086155</t>
    <phoneticPr fontId="20" type="noConversion"/>
  </si>
  <si>
    <t>04030PHI</t>
  </si>
  <si>
    <t>Philippines</t>
  </si>
  <si>
    <t>EU086157</t>
    <phoneticPr fontId="20" type="noConversion"/>
  </si>
  <si>
    <t>8734THA</t>
  </si>
  <si>
    <t>EU086158</t>
    <phoneticPr fontId="20" type="noConversion"/>
  </si>
  <si>
    <t>EU086176</t>
  </si>
  <si>
    <t>EU086185</t>
  </si>
  <si>
    <t>EU086191</t>
  </si>
  <si>
    <t>9702INDI</t>
  </si>
  <si>
    <t>EU086203</t>
  </si>
  <si>
    <t>03006PHI</t>
  </si>
  <si>
    <t>EU086204</t>
  </si>
  <si>
    <t>03007PHI</t>
  </si>
  <si>
    <t>EU086205</t>
  </si>
  <si>
    <t>EU086206</t>
  </si>
  <si>
    <t>EU086207</t>
  </si>
  <si>
    <t>EU086208</t>
  </si>
  <si>
    <t>8738THA</t>
  </si>
  <si>
    <t>EU159377</t>
  </si>
  <si>
    <t>EU159387</t>
  </si>
  <si>
    <t>J</t>
  </si>
  <si>
    <t>EU159392</t>
  </si>
  <si>
    <t>SBH</t>
  </si>
  <si>
    <t>EU159398</t>
  </si>
  <si>
    <t>nu</t>
  </si>
  <si>
    <t>Hebei0(H)</t>
  </si>
  <si>
    <t>EU267745</t>
    <phoneticPr fontId="20" type="noConversion"/>
  </si>
  <si>
    <t>GuizhouAl0(H)</t>
  </si>
  <si>
    <t>EU267752</t>
    <phoneticPr fontId="20" type="noConversion"/>
  </si>
  <si>
    <t>EU267772</t>
    <phoneticPr fontId="20" type="noConversion"/>
  </si>
  <si>
    <t>JiangsuWx0(H)</t>
  </si>
  <si>
    <t>EU267777</t>
  </si>
  <si>
    <t>8764THA</t>
  </si>
  <si>
    <t>EU293111</t>
    <phoneticPr fontId="20" type="noConversion"/>
  </si>
  <si>
    <t>EU293121</t>
    <phoneticPr fontId="20" type="noConversion"/>
  </si>
  <si>
    <t>EU700029</t>
    <phoneticPr fontId="20" type="noConversion"/>
  </si>
  <si>
    <t>BeijingHu1</t>
  </si>
  <si>
    <t>EU700030</t>
    <phoneticPr fontId="20" type="noConversion"/>
  </si>
  <si>
    <t>ZhejiangWz1(H)</t>
  </si>
  <si>
    <t>EU700031</t>
  </si>
  <si>
    <t>EU700032</t>
  </si>
  <si>
    <t>EU836832</t>
  </si>
  <si>
    <t>Italy</t>
    <phoneticPr fontId="20" type="noConversion"/>
  </si>
  <si>
    <t>Italy</t>
  </si>
  <si>
    <t>EU853566</t>
  </si>
  <si>
    <t>86129TUN</t>
  </si>
  <si>
    <t>Tunisia</t>
  </si>
  <si>
    <t>EU853567</t>
  </si>
  <si>
    <t>9618ALG</t>
  </si>
  <si>
    <t>Algeria</t>
  </si>
  <si>
    <t>EU853568</t>
  </si>
  <si>
    <t>9619ALG</t>
  </si>
  <si>
    <t>EU853570</t>
  </si>
  <si>
    <t>9109MAR</t>
  </si>
  <si>
    <t>Morocco</t>
  </si>
  <si>
    <t>EU853571</t>
  </si>
  <si>
    <t>9108MAR</t>
  </si>
  <si>
    <t>EU853572</t>
  </si>
  <si>
    <t>8678MAR</t>
  </si>
  <si>
    <t>EU853573</t>
  </si>
  <si>
    <t>86130TUN</t>
  </si>
  <si>
    <t>EU853574</t>
  </si>
  <si>
    <t>8727TUN</t>
  </si>
  <si>
    <t>EU853575</t>
  </si>
  <si>
    <t>8676TUN</t>
  </si>
  <si>
    <t>EU853576</t>
  </si>
  <si>
    <t>86131TUN</t>
  </si>
  <si>
    <t>EU853577</t>
  </si>
  <si>
    <t>8675TUN</t>
  </si>
  <si>
    <t>EU853578</t>
  </si>
  <si>
    <t>86128TUN</t>
  </si>
  <si>
    <t>EU853579</t>
  </si>
  <si>
    <t>86127TUN</t>
  </si>
  <si>
    <t>EU853592</t>
  </si>
  <si>
    <t>07023SEN</t>
  </si>
  <si>
    <t>EU853626</t>
  </si>
  <si>
    <t>07207SEN</t>
  </si>
  <si>
    <t>EU853627</t>
  </si>
  <si>
    <t>07020SEN</t>
  </si>
  <si>
    <t>EU853628</t>
  </si>
  <si>
    <t>07209SEN</t>
  </si>
  <si>
    <t>EU853630</t>
  </si>
  <si>
    <t>07027SEN</t>
  </si>
  <si>
    <t>EU853631</t>
  </si>
  <si>
    <t>07024SEN</t>
  </si>
  <si>
    <t>EU853632</t>
  </si>
  <si>
    <t>07022SEN</t>
  </si>
  <si>
    <t>EU853633</t>
  </si>
  <si>
    <t>07011SEN</t>
  </si>
  <si>
    <t>EU853635</t>
  </si>
  <si>
    <t>07028SEN</t>
  </si>
  <si>
    <t>EU853636</t>
  </si>
  <si>
    <t>07029SEN</t>
  </si>
  <si>
    <t>EU853637</t>
  </si>
  <si>
    <t>07008SEN</t>
  </si>
  <si>
    <t>EU853638</t>
  </si>
  <si>
    <t>07018SEN</t>
  </si>
  <si>
    <t>EU853639</t>
  </si>
  <si>
    <t>07021SEN</t>
  </si>
  <si>
    <t>EU853640</t>
  </si>
  <si>
    <t>07019SEN</t>
  </si>
  <si>
    <t>EU853643</t>
  </si>
  <si>
    <t>07009SEN</t>
  </si>
  <si>
    <t>EU853644</t>
  </si>
  <si>
    <t>02025SEN</t>
  </si>
  <si>
    <t>FJ228492</t>
  </si>
  <si>
    <t>2153Salvhm02</t>
  </si>
  <si>
    <t>ElSalvador</t>
  </si>
  <si>
    <t>FJ228500</t>
  </si>
  <si>
    <t>1475peruhm2005</t>
  </si>
  <si>
    <t>FJ228508</t>
  </si>
  <si>
    <t>3121Mxdfhm91</t>
  </si>
  <si>
    <t>FJ228534</t>
  </si>
  <si>
    <t>fluryGA1939</t>
  </si>
  <si>
    <t>FJ440104</t>
  </si>
  <si>
    <t>eg1</t>
  </si>
  <si>
    <t>EquatorialGuinea</t>
  </si>
  <si>
    <t>FJ542364</t>
  </si>
  <si>
    <t>Oaxaca/California</t>
  </si>
  <si>
    <t>FJ545661</t>
    <phoneticPr fontId="20" type="noConversion"/>
  </si>
  <si>
    <t>Senegal.02025SEN/2001</t>
  </si>
  <si>
    <t>FJ545665</t>
    <phoneticPr fontId="20" type="noConversion"/>
  </si>
  <si>
    <t>Senegal.07209SEN/2007</t>
  </si>
  <si>
    <t>FJ829025</t>
    <phoneticPr fontId="20" type="noConversion"/>
  </si>
  <si>
    <t>IP4497hum/98CE</t>
  </si>
  <si>
    <t>FJ829028</t>
    <phoneticPr fontId="20" type="noConversion"/>
  </si>
  <si>
    <t>IP6643hum/08CE</t>
  </si>
  <si>
    <t>FJ959397</t>
    <phoneticPr fontId="20" type="noConversion"/>
  </si>
  <si>
    <t>CTN-1</t>
  </si>
  <si>
    <t>Zambia</t>
  </si>
  <si>
    <t>U22488</t>
  </si>
  <si>
    <t>8670NGA</t>
  </si>
  <si>
    <t>U22627</t>
  </si>
  <si>
    <t>8692EGY</t>
  </si>
  <si>
    <t>Egypt</t>
    <phoneticPr fontId="20" type="noConversion"/>
  </si>
  <si>
    <t>U22633</t>
  </si>
  <si>
    <t>8721AFS</t>
  </si>
  <si>
    <t>U22642</t>
  </si>
  <si>
    <t>U22852</t>
  </si>
  <si>
    <t>U43025</t>
    <phoneticPr fontId="20" type="noConversion"/>
  </si>
  <si>
    <t>9215HON</t>
    <phoneticPr fontId="20" type="noConversion"/>
  </si>
  <si>
    <t>U22841</t>
    <phoneticPr fontId="20" type="noConversion"/>
  </si>
  <si>
    <t>9110MEX</t>
  </si>
  <si>
    <t>Homo sapiens</t>
  </si>
  <si>
    <t>1988_1992</t>
  </si>
  <si>
    <t>Unknown</t>
  </si>
  <si>
    <t>Fox</t>
    <phoneticPr fontId="20" type="noConversion"/>
  </si>
  <si>
    <t>9147FRA</t>
  </si>
  <si>
    <t>France</t>
    <phoneticPr fontId="20" type="noConversion"/>
  </si>
  <si>
    <t>AF134325</t>
  </si>
  <si>
    <t>8663FRA</t>
  </si>
  <si>
    <t>AF134326</t>
  </si>
  <si>
    <t>9223FRA</t>
  </si>
  <si>
    <t>AF134327</t>
  </si>
  <si>
    <t>9353FRA</t>
  </si>
  <si>
    <t>AF134329</t>
  </si>
  <si>
    <t>8903FRA</t>
  </si>
  <si>
    <t>AF134330</t>
  </si>
  <si>
    <t>9427FRA</t>
  </si>
  <si>
    <t>AF134331</t>
  </si>
  <si>
    <t>94288FRA</t>
  </si>
  <si>
    <t>AF134332</t>
  </si>
  <si>
    <t>9445FRA</t>
  </si>
  <si>
    <t>AF134333</t>
  </si>
  <si>
    <t>9429FRA</t>
  </si>
  <si>
    <t>AF134334</t>
  </si>
  <si>
    <t>9383HON</t>
  </si>
  <si>
    <t>AF134337</t>
  </si>
  <si>
    <t>9212ALL</t>
  </si>
  <si>
    <t>Germany</t>
    <phoneticPr fontId="20" type="noConversion"/>
  </si>
  <si>
    <t>AF134338</t>
  </si>
  <si>
    <t>9202ALL</t>
  </si>
  <si>
    <t>AF134340</t>
  </si>
  <si>
    <t>9384HON</t>
  </si>
  <si>
    <t>AF134342</t>
  </si>
  <si>
    <t>9244FRA</t>
  </si>
  <si>
    <t>AF134345</t>
  </si>
  <si>
    <t>86107YOU</t>
  </si>
  <si>
    <t>AF325461</t>
    <phoneticPr fontId="20" type="noConversion"/>
  </si>
  <si>
    <t>FRA1-FX</t>
  </si>
  <si>
    <t>91RABN1578</t>
  </si>
  <si>
    <t>90RABN9285</t>
  </si>
  <si>
    <t>91RABN0783</t>
  </si>
  <si>
    <t>90RABN9196</t>
  </si>
  <si>
    <t>AF401286</t>
    <phoneticPr fontId="20" type="noConversion"/>
  </si>
  <si>
    <t>Tanzania</t>
    <phoneticPr fontId="20" type="noConversion"/>
  </si>
  <si>
    <t>Germany</t>
  </si>
  <si>
    <t>AY352487</t>
  </si>
  <si>
    <t>483a</t>
  </si>
  <si>
    <t>AY352488</t>
  </si>
  <si>
    <t>743a</t>
  </si>
  <si>
    <t>AY352500</t>
  </si>
  <si>
    <t>AY353876</t>
  </si>
  <si>
    <t>rv1596</t>
  </si>
  <si>
    <t>AY353888</t>
  </si>
  <si>
    <t>AY353889</t>
  </si>
  <si>
    <t>AY353899</t>
  </si>
  <si>
    <t>glycoprotein</t>
    <phoneticPr fontId="20" type="noConversion"/>
  </si>
  <si>
    <t>DQ108933</t>
  </si>
  <si>
    <t>90RABN05304</t>
  </si>
  <si>
    <t>DQ118245</t>
  </si>
  <si>
    <t>90RABN05305</t>
  </si>
  <si>
    <t>DQ123844</t>
  </si>
  <si>
    <t>90RABN09201</t>
  </si>
  <si>
    <t>DQ123845</t>
  </si>
  <si>
    <t>90RABN09236</t>
  </si>
  <si>
    <t>DQ123850</t>
  </si>
  <si>
    <t>90RABN09529</t>
  </si>
  <si>
    <t>DQ123852</t>
  </si>
  <si>
    <t>91RABN00870</t>
  </si>
  <si>
    <t>DQ123853</t>
  </si>
  <si>
    <t>91RABN00987</t>
  </si>
  <si>
    <t>DQ123854</t>
  </si>
  <si>
    <t>91RABN01322</t>
  </si>
  <si>
    <t>DQ125459</t>
  </si>
  <si>
    <t>91RABN01842</t>
  </si>
  <si>
    <t>DQ125460</t>
  </si>
  <si>
    <t>91RABN02012</t>
  </si>
  <si>
    <t>DQ125461</t>
  </si>
  <si>
    <t>91RABN02155</t>
  </si>
  <si>
    <t>DQ125464</t>
  </si>
  <si>
    <t>93RABN00176</t>
  </si>
  <si>
    <t>DQ125465</t>
  </si>
  <si>
    <t>93RABN0215</t>
  </si>
  <si>
    <t>DQ129670</t>
  </si>
  <si>
    <t>93RABN01288</t>
  </si>
  <si>
    <t>DQ129671</t>
  </si>
  <si>
    <t>93RABN00340</t>
  </si>
  <si>
    <t>DQ129672</t>
  </si>
  <si>
    <t>93RABN00661</t>
  </si>
  <si>
    <t>DQ129673</t>
  </si>
  <si>
    <t>93RABN01152</t>
  </si>
  <si>
    <t>DQ129674</t>
  </si>
  <si>
    <t>93RABN01832</t>
  </si>
  <si>
    <t>DQ129675</t>
  </si>
  <si>
    <t>93RABN01341</t>
  </si>
  <si>
    <t>DQ129676</t>
  </si>
  <si>
    <t>93RABN01437</t>
  </si>
  <si>
    <t>DQ129677</t>
  </si>
  <si>
    <t>93RABN04837</t>
  </si>
  <si>
    <t>DQ129678</t>
  </si>
  <si>
    <t>93RABN02565</t>
  </si>
  <si>
    <t>DQ129679</t>
  </si>
  <si>
    <t>93RABN04730</t>
  </si>
  <si>
    <t>DQ149104</t>
    <phoneticPr fontId="20" type="noConversion"/>
  </si>
  <si>
    <t>4371fxPI</t>
  </si>
  <si>
    <t>DQ837385</t>
    <phoneticPr fontId="20" type="noConversion"/>
  </si>
  <si>
    <t>fox/ab2437/2004</t>
  </si>
  <si>
    <t>DQ837388</t>
    <phoneticPr fontId="20" type="noConversion"/>
  </si>
  <si>
    <t>fox/AK0904/2000</t>
  </si>
  <si>
    <t>DQ837391</t>
    <phoneticPr fontId="20" type="noConversion"/>
  </si>
  <si>
    <t>fox/AR3889/1995</t>
  </si>
  <si>
    <t>DQ837396</t>
    <phoneticPr fontId="20" type="noConversion"/>
  </si>
  <si>
    <t>fox/BI7106/1998</t>
  </si>
  <si>
    <t>DQ837399</t>
    <phoneticPr fontId="20" type="noConversion"/>
  </si>
  <si>
    <t>fox/BQ7184/1998</t>
  </si>
  <si>
    <t>DQ837400</t>
    <phoneticPr fontId="20" type="noConversion"/>
  </si>
  <si>
    <t>fox/BR2323/1996</t>
  </si>
  <si>
    <t>DQ837402</t>
    <phoneticPr fontId="20" type="noConversion"/>
  </si>
  <si>
    <t>fox/BS7230/1999</t>
  </si>
  <si>
    <t>DQ837403</t>
    <phoneticPr fontId="20" type="noConversion"/>
  </si>
  <si>
    <t>fox/BS9207/1999</t>
  </si>
  <si>
    <t>DQ837404</t>
    <phoneticPr fontId="20" type="noConversion"/>
  </si>
  <si>
    <t>fox/DM2897/1999</t>
  </si>
  <si>
    <t>DQ837406</t>
    <phoneticPr fontId="20" type="noConversion"/>
  </si>
  <si>
    <t>fox/EG0699/1996</t>
  </si>
  <si>
    <t>DQ837407</t>
    <phoneticPr fontId="20" type="noConversion"/>
  </si>
  <si>
    <t>fox/EG8855/1996</t>
  </si>
  <si>
    <t>DQ837411</t>
    <phoneticPr fontId="20" type="noConversion"/>
  </si>
  <si>
    <t>fox/GR9489/1998</t>
  </si>
  <si>
    <t>DQ837412</t>
    <phoneticPr fontId="20" type="noConversion"/>
  </si>
  <si>
    <t>fox/HA5417/2000</t>
  </si>
  <si>
    <t>DQ837413</t>
    <phoneticPr fontId="20" type="noConversion"/>
  </si>
  <si>
    <t>fox/HA9119/2000</t>
  </si>
  <si>
    <t>DQ837416</t>
    <phoneticPr fontId="20" type="noConversion"/>
  </si>
  <si>
    <t>fox/HM0160/1999</t>
  </si>
  <si>
    <t>DQ837417</t>
    <phoneticPr fontId="20" type="noConversion"/>
  </si>
  <si>
    <t>fox/HO6890/1997</t>
  </si>
  <si>
    <t>DQ837418</t>
    <phoneticPr fontId="20" type="noConversion"/>
  </si>
  <si>
    <t>fox/HR1510/2004</t>
  </si>
  <si>
    <t>DQ837419</t>
    <phoneticPr fontId="20" type="noConversion"/>
  </si>
  <si>
    <t>fox/IH5700/1997</t>
  </si>
  <si>
    <t>DQ837420</t>
    <phoneticPr fontId="20" type="noConversion"/>
  </si>
  <si>
    <t>fox/IH9330/2003</t>
  </si>
  <si>
    <t>DQ837421</t>
    <phoneticPr fontId="20" type="noConversion"/>
  </si>
  <si>
    <t>fox/IO3216/2000</t>
  </si>
  <si>
    <t>DQ837434</t>
    <phoneticPr fontId="20" type="noConversion"/>
  </si>
  <si>
    <t>fox/KT1902/1995</t>
  </si>
  <si>
    <t>DQ837435</t>
    <phoneticPr fontId="20" type="noConversion"/>
  </si>
  <si>
    <t>fox/KT2969/1999</t>
  </si>
  <si>
    <t>DQ837438</t>
    <phoneticPr fontId="20" type="noConversion"/>
  </si>
  <si>
    <t>fox/KZ4230/1997</t>
  </si>
  <si>
    <t>DQ837439</t>
    <phoneticPr fontId="20" type="noConversion"/>
  </si>
  <si>
    <t>fox/KZ5918/1997</t>
  </si>
  <si>
    <t>DQ837440</t>
    <phoneticPr fontId="20" type="noConversion"/>
  </si>
  <si>
    <t>fox/MA3752/1996</t>
  </si>
  <si>
    <t>DQ837442</t>
    <phoneticPr fontId="20" type="noConversion"/>
  </si>
  <si>
    <t>fox/MI0338/1998</t>
  </si>
  <si>
    <t>DQ837444</t>
    <phoneticPr fontId="20" type="noConversion"/>
  </si>
  <si>
    <t>fox/MS3520/1997</t>
  </si>
  <si>
    <t>DQ837446</t>
    <phoneticPr fontId="20" type="noConversion"/>
  </si>
  <si>
    <t>fox/MU3996/2000</t>
  </si>
  <si>
    <t>DQ837450</t>
    <phoneticPr fontId="20" type="noConversion"/>
  </si>
  <si>
    <t>fox/NK5630/2000</t>
  </si>
  <si>
    <t>DQ837451</t>
    <phoneticPr fontId="20" type="noConversion"/>
  </si>
  <si>
    <t>fox/NR8863/2002</t>
  </si>
  <si>
    <t>DQ837452</t>
    <phoneticPr fontId="20" type="noConversion"/>
  </si>
  <si>
    <t>fox/NS3056/2004</t>
  </si>
  <si>
    <t>DQ837456</t>
    <phoneticPr fontId="20" type="noConversion"/>
  </si>
  <si>
    <t>fox/OM1958/1999</t>
  </si>
  <si>
    <t>DQ837457</t>
    <phoneticPr fontId="20" type="noConversion"/>
  </si>
  <si>
    <t>fox/OM1956/2000</t>
  </si>
  <si>
    <t>DQ837458</t>
    <phoneticPr fontId="20" type="noConversion"/>
  </si>
  <si>
    <t>fox/QD8617/1996</t>
  </si>
  <si>
    <t>DQ837459</t>
    <phoneticPr fontId="20" type="noConversion"/>
  </si>
  <si>
    <t>fox/RT6224/1999</t>
  </si>
  <si>
    <t>DQ837460</t>
    <phoneticPr fontId="20" type="noConversion"/>
  </si>
  <si>
    <t>fox/RZ4879/1998</t>
  </si>
  <si>
    <t>DQ837466</t>
    <phoneticPr fontId="20" type="noConversion"/>
  </si>
  <si>
    <t>fox/SM0034/2002</t>
  </si>
  <si>
    <t>DQ837481</t>
    <phoneticPr fontId="20" type="noConversion"/>
  </si>
  <si>
    <t>fox/TH6967/1997</t>
  </si>
  <si>
    <t>DQ837483</t>
    <phoneticPr fontId="20" type="noConversion"/>
  </si>
  <si>
    <t>fox/TM3205/1997</t>
  </si>
  <si>
    <t>DQ837484</t>
    <phoneticPr fontId="20" type="noConversion"/>
  </si>
  <si>
    <t>fox/VS3370/1995</t>
  </si>
  <si>
    <t>DQ837485</t>
    <phoneticPr fontId="20" type="noConversion"/>
  </si>
  <si>
    <t>fox/YA6530/1996</t>
  </si>
  <si>
    <t>DQ837487</t>
    <phoneticPr fontId="20" type="noConversion"/>
  </si>
  <si>
    <t>fox/YT3700/2004</t>
  </si>
  <si>
    <t>EF152231</t>
  </si>
  <si>
    <t>1406CthPE/2002</t>
  </si>
  <si>
    <t>EF152232</t>
  </si>
  <si>
    <t>9336CthBA/2004</t>
  </si>
  <si>
    <t>EF152233</t>
  </si>
  <si>
    <t>1407CthPE/2002</t>
  </si>
  <si>
    <t>EF152234</t>
  </si>
  <si>
    <t>10563CthBA/2003</t>
  </si>
  <si>
    <t>EF152235</t>
  </si>
  <si>
    <t>1403CthPE/2002</t>
  </si>
  <si>
    <t>EF152236</t>
  </si>
  <si>
    <t>4368CthPI/2005</t>
  </si>
  <si>
    <t>EF152241</t>
  </si>
  <si>
    <t>6334CthPI/2005</t>
  </si>
  <si>
    <t>EF152242</t>
  </si>
  <si>
    <t>4367CthPI/2005</t>
  </si>
  <si>
    <t>EF152243</t>
  </si>
  <si>
    <t>4372CthPI/2005</t>
  </si>
  <si>
    <t>EF152244</t>
  </si>
  <si>
    <t>4369CthPI/2005</t>
  </si>
  <si>
    <t>EF152245</t>
  </si>
  <si>
    <t>6976CthPE/2005</t>
  </si>
  <si>
    <t>EF152247</t>
  </si>
  <si>
    <t>6129CthPI/2004</t>
  </si>
  <si>
    <t>EF152248</t>
  </si>
  <si>
    <t>6967CthPE/2005</t>
  </si>
  <si>
    <t>EF152250</t>
  </si>
  <si>
    <t>6971CthPE/2005</t>
  </si>
  <si>
    <t>EF152251</t>
  </si>
  <si>
    <t>6974CthPE/2005</t>
  </si>
  <si>
    <t>EF152252</t>
  </si>
  <si>
    <t>6975CthPE/2005</t>
  </si>
  <si>
    <t>EF152253</t>
  </si>
  <si>
    <t>6978CthPE/2005</t>
  </si>
  <si>
    <t>EF152254</t>
  </si>
  <si>
    <t>6980CthPE/2005</t>
  </si>
  <si>
    <t>EF152255</t>
  </si>
  <si>
    <t>6970CthPE/2005</t>
  </si>
  <si>
    <t>EF152256</t>
  </si>
  <si>
    <t>6973CthPE/2005</t>
  </si>
  <si>
    <t>EF152257</t>
  </si>
  <si>
    <t>6977CthPE/2005</t>
  </si>
  <si>
    <t>EF152259</t>
  </si>
  <si>
    <t>1406CthPE/2005</t>
  </si>
  <si>
    <t>EF152267</t>
  </si>
  <si>
    <t>5070CthPI/2005</t>
  </si>
  <si>
    <t>EF152271</t>
  </si>
  <si>
    <t>6368CthPI/2005</t>
  </si>
  <si>
    <t>EF152272</t>
  </si>
  <si>
    <t>7576CthBA/2005</t>
  </si>
  <si>
    <t>EF152273</t>
  </si>
  <si>
    <t>7578CthBA/2005</t>
  </si>
  <si>
    <t>EF194159</t>
  </si>
  <si>
    <t>4372CthPI/2003</t>
  </si>
  <si>
    <t>EF194160</t>
  </si>
  <si>
    <t>9339CthBA/2004</t>
  </si>
  <si>
    <t>EF194161</t>
  </si>
  <si>
    <t>EF194162</t>
  </si>
  <si>
    <t>EF194163</t>
  </si>
  <si>
    <t>6053CthSE/2005</t>
  </si>
  <si>
    <t>EF194164</t>
  </si>
  <si>
    <t>EF194165</t>
  </si>
  <si>
    <t>6335CthPI/2005</t>
  </si>
  <si>
    <t>EF611828</t>
    <phoneticPr fontId="20" type="noConversion"/>
  </si>
  <si>
    <t>SG21</t>
  </si>
  <si>
    <t>EF611829</t>
    <phoneticPr fontId="20" type="noConversion"/>
  </si>
  <si>
    <t>SG19</t>
  </si>
  <si>
    <t>EF611830</t>
    <phoneticPr fontId="20" type="noConversion"/>
  </si>
  <si>
    <t>SG20</t>
  </si>
  <si>
    <t>EF611831</t>
    <phoneticPr fontId="20" type="noConversion"/>
  </si>
  <si>
    <t>SG22</t>
  </si>
  <si>
    <t>EF611833</t>
    <phoneticPr fontId="20" type="noConversion"/>
  </si>
  <si>
    <t>SG23</t>
  </si>
  <si>
    <t>EF611841</t>
    <phoneticPr fontId="20" type="noConversion"/>
  </si>
  <si>
    <t>A7007</t>
  </si>
  <si>
    <t>EF611842</t>
    <phoneticPr fontId="20" type="noConversion"/>
  </si>
  <si>
    <t>A6086</t>
  </si>
  <si>
    <t>EF611843</t>
    <phoneticPr fontId="20" type="noConversion"/>
  </si>
  <si>
    <t>A7027</t>
  </si>
  <si>
    <t>EF611845</t>
    <phoneticPr fontId="20" type="noConversion"/>
  </si>
  <si>
    <t>A7033</t>
  </si>
  <si>
    <t>EF611846</t>
    <phoneticPr fontId="20" type="noConversion"/>
  </si>
  <si>
    <t>A6054</t>
  </si>
  <si>
    <t>EF611847</t>
    <phoneticPr fontId="20" type="noConversion"/>
  </si>
  <si>
    <t>A6053</t>
  </si>
  <si>
    <t>EF611848</t>
    <phoneticPr fontId="20" type="noConversion"/>
  </si>
  <si>
    <t>A6013</t>
  </si>
  <si>
    <t>EF611849</t>
    <phoneticPr fontId="20" type="noConversion"/>
  </si>
  <si>
    <t>A6091</t>
  </si>
  <si>
    <t>EF611850</t>
    <phoneticPr fontId="20" type="noConversion"/>
  </si>
  <si>
    <t>A7032</t>
  </si>
  <si>
    <t>EF611851</t>
    <phoneticPr fontId="20" type="noConversion"/>
  </si>
  <si>
    <t>A7031</t>
  </si>
  <si>
    <t>EF611852</t>
    <phoneticPr fontId="20" type="noConversion"/>
  </si>
  <si>
    <t>A7026</t>
  </si>
  <si>
    <t>EF611854</t>
    <phoneticPr fontId="20" type="noConversion"/>
  </si>
  <si>
    <t>A0904</t>
  </si>
  <si>
    <t>EF611856</t>
    <phoneticPr fontId="20" type="noConversion"/>
  </si>
  <si>
    <t>A0906</t>
  </si>
  <si>
    <t>EF614254</t>
  </si>
  <si>
    <t>Mongolia6</t>
  </si>
  <si>
    <t>Mongolia</t>
    <phoneticPr fontId="20" type="noConversion"/>
  </si>
  <si>
    <t>EU293115</t>
    <phoneticPr fontId="20" type="noConversion"/>
  </si>
  <si>
    <t>EU886631</t>
  </si>
  <si>
    <t>SAD</t>
  </si>
  <si>
    <t>EU886632</t>
  </si>
  <si>
    <t>EU886633</t>
  </si>
  <si>
    <t>Austria</t>
  </si>
  <si>
    <t>EU886634</t>
  </si>
  <si>
    <t>EU886635</t>
  </si>
  <si>
    <t>EU886636</t>
  </si>
  <si>
    <t>EU918630</t>
  </si>
  <si>
    <t>4367PICth/2005</t>
  </si>
  <si>
    <t>EU918632</t>
  </si>
  <si>
    <t>5070PICth/2005</t>
  </si>
  <si>
    <t>EU918633</t>
  </si>
  <si>
    <t>6129PICth/2004</t>
  </si>
  <si>
    <t>EU918634</t>
  </si>
  <si>
    <t>6334PICth/2005</t>
  </si>
  <si>
    <t>EU918635</t>
  </si>
  <si>
    <t>6971PICth/2005</t>
  </si>
  <si>
    <t>EU918636</t>
  </si>
  <si>
    <t>6973PECth/2005</t>
  </si>
  <si>
    <t>EU918637</t>
  </si>
  <si>
    <t>6975PECth/2005</t>
  </si>
  <si>
    <t>EU918638</t>
  </si>
  <si>
    <t>1406PECth/2002</t>
  </si>
  <si>
    <t>EU918639</t>
  </si>
  <si>
    <t>1407PECth/2002</t>
  </si>
  <si>
    <t>EU918640</t>
  </si>
  <si>
    <t>6967PECth/2005</t>
  </si>
  <si>
    <t>EU918641</t>
  </si>
  <si>
    <t>4102PECth/2005</t>
  </si>
  <si>
    <t>EU918642</t>
  </si>
  <si>
    <t>4103PECt/2005</t>
  </si>
  <si>
    <t>EU918643</t>
  </si>
  <si>
    <t>7579BACth/2005</t>
  </si>
  <si>
    <t>EU918644</t>
  </si>
  <si>
    <t>10563BACth/2003</t>
  </si>
  <si>
    <t>EU918645</t>
  </si>
  <si>
    <t>9339BACth/2004</t>
  </si>
  <si>
    <t>EU918646</t>
  </si>
  <si>
    <t>6978PECth/2005</t>
  </si>
  <si>
    <t>EU918647</t>
  </si>
  <si>
    <t>6979PECth/2005</t>
  </si>
  <si>
    <t>EU918648</t>
  </si>
  <si>
    <t>6977PECth/2005</t>
  </si>
  <si>
    <t>EU918650</t>
  </si>
  <si>
    <t>6335PICth/2005</t>
  </si>
  <si>
    <t>FJ424484</t>
    <phoneticPr fontId="20" type="noConversion"/>
  </si>
  <si>
    <t>08RS-1981</t>
  </si>
  <si>
    <t>L20676</t>
    <phoneticPr fontId="20" type="noConversion"/>
  </si>
  <si>
    <t>U11734</t>
  </si>
  <si>
    <t>1991fox6199</t>
  </si>
  <si>
    <t>U11735</t>
  </si>
  <si>
    <t>1993fox2244</t>
  </si>
  <si>
    <t>U11736</t>
  </si>
  <si>
    <t>91RABN1035</t>
  </si>
  <si>
    <t>U11737</t>
  </si>
  <si>
    <t>93RABN0113</t>
  </si>
  <si>
    <t>U11739</t>
  </si>
  <si>
    <t>93RABN0173</t>
  </si>
  <si>
    <t>U11741</t>
  </si>
  <si>
    <t>91RABN2756</t>
  </si>
  <si>
    <t>U11742</t>
  </si>
  <si>
    <t>91RABN2901</t>
  </si>
  <si>
    <t>U11743</t>
  </si>
  <si>
    <t>91RABN3899</t>
  </si>
  <si>
    <t>U11744</t>
  </si>
  <si>
    <t>91RABN5532</t>
  </si>
  <si>
    <t>U11745</t>
  </si>
  <si>
    <t>91RABN5537</t>
  </si>
  <si>
    <t>U11746</t>
  </si>
  <si>
    <t>91RABN5643</t>
  </si>
  <si>
    <t>U11747</t>
  </si>
  <si>
    <t>91RABN6921</t>
  </si>
  <si>
    <t>U11748</t>
  </si>
  <si>
    <t>91RABN0730</t>
  </si>
  <si>
    <t>U11750</t>
  </si>
  <si>
    <t>90RABN9239</t>
  </si>
  <si>
    <t>U11751</t>
  </si>
  <si>
    <t>90RABN9339</t>
  </si>
  <si>
    <t>U11752</t>
  </si>
  <si>
    <t>90RABN9341</t>
  </si>
  <si>
    <t>U11753</t>
  </si>
  <si>
    <t>90RABN5803</t>
  </si>
  <si>
    <t>U11754</t>
  </si>
  <si>
    <t>90RABN5850</t>
  </si>
  <si>
    <t>U11755</t>
  </si>
  <si>
    <t>U11756</t>
  </si>
  <si>
    <t>U11757</t>
  </si>
  <si>
    <t>U11758</t>
  </si>
  <si>
    <t>U22474</t>
  </si>
  <si>
    <t>9147GSFRA</t>
  </si>
  <si>
    <t>U22475</t>
  </si>
  <si>
    <t>U22654</t>
  </si>
  <si>
    <t>8684GRO</t>
  </si>
  <si>
    <t xml:space="preserve">Greenland </t>
  </si>
  <si>
    <t>U22655</t>
  </si>
  <si>
    <t>9105CAN</t>
  </si>
  <si>
    <t>U22839</t>
  </si>
  <si>
    <t>86106YOU</t>
  </si>
  <si>
    <t xml:space="preserve">Yugoslavia </t>
  </si>
  <si>
    <t>U42605</t>
  </si>
  <si>
    <t>U42606</t>
  </si>
  <si>
    <t>U42607</t>
  </si>
  <si>
    <t>U42700</t>
  </si>
  <si>
    <t>U42701</t>
  </si>
  <si>
    <t>U42702</t>
  </si>
  <si>
    <t>9213ALL</t>
  </si>
  <si>
    <t>U42703</t>
  </si>
  <si>
    <t>U42706</t>
  </si>
  <si>
    <t>86111YOU</t>
  </si>
  <si>
    <t>Switzerland</t>
  </si>
  <si>
    <t>U43433</t>
  </si>
  <si>
    <t>Vulpes vulpes</t>
  </si>
  <si>
    <t>Alopex lagopus</t>
  </si>
  <si>
    <t>Cerdocyon thous</t>
  </si>
  <si>
    <r>
      <t>Na</t>
    </r>
    <r>
      <rPr>
        <sz val="12"/>
        <color theme="1"/>
        <rFont val="Calibri"/>
        <family val="2"/>
        <charset val="134"/>
        <scheme val="minor"/>
      </rPr>
      <t>m</t>
    </r>
    <r>
      <rPr>
        <sz val="12"/>
        <color theme="1"/>
        <rFont val="Calibri"/>
        <family val="2"/>
        <charset val="134"/>
        <scheme val="minor"/>
      </rPr>
      <t>ibia</t>
    </r>
  </si>
  <si>
    <t>Bat</t>
    <phoneticPr fontId="20" type="noConversion"/>
  </si>
  <si>
    <t>AB083807</t>
  </si>
  <si>
    <t>BRvmbt34</t>
  </si>
  <si>
    <t>AB117969</t>
  </si>
  <si>
    <t>BR-AL1</t>
  </si>
  <si>
    <t>AB117970</t>
  </si>
  <si>
    <t>BR-AL2</t>
  </si>
  <si>
    <t>AB117971</t>
  </si>
  <si>
    <t>BR-AL3</t>
  </si>
  <si>
    <t>AB117972</t>
  </si>
  <si>
    <t>BR-AP1</t>
  </si>
  <si>
    <t>AB201802</t>
  </si>
  <si>
    <t>BR-AL4</t>
  </si>
  <si>
    <t>AB201803</t>
  </si>
  <si>
    <t>BR-DR1</t>
  </si>
  <si>
    <t>AB201804</t>
  </si>
  <si>
    <t>BR-DR2</t>
  </si>
  <si>
    <t>AB201805</t>
  </si>
  <si>
    <t>BR-DR3</t>
  </si>
  <si>
    <t>AB201806</t>
  </si>
  <si>
    <t>BR-NL1</t>
  </si>
  <si>
    <t>AB201807</t>
  </si>
  <si>
    <t>BR-NL2</t>
  </si>
  <si>
    <t>AB201808</t>
  </si>
  <si>
    <t>BR-NL3</t>
  </si>
  <si>
    <t>AB201809</t>
  </si>
  <si>
    <t>BR-EA1</t>
  </si>
  <si>
    <t>AB201812</t>
  </si>
  <si>
    <t>BR-EF2</t>
  </si>
  <si>
    <t>AB201813</t>
  </si>
  <si>
    <t>BR-EF3</t>
  </si>
  <si>
    <t>AB201814</t>
  </si>
  <si>
    <t>BR-EF4</t>
  </si>
  <si>
    <t>AB201815</t>
  </si>
  <si>
    <t>BR-MM1</t>
  </si>
  <si>
    <t>AB201816</t>
  </si>
  <si>
    <t>BR-MM2</t>
  </si>
  <si>
    <t>AB201817</t>
  </si>
  <si>
    <t>BR-MR1</t>
  </si>
  <si>
    <t>AB201818</t>
  </si>
  <si>
    <t>BR-MA1</t>
  </si>
  <si>
    <t>AB201819</t>
  </si>
  <si>
    <t>BR-BAT1</t>
  </si>
  <si>
    <t>BR-DR5</t>
  </si>
  <si>
    <t>BR-DR6</t>
  </si>
  <si>
    <t>BR-DR7</t>
  </si>
  <si>
    <t>BR-DR8</t>
  </si>
  <si>
    <t>BR-DR9</t>
  </si>
  <si>
    <t>AB297627</t>
  </si>
  <si>
    <t>BR-A1</t>
  </si>
  <si>
    <t>AB297628</t>
  </si>
  <si>
    <t>BR-A2</t>
  </si>
  <si>
    <t>AB297629</t>
  </si>
  <si>
    <t>BR-AF1</t>
  </si>
  <si>
    <t>AB297630</t>
  </si>
  <si>
    <t>BR-AL6</t>
  </si>
  <si>
    <t>AB297631</t>
  </si>
  <si>
    <t>BR-AL7</t>
  </si>
  <si>
    <t>AB297632</t>
  </si>
  <si>
    <t>AB297633</t>
  </si>
  <si>
    <t>AB297634</t>
  </si>
  <si>
    <t>AB297635</t>
  </si>
  <si>
    <t>AB297636</t>
  </si>
  <si>
    <t>AB297637</t>
  </si>
  <si>
    <t>BR-DR10</t>
  </si>
  <si>
    <t>AB297638</t>
  </si>
  <si>
    <t>BR-DR11</t>
  </si>
  <si>
    <t>AB297639</t>
  </si>
  <si>
    <t>BR-DR12</t>
  </si>
  <si>
    <t>AB297640</t>
  </si>
  <si>
    <t>BR-DR13</t>
  </si>
  <si>
    <t>AB297641</t>
  </si>
  <si>
    <t>BR-DR14</t>
  </si>
  <si>
    <t>AB297642</t>
  </si>
  <si>
    <t>BR-DR16</t>
  </si>
  <si>
    <t>AB297643</t>
  </si>
  <si>
    <t>BR-DR18</t>
  </si>
  <si>
    <t>AB297644</t>
  </si>
  <si>
    <t>BR-DR19</t>
  </si>
  <si>
    <t>AB297645</t>
  </si>
  <si>
    <t>BR-DR20</t>
  </si>
  <si>
    <t>AB297646</t>
  </si>
  <si>
    <t>BR-DR21</t>
  </si>
  <si>
    <t>AB297647</t>
  </si>
  <si>
    <t>BR-NL4</t>
  </si>
  <si>
    <t>AB297648</t>
  </si>
  <si>
    <t>BR-TL1</t>
  </si>
  <si>
    <t>AB297649</t>
  </si>
  <si>
    <t>BR-TL2</t>
  </si>
  <si>
    <t>AB297650</t>
  </si>
  <si>
    <t>BR-BAT3</t>
  </si>
  <si>
    <t>AB297651</t>
  </si>
  <si>
    <t>BR-BAT13</t>
  </si>
  <si>
    <t>AB297652</t>
  </si>
  <si>
    <t>BR-BAT15</t>
  </si>
  <si>
    <t>AB297653</t>
  </si>
  <si>
    <t>BR-BAT16</t>
  </si>
  <si>
    <t>AB297654</t>
  </si>
  <si>
    <t>BR-BAT22</t>
  </si>
  <si>
    <t>AB297655</t>
  </si>
  <si>
    <t>BR-BAT26</t>
  </si>
  <si>
    <t>AB297656</t>
  </si>
  <si>
    <t>BR-BAT27</t>
  </si>
  <si>
    <t>AB297657</t>
  </si>
  <si>
    <t>BR-BAT28</t>
  </si>
  <si>
    <t>AB297658</t>
  </si>
  <si>
    <t>BR-BAT29</t>
  </si>
  <si>
    <t>AB297659</t>
  </si>
  <si>
    <t>BR-BAT31</t>
  </si>
  <si>
    <t>AB383162</t>
    <phoneticPr fontId="20" type="noConversion"/>
  </si>
  <si>
    <t>AB383165</t>
    <phoneticPr fontId="20" type="noConversion"/>
  </si>
  <si>
    <t>AB383166</t>
    <phoneticPr fontId="20" type="noConversion"/>
  </si>
  <si>
    <t>AB383167</t>
    <phoneticPr fontId="20" type="noConversion"/>
  </si>
  <si>
    <t>AB383169</t>
    <phoneticPr fontId="20" type="noConversion"/>
  </si>
  <si>
    <t>AB383170</t>
    <phoneticPr fontId="20" type="noConversion"/>
  </si>
  <si>
    <t>AB383171</t>
    <phoneticPr fontId="20" type="noConversion"/>
  </si>
  <si>
    <t>AB383172</t>
    <phoneticPr fontId="20" type="noConversion"/>
  </si>
  <si>
    <t>AB449206</t>
    <phoneticPr fontId="20" type="noConversion"/>
  </si>
  <si>
    <t>AB449207</t>
    <phoneticPr fontId="20" type="noConversion"/>
  </si>
  <si>
    <t>AB449208</t>
    <phoneticPr fontId="20" type="noConversion"/>
  </si>
  <si>
    <t>AB449209</t>
    <phoneticPr fontId="20" type="noConversion"/>
  </si>
  <si>
    <t>AB449210</t>
    <phoneticPr fontId="20" type="noConversion"/>
  </si>
  <si>
    <t>AB449215</t>
    <phoneticPr fontId="20" type="noConversion"/>
  </si>
  <si>
    <t>AB449216</t>
    <phoneticPr fontId="20" type="noConversion"/>
  </si>
  <si>
    <t>AB449217</t>
    <phoneticPr fontId="20" type="noConversion"/>
  </si>
  <si>
    <t>AF298141</t>
    <phoneticPr fontId="20" type="noConversion"/>
  </si>
  <si>
    <t>USA7-BT</t>
  </si>
  <si>
    <t>AF325492</t>
  </si>
  <si>
    <t>MEX2-VP</t>
  </si>
  <si>
    <t>AF325494</t>
  </si>
  <si>
    <t>USA8-BT</t>
  </si>
  <si>
    <t>AF325495</t>
  </si>
  <si>
    <t>USA9-BT</t>
  </si>
  <si>
    <t>DR.Braz</t>
  </si>
  <si>
    <t>Trinidad</t>
    <phoneticPr fontId="20" type="noConversion"/>
  </si>
  <si>
    <t>AF351827</t>
  </si>
  <si>
    <t>EF1;93RABN4001</t>
  </si>
  <si>
    <t>AF351828</t>
  </si>
  <si>
    <t>EF32;93RABN2994</t>
  </si>
  <si>
    <t>AF351829</t>
  </si>
  <si>
    <t>EF33;93RABN0058</t>
  </si>
  <si>
    <t>AF351830</t>
  </si>
  <si>
    <t>EF22;88RABL1319</t>
  </si>
  <si>
    <t>AF351831</t>
  </si>
  <si>
    <t>EF31;89RABL1461</t>
  </si>
  <si>
    <t>AF351832</t>
  </si>
  <si>
    <t>EF34;72R3675</t>
  </si>
  <si>
    <t>AF351833</t>
  </si>
  <si>
    <t>EF12;92RABL1816</t>
  </si>
  <si>
    <t>AF351834</t>
  </si>
  <si>
    <t>ML5;92RABL1872</t>
  </si>
  <si>
    <t>AF351835</t>
  </si>
  <si>
    <t>ME1;92RABL1947</t>
  </si>
  <si>
    <t>AF351836</t>
  </si>
  <si>
    <t>MC2;92RABL2520</t>
  </si>
  <si>
    <t>AF351837</t>
  </si>
  <si>
    <t>ML7;79RABL1020</t>
  </si>
  <si>
    <t>AF351838</t>
  </si>
  <si>
    <t>ML6;94RABN4887</t>
  </si>
  <si>
    <t>AF351839</t>
  </si>
  <si>
    <t>ML4;92RABL0415</t>
  </si>
  <si>
    <t>AF351840</t>
  </si>
  <si>
    <t>LAN12;88RABL1053</t>
  </si>
  <si>
    <t>AF351841</t>
  </si>
  <si>
    <t>LAN13;80RABN4398</t>
  </si>
  <si>
    <t>AF351842</t>
  </si>
  <si>
    <t>LAN8;92RABL1830</t>
  </si>
  <si>
    <t>AF351843</t>
  </si>
  <si>
    <t>LI;VO26</t>
  </si>
  <si>
    <t>AF351844</t>
  </si>
  <si>
    <t>LB1;94RABN4952</t>
  </si>
  <si>
    <t>AF351845</t>
  </si>
  <si>
    <t>LC1;92RABL2108</t>
  </si>
  <si>
    <t>AF351846</t>
  </si>
  <si>
    <t>LC2;93RABN6220</t>
  </si>
  <si>
    <t>AF351847</t>
  </si>
  <si>
    <t>AF351848</t>
  </si>
  <si>
    <t>CF1;98RABL2117</t>
  </si>
  <si>
    <t>AF351850</t>
  </si>
  <si>
    <t>IB.Ch;V013</t>
  </si>
  <si>
    <t>AF351851</t>
  </si>
  <si>
    <t>VV2;93RABN9722</t>
  </si>
  <si>
    <t>AF351852</t>
  </si>
  <si>
    <t>DR.Td2;V325</t>
  </si>
  <si>
    <t>AF351853</t>
  </si>
  <si>
    <t>EF55;97RABN7596</t>
  </si>
  <si>
    <t>AF351854</t>
  </si>
  <si>
    <t>EF72;V570</t>
  </si>
  <si>
    <t>AF351855</t>
  </si>
  <si>
    <t>EF19;91RABL1056</t>
  </si>
  <si>
    <t>AF351856</t>
  </si>
  <si>
    <t>LB6;91RABN6832</t>
  </si>
  <si>
    <t>AF351857</t>
  </si>
  <si>
    <t>LB7;V583</t>
  </si>
  <si>
    <t>AF351858</t>
  </si>
  <si>
    <t>LC8;96RABN4502</t>
  </si>
  <si>
    <t>AF351859</t>
  </si>
  <si>
    <t>EF57;97RABN6847</t>
  </si>
  <si>
    <t>AF351860</t>
  </si>
  <si>
    <t>EF71;V569</t>
  </si>
  <si>
    <t>AF351861</t>
  </si>
  <si>
    <t>EF3;72R4744</t>
  </si>
  <si>
    <t>AF351862</t>
  </si>
  <si>
    <t>EF40;95RABN4805</t>
  </si>
  <si>
    <t>AF394869</t>
  </si>
  <si>
    <t>AF394870</t>
  </si>
  <si>
    <t>AY039227</t>
  </si>
  <si>
    <t>Argentina</t>
  </si>
  <si>
    <t>AY854587</t>
    <phoneticPr fontId="20" type="noConversion"/>
  </si>
  <si>
    <t>V587</t>
  </si>
  <si>
    <t>AY854588</t>
    <phoneticPr fontId="20" type="noConversion"/>
  </si>
  <si>
    <t>V588</t>
  </si>
  <si>
    <t>9704ARG</t>
  </si>
  <si>
    <t>AY877434</t>
    <phoneticPr fontId="20" type="noConversion"/>
  </si>
  <si>
    <t>V919</t>
    <phoneticPr fontId="20" type="noConversion"/>
  </si>
  <si>
    <t>AY877435</t>
    <phoneticPr fontId="20" type="noConversion"/>
  </si>
  <si>
    <t>V920</t>
    <phoneticPr fontId="20" type="noConversion"/>
  </si>
  <si>
    <t>EF428577</t>
    <phoneticPr fontId="20" type="noConversion"/>
  </si>
  <si>
    <t>16-06</t>
  </si>
  <si>
    <t>EF428578</t>
    <phoneticPr fontId="20" type="noConversion"/>
  </si>
  <si>
    <t>24-06</t>
  </si>
  <si>
    <t>EF428579</t>
    <phoneticPr fontId="20" type="noConversion"/>
  </si>
  <si>
    <t>25-06</t>
  </si>
  <si>
    <t>EF428580</t>
    <phoneticPr fontId="20" type="noConversion"/>
  </si>
  <si>
    <t>26-06</t>
  </si>
  <si>
    <t>EF428581</t>
    <phoneticPr fontId="20" type="noConversion"/>
  </si>
  <si>
    <t>27-06</t>
  </si>
  <si>
    <t>EF428582</t>
    <phoneticPr fontId="20" type="noConversion"/>
  </si>
  <si>
    <t>31-06</t>
  </si>
  <si>
    <t>EU293116</t>
    <phoneticPr fontId="20" type="noConversion"/>
  </si>
  <si>
    <t>Uruguay</t>
  </si>
  <si>
    <t>EU981920</t>
  </si>
  <si>
    <t>IP6771U/08</t>
  </si>
  <si>
    <t>EU981922</t>
  </si>
  <si>
    <t>IP6773U/08</t>
  </si>
  <si>
    <t>EU981924</t>
  </si>
  <si>
    <t>IP6776U/08</t>
  </si>
  <si>
    <t>EU981927</t>
  </si>
  <si>
    <t>IP6779U/08</t>
  </si>
  <si>
    <t>EU981930</t>
  </si>
  <si>
    <t>IP6784U/07</t>
  </si>
  <si>
    <t>EU981931</t>
  </si>
  <si>
    <t>IP6785U/07</t>
  </si>
  <si>
    <t>FJ228486</t>
    <phoneticPr fontId="20" type="noConversion"/>
  </si>
  <si>
    <t>NMBATDic2007insteadofTB1</t>
  </si>
  <si>
    <t>SHBRV</t>
  </si>
  <si>
    <r>
      <rPr>
        <i/>
        <sz val="12"/>
        <color theme="1"/>
        <rFont val="Calibri"/>
        <scheme val="minor"/>
      </rPr>
      <t>Myotis</t>
    </r>
    <r>
      <rPr>
        <sz val="12"/>
        <color theme="1"/>
        <rFont val="Calibri"/>
        <family val="2"/>
        <charset val="134"/>
        <scheme val="minor"/>
      </rPr>
      <t xml:space="preserve"> sp.</t>
    </r>
  </si>
  <si>
    <r>
      <t>Myotis</t>
    </r>
    <r>
      <rPr>
        <sz val="12"/>
        <color rgb="FF000000"/>
        <rFont val="Calibri"/>
        <family val="2"/>
        <scheme val="minor"/>
      </rPr>
      <t xml:space="preserve"> sp.</t>
    </r>
  </si>
  <si>
    <t>Eptesicus fuscus</t>
  </si>
  <si>
    <t>Eptesicus furinalis</t>
  </si>
  <si>
    <t>Lasiurus borealis</t>
  </si>
  <si>
    <t>Lasiurus intermedias</t>
  </si>
  <si>
    <t>Desmodus rotundus</t>
  </si>
  <si>
    <r>
      <rPr>
        <i/>
        <sz val="12"/>
        <color theme="1"/>
        <rFont val="Calibri"/>
        <scheme val="minor"/>
      </rPr>
      <t>Desmondus</t>
    </r>
    <r>
      <rPr>
        <sz val="12"/>
        <color theme="1"/>
        <rFont val="Calibri"/>
        <family val="2"/>
        <charset val="134"/>
        <scheme val="minor"/>
      </rPr>
      <t xml:space="preserve"> sp.</t>
    </r>
  </si>
  <si>
    <t>Tadarida brasiliensis</t>
  </si>
  <si>
    <t>Lasionycteris noctivagans</t>
  </si>
  <si>
    <t>Artibeus lituratus</t>
  </si>
  <si>
    <r>
      <rPr>
        <i/>
        <sz val="12"/>
        <color theme="1"/>
        <rFont val="Calibri"/>
        <scheme val="minor"/>
      </rPr>
      <t>Artibeus</t>
    </r>
    <r>
      <rPr>
        <sz val="12"/>
        <color theme="1"/>
        <rFont val="Calibri"/>
        <family val="2"/>
        <charset val="134"/>
        <scheme val="minor"/>
      </rPr>
      <t xml:space="preserve"> sp.</t>
    </r>
  </si>
  <si>
    <t>Undetermined</t>
  </si>
  <si>
    <t>Pipistrellus hesperus</t>
  </si>
  <si>
    <t>Molossus abrasus</t>
  </si>
  <si>
    <t>Artibeus planirostris</t>
  </si>
  <si>
    <t>Artibeus fimbriatus</t>
  </si>
  <si>
    <t>Nyctinomops laticaudatus</t>
  </si>
  <si>
    <t>Molossus rufus</t>
  </si>
  <si>
    <t>Bos taurus</t>
  </si>
  <si>
    <t>Antrozous pallidus</t>
  </si>
  <si>
    <t>Molossidae</t>
  </si>
  <si>
    <t>AB247425</t>
  </si>
  <si>
    <t>AB247426</t>
  </si>
  <si>
    <t>AB247427</t>
  </si>
  <si>
    <t>AB247428</t>
  </si>
  <si>
    <t>AB247429</t>
  </si>
  <si>
    <t>Cow</t>
    <phoneticPr fontId="20" type="noConversion"/>
  </si>
  <si>
    <t>AB083799</t>
    <phoneticPr fontId="20" type="noConversion"/>
  </si>
  <si>
    <t>BRbv17</t>
  </si>
  <si>
    <t>AB083803</t>
    <phoneticPr fontId="20" type="noConversion"/>
  </si>
  <si>
    <t>BRbv30</t>
  </si>
  <si>
    <t>AB083805</t>
    <phoneticPr fontId="20" type="noConversion"/>
  </si>
  <si>
    <t>BRbv32</t>
  </si>
  <si>
    <t>AB083809</t>
    <phoneticPr fontId="20" type="noConversion"/>
  </si>
  <si>
    <t>BRbv36</t>
  </si>
  <si>
    <t>AB083810</t>
    <phoneticPr fontId="20" type="noConversion"/>
  </si>
  <si>
    <t>BRbv38</t>
  </si>
  <si>
    <t>AB083811</t>
    <phoneticPr fontId="20" type="noConversion"/>
  </si>
  <si>
    <t>BRbv39</t>
  </si>
  <si>
    <t>AB083813</t>
    <phoneticPr fontId="20" type="noConversion"/>
  </si>
  <si>
    <t>BRbv43</t>
  </si>
  <si>
    <t>AB083814</t>
    <phoneticPr fontId="20" type="noConversion"/>
  </si>
  <si>
    <t>BRbv45</t>
  </si>
  <si>
    <t>AB083817</t>
    <phoneticPr fontId="20" type="noConversion"/>
  </si>
  <si>
    <t>BRbv49</t>
  </si>
  <si>
    <t>AB083818</t>
    <phoneticPr fontId="20" type="noConversion"/>
  </si>
  <si>
    <t>BRbv50</t>
  </si>
  <si>
    <t>AB110666</t>
    <phoneticPr fontId="20" type="noConversion"/>
  </si>
  <si>
    <t>AB110667</t>
    <phoneticPr fontId="20" type="noConversion"/>
  </si>
  <si>
    <t>AB110668</t>
    <phoneticPr fontId="20" type="noConversion"/>
  </si>
  <si>
    <t>AB110669</t>
    <phoneticPr fontId="20" type="noConversion"/>
  </si>
  <si>
    <t>bovine</t>
  </si>
  <si>
    <t>BRbv55</t>
  </si>
  <si>
    <t>BRbv76</t>
  </si>
  <si>
    <t>BRbv129</t>
  </si>
  <si>
    <t>BRbv132</t>
  </si>
  <si>
    <t>BRbv147</t>
  </si>
  <si>
    <t>BRbv152</t>
  </si>
  <si>
    <t>BRbv168</t>
  </si>
  <si>
    <t>AB247380</t>
  </si>
  <si>
    <t>AB247381</t>
  </si>
  <si>
    <t>AB247382</t>
  </si>
  <si>
    <t>BRbv136</t>
  </si>
  <si>
    <t>AB247383</t>
  </si>
  <si>
    <t>AB247384</t>
  </si>
  <si>
    <t>AB247385</t>
  </si>
  <si>
    <t>AB247386</t>
  </si>
  <si>
    <t>BRbv252</t>
  </si>
  <si>
    <t>AB247387</t>
  </si>
  <si>
    <t>BRbv259</t>
  </si>
  <si>
    <t>AB247388</t>
  </si>
  <si>
    <t>BRbv261</t>
  </si>
  <si>
    <t>AB247389</t>
  </si>
  <si>
    <t>BRbv270</t>
  </si>
  <si>
    <t>AB247390</t>
  </si>
  <si>
    <t>BRbv323</t>
  </si>
  <si>
    <t>AB247391</t>
  </si>
  <si>
    <t>BRbv324</t>
  </si>
  <si>
    <t>AB247392</t>
  </si>
  <si>
    <t>BRbv329</t>
  </si>
  <si>
    <t>AB247393</t>
  </si>
  <si>
    <t>AB247394</t>
  </si>
  <si>
    <t>AB247395</t>
  </si>
  <si>
    <t>AB247396</t>
  </si>
  <si>
    <t>BRbv571</t>
  </si>
  <si>
    <t>AB247397</t>
  </si>
  <si>
    <t>BRbv644</t>
  </si>
  <si>
    <t>AB247398</t>
  </si>
  <si>
    <t>BRbv645</t>
  </si>
  <si>
    <t>AB247399</t>
  </si>
  <si>
    <t>BRbv647</t>
  </si>
  <si>
    <t>AB247400</t>
  </si>
  <si>
    <t>BRbv654</t>
  </si>
  <si>
    <t>AB247401</t>
  </si>
  <si>
    <t>BRbv655</t>
  </si>
  <si>
    <t>AB247402</t>
  </si>
  <si>
    <t>BRbv656</t>
  </si>
  <si>
    <t>AB247403</t>
  </si>
  <si>
    <t>BRbv658</t>
  </si>
  <si>
    <t>AB247404</t>
  </si>
  <si>
    <t>BRbv670</t>
  </si>
  <si>
    <t>AB247405</t>
  </si>
  <si>
    <t>BRbv674</t>
  </si>
  <si>
    <t>AB247406</t>
  </si>
  <si>
    <t>AB247407</t>
  </si>
  <si>
    <t>AB247444</t>
    <phoneticPr fontId="20" type="noConversion"/>
  </si>
  <si>
    <t>BRbv641</t>
  </si>
  <si>
    <t>AB284516</t>
    <phoneticPr fontId="20" type="noConversion"/>
  </si>
  <si>
    <t>ZAMDC163/01</t>
  </si>
  <si>
    <t>8658YOU</t>
  </si>
  <si>
    <t>AF325490</t>
    <phoneticPr fontId="20" type="noConversion"/>
  </si>
  <si>
    <t>GUY1-BV</t>
  </si>
  <si>
    <t>AF325491</t>
    <phoneticPr fontId="20" type="noConversion"/>
  </si>
  <si>
    <t>BRA1-BV</t>
  </si>
  <si>
    <t>AY138550</t>
    <phoneticPr fontId="20" type="noConversion"/>
  </si>
  <si>
    <t>V686</t>
  </si>
  <si>
    <t>686cow</t>
  </si>
  <si>
    <t>196p</t>
  </si>
  <si>
    <t>Pakistan</t>
    <phoneticPr fontId="20" type="noConversion"/>
  </si>
  <si>
    <t>AY353879</t>
  </si>
  <si>
    <t>rv298</t>
  </si>
  <si>
    <t>AY353883</t>
  </si>
  <si>
    <t>AY353895</t>
  </si>
  <si>
    <t>AY854592</t>
    <phoneticPr fontId="20" type="noConversion"/>
  </si>
  <si>
    <t>V683</t>
  </si>
  <si>
    <t>AY854594</t>
    <phoneticPr fontId="20" type="noConversion"/>
  </si>
  <si>
    <t>V834</t>
  </si>
  <si>
    <t>AY854595</t>
    <phoneticPr fontId="20" type="noConversion"/>
  </si>
  <si>
    <t>V924</t>
  </si>
  <si>
    <t>AY987477</t>
    <phoneticPr fontId="20" type="noConversion"/>
  </si>
  <si>
    <t>CGCh4</t>
  </si>
  <si>
    <t>DQ076095</t>
    <phoneticPr fontId="20" type="noConversion"/>
  </si>
  <si>
    <t>SKRBV0403CW</t>
  </si>
  <si>
    <t>DQ076097</t>
    <phoneticPr fontId="20" type="noConversion"/>
  </si>
  <si>
    <t>SKRBV0404HC</t>
  </si>
  <si>
    <t>DQ076105</t>
    <phoneticPr fontId="20" type="noConversion"/>
  </si>
  <si>
    <t>SKRBV9801YC</t>
  </si>
  <si>
    <t>DQ076129</t>
    <phoneticPr fontId="20" type="noConversion"/>
  </si>
  <si>
    <t>DQ076130</t>
    <phoneticPr fontId="20" type="noConversion"/>
  </si>
  <si>
    <t>DQ076131</t>
    <phoneticPr fontId="20" type="noConversion"/>
  </si>
  <si>
    <t>DQ837387</t>
  </si>
  <si>
    <t>cow/AH8374/2005</t>
  </si>
  <si>
    <t>DQ837389</t>
  </si>
  <si>
    <t>cow/AM4168/2004</t>
  </si>
  <si>
    <t>DQ837390</t>
  </si>
  <si>
    <t>cow/AM4828/2004</t>
  </si>
  <si>
    <t>DQ837424</t>
  </si>
  <si>
    <t>cow/J3/1998</t>
  </si>
  <si>
    <t>DQ837425</t>
  </si>
  <si>
    <t>cow/J4/1998</t>
  </si>
  <si>
    <t>DQ837433</t>
  </si>
  <si>
    <t>cow/KS6616/1996</t>
  </si>
  <si>
    <t>DQ837441</t>
  </si>
  <si>
    <t>cow/MG1353/1997</t>
  </si>
  <si>
    <t>DQ837447</t>
  </si>
  <si>
    <t>cow/MV7626/2005</t>
  </si>
  <si>
    <t>DQ837453</t>
  </si>
  <si>
    <t>cow/NT1211/2004</t>
  </si>
  <si>
    <t>DQ837467</t>
  </si>
  <si>
    <t>cow/SM0313/2005</t>
  </si>
  <si>
    <t>DQ837469</t>
  </si>
  <si>
    <t>cow/SN4414/2005</t>
  </si>
  <si>
    <t>DQ837470</t>
  </si>
  <si>
    <t>cow/SN7411/1998</t>
  </si>
  <si>
    <t>DQ837474</t>
  </si>
  <si>
    <t>cow/T1/2000</t>
  </si>
  <si>
    <t>Turkey</t>
  </si>
  <si>
    <t>DQ900558</t>
    <phoneticPr fontId="20" type="noConversion"/>
  </si>
  <si>
    <t>A04-5098</t>
  </si>
  <si>
    <t>EU853580</t>
    <phoneticPr fontId="20" type="noConversion"/>
  </si>
  <si>
    <t>9531ETH</t>
  </si>
  <si>
    <t>Ethiopia</t>
  </si>
  <si>
    <t>EU981917</t>
  </si>
  <si>
    <t>IP6767U/08</t>
  </si>
  <si>
    <t>EU981925</t>
  </si>
  <si>
    <t>IP6777U/08</t>
  </si>
  <si>
    <t>EU981926</t>
  </si>
  <si>
    <t>IP6778U/08</t>
  </si>
  <si>
    <t>EU981929</t>
  </si>
  <si>
    <t>IP6781U/</t>
  </si>
  <si>
    <t>FJ228488</t>
  </si>
  <si>
    <t>3878Mxslpbv04</t>
  </si>
  <si>
    <t>FJ228490</t>
  </si>
  <si>
    <t>3891verbv03</t>
  </si>
  <si>
    <t>FJ228511</t>
  </si>
  <si>
    <t>3143Mxpuebv94</t>
  </si>
  <si>
    <t>FJ228522</t>
  </si>
  <si>
    <t>3144Mxchihbv94</t>
  </si>
  <si>
    <t>FJ648980</t>
  </si>
  <si>
    <t>97MORUNGABA248B</t>
  </si>
  <si>
    <t>FJ648981</t>
  </si>
  <si>
    <t>97SALESOPOLIS719B</t>
  </si>
  <si>
    <t>FJ648982</t>
  </si>
  <si>
    <t>97SALESOPOLIS988B</t>
  </si>
  <si>
    <t>FJ648983</t>
  </si>
  <si>
    <t>97SOCORRO3044B</t>
  </si>
  <si>
    <t>FJ648984</t>
  </si>
  <si>
    <t>98SUZANO144B</t>
  </si>
  <si>
    <t>FJ648985</t>
  </si>
  <si>
    <t>98MOGIDASCRUZES366B</t>
  </si>
  <si>
    <t>FJ648986</t>
  </si>
  <si>
    <t>98SALESOPOLIS815B</t>
  </si>
  <si>
    <t>FJ648987</t>
  </si>
  <si>
    <t>98TAQUARITINGA1192B</t>
  </si>
  <si>
    <t>FJ648988</t>
  </si>
  <si>
    <t>98ARACATUBA1411B</t>
  </si>
  <si>
    <t>FJ648989</t>
  </si>
  <si>
    <t>98SOCORRO2119B</t>
  </si>
  <si>
    <t>FJ648990</t>
  </si>
  <si>
    <t>98SOCORRO2478B</t>
  </si>
  <si>
    <t>FJ648991</t>
  </si>
  <si>
    <t>98SOCORRO3826B</t>
  </si>
  <si>
    <t>FJ648992</t>
  </si>
  <si>
    <t>98JOANOPOLIS4307B</t>
  </si>
  <si>
    <t>FJ648993</t>
  </si>
  <si>
    <t>98SALESOPOLIS4375B</t>
  </si>
  <si>
    <t>FJ648994</t>
  </si>
  <si>
    <t>98JOANOPOLIS4849B</t>
  </si>
  <si>
    <t>FJ648995</t>
  </si>
  <si>
    <t>98SJBOAVISTA4992B</t>
  </si>
  <si>
    <t>FJ648996</t>
  </si>
  <si>
    <t>98BRAGANCAPTA5114B</t>
  </si>
  <si>
    <t>FJ648997</t>
  </si>
  <si>
    <t>99PIRACAIA1328B</t>
  </si>
  <si>
    <t>FJ648998</t>
  </si>
  <si>
    <t>99PIRACAIA1929B</t>
  </si>
  <si>
    <t>FJ648999</t>
  </si>
  <si>
    <t>99SOCORRO1989B</t>
  </si>
  <si>
    <t>FJ649000</t>
  </si>
  <si>
    <t>99JOANOPOLIS2193B</t>
  </si>
  <si>
    <t>FJ649001</t>
  </si>
  <si>
    <t>99CACONDE2394B</t>
  </si>
  <si>
    <t>FJ649002</t>
  </si>
  <si>
    <t>99ARUJA2690B</t>
  </si>
  <si>
    <t>FJ649003</t>
  </si>
  <si>
    <t>99SOCORRO3951B</t>
  </si>
  <si>
    <t>FJ649004</t>
  </si>
  <si>
    <t>99JOANOPOLIS3960B</t>
  </si>
  <si>
    <t>FJ649005</t>
  </si>
  <si>
    <t>99PIRACAIA4026B</t>
  </si>
  <si>
    <t>FJ649006</t>
  </si>
  <si>
    <t>99PEDRABELA4533B</t>
  </si>
  <si>
    <t>FJ649007</t>
  </si>
  <si>
    <t>99NAZAREPTA5367B</t>
  </si>
  <si>
    <t>FJ649008</t>
  </si>
  <si>
    <t>00ATIBAIA81B</t>
  </si>
  <si>
    <t>FJ649009</t>
  </si>
  <si>
    <t>00BRAGANCAPTA153B</t>
  </si>
  <si>
    <t>FJ649010</t>
  </si>
  <si>
    <t>00BRAGANCAPTA196B</t>
  </si>
  <si>
    <t>FJ649011</t>
  </si>
  <si>
    <t>00PEDRABELA312B</t>
  </si>
  <si>
    <t>FJ649012</t>
  </si>
  <si>
    <t>00MONTESIAO756B</t>
  </si>
  <si>
    <t>FJ649013</t>
  </si>
  <si>
    <t>00PIRACAIA776B</t>
  </si>
  <si>
    <t>FJ649014</t>
  </si>
  <si>
    <t>00CACONDE778B</t>
  </si>
  <si>
    <t>FJ649015</t>
  </si>
  <si>
    <t>00VARGEM788B</t>
  </si>
  <si>
    <t>FJ649016</t>
  </si>
  <si>
    <t>00SOCORRO1040B</t>
  </si>
  <si>
    <t>FJ649017</t>
  </si>
  <si>
    <t>00BUENOBRANDAO1471B</t>
  </si>
  <si>
    <t>FJ649018</t>
  </si>
  <si>
    <t>00BJPERDOES1947B</t>
  </si>
  <si>
    <t>FJ649019</t>
  </si>
  <si>
    <t>00BRAGANCAPTA2685B</t>
  </si>
  <si>
    <t>FJ649020</t>
  </si>
  <si>
    <t>00PINHALZINHO3141B</t>
  </si>
  <si>
    <t>FJ649021</t>
  </si>
  <si>
    <t>00NAZAREPTA3299B</t>
  </si>
  <si>
    <t>FJ649022</t>
  </si>
  <si>
    <t>00BRAGANCAPTA4545B</t>
  </si>
  <si>
    <t>FJ649023</t>
  </si>
  <si>
    <t>00SOCORRO4553B</t>
  </si>
  <si>
    <t>FJ649024</t>
  </si>
  <si>
    <t>00VARGEM4631B</t>
  </si>
  <si>
    <t>FJ649025</t>
  </si>
  <si>
    <t>00PEDRABELA5285B</t>
  </si>
  <si>
    <t>FJ649026</t>
  </si>
  <si>
    <t>00BRAGANCAPTA5347B</t>
  </si>
  <si>
    <t>FJ649027</t>
  </si>
  <si>
    <t>00BRAGANCAPTA5402B</t>
  </si>
  <si>
    <t>FJ649028</t>
  </si>
  <si>
    <t>00BRAGANCAPTA6867B</t>
  </si>
  <si>
    <t>FJ649029</t>
  </si>
  <si>
    <t>00CACONDE7016B</t>
  </si>
  <si>
    <t>FJ649030</t>
  </si>
  <si>
    <t>00CACONDE7018B</t>
  </si>
  <si>
    <t>FJ649031</t>
  </si>
  <si>
    <t>01ITAPIRA40B</t>
  </si>
  <si>
    <t>FJ649032</t>
  </si>
  <si>
    <t>01CAMPINAS142B</t>
  </si>
  <si>
    <t>FJ649033</t>
  </si>
  <si>
    <t>01MORUNGABA272B</t>
  </si>
  <si>
    <t>FJ649034</t>
  </si>
  <si>
    <t>01AMPARO1064B</t>
  </si>
  <si>
    <t>FJ649035</t>
  </si>
  <si>
    <t>01CAMPINAS1501B</t>
  </si>
  <si>
    <t>FJ649036</t>
  </si>
  <si>
    <t>01ESPSTOPINHAL7518B</t>
  </si>
  <si>
    <t>FJ649037</t>
  </si>
  <si>
    <t>01MOCOCA7792B</t>
  </si>
  <si>
    <t>FJ649044</t>
    <phoneticPr fontId="20" type="noConversion"/>
  </si>
  <si>
    <t>FJ649047</t>
    <phoneticPr fontId="20" type="noConversion"/>
  </si>
  <si>
    <t>FJ649052</t>
    <phoneticPr fontId="20" type="noConversion"/>
  </si>
  <si>
    <t>97STABRANCA2166B</t>
  </si>
  <si>
    <t>FJ649053</t>
    <phoneticPr fontId="20" type="noConversion"/>
  </si>
  <si>
    <t>97MOGIDASCRUZES2439B</t>
  </si>
  <si>
    <t>FJ649057</t>
    <phoneticPr fontId="20" type="noConversion"/>
  </si>
  <si>
    <t>97SUZANO4030B</t>
  </si>
  <si>
    <t>FJ649060</t>
    <phoneticPr fontId="20" type="noConversion"/>
  </si>
  <si>
    <t>FJ649064</t>
    <phoneticPr fontId="20" type="noConversion"/>
  </si>
  <si>
    <t>98STAIZABEL2028B</t>
  </si>
  <si>
    <t>FJ649065</t>
    <phoneticPr fontId="20" type="noConversion"/>
  </si>
  <si>
    <t>FJ649067</t>
    <phoneticPr fontId="20" type="noConversion"/>
  </si>
  <si>
    <t>98SOCORRO2956B</t>
  </si>
  <si>
    <t>FJ649070</t>
    <phoneticPr fontId="20" type="noConversion"/>
  </si>
  <si>
    <t>FJ649072</t>
    <phoneticPr fontId="20" type="noConversion"/>
  </si>
  <si>
    <t>FJ649088</t>
    <phoneticPr fontId="20" type="noConversion"/>
  </si>
  <si>
    <t>99SOCORRO3780B</t>
  </si>
  <si>
    <t>FJ649090</t>
    <phoneticPr fontId="20" type="noConversion"/>
  </si>
  <si>
    <t>99CACONDE3966B</t>
  </si>
  <si>
    <t>FJ649097</t>
    <phoneticPr fontId="20" type="noConversion"/>
  </si>
  <si>
    <t>99SOCORRO4672B</t>
  </si>
  <si>
    <t>FJ649100</t>
    <phoneticPr fontId="20" type="noConversion"/>
  </si>
  <si>
    <t>99VARGEM4750B</t>
  </si>
  <si>
    <t>FJ649105</t>
    <phoneticPr fontId="20" type="noConversion"/>
  </si>
  <si>
    <t>FJ649112</t>
    <phoneticPr fontId="20" type="noConversion"/>
  </si>
  <si>
    <t>00ATIBAIA568B</t>
  </si>
  <si>
    <t>FJ649118</t>
    <phoneticPr fontId="20" type="noConversion"/>
  </si>
  <si>
    <t>FJ649119</t>
    <phoneticPr fontId="20" type="noConversion"/>
  </si>
  <si>
    <t>00TUIUTI1283B</t>
  </si>
  <si>
    <t>FJ649128</t>
    <phoneticPr fontId="20" type="noConversion"/>
  </si>
  <si>
    <t>FJ649132</t>
    <phoneticPr fontId="20" type="noConversion"/>
  </si>
  <si>
    <t>00JARINU2983B</t>
  </si>
  <si>
    <t>FJ649137</t>
    <phoneticPr fontId="20" type="noConversion"/>
  </si>
  <si>
    <t>FJ649143</t>
    <phoneticPr fontId="20" type="noConversion"/>
  </si>
  <si>
    <t>00PINHALZINHO5151B</t>
  </si>
  <si>
    <t>FJ649144</t>
    <phoneticPr fontId="20" type="noConversion"/>
  </si>
  <si>
    <t>FJ649151</t>
    <phoneticPr fontId="20" type="noConversion"/>
  </si>
  <si>
    <t>00TAPIRATIBA6195B</t>
  </si>
  <si>
    <t>FJ649158</t>
    <phoneticPr fontId="20" type="noConversion"/>
  </si>
  <si>
    <t>FJ649159</t>
    <phoneticPr fontId="20" type="noConversion"/>
  </si>
  <si>
    <t>01CACONDE159B</t>
  </si>
  <si>
    <t>FJ649167</t>
    <phoneticPr fontId="20" type="noConversion"/>
  </si>
  <si>
    <t>FJ649170</t>
    <phoneticPr fontId="20" type="noConversion"/>
  </si>
  <si>
    <t>01ESTOPINHAL7518B</t>
  </si>
  <si>
    <t>FJ649171</t>
    <phoneticPr fontId="20" type="noConversion"/>
  </si>
  <si>
    <t>01ATIBAIA7590B</t>
  </si>
  <si>
    <t>GQ160911</t>
  </si>
  <si>
    <t>07AndradasMG2586B</t>
  </si>
  <si>
    <t>GQ160912</t>
  </si>
  <si>
    <t>07ItapevaSP4756B</t>
  </si>
  <si>
    <t>GQ160913</t>
  </si>
  <si>
    <t>07ItirapuaSP831B</t>
  </si>
  <si>
    <t>GQ160919</t>
  </si>
  <si>
    <t>07SocorroSP4548B</t>
  </si>
  <si>
    <t>GQ160926</t>
  </si>
  <si>
    <t>08EspiritoSantodoPinhalSP5881B</t>
  </si>
  <si>
    <t>GQ160927</t>
  </si>
  <si>
    <t>08ExtremaMG366B</t>
  </si>
  <si>
    <t>GQ160943</t>
  </si>
  <si>
    <t>08SalesopolisSP10166B</t>
  </si>
  <si>
    <t>GQ160944</t>
  </si>
  <si>
    <t>08SaoJoaodaBoaVistaSP10411B</t>
  </si>
  <si>
    <t>GQ160945</t>
  </si>
  <si>
    <t>08SaoJoaodaBoaVistaSP10412B</t>
  </si>
  <si>
    <t>GQ160950</t>
  </si>
  <si>
    <t>08SaoSebastiaodaGramaSP6049B</t>
  </si>
  <si>
    <t>GQ160953</t>
    <phoneticPr fontId="20" type="noConversion"/>
  </si>
  <si>
    <t>08SerraNegraSP11445B</t>
  </si>
  <si>
    <t>GQ915402</t>
    <phoneticPr fontId="20" type="noConversion"/>
  </si>
  <si>
    <t>002_03</t>
  </si>
  <si>
    <t>GQ915404</t>
    <phoneticPr fontId="20" type="noConversion"/>
  </si>
  <si>
    <t>065_03</t>
  </si>
  <si>
    <t>GQ915406</t>
    <phoneticPr fontId="20" type="noConversion"/>
  </si>
  <si>
    <t>0154_03</t>
  </si>
  <si>
    <t>GQ915407</t>
    <phoneticPr fontId="20" type="noConversion"/>
  </si>
  <si>
    <t>195_06</t>
  </si>
  <si>
    <t>GQ915408</t>
    <phoneticPr fontId="20" type="noConversion"/>
  </si>
  <si>
    <t>229_04</t>
  </si>
  <si>
    <t>GQ915409</t>
    <phoneticPr fontId="20" type="noConversion"/>
  </si>
  <si>
    <t>243_04</t>
  </si>
  <si>
    <t>GQ915413</t>
    <phoneticPr fontId="20" type="noConversion"/>
  </si>
  <si>
    <t>262_04</t>
  </si>
  <si>
    <t>GQ915414</t>
    <phoneticPr fontId="20" type="noConversion"/>
  </si>
  <si>
    <t>287_01</t>
  </si>
  <si>
    <t>GQ915417</t>
    <phoneticPr fontId="20" type="noConversion"/>
  </si>
  <si>
    <t>0358_06</t>
  </si>
  <si>
    <t>GQ915421</t>
    <phoneticPr fontId="20" type="noConversion"/>
  </si>
  <si>
    <t>0426_06</t>
  </si>
  <si>
    <t>GQ915422</t>
    <phoneticPr fontId="20" type="noConversion"/>
  </si>
  <si>
    <t>0437_06</t>
  </si>
  <si>
    <t>GQ915425</t>
    <phoneticPr fontId="20" type="noConversion"/>
  </si>
  <si>
    <t>0469_01</t>
  </si>
  <si>
    <t>GQ915426</t>
    <phoneticPr fontId="20" type="noConversion"/>
  </si>
  <si>
    <t>0658_02</t>
  </si>
  <si>
    <t>GQ915428</t>
    <phoneticPr fontId="20" type="noConversion"/>
  </si>
  <si>
    <t>0726_02</t>
  </si>
  <si>
    <t>GQ915430</t>
    <phoneticPr fontId="20" type="noConversion"/>
  </si>
  <si>
    <t>0771_02</t>
  </si>
  <si>
    <t>U22647</t>
    <phoneticPr fontId="20" type="noConversion"/>
  </si>
  <si>
    <t>9222TAN</t>
  </si>
  <si>
    <t>U42705</t>
    <phoneticPr fontId="20" type="noConversion"/>
  </si>
  <si>
    <t>Yougoslavia</t>
    <phoneticPr fontId="20" type="noConversion"/>
  </si>
  <si>
    <t>1998_2003</t>
  </si>
  <si>
    <t>FrenchGuyana</t>
  </si>
  <si>
    <t>AY854581</t>
  </si>
  <si>
    <t>Dog</t>
    <phoneticPr fontId="20" type="noConversion"/>
  </si>
  <si>
    <t>THA1013</t>
  </si>
  <si>
    <t>THA1017</t>
  </si>
  <si>
    <t>AB041966</t>
    <phoneticPr fontId="20" type="noConversion"/>
  </si>
  <si>
    <t>SRL1060</t>
  </si>
  <si>
    <t>AB052666</t>
    <phoneticPr fontId="20" type="noConversion"/>
  </si>
  <si>
    <t>No.33</t>
  </si>
  <si>
    <t>BRdg10</t>
  </si>
  <si>
    <t>BRdg12</t>
  </si>
  <si>
    <t>BRdg15</t>
  </si>
  <si>
    <t>AB110658</t>
  </si>
  <si>
    <t>AB110659</t>
  </si>
  <si>
    <t>AB115921</t>
    <phoneticPr fontId="20" type="noConversion"/>
  </si>
  <si>
    <t>SN01-23</t>
  </si>
  <si>
    <t>AB178892</t>
  </si>
  <si>
    <t>AB178893</t>
  </si>
  <si>
    <t>THA1015</t>
  </si>
  <si>
    <t>AB178894</t>
  </si>
  <si>
    <t>AB178895</t>
  </si>
  <si>
    <t>THA-Abha</t>
  </si>
  <si>
    <t>AB178896</t>
  </si>
  <si>
    <t>THA-AY</t>
  </si>
  <si>
    <t>AB247410</t>
  </si>
  <si>
    <t>AB247411</t>
  </si>
  <si>
    <t>BRdg2</t>
  </si>
  <si>
    <t>AB247412</t>
  </si>
  <si>
    <t>BRdg317</t>
  </si>
  <si>
    <t>AB247414</t>
  </si>
  <si>
    <t>BRdg322</t>
  </si>
  <si>
    <t>AB247415</t>
  </si>
  <si>
    <t>BRdg325</t>
  </si>
  <si>
    <t>AB247416</t>
  </si>
  <si>
    <t>BRdg331</t>
  </si>
  <si>
    <t>AB247418</t>
  </si>
  <si>
    <t>BRdg335</t>
  </si>
  <si>
    <t>AB247419</t>
  </si>
  <si>
    <t>BRdg666</t>
  </si>
  <si>
    <t>AB247420</t>
  </si>
  <si>
    <t>BRdg669</t>
  </si>
  <si>
    <t>AB247445</t>
  </si>
  <si>
    <t>BRdg657</t>
  </si>
  <si>
    <t>AB247446</t>
  </si>
  <si>
    <t>BRdg659</t>
  </si>
  <si>
    <t>AB247447</t>
  </si>
  <si>
    <t>BRdg661</t>
  </si>
  <si>
    <t>BRdg77</t>
  </si>
  <si>
    <t>BRdg96</t>
  </si>
  <si>
    <t>BRdg101</t>
  </si>
  <si>
    <t>BRdg128</t>
  </si>
  <si>
    <t>AB276308</t>
    <phoneticPr fontId="20" type="noConversion"/>
  </si>
  <si>
    <t>AB284509</t>
  </si>
  <si>
    <t>ZAMRAV51/00</t>
  </si>
  <si>
    <t>AB284510</t>
  </si>
  <si>
    <t>ZAMRAV30/99</t>
  </si>
  <si>
    <t>AB284511</t>
  </si>
  <si>
    <t>ZAMRAV20/00</t>
  </si>
  <si>
    <t>AB284512</t>
  </si>
  <si>
    <t>ZAMRAV08/05</t>
  </si>
  <si>
    <t>AB284513</t>
  </si>
  <si>
    <t>ZAMRAV05/06</t>
  </si>
  <si>
    <t>AB284514</t>
  </si>
  <si>
    <t>ZAMRAV23/04</t>
  </si>
  <si>
    <t>AB285215</t>
    <phoneticPr fontId="20" type="noConversion"/>
  </si>
  <si>
    <t>AB449211</t>
  </si>
  <si>
    <t>AB449212</t>
  </si>
  <si>
    <t>AB449213</t>
  </si>
  <si>
    <t>AB449214</t>
  </si>
  <si>
    <t>AF325467</t>
    <phoneticPr fontId="20" type="noConversion"/>
  </si>
  <si>
    <t>MOR2-DG</t>
  </si>
  <si>
    <t>AF325468</t>
    <phoneticPr fontId="20" type="noConversion"/>
  </si>
  <si>
    <t>MOR1-DG</t>
  </si>
  <si>
    <t>AF325470</t>
    <phoneticPr fontId="20" type="noConversion"/>
  </si>
  <si>
    <t>GAB1-DG</t>
  </si>
  <si>
    <t>AF325476</t>
    <phoneticPr fontId="20" type="noConversion"/>
  </si>
  <si>
    <t>USA1-DG</t>
  </si>
  <si>
    <t>AF325477</t>
    <phoneticPr fontId="20" type="noConversion"/>
  </si>
  <si>
    <t>MEX1-DG</t>
  </si>
  <si>
    <t>AF325478</t>
    <phoneticPr fontId="20" type="noConversion"/>
  </si>
  <si>
    <t>MAD1-DG</t>
  </si>
  <si>
    <t>AF325480</t>
    <phoneticPr fontId="20" type="noConversion"/>
  </si>
  <si>
    <t>NIG1-DG</t>
  </si>
  <si>
    <t>AF325484</t>
    <phoneticPr fontId="20" type="noConversion"/>
  </si>
  <si>
    <t>GUI1-DG</t>
  </si>
  <si>
    <t>AF325489</t>
    <phoneticPr fontId="20" type="noConversion"/>
  </si>
  <si>
    <t>NEP1-DG</t>
  </si>
  <si>
    <t>AY138549</t>
    <phoneticPr fontId="20" type="noConversion"/>
  </si>
  <si>
    <t>AY237121</t>
    <phoneticPr fontId="20" type="noConversion"/>
  </si>
  <si>
    <t>RVD</t>
  </si>
  <si>
    <t>V590</t>
  </si>
  <si>
    <t>V682</t>
  </si>
  <si>
    <t>9911CBG</t>
  </si>
  <si>
    <t>CHAND03</t>
  </si>
  <si>
    <t>SKRDG0204HC</t>
  </si>
  <si>
    <t>SKRDG9901GY</t>
  </si>
  <si>
    <t>SKRDG9902GY</t>
  </si>
  <si>
    <t>SKRDG0203CW</t>
  </si>
  <si>
    <t>DQ076120</t>
  </si>
  <si>
    <t>DQ076122</t>
  </si>
  <si>
    <t>DQ076124</t>
  </si>
  <si>
    <t>DQ076125</t>
  </si>
  <si>
    <t>SKRDG0204CW</t>
  </si>
  <si>
    <t>Chad</t>
  </si>
  <si>
    <t>Guangxi_Yl66</t>
  </si>
  <si>
    <t>Guizhou_A101</t>
  </si>
  <si>
    <t>Guizhou_A103</t>
  </si>
  <si>
    <t>Guizhou_A148</t>
  </si>
  <si>
    <t>Guizhou_A158</t>
  </si>
  <si>
    <t>Guizhou_A173</t>
  </si>
  <si>
    <t>Guizhou_Qx1</t>
  </si>
  <si>
    <t>Guizhou_Qx2</t>
  </si>
  <si>
    <t>Guizhou_Qx5</t>
  </si>
  <si>
    <t>Henan_Hb10</t>
  </si>
  <si>
    <t>Henan_Sq6</t>
  </si>
  <si>
    <t>Henan_Sq9</t>
  </si>
  <si>
    <t>Henan_Sq10</t>
  </si>
  <si>
    <t>Henan_Sq17</t>
  </si>
  <si>
    <t>Henan_Sq21</t>
  </si>
  <si>
    <t>Henan_Sq30</t>
  </si>
  <si>
    <t>Henan_Sq35</t>
  </si>
  <si>
    <t>Henan_Sq48</t>
  </si>
  <si>
    <t>Henan_Sq59</t>
  </si>
  <si>
    <t>Hunan_DK13</t>
  </si>
  <si>
    <t>Hunan_Wg12</t>
  </si>
  <si>
    <t>Hunan_Wg13</t>
  </si>
  <si>
    <t>Hunan_Wg22</t>
  </si>
  <si>
    <t>Hunan_Wg26</t>
  </si>
  <si>
    <t>Hunan_Wg27</t>
  </si>
  <si>
    <t>Hunan_Wg68</t>
  </si>
  <si>
    <t>Hunan_Wg407</t>
  </si>
  <si>
    <t>Hunan_Wg430</t>
  </si>
  <si>
    <t>Hunan_Wg432</t>
  </si>
  <si>
    <t>Hunan_Xx33</t>
  </si>
  <si>
    <t>Hunan_Xx34</t>
  </si>
  <si>
    <t>Hunan_Xx35</t>
  </si>
  <si>
    <t>Jiangsu_Wx1</t>
  </si>
  <si>
    <t>Jiangsu_Yc63</t>
  </si>
  <si>
    <t>FY1</t>
  </si>
  <si>
    <t>FY2</t>
  </si>
  <si>
    <t>FY3</t>
  </si>
  <si>
    <t>FY4</t>
  </si>
  <si>
    <t>FY5</t>
  </si>
  <si>
    <t>FY6</t>
  </si>
  <si>
    <t>FY7</t>
  </si>
  <si>
    <t>FY8</t>
  </si>
  <si>
    <t>FY9</t>
  </si>
  <si>
    <t>FY10</t>
  </si>
  <si>
    <t>FY12</t>
  </si>
  <si>
    <t>FY13</t>
  </si>
  <si>
    <t>FY14</t>
  </si>
  <si>
    <t>FY15</t>
  </si>
  <si>
    <t>FY16</t>
  </si>
  <si>
    <t>HN06</t>
  </si>
  <si>
    <t>WH5</t>
  </si>
  <si>
    <t>WG432</t>
  </si>
  <si>
    <t>WG430</t>
  </si>
  <si>
    <t>JSS62</t>
  </si>
  <si>
    <t>JSL26</t>
  </si>
  <si>
    <t>JSL27</t>
  </si>
  <si>
    <t>JSL29</t>
  </si>
  <si>
    <t>NC</t>
  </si>
  <si>
    <t>N11</t>
  </si>
  <si>
    <t>YUE1</t>
  </si>
  <si>
    <t>GX4</t>
  </si>
  <si>
    <t>CQ92</t>
  </si>
  <si>
    <t>FEIDONG</t>
  </si>
  <si>
    <t>GX01</t>
  </si>
  <si>
    <t>GX014</t>
  </si>
  <si>
    <t>GX074</t>
  </si>
  <si>
    <t>GX08</t>
  </si>
  <si>
    <t>GX09</t>
  </si>
  <si>
    <t>GX091</t>
  </si>
  <si>
    <t>GXN119</t>
  </si>
  <si>
    <t>GX195</t>
  </si>
  <si>
    <t>GX219</t>
  </si>
  <si>
    <t>GX260</t>
  </si>
  <si>
    <t>GXBM</t>
  </si>
  <si>
    <t>GXLA</t>
  </si>
  <si>
    <t>GX304</t>
  </si>
  <si>
    <t>GXBS</t>
  </si>
  <si>
    <t>GXHX</t>
  </si>
  <si>
    <t>GXSL</t>
  </si>
  <si>
    <t>GXWXp</t>
  </si>
  <si>
    <t>Canis familiaris</t>
  </si>
  <si>
    <t>C01/04</t>
  </si>
  <si>
    <t>EU008919</t>
  </si>
  <si>
    <t>HNDB11</t>
  </si>
  <si>
    <t>EU008920</t>
  </si>
  <si>
    <t>HNDB12</t>
  </si>
  <si>
    <t>EU008921</t>
  </si>
  <si>
    <t>HNDB18</t>
  </si>
  <si>
    <t>EU008922</t>
  </si>
  <si>
    <t>HNDB28</t>
  </si>
  <si>
    <t>EU008923</t>
  </si>
  <si>
    <t>HNDB33</t>
  </si>
  <si>
    <t>EU008924</t>
  </si>
  <si>
    <t>EU008925</t>
  </si>
  <si>
    <t>EU008926</t>
  </si>
  <si>
    <t>EU008927</t>
  </si>
  <si>
    <t>DogTN/Ta02</t>
  </si>
  <si>
    <t>EU008928</t>
  </si>
  <si>
    <t>DogTN/Zg00</t>
  </si>
  <si>
    <t>EU086128</t>
  </si>
  <si>
    <t>04029AFG</t>
  </si>
  <si>
    <t>Afghanistan</t>
  </si>
  <si>
    <t>EU086129</t>
  </si>
  <si>
    <t>9913BIR</t>
  </si>
  <si>
    <t>Myanmar</t>
  </si>
  <si>
    <t>EU086130</t>
  </si>
  <si>
    <t>9808CBG</t>
  </si>
  <si>
    <t>Cambodia</t>
  </si>
  <si>
    <t>EU086131</t>
  </si>
  <si>
    <t>EU086132</t>
  </si>
  <si>
    <t>9912CBG</t>
  </si>
  <si>
    <t>EU086133</t>
  </si>
  <si>
    <t>9916CBG</t>
  </si>
  <si>
    <t>EU086134</t>
  </si>
  <si>
    <t>02006CBG</t>
  </si>
  <si>
    <t>EU086135</t>
  </si>
  <si>
    <t>9811CHI</t>
  </si>
  <si>
    <t>EU086136</t>
  </si>
  <si>
    <t>02035CHI</t>
  </si>
  <si>
    <t>EU086137</t>
  </si>
  <si>
    <t>02036CHI</t>
  </si>
  <si>
    <t>EU086138</t>
  </si>
  <si>
    <t>02039CHI</t>
  </si>
  <si>
    <t>EU086140</t>
  </si>
  <si>
    <t>02041CHI</t>
  </si>
  <si>
    <t>EU086141</t>
  </si>
  <si>
    <t>02043CHI</t>
  </si>
  <si>
    <t>EU086142</t>
  </si>
  <si>
    <t>02044CHI</t>
  </si>
  <si>
    <t>EU086143</t>
  </si>
  <si>
    <t>02045CHI</t>
  </si>
  <si>
    <t>EU086144</t>
  </si>
  <si>
    <t>02046CHI</t>
  </si>
  <si>
    <t>EU086146</t>
  </si>
  <si>
    <t>05005CHI</t>
  </si>
  <si>
    <t>EU086147</t>
  </si>
  <si>
    <t>05006CHI</t>
  </si>
  <si>
    <t>EU086148</t>
  </si>
  <si>
    <t>05007CHI</t>
  </si>
  <si>
    <t>EU086149</t>
  </si>
  <si>
    <t>05008CHI</t>
  </si>
  <si>
    <t>EU086150</t>
  </si>
  <si>
    <t>05009CHI</t>
  </si>
  <si>
    <t>EU086151</t>
  </si>
  <si>
    <t>03003INDO</t>
  </si>
  <si>
    <t>EU086152</t>
  </si>
  <si>
    <t>9910LAO</t>
  </si>
  <si>
    <t>Laos</t>
  </si>
  <si>
    <t>EU086153</t>
  </si>
  <si>
    <t>9901NEP</t>
  </si>
  <si>
    <t>EU086156</t>
  </si>
  <si>
    <t>94257SRI</t>
  </si>
  <si>
    <t>EU086159</t>
  </si>
  <si>
    <t>01016VNM</t>
  </si>
  <si>
    <t>VietNam</t>
  </si>
  <si>
    <t>EU086160</t>
  </si>
  <si>
    <t>01017VNM</t>
  </si>
  <si>
    <t>EU086161</t>
  </si>
  <si>
    <t>Colombia</t>
  </si>
  <si>
    <t>EU086162</t>
  </si>
  <si>
    <t>04027AFG</t>
  </si>
  <si>
    <t>EU086164</t>
  </si>
  <si>
    <t>9909BIR</t>
  </si>
  <si>
    <t>EU086165</t>
  </si>
  <si>
    <t>EU086166</t>
  </si>
  <si>
    <t>9915BIR</t>
  </si>
  <si>
    <t>EU086167</t>
  </si>
  <si>
    <t>9908CBG</t>
  </si>
  <si>
    <t>EU086168</t>
    <phoneticPr fontId="20" type="noConversion"/>
  </si>
  <si>
    <t>EU086169</t>
  </si>
  <si>
    <t>EU086170</t>
  </si>
  <si>
    <t>9914CBG</t>
  </si>
  <si>
    <t>EU086171</t>
  </si>
  <si>
    <t>EU086172</t>
  </si>
  <si>
    <t>EU086173</t>
  </si>
  <si>
    <t>EU086174</t>
  </si>
  <si>
    <t>EU086175</t>
  </si>
  <si>
    <t>02037CHI</t>
  </si>
  <si>
    <t>EU086177</t>
  </si>
  <si>
    <t>EU086178</t>
  </si>
  <si>
    <t>02042CHI</t>
  </si>
  <si>
    <t>EU086179</t>
  </si>
  <si>
    <t>EU086180</t>
  </si>
  <si>
    <t>EU086181</t>
  </si>
  <si>
    <t>EU086182</t>
  </si>
  <si>
    <t>EU086183</t>
  </si>
  <si>
    <t>02047CHI</t>
  </si>
  <si>
    <t>EU086186</t>
  </si>
  <si>
    <t>EU086187</t>
  </si>
  <si>
    <t>EU086188</t>
  </si>
  <si>
    <t>EU086189</t>
  </si>
  <si>
    <t>EU086190</t>
  </si>
  <si>
    <t>EU086192</t>
  </si>
  <si>
    <t>EU086193</t>
  </si>
  <si>
    <t>EU086194</t>
  </si>
  <si>
    <t>02001LAO</t>
  </si>
  <si>
    <t>EU086195</t>
  </si>
  <si>
    <t>02002LAO</t>
  </si>
  <si>
    <t>EU086196</t>
  </si>
  <si>
    <t>EU086200</t>
  </si>
  <si>
    <t>94270PHI</t>
  </si>
  <si>
    <t>EU086201</t>
  </si>
  <si>
    <t>94273PHI</t>
  </si>
  <si>
    <t>EU086202</t>
  </si>
  <si>
    <t>94280PHI</t>
  </si>
  <si>
    <t>EU086209</t>
  </si>
  <si>
    <t>EU086210</t>
  </si>
  <si>
    <t>EU095330</t>
  </si>
  <si>
    <t>Yunnan_Md06</t>
  </si>
  <si>
    <t>EU159362</t>
  </si>
  <si>
    <t>EU159363</t>
  </si>
  <si>
    <t>EU159364</t>
  </si>
  <si>
    <t>EU159365</t>
  </si>
  <si>
    <t>EU159366</t>
  </si>
  <si>
    <t>EU159367</t>
  </si>
  <si>
    <t>EU159368</t>
  </si>
  <si>
    <t>EU159369</t>
  </si>
  <si>
    <t>EU159370</t>
  </si>
  <si>
    <t>EU159371</t>
  </si>
  <si>
    <t>EU159372</t>
  </si>
  <si>
    <t>EU159373</t>
  </si>
  <si>
    <t>EU159374</t>
  </si>
  <si>
    <t>EU159375</t>
  </si>
  <si>
    <t>EU159376</t>
  </si>
  <si>
    <t>EU159380</t>
  </si>
  <si>
    <t>EU159381</t>
  </si>
  <si>
    <t>EU159382</t>
  </si>
  <si>
    <t>EU159383</t>
  </si>
  <si>
    <t>EU159384</t>
  </si>
  <si>
    <t>EU159385</t>
  </si>
  <si>
    <t>Yue1</t>
  </si>
  <si>
    <t>EU159386</t>
  </si>
  <si>
    <t>EU159388</t>
  </si>
  <si>
    <t>EU159389</t>
  </si>
  <si>
    <t>EU159390</t>
  </si>
  <si>
    <t>FS</t>
  </si>
  <si>
    <t>EU159391</t>
  </si>
  <si>
    <t>H69</t>
  </si>
  <si>
    <t>EU159393</t>
  </si>
  <si>
    <t>SBD</t>
  </si>
  <si>
    <t>EU159394</t>
  </si>
  <si>
    <t>SH06</t>
  </si>
  <si>
    <t>EU159395</t>
  </si>
  <si>
    <t>gg4</t>
  </si>
  <si>
    <t>EU159396</t>
  </si>
  <si>
    <t>H</t>
  </si>
  <si>
    <t>EU159397</t>
  </si>
  <si>
    <t>LH</t>
  </si>
  <si>
    <t>EU159399</t>
  </si>
  <si>
    <t>Yue2</t>
  </si>
  <si>
    <t>EU159400</t>
  </si>
  <si>
    <t>H89</t>
  </si>
  <si>
    <t>EU159401</t>
  </si>
  <si>
    <t>WJ</t>
  </si>
  <si>
    <t>EU253477</t>
  </si>
  <si>
    <t>GuangxiCx25</t>
  </si>
  <si>
    <t>GuangxiYl66</t>
  </si>
  <si>
    <t>GuizhouAl01</t>
  </si>
  <si>
    <t>GuizhouAl03</t>
  </si>
  <si>
    <t>GuizhouAl48</t>
  </si>
  <si>
    <t>GuizhouQx1</t>
  </si>
  <si>
    <t>GuizhouQx5</t>
  </si>
  <si>
    <t>HenanHb10</t>
  </si>
  <si>
    <t>HenanSq6</t>
  </si>
  <si>
    <t>HenanSq21</t>
  </si>
  <si>
    <t>HenanSq35</t>
  </si>
  <si>
    <t>HubeiWh20</t>
  </si>
  <si>
    <t>HunanWg13</t>
  </si>
  <si>
    <t>HunanWg27</t>
  </si>
  <si>
    <t>HunanWg430</t>
  </si>
  <si>
    <t>HunanWg432</t>
  </si>
  <si>
    <t>HunanXx33</t>
  </si>
  <si>
    <t>HunanXx35</t>
  </si>
  <si>
    <t>JiangsuWx1</t>
  </si>
  <si>
    <t>JiangsuWx32</t>
  </si>
  <si>
    <t>JiangsuYc58</t>
  </si>
  <si>
    <t>EU267742</t>
  </si>
  <si>
    <t>GuangxiCx14</t>
  </si>
  <si>
    <t>EU267743</t>
  </si>
  <si>
    <t>EU267744</t>
  </si>
  <si>
    <t>EU267746</t>
  </si>
  <si>
    <t>EU267747</t>
  </si>
  <si>
    <t>EU267748</t>
  </si>
  <si>
    <t>EU267749</t>
  </si>
  <si>
    <t>EU267750</t>
  </si>
  <si>
    <t>GuizhouQx2</t>
  </si>
  <si>
    <t>EU267751</t>
  </si>
  <si>
    <t>EU267753</t>
  </si>
  <si>
    <t>EU267754</t>
  </si>
  <si>
    <t>EU267755</t>
  </si>
  <si>
    <t>HenanSq9</t>
  </si>
  <si>
    <t>EU267756</t>
  </si>
  <si>
    <t>HenanSq10</t>
  </si>
  <si>
    <t>EU267757</t>
  </si>
  <si>
    <t>EU267758</t>
  </si>
  <si>
    <t>EU267759</t>
  </si>
  <si>
    <t>HenanSq59</t>
  </si>
  <si>
    <t>EU267760</t>
  </si>
  <si>
    <t>EU267761</t>
  </si>
  <si>
    <t>HubeiWh22</t>
  </si>
  <si>
    <t>EU267762</t>
  </si>
  <si>
    <t>HunanDk13</t>
  </si>
  <si>
    <t>EU267763</t>
  </si>
  <si>
    <t>HunanWg12</t>
  </si>
  <si>
    <t>EU267764</t>
  </si>
  <si>
    <t>EU267765</t>
  </si>
  <si>
    <t>HunanWg26</t>
  </si>
  <si>
    <t>EU267766</t>
  </si>
  <si>
    <t>EU267767</t>
  </si>
  <si>
    <t>EU267768</t>
  </si>
  <si>
    <t>EU267769</t>
  </si>
  <si>
    <t>EU267770</t>
  </si>
  <si>
    <t>HunanXx34</t>
  </si>
  <si>
    <t>EU267771</t>
  </si>
  <si>
    <t>EU267773</t>
  </si>
  <si>
    <t>EU267774</t>
  </si>
  <si>
    <t>EU267775</t>
  </si>
  <si>
    <t>JiangsuYc37</t>
  </si>
  <si>
    <t>EU267776</t>
  </si>
  <si>
    <t>EU275240</t>
  </si>
  <si>
    <t>Yunnan_Qj07</t>
  </si>
  <si>
    <t>EU275241</t>
  </si>
  <si>
    <t>Yunnan_Zt07</t>
  </si>
  <si>
    <t>EU275242</t>
  </si>
  <si>
    <t>Yunnan_Tc06</t>
  </si>
  <si>
    <t>EU275243</t>
  </si>
  <si>
    <t>EU275244</t>
  </si>
  <si>
    <t>EU275245</t>
  </si>
  <si>
    <t>9001FRA</t>
  </si>
  <si>
    <t>Guyana</t>
  </si>
  <si>
    <t>EU293113</t>
    <phoneticPr fontId="20" type="noConversion"/>
  </si>
  <si>
    <t>DogTN/Ar00</t>
  </si>
  <si>
    <t>DogTN/Bz02</t>
  </si>
  <si>
    <t>DogTN/Bz00</t>
  </si>
  <si>
    <t>DogTN/Gb03</t>
  </si>
  <si>
    <t>DogTN/Kr98</t>
  </si>
  <si>
    <t>DogTN/Kf96</t>
  </si>
  <si>
    <t>DogTN/Tn03</t>
  </si>
  <si>
    <t>144BF/2007</t>
  </si>
  <si>
    <t>EU827276</t>
  </si>
  <si>
    <t>EU827277</t>
  </si>
  <si>
    <t>247NIG/2007</t>
  </si>
  <si>
    <t>EU828651</t>
  </si>
  <si>
    <t>WJ07-2</t>
  </si>
  <si>
    <t>EU828652</t>
  </si>
  <si>
    <t>EU828653</t>
  </si>
  <si>
    <t>GN07</t>
  </si>
  <si>
    <t>EU828654</t>
  </si>
  <si>
    <t>EU828655</t>
  </si>
  <si>
    <t>GC07</t>
  </si>
  <si>
    <t>EU828656</t>
  </si>
  <si>
    <t>EU828657</t>
  </si>
  <si>
    <t>WJ07-1</t>
  </si>
  <si>
    <t>EU828658</t>
  </si>
  <si>
    <t>EU853569</t>
  </si>
  <si>
    <t>9016MAR</t>
  </si>
  <si>
    <t>EU853581</t>
  </si>
  <si>
    <t>8808ETH</t>
  </si>
  <si>
    <t>EU853582</t>
  </si>
  <si>
    <t>94289RWD</t>
  </si>
  <si>
    <t>Rwanda</t>
  </si>
  <si>
    <t>EU853584</t>
  </si>
  <si>
    <t>07152RCA</t>
  </si>
  <si>
    <t>CentralAfricanRepublic</t>
  </si>
  <si>
    <t>EU853585</t>
  </si>
  <si>
    <t>07154RCA</t>
  </si>
  <si>
    <t>EU853586</t>
  </si>
  <si>
    <t>07128RCA</t>
  </si>
  <si>
    <t>EU853587</t>
  </si>
  <si>
    <t>07158RCA</t>
  </si>
  <si>
    <t>EU853588</t>
  </si>
  <si>
    <t>07159RCA</t>
  </si>
  <si>
    <t>EU853589</t>
  </si>
  <si>
    <t>07189RCA</t>
  </si>
  <si>
    <t>EU853590</t>
  </si>
  <si>
    <t>07072RCA</t>
  </si>
  <si>
    <t>EU853591</t>
  </si>
  <si>
    <t>08561GMB</t>
  </si>
  <si>
    <t>Gambia</t>
  </si>
  <si>
    <t>EU853593</t>
  </si>
  <si>
    <t>8659GUI</t>
  </si>
  <si>
    <t>Guinea</t>
  </si>
  <si>
    <t>EU853594</t>
  </si>
  <si>
    <t>9361GUI</t>
  </si>
  <si>
    <t>EU853596</t>
  </si>
  <si>
    <t>07211MAL</t>
  </si>
  <si>
    <t>Mali</t>
  </si>
  <si>
    <t>EU853597</t>
  </si>
  <si>
    <t>07221MAL</t>
  </si>
  <si>
    <t>EU853598</t>
  </si>
  <si>
    <t>07235MAL</t>
  </si>
  <si>
    <t>EU853599</t>
  </si>
  <si>
    <t>07225MAL</t>
  </si>
  <si>
    <t>EU853600</t>
  </si>
  <si>
    <t>07217MAL</t>
  </si>
  <si>
    <t>EU853601</t>
  </si>
  <si>
    <t>07238MAL</t>
  </si>
  <si>
    <t>EU853602</t>
  </si>
  <si>
    <t>07233MAL</t>
  </si>
  <si>
    <t>EU853604</t>
  </si>
  <si>
    <t>07220MAL</t>
  </si>
  <si>
    <t>EU853605</t>
  </si>
  <si>
    <t>07232MAL</t>
  </si>
  <si>
    <t>EU853606</t>
  </si>
  <si>
    <t>9311MAU</t>
  </si>
  <si>
    <t>EU853607</t>
  </si>
  <si>
    <t>9131MAU</t>
  </si>
  <si>
    <t>EU853608</t>
  </si>
  <si>
    <t>9132MAU</t>
  </si>
  <si>
    <t>EU853609</t>
  </si>
  <si>
    <t>9312MAU</t>
  </si>
  <si>
    <t>EU853610</t>
  </si>
  <si>
    <t>9314MAU</t>
  </si>
  <si>
    <t>EU853611</t>
  </si>
  <si>
    <t>9421MAU</t>
  </si>
  <si>
    <t>EU853612</t>
  </si>
  <si>
    <t>07214MAL</t>
  </si>
  <si>
    <t>EU853614</t>
  </si>
  <si>
    <t>8636HAV</t>
  </si>
  <si>
    <t>EU853615</t>
  </si>
  <si>
    <t>07059IC</t>
  </si>
  <si>
    <t>Coted'Ivoire</t>
  </si>
  <si>
    <t>EU853616</t>
  </si>
  <si>
    <t>8911IC</t>
  </si>
  <si>
    <t>EU853617</t>
  </si>
  <si>
    <t>8912IC</t>
  </si>
  <si>
    <t>EU853618</t>
  </si>
  <si>
    <t>9237IC</t>
  </si>
  <si>
    <t>EU853619</t>
  </si>
  <si>
    <t>9238IC</t>
  </si>
  <si>
    <t>EU853620</t>
  </si>
  <si>
    <t>07222MAL</t>
  </si>
  <si>
    <t>EU853621</t>
  </si>
  <si>
    <t>8913IC</t>
  </si>
  <si>
    <t>EU853622</t>
  </si>
  <si>
    <t>07227MAL</t>
  </si>
  <si>
    <t>EU853623</t>
  </si>
  <si>
    <t>07226MAL</t>
  </si>
  <si>
    <t>EU853625</t>
  </si>
  <si>
    <t>07197SEN</t>
  </si>
  <si>
    <t>EU853634</t>
  </si>
  <si>
    <t>07014SEN</t>
  </si>
  <si>
    <t>EU853641</t>
  </si>
  <si>
    <t>9303SEN</t>
  </si>
  <si>
    <t>EU853645</t>
  </si>
  <si>
    <t>9547HAV</t>
  </si>
  <si>
    <t>EU853646</t>
  </si>
  <si>
    <t>9009NIG</t>
  </si>
  <si>
    <t>Niger</t>
  </si>
  <si>
    <t>EU853647</t>
  </si>
  <si>
    <t>9010NIG</t>
  </si>
  <si>
    <t>EU853648</t>
  </si>
  <si>
    <t>9011NIG</t>
  </si>
  <si>
    <t>EU853649</t>
  </si>
  <si>
    <t>9013NIG</t>
  </si>
  <si>
    <t>EU853650</t>
  </si>
  <si>
    <t>8718NIG</t>
  </si>
  <si>
    <t>EU853651</t>
  </si>
  <si>
    <t>07149RCA</t>
  </si>
  <si>
    <t>EU853652</t>
  </si>
  <si>
    <t>9021TCH</t>
  </si>
  <si>
    <t>EU853653</t>
  </si>
  <si>
    <t>9609TCH</t>
  </si>
  <si>
    <t>EU853654</t>
  </si>
  <si>
    <t>9014NIG</t>
  </si>
  <si>
    <t>EU853655</t>
  </si>
  <si>
    <t>8732TCH</t>
  </si>
  <si>
    <t>EU853656</t>
  </si>
  <si>
    <t>8731TCH</t>
  </si>
  <si>
    <t>EU853657</t>
  </si>
  <si>
    <t>8733TCH</t>
  </si>
  <si>
    <t>EU918614</t>
  </si>
  <si>
    <t>9370PIDG/2005</t>
  </si>
  <si>
    <t>EU918615</t>
  </si>
  <si>
    <t>9371PIDG/2005</t>
  </si>
  <si>
    <t>EU918616</t>
  </si>
  <si>
    <t>9532PIDG/2005</t>
  </si>
  <si>
    <t>EU918617</t>
  </si>
  <si>
    <t>9479ALDG/2005</t>
  </si>
  <si>
    <t>EU918618</t>
  </si>
  <si>
    <t>8578PADG/2005</t>
  </si>
  <si>
    <t>EU918619</t>
  </si>
  <si>
    <t>8581PADG/2005</t>
  </si>
  <si>
    <t>EU918620</t>
  </si>
  <si>
    <t>8575PADG/2005</t>
  </si>
  <si>
    <t>EU918621</t>
  </si>
  <si>
    <t>8587PADG/2005</t>
  </si>
  <si>
    <t>EU918622</t>
  </si>
  <si>
    <t>8589PADG/2005</t>
  </si>
  <si>
    <t>EU918623</t>
  </si>
  <si>
    <t>8590PADG/2005</t>
  </si>
  <si>
    <t>EU918624</t>
  </si>
  <si>
    <t>10561PBDG/2003</t>
  </si>
  <si>
    <t>EU918625</t>
  </si>
  <si>
    <t>10565PBDG/2003</t>
  </si>
  <si>
    <t>EU918628</t>
  </si>
  <si>
    <t>6049SEDG/2005</t>
  </si>
  <si>
    <t>EU918629</t>
  </si>
  <si>
    <t>6050SEDG/2005</t>
  </si>
  <si>
    <t>D01</t>
  </si>
  <si>
    <t>D02</t>
  </si>
  <si>
    <t>FJ545659</t>
  </si>
  <si>
    <t>IvoryCoast.07059IC/2007</t>
  </si>
  <si>
    <t>FJ545662</t>
  </si>
  <si>
    <t>CentralAfRep.070149RCA/2004</t>
  </si>
  <si>
    <t>FJ545663</t>
  </si>
  <si>
    <t>Guinea.8660GUI/1986</t>
  </si>
  <si>
    <t>FJ545666</t>
  </si>
  <si>
    <t>Senegal.07197SEN/1995</t>
  </si>
  <si>
    <t>FJ545667</t>
  </si>
  <si>
    <t>Mauritania.9421MAU/1994</t>
  </si>
  <si>
    <t>FJ545668</t>
  </si>
  <si>
    <t>Mali.07226MALI/2007</t>
  </si>
  <si>
    <t>FJ545669</t>
  </si>
  <si>
    <t>Mali.07217MALI/2007</t>
  </si>
  <si>
    <t>FJ545670</t>
  </si>
  <si>
    <t>Mali.07220MALI/2007</t>
  </si>
  <si>
    <t>FJ545671</t>
  </si>
  <si>
    <t>Cameroon.8804CAM/1988</t>
  </si>
  <si>
    <t>Cameroon</t>
  </si>
  <si>
    <t>FJ545672</t>
  </si>
  <si>
    <t>BurkinaFaso.8636HAV/1986</t>
  </si>
  <si>
    <t>FJ545674</t>
  </si>
  <si>
    <t>Niger.8718NIG/1987</t>
  </si>
  <si>
    <t>FJ545675</t>
  </si>
  <si>
    <t>Cameroon.8801CAM/1987</t>
  </si>
  <si>
    <t>FJ545676</t>
  </si>
  <si>
    <t>IvoryCoast.8911IC/1989</t>
  </si>
  <si>
    <t>FJ545677</t>
  </si>
  <si>
    <t>IvoryCoast.8913IC/1989</t>
  </si>
  <si>
    <t>FJ545678</t>
  </si>
  <si>
    <t>Niger.9012NIG/1990</t>
  </si>
  <si>
    <t>FJ545679</t>
  </si>
  <si>
    <t>Niger.9014NIG/1990</t>
  </si>
  <si>
    <t>FJ545680</t>
  </si>
  <si>
    <t>Guinea.9024GUI/1990</t>
  </si>
  <si>
    <t>FJ545681</t>
  </si>
  <si>
    <t>IvoryCoast.9026IC/1990</t>
  </si>
  <si>
    <t>FJ545683</t>
  </si>
  <si>
    <t>Chad.9218TCH/1992</t>
  </si>
  <si>
    <t>FJ545684</t>
  </si>
  <si>
    <t>IvoryCoast.9239IC/1992</t>
  </si>
  <si>
    <t>FJ545685</t>
  </si>
  <si>
    <t>Guinea.9361GUI/1993</t>
  </si>
  <si>
    <t>FJ561726</t>
  </si>
  <si>
    <t>FJ001</t>
  </si>
  <si>
    <t>FJ561727</t>
  </si>
  <si>
    <t>FJ002</t>
  </si>
  <si>
    <t>FJ561728</t>
  </si>
  <si>
    <t>FJ003</t>
  </si>
  <si>
    <t>FJ561729</t>
  </si>
  <si>
    <t>FJ004</t>
  </si>
  <si>
    <t>FJ561730</t>
  </si>
  <si>
    <t>FJ005</t>
  </si>
  <si>
    <t>FJ561731</t>
  </si>
  <si>
    <t>FJ006</t>
  </si>
  <si>
    <t>FJ561732</t>
  </si>
  <si>
    <t>FJ007</t>
  </si>
  <si>
    <t>FJ712193</t>
    <phoneticPr fontId="20" type="noConversion"/>
  </si>
  <si>
    <t>FJ712194</t>
    <phoneticPr fontId="20" type="noConversion"/>
  </si>
  <si>
    <t>FJ719758</t>
  </si>
  <si>
    <t>ZJ-QZ</t>
  </si>
  <si>
    <t>China:Zhejiang</t>
  </si>
  <si>
    <t>FJ719760</t>
  </si>
  <si>
    <t>FJ825126</t>
  </si>
  <si>
    <t>FJ825127</t>
  </si>
  <si>
    <t>FJ825128</t>
  </si>
  <si>
    <t>FJ825129</t>
  </si>
  <si>
    <t>FJ825130</t>
  </si>
  <si>
    <t>FJ825131</t>
  </si>
  <si>
    <t>FJ825132</t>
  </si>
  <si>
    <t>FJ866827</t>
  </si>
  <si>
    <t>FJ010</t>
  </si>
  <si>
    <t>FJ866828</t>
  </si>
  <si>
    <t>FJ011</t>
  </si>
  <si>
    <t>FJ866829</t>
  </si>
  <si>
    <t>FJ012</t>
  </si>
  <si>
    <t>FJ866830</t>
  </si>
  <si>
    <t>FJ013</t>
  </si>
  <si>
    <t>FJ866831</t>
  </si>
  <si>
    <t>FJ014</t>
  </si>
  <si>
    <t>FJ866832</t>
  </si>
  <si>
    <t>FJ866833</t>
  </si>
  <si>
    <t>FJ866834</t>
  </si>
  <si>
    <t>FJ015</t>
  </si>
  <si>
    <t>FJ866835</t>
    <phoneticPr fontId="20" type="noConversion"/>
  </si>
  <si>
    <t>FJ008</t>
  </si>
  <si>
    <t>FJ866836</t>
    <phoneticPr fontId="20" type="noConversion"/>
  </si>
  <si>
    <t>FJ009</t>
  </si>
  <si>
    <t>U03766</t>
  </si>
  <si>
    <t>ArcticA1-1090DG</t>
  </si>
  <si>
    <t>U03767</t>
  </si>
  <si>
    <t>HudsonBay-4055DG</t>
  </si>
  <si>
    <t>U03769</t>
  </si>
  <si>
    <t>U03770</t>
  </si>
  <si>
    <t>U22478</t>
    <phoneticPr fontId="20" type="noConversion"/>
  </si>
  <si>
    <t>FrenchGuiana</t>
  </si>
  <si>
    <t>DQ866105</t>
  </si>
  <si>
    <t>DQ866106</t>
  </si>
  <si>
    <t>DQ866107</t>
  </si>
  <si>
    <t>DQ866108</t>
  </si>
  <si>
    <t>DQ866109</t>
  </si>
  <si>
    <t>DQ866110</t>
  </si>
  <si>
    <t>DQ866111</t>
  </si>
  <si>
    <t>DQ866112</t>
  </si>
  <si>
    <t>DQ866113</t>
  </si>
  <si>
    <t>DQ866114</t>
  </si>
  <si>
    <t>DQ866115</t>
  </si>
  <si>
    <t>DQ866116</t>
  </si>
  <si>
    <t>DQ866117</t>
  </si>
  <si>
    <t>DQ866118</t>
  </si>
  <si>
    <t>DQ866119</t>
  </si>
  <si>
    <t>DQ866120</t>
  </si>
  <si>
    <t>DQ866121</t>
  </si>
  <si>
    <t>DQ666287</t>
  </si>
  <si>
    <t>DQ666289</t>
  </si>
  <si>
    <t>DQ666290</t>
  </si>
  <si>
    <t>DQ666291</t>
  </si>
  <si>
    <t>DQ666293</t>
  </si>
  <si>
    <t>DQ666294</t>
  </si>
  <si>
    <t>DQ666295</t>
  </si>
  <si>
    <t>DQ666296</t>
  </si>
  <si>
    <t>DQ666297</t>
  </si>
  <si>
    <t>DQ666298</t>
  </si>
  <si>
    <t>DQ666299</t>
  </si>
  <si>
    <t>DQ666300</t>
  </si>
  <si>
    <t>DQ666301</t>
  </si>
  <si>
    <t>DQ666302</t>
  </si>
  <si>
    <t>DQ666303</t>
  </si>
  <si>
    <t>DQ666304</t>
  </si>
  <si>
    <t>DQ666306</t>
  </si>
  <si>
    <t>DQ666307</t>
  </si>
  <si>
    <t>DQ666308</t>
  </si>
  <si>
    <t>DQ666309</t>
  </si>
  <si>
    <t>DQ666310</t>
  </si>
  <si>
    <t>DQ666311</t>
  </si>
  <si>
    <t>DQ666312</t>
  </si>
  <si>
    <t>DQ666314</t>
  </si>
  <si>
    <t>DQ666315</t>
  </si>
  <si>
    <t>DQ666316</t>
  </si>
  <si>
    <t>DQ666317</t>
  </si>
  <si>
    <t>DQ666318</t>
  </si>
  <si>
    <t>DQ666319</t>
  </si>
  <si>
    <t>DQ666321</t>
  </si>
  <si>
    <t>DQ666292</t>
  </si>
  <si>
    <t>DQ666305</t>
  </si>
  <si>
    <t>DQ666313</t>
  </si>
  <si>
    <t>DQ666322</t>
  </si>
  <si>
    <t>AY854589</t>
  </si>
  <si>
    <t>AY854591</t>
  </si>
  <si>
    <t>CotedIvoire</t>
  </si>
  <si>
    <t>DQ849044</t>
  </si>
  <si>
    <t>DQ849045</t>
  </si>
  <si>
    <t>DQ849046</t>
  </si>
  <si>
    <t>DQ849047</t>
  </si>
  <si>
    <t>DQ849048</t>
  </si>
  <si>
    <t>DQ849049</t>
  </si>
  <si>
    <t>DQ849050</t>
  </si>
  <si>
    <t>DQ849051</t>
  </si>
  <si>
    <t>DQ849052</t>
  </si>
  <si>
    <t>DQ849053</t>
  </si>
  <si>
    <t>DQ849054</t>
  </si>
  <si>
    <t>DQ849055</t>
  </si>
  <si>
    <t>DQ849056</t>
  </si>
  <si>
    <t>DQ849057</t>
  </si>
  <si>
    <t>DQ849058</t>
  </si>
  <si>
    <t>DQ849059</t>
  </si>
  <si>
    <t>DQ849060</t>
  </si>
  <si>
    <t>DQ849061</t>
  </si>
  <si>
    <t>DQ849062</t>
  </si>
  <si>
    <t>DQ849064</t>
  </si>
  <si>
    <t>DQ849065</t>
  </si>
  <si>
    <t>DQ849066</t>
  </si>
  <si>
    <t>DQ849067</t>
  </si>
  <si>
    <t>DQ849068</t>
  </si>
  <si>
    <t>DQ849069</t>
  </si>
  <si>
    <t>DQ849070</t>
  </si>
  <si>
    <t>DQ849071</t>
  </si>
  <si>
    <t>DQ849072</t>
  </si>
  <si>
    <t>DQ849073</t>
  </si>
  <si>
    <t>9001GUY</t>
  </si>
  <si>
    <t xml:space="preserve">JF683626 </t>
  </si>
  <si>
    <t xml:space="preserve">JF683650 </t>
  </si>
  <si>
    <t>JF683651</t>
  </si>
  <si>
    <t xml:space="preserve">C7/goat/09 </t>
  </si>
  <si>
    <t xml:space="preserve">C8/goat/09 </t>
  </si>
  <si>
    <t xml:space="preserve">C13/goat/10 </t>
  </si>
  <si>
    <t>Croatia</t>
  </si>
  <si>
    <t>Microsatellite</t>
  </si>
  <si>
    <t>Scandinavia</t>
  </si>
  <si>
    <t>North America</t>
  </si>
  <si>
    <t># Loci</t>
  </si>
  <si>
    <t>Marker type</t>
  </si>
  <si>
    <t>South Africa</t>
  </si>
  <si>
    <t>Jamaica</t>
  </si>
  <si>
    <t>Puerto Rico</t>
  </si>
  <si>
    <t>Guadalupe</t>
  </si>
  <si>
    <t>Canis aureus</t>
  </si>
  <si>
    <t>Kenya</t>
  </si>
  <si>
    <t>Serbia</t>
  </si>
  <si>
    <t>Canis mesomelas</t>
  </si>
  <si>
    <t>Africa</t>
  </si>
  <si>
    <t>Asia</t>
  </si>
  <si>
    <t>Oceania</t>
  </si>
  <si>
    <t>America</t>
  </si>
  <si>
    <t>South América</t>
  </si>
  <si>
    <t>0.735</t>
  </si>
  <si>
    <t>South Korea</t>
  </si>
  <si>
    <t>Germany/Poland/Czech Republic</t>
  </si>
  <si>
    <t>Worldwide breeds</t>
  </si>
  <si>
    <t>Sub-saharan Africa</t>
  </si>
  <si>
    <t>Europe (East Mediterranean)</t>
  </si>
  <si>
    <t>Europe (Central Mediterranean)</t>
  </si>
  <si>
    <t>Europe (West Mediterranean)</t>
  </si>
  <si>
    <t>Europe (Central-North)</t>
  </si>
  <si>
    <t xml:space="preserve">Italy, Germany, Switzerland, United Kingdom, Hungary, Portugal </t>
  </si>
  <si>
    <t>Mexico, Colombia, Bolivia, Dominican Republic, Brazil, Argentina</t>
  </si>
  <si>
    <t>Worldwide</t>
  </si>
  <si>
    <t>East Africa</t>
  </si>
  <si>
    <t>Myotis myotis</t>
  </si>
  <si>
    <t>Lasiurus 
borealis</t>
  </si>
  <si>
    <t>Reference</t>
  </si>
  <si>
    <t>Creole cattle</t>
  </si>
  <si>
    <t>European taurine</t>
  </si>
  <si>
    <t>Bos indicus</t>
  </si>
  <si>
    <t>Asian zebu</t>
  </si>
  <si>
    <t>Bos taurus + Bos indicus</t>
  </si>
  <si>
    <t>North India</t>
  </si>
  <si>
    <t>African cattle</t>
  </si>
  <si>
    <t>Argentina, Uruguay</t>
  </si>
  <si>
    <r>
      <t>H</t>
    </r>
    <r>
      <rPr>
        <b/>
        <vertAlign val="subscript"/>
        <sz val="11"/>
        <color theme="1"/>
        <rFont val="Verdana"/>
      </rPr>
      <t xml:space="preserve">E (W) </t>
    </r>
    <r>
      <rPr>
        <b/>
        <sz val="11"/>
        <color theme="1"/>
        <rFont val="Verdana"/>
      </rPr>
      <t>N</t>
    </r>
  </si>
  <si>
    <t>South Africa/Namibia</t>
  </si>
  <si>
    <t>Bulgaria</t>
  </si>
  <si>
    <t>Caucasus</t>
  </si>
  <si>
    <t>Average</t>
  </si>
  <si>
    <r>
      <t>USA</t>
    </r>
    <r>
      <rPr>
        <sz val="12"/>
        <color theme="1"/>
        <rFont val="Calibri"/>
        <family val="2"/>
        <charset val="134"/>
        <scheme val="minor"/>
      </rPr>
      <t>/Canada</t>
    </r>
  </si>
  <si>
    <r>
      <t>Canada</t>
    </r>
    <r>
      <rPr>
        <sz val="12"/>
        <color theme="1"/>
        <rFont val="Calibri"/>
        <family val="2"/>
        <charset val="134"/>
        <scheme val="minor"/>
      </rPr>
      <t>/USA</t>
    </r>
  </si>
  <si>
    <t>Central Europe</t>
  </si>
  <si>
    <t>LESS THAN 5  GLYCOPROTEIN SEQUENCES</t>
  </si>
  <si>
    <t>AB247421</t>
  </si>
  <si>
    <t>AB247422</t>
  </si>
  <si>
    <t>AB247423</t>
  </si>
  <si>
    <t>EU293116</t>
  </si>
  <si>
    <t>AF134341</t>
    <phoneticPr fontId="18" type="noConversion"/>
  </si>
  <si>
    <t>Wolf</t>
    <phoneticPr fontId="18" type="noConversion"/>
  </si>
  <si>
    <t>AY353884</t>
    <phoneticPr fontId="18" type="noConversion"/>
  </si>
  <si>
    <t>Russia</t>
    <phoneticPr fontId="18" type="noConversion"/>
  </si>
  <si>
    <t>AY353887</t>
    <phoneticPr fontId="18" type="noConversion"/>
  </si>
  <si>
    <t>DQ125463</t>
    <phoneticPr fontId="18" type="noConversion"/>
  </si>
  <si>
    <t>DQ900578</t>
    <phoneticPr fontId="18" type="noConversion"/>
  </si>
  <si>
    <t>EU311738</t>
  </si>
  <si>
    <t>RVV ON-99-2</t>
  </si>
  <si>
    <r>
      <t>NeiMeng92</t>
    </r>
    <r>
      <rPr>
        <sz val="12"/>
        <color theme="1"/>
        <rFont val="Calibri"/>
        <family val="2"/>
        <charset val="134"/>
        <scheme val="minor"/>
      </rPr>
      <t>5</t>
    </r>
  </si>
  <si>
    <t>FJ415313</t>
  </si>
  <si>
    <r>
      <t>H</t>
    </r>
    <r>
      <rPr>
        <b/>
        <vertAlign val="subscript"/>
        <sz val="11"/>
        <color theme="1"/>
        <rFont val="Verdana"/>
      </rPr>
      <t xml:space="preserve">E (W) </t>
    </r>
    <r>
      <rPr>
        <b/>
        <sz val="11"/>
        <color theme="1"/>
        <rFont val="Verdana"/>
      </rPr>
      <t>G</t>
    </r>
  </si>
  <si>
    <r>
      <t>Russi</t>
    </r>
    <r>
      <rPr>
        <sz val="12"/>
        <color theme="1"/>
        <rFont val="Calibri"/>
        <family val="2"/>
        <charset val="134"/>
        <scheme val="minor"/>
      </rPr>
      <t>a</t>
    </r>
  </si>
  <si>
    <t>Insectivorous bat</t>
  </si>
  <si>
    <t>DQ076093</t>
  </si>
  <si>
    <t>DQ076100</t>
  </si>
  <si>
    <t>DQ076101</t>
  </si>
  <si>
    <t>DQ076104</t>
  </si>
  <si>
    <t>AY987478</t>
  </si>
  <si>
    <t>Metheny et al. Behav. Ecol. Sociobiol. 62, 1043-1051 (2008)</t>
  </si>
  <si>
    <t xml:space="preserve">Wills. http://trace.tennessee.edu/utk_chanhonoproj/442 (2000) </t>
  </si>
  <si>
    <t>Fenton. https://www.for.gov.bc.ca/hfd/library/Frbc1998/FRBC1998MR154.PDF (1999)</t>
  </si>
  <si>
    <t>Costa &amp; Esberard. Braz. J. Biol. 71, 739-746 (2011)</t>
  </si>
  <si>
    <t>Piaggio et al. Mol. Ecol. Resources 8, 440-442 (2008)</t>
  </si>
  <si>
    <t>Romero-Navas et al. Int. J. Trop. Biol. 62, 659-669 (2014)</t>
  </si>
  <si>
    <t>McCulloch et al. Mol. Ecol. 22, 4619-4633 (2013)</t>
  </si>
  <si>
    <t>Lipinski et al. Genomics 91, 12-21 (2008)</t>
  </si>
  <si>
    <t>Menotti-Raymond et al. J Forensic Sci. 50, 1061-1070 (2005)</t>
  </si>
  <si>
    <t>Ruiz-García et al. J. Genet. 84, 147-171 (2005)</t>
  </si>
  <si>
    <t>Randi et al. Mol. Biol. Evol. 18, 1679-1693 (2001)</t>
  </si>
  <si>
    <t>Pierpaoli et al. Mol. Ecol. 12, 2585-2598 (2003)</t>
  </si>
  <si>
    <t>Medugorac et al. Ecol. Evol. 1, 408-420 (2011)</t>
  </si>
  <si>
    <r>
      <rPr>
        <sz val="12"/>
        <color theme="1"/>
        <rFont val="Calibri"/>
        <family val="2"/>
        <charset val="134"/>
        <scheme val="minor"/>
      </rPr>
      <t xml:space="preserve">Mburu &amp; Hanotte. </t>
    </r>
    <r>
      <rPr>
        <sz val="12"/>
        <color theme="1"/>
        <rFont val="Calibri"/>
        <family val="2"/>
        <charset val="134"/>
        <scheme val="minor"/>
      </rPr>
      <t>http://www.fao.org/biotech/docs/mburu.pdf</t>
    </r>
    <r>
      <rPr>
        <sz val="12"/>
        <color theme="1"/>
        <rFont val="Calibri"/>
        <family val="2"/>
        <charset val="134"/>
        <scheme val="minor"/>
      </rPr>
      <t xml:space="preserve"> (2005)</t>
    </r>
  </si>
  <si>
    <t>Delgado et al. Anim. Genet. 43, 2-10 (2011)</t>
  </si>
  <si>
    <t>Egito et al. BMC Genetics 8, 83 (2007)</t>
  </si>
  <si>
    <t>Armstrong et al. Animal Genetic Resources Information 38, 19-33 (2006)</t>
  </si>
  <si>
    <t>MacHugh et al. Genetics 146, 1071-1086 (1997)</t>
  </si>
  <si>
    <t>Lirón et al. J. Hered. 97, 331-339 (2006)</t>
  </si>
  <si>
    <t>Williams et al. J. Mammal. 84, 177-184 (2003)</t>
  </si>
  <si>
    <t>Roy et al. Mol. Biol. Evol. 11, 553-570 (1994)</t>
  </si>
  <si>
    <t>vonHolt et al. Genome Res. 21, 1294-1305 (2011)</t>
  </si>
  <si>
    <t>Gottelli et al. Mol. Ecol. 3, 301-312 (1994)</t>
  </si>
  <si>
    <t>Wandeler et al. Mol. Ecol. 12, 647-656 (2003)</t>
  </si>
  <si>
    <t>Cohen et al. Conserv. Genet. 14, 55-63 (2013)</t>
  </si>
  <si>
    <t>García-Moreno et al. Conserv. Biol. 10, 376-389 (1996)</t>
  </si>
  <si>
    <t>Kitchen et al. J. Anim. Ecol. 74, 1173-1181 (2005)</t>
  </si>
  <si>
    <t>Nystrom et al. Oikos 114, 84-94 (2006)</t>
  </si>
  <si>
    <t>Rodrigues et al. Genet. Mol. Res. 5, 846-850 (2006)</t>
  </si>
  <si>
    <r>
      <t xml:space="preserve">Kim et al. </t>
    </r>
    <r>
      <rPr>
        <sz val="12"/>
        <color theme="1"/>
        <rFont val="Calibri"/>
        <family val="2"/>
        <charset val="134"/>
        <scheme val="minor"/>
      </rPr>
      <t>Asian Autralas. J. Anim. Sci. 15, 461-465 (</t>
    </r>
    <r>
      <rPr>
        <sz val="12"/>
        <color theme="1"/>
        <rFont val="Calibri"/>
        <family val="2"/>
        <charset val="134"/>
        <scheme val="minor"/>
      </rPr>
      <t>200</t>
    </r>
    <r>
      <rPr>
        <sz val="12"/>
        <color theme="1"/>
        <rFont val="Calibri"/>
        <family val="2"/>
        <charset val="134"/>
        <scheme val="minor"/>
      </rPr>
      <t>2)</t>
    </r>
  </si>
  <si>
    <r>
      <t xml:space="preserve">Mahmoudi et al. </t>
    </r>
    <r>
      <rPr>
        <sz val="12"/>
        <color theme="1"/>
        <rFont val="Calibri"/>
        <family val="2"/>
        <charset val="134"/>
        <scheme val="minor"/>
      </rPr>
      <t>J. Cell Anim. Biol. 5, 129-134 (</t>
    </r>
    <r>
      <rPr>
        <sz val="12"/>
        <color theme="1"/>
        <rFont val="Calibri"/>
        <family val="2"/>
        <charset val="134"/>
        <scheme val="minor"/>
      </rPr>
      <t>2011</t>
    </r>
    <r>
      <rPr>
        <sz val="12"/>
        <color theme="1"/>
        <rFont val="Calibri"/>
        <family val="2"/>
        <charset val="134"/>
        <scheme val="minor"/>
      </rPr>
      <t>)</t>
    </r>
  </si>
  <si>
    <r>
      <t>Mello de Araujo et al.</t>
    </r>
    <r>
      <rPr>
        <sz val="12"/>
        <color theme="1"/>
        <rFont val="Calibri"/>
        <family val="2"/>
        <charset val="134"/>
        <scheme val="minor"/>
      </rPr>
      <t>Genet. Mol. Biol. 12, 67-74</t>
    </r>
    <r>
      <rPr>
        <sz val="12"/>
        <color theme="1"/>
        <rFont val="Calibri"/>
        <family val="2"/>
        <charset val="134"/>
        <scheme val="minor"/>
      </rPr>
      <t xml:space="preserve"> </t>
    </r>
    <r>
      <rPr>
        <sz val="12"/>
        <color theme="1"/>
        <rFont val="Calibri"/>
        <family val="2"/>
        <charset val="134"/>
        <scheme val="minor"/>
      </rPr>
      <t>(</t>
    </r>
    <r>
      <rPr>
        <sz val="12"/>
        <color theme="1"/>
        <rFont val="Calibri"/>
        <family val="2"/>
        <charset val="134"/>
        <scheme val="minor"/>
      </rPr>
      <t>2006</t>
    </r>
    <r>
      <rPr>
        <sz val="12"/>
        <color theme="1"/>
        <rFont val="Calibri"/>
        <family val="2"/>
        <charset val="134"/>
        <scheme val="minor"/>
      </rPr>
      <t>)</t>
    </r>
  </si>
  <si>
    <t>Cañón et al. Anim. Genet. 37, 327-334 (2006)</t>
  </si>
  <si>
    <t>Kumar et al. Am. J. Anim. Vet. Sci. 4, 49-57 (2009)</t>
  </si>
  <si>
    <t>Chenyambuga et al. Asian Australas. J. Anim. Sci. 17, 445-452 (2004)</t>
  </si>
  <si>
    <t>Visser et al. S. Afr. J. Anim. Sci. 34, 24-27 (2004)</t>
  </si>
  <si>
    <t>Luís et al. Anim. Genet. 38, 20-27 (2007)</t>
  </si>
  <si>
    <t>Bowcock et al. Nature 368, 455-456 (1994)</t>
  </si>
  <si>
    <t>Watts et al. J. Zool. 285, 281-291 (2011)</t>
  </si>
  <si>
    <t>Wilhelm et al. Mol. Ecol. Notes 3, 360-362 (2003)</t>
  </si>
  <si>
    <t>Knowles et al. J. Mammal. 90, 1381-1391 (2009)</t>
  </si>
  <si>
    <t>Negi &amp; Jhala Octa J. Biosci. 3, 13-17 (2015)</t>
  </si>
  <si>
    <t>Thulin et al. Mol. Ecol. 15, 3947-3956 (2006)</t>
  </si>
  <si>
    <t>Santonastaso et al. J. Mammal. 93, 447-455 (2012)</t>
  </si>
  <si>
    <t>Yan et al. Genet. Mol. Res. 12, 6351-6355 (2013)</t>
  </si>
  <si>
    <t>Hong et al. Genes Genet. Syst. 88, 69-76 (2013)</t>
  </si>
  <si>
    <t>Biedrzycka et al. Biol. Invasions 16, 1611-1625 (2014)</t>
  </si>
  <si>
    <t>Georgescu &amp; Costache. In: Analysis of genetic variation in animals. pp 27-44 (2012)</t>
  </si>
  <si>
    <t>Dashab et al. Trp. Subtrop. Agroecosyst. 14, 1047-1054 (2011)</t>
  </si>
  <si>
    <t>Álvarez et al. Small Rumiant Res. 104, 89-93 (2012)</t>
  </si>
  <si>
    <t>Molaee et al. Small Rumiant Res. 84, 121-124 (2009)</t>
  </si>
  <si>
    <t>Arora &amp; Bhatia. Asian-Aust. J. Anim. Sci. 19, 938-942 (2006)</t>
  </si>
  <si>
    <t>Crispim et al. Electon. J. Biotechnol. 17, 317-321 (2014)</t>
  </si>
  <si>
    <t>Ferreira et al. Genet. Mol. Res. 13, 2480-2490 (2014)</t>
  </si>
  <si>
    <t>Kumar et al. Russian J. Genet. 43, 996-1005 (2007)</t>
  </si>
  <si>
    <t>Gornas et al. Small Rumiant Res. 95, 27-33 (2011)</t>
  </si>
  <si>
    <t>Quiroz et al. Livestock Sci. 116, 156-161 (2008)</t>
  </si>
  <si>
    <t>Farid et al. Can. J. Anim. Sci. 80, 9-17 (2000)</t>
  </si>
  <si>
    <t>Dragoo et al. Mol. Ecol. Resources 9, 383-385 (2009)</t>
  </si>
  <si>
    <t>Barton &amp; Wisely. J. Mammal. 93, 38-51 (2012)</t>
  </si>
  <si>
    <t>Pilot et al. PLoS ONE 9, e93828 (2014)</t>
  </si>
  <si>
    <t>Aspi et al. 2009 Conserv. Genet. 10, 815-826 (2009)</t>
  </si>
  <si>
    <t>Khosravi et al. Zool. Sci. 30, 27-34 (2013)</t>
  </si>
  <si>
    <t>Brazil</t>
    <phoneticPr fontId="20" type="noConversion"/>
  </si>
  <si>
    <t>Gabón</t>
  </si>
  <si>
    <t>Ruiz-López et al. PLoS ONE 7, e45404 (2012)</t>
  </si>
  <si>
    <t>Kyle et al. Mol. Ecol. 23, 2287-2298 (2014)</t>
  </si>
  <si>
    <t>Mungia-Vega et al. Conservation Genet. Resour. 1, 437-439 (2009)</t>
  </si>
  <si>
    <t>Talbot et al. PLoS ONE 7, e49736 (2012)</t>
  </si>
  <si>
    <t>Rutkowsky et al. PLoS ONE 10, e0141236 (2015)</t>
  </si>
  <si>
    <t>South Eastern Europe</t>
  </si>
  <si>
    <t>James et al. Cogent Biol. 1, 1108479 (2015)</t>
  </si>
  <si>
    <t>99RABN3306</t>
  </si>
  <si>
    <t>Bangladesh/Nepal</t>
  </si>
  <si>
    <t>Kenya/Tanzania</t>
  </si>
  <si>
    <t>Wayne et al. PNAS 87, 1772-1776 (1990)</t>
  </si>
  <si>
    <r>
      <t>Muema et al. Livestock Research for Rural Development. 21, 28</t>
    </r>
    <r>
      <rPr>
        <sz val="12"/>
        <color theme="1"/>
        <rFont val="Calibri"/>
        <family val="2"/>
        <charset val="134"/>
        <scheme val="minor"/>
      </rPr>
      <t xml:space="preserve"> </t>
    </r>
    <r>
      <rPr>
        <sz val="12"/>
        <color theme="1"/>
        <rFont val="Calibri"/>
        <family val="2"/>
        <charset val="134"/>
        <scheme val="minor"/>
      </rPr>
      <t xml:space="preserve">(2009) </t>
    </r>
  </si>
  <si>
    <r>
      <t>L2067</t>
    </r>
    <r>
      <rPr>
        <sz val="12"/>
        <color theme="1"/>
        <rFont val="Calibri"/>
        <family val="2"/>
        <charset val="134"/>
        <scheme val="minor"/>
      </rPr>
      <t>3</t>
    </r>
  </si>
  <si>
    <r>
      <t>L2067</t>
    </r>
    <r>
      <rPr>
        <sz val="12"/>
        <color theme="1"/>
        <rFont val="Calibri"/>
        <family val="2"/>
        <charset val="134"/>
        <scheme val="minor"/>
      </rPr>
      <t>5</t>
    </r>
  </si>
  <si>
    <r>
      <rPr>
        <sz val="12"/>
        <color theme="1"/>
        <rFont val="Calibri"/>
        <family val="2"/>
        <charset val="134"/>
        <scheme val="minor"/>
      </rPr>
      <t>91</t>
    </r>
    <r>
      <rPr>
        <sz val="12"/>
        <color theme="1"/>
        <rFont val="Calibri"/>
        <family val="2"/>
        <charset val="134"/>
        <scheme val="minor"/>
      </rPr>
      <t>RABN1578</t>
    </r>
  </si>
  <si>
    <r>
      <rPr>
        <sz val="12"/>
        <color theme="1"/>
        <rFont val="Calibri"/>
        <family val="2"/>
        <charset val="134"/>
        <scheme val="minor"/>
      </rPr>
      <t>91</t>
    </r>
    <r>
      <rPr>
        <sz val="12"/>
        <color theme="1"/>
        <rFont val="Calibri"/>
        <family val="2"/>
        <charset val="134"/>
        <scheme val="minor"/>
      </rPr>
      <t>RABN0738</t>
    </r>
  </si>
  <si>
    <t>USA/Canada</t>
  </si>
  <si>
    <t>Greenland</t>
  </si>
  <si>
    <t>Meinke et al. Polar Res. 20, 75-83 (2006)</t>
  </si>
  <si>
    <t>Carmichael et al. Mol. Ecol. 16, 3466-3483 (2007)</t>
  </si>
  <si>
    <t>Sacks et al. Conserv. Genet. 11, 1523-1534 (2010)</t>
  </si>
  <si>
    <t>Swanson et al. Conserv. Genet. 6, 123-131 (2005)</t>
  </si>
  <si>
    <t>Fontoura et al. Mol. Ecol. Res. 8, 898-900 (2008)</t>
  </si>
  <si>
    <t>Tchaicka et al. Mol. Ecol. 16, 819-838 (2007)</t>
  </si>
  <si>
    <t>Atterby et al. Mamm. Res. 60, 9-19 (2015)</t>
  </si>
  <si>
    <t>Edwards et al. Quater. Sci. Rev. 57, 95-104 (2012)</t>
  </si>
  <si>
    <r>
      <rPr>
        <sz val="12"/>
        <color theme="1"/>
        <rFont val="Calibri"/>
        <family val="2"/>
        <charset val="134"/>
        <scheme val="minor"/>
      </rPr>
      <t>Brazil</t>
    </r>
  </si>
  <si>
    <t>Vonhof &amp; Russel. Peer  J. e983 (2015)</t>
  </si>
  <si>
    <t>Eumops auripendulus</t>
  </si>
  <si>
    <t>Arnold &amp; Wilkinson. J. Mammal. 96, 531-540 (2015)</t>
  </si>
  <si>
    <t>Russell et al. Mol. Ecol. Notes 5, 669-671 (2005)</t>
  </si>
  <si>
    <r>
      <t>Cohen et al.</t>
    </r>
    <r>
      <rPr>
        <sz val="12"/>
        <color theme="1"/>
        <rFont val="Calibri"/>
        <family val="2"/>
        <charset val="134"/>
        <scheme val="minor"/>
      </rPr>
      <t xml:space="preserve"> </t>
    </r>
    <r>
      <rPr>
        <sz val="12"/>
        <color theme="1"/>
        <rFont val="Calibri"/>
        <family val="2"/>
        <charset val="134"/>
        <scheme val="minor"/>
      </rPr>
      <t>Oryx 47, 228-236 (2013)</t>
    </r>
  </si>
  <si>
    <t>Herpestes javanicus</t>
  </si>
  <si>
    <r>
      <t>H</t>
    </r>
    <r>
      <rPr>
        <b/>
        <vertAlign val="subscript"/>
        <sz val="11"/>
        <color theme="1"/>
        <rFont val="Verdana"/>
      </rPr>
      <t xml:space="preserve">E </t>
    </r>
    <r>
      <rPr>
        <b/>
        <sz val="11"/>
        <color theme="1"/>
        <rFont val="Verdana"/>
      </rPr>
      <t>N</t>
    </r>
  </si>
  <si>
    <r>
      <t>H</t>
    </r>
    <r>
      <rPr>
        <b/>
        <vertAlign val="subscript"/>
        <sz val="11"/>
        <color theme="1"/>
        <rFont val="Verdana"/>
      </rPr>
      <t xml:space="preserve">E </t>
    </r>
    <r>
      <rPr>
        <b/>
        <sz val="11"/>
        <color theme="1"/>
        <rFont val="Verdana"/>
      </rPr>
      <t>G</t>
    </r>
  </si>
  <si>
    <r>
      <t>H</t>
    </r>
    <r>
      <rPr>
        <b/>
        <vertAlign val="subscript"/>
        <sz val="11"/>
        <color rgb="FF000000"/>
        <rFont val="Verdana"/>
      </rPr>
      <t xml:space="preserve">E </t>
    </r>
    <r>
      <rPr>
        <b/>
        <sz val="11"/>
        <color rgb="FF000000"/>
        <rFont val="Verdana"/>
      </rPr>
      <t>N</t>
    </r>
  </si>
  <si>
    <r>
      <t>H</t>
    </r>
    <r>
      <rPr>
        <b/>
        <vertAlign val="subscript"/>
        <sz val="11"/>
        <color rgb="FF000000"/>
        <rFont val="Verdana"/>
      </rPr>
      <t xml:space="preserve">E (W) </t>
    </r>
    <r>
      <rPr>
        <b/>
        <sz val="11"/>
        <color rgb="FF000000"/>
        <rFont val="Verdana"/>
      </rPr>
      <t>N</t>
    </r>
  </si>
  <si>
    <r>
      <t>H</t>
    </r>
    <r>
      <rPr>
        <b/>
        <vertAlign val="subscript"/>
        <sz val="11"/>
        <color rgb="FF000000"/>
        <rFont val="Verdana"/>
      </rPr>
      <t xml:space="preserve">E </t>
    </r>
    <r>
      <rPr>
        <b/>
        <sz val="11"/>
        <color rgb="FF000000"/>
        <rFont val="Verdana"/>
      </rPr>
      <t>G</t>
    </r>
  </si>
  <si>
    <r>
      <t>H</t>
    </r>
    <r>
      <rPr>
        <b/>
        <vertAlign val="subscript"/>
        <sz val="11"/>
        <color rgb="FF000000"/>
        <rFont val="Verdana"/>
      </rPr>
      <t xml:space="preserve">E (W) </t>
    </r>
    <r>
      <rPr>
        <b/>
        <sz val="11"/>
        <color rgb="FF000000"/>
        <rFont val="Verdana"/>
      </rPr>
      <t>G</t>
    </r>
  </si>
  <si>
    <t>Donor</t>
  </si>
  <si>
    <t>Recipient</t>
  </si>
  <si>
    <t># jumps</t>
  </si>
  <si>
    <t>Phyllostomidae</t>
  </si>
  <si>
    <t>Vespertilionidae 1</t>
  </si>
  <si>
    <t>Vespertilionidae 2</t>
  </si>
  <si>
    <t>Herpetes javanicus</t>
  </si>
  <si>
    <t>TOTAL</t>
  </si>
  <si>
    <r>
      <rPr>
        <i/>
        <sz val="11"/>
        <color theme="1"/>
        <rFont val="Calibri"/>
        <scheme val="minor"/>
      </rPr>
      <t>Vulpes vulpes</t>
    </r>
    <r>
      <rPr>
        <sz val="11"/>
        <color theme="1"/>
        <rFont val="Calibri"/>
        <family val="2"/>
        <scheme val="minor"/>
      </rPr>
      <t xml:space="preserve"> 1</t>
    </r>
  </si>
  <si>
    <r>
      <rPr>
        <i/>
        <sz val="11"/>
        <color theme="1"/>
        <rFont val="Calibri"/>
        <scheme val="minor"/>
      </rPr>
      <t>Vulpes vulpes</t>
    </r>
    <r>
      <rPr>
        <sz val="11"/>
        <color theme="1"/>
        <rFont val="Calibri"/>
        <family val="2"/>
        <scheme val="minor"/>
      </rPr>
      <t xml:space="preserve"> 2</t>
    </r>
  </si>
  <si>
    <r>
      <t xml:space="preserve">Canis latrans </t>
    </r>
    <r>
      <rPr>
        <sz val="11"/>
        <color theme="1"/>
        <rFont val="Calibri"/>
        <family val="2"/>
        <scheme val="minor"/>
      </rPr>
      <t>2</t>
    </r>
  </si>
  <si>
    <r>
      <t xml:space="preserve">Canis latrans </t>
    </r>
    <r>
      <rPr>
        <sz val="11"/>
        <color theme="1"/>
        <rFont val="Calibri"/>
        <family val="2"/>
        <scheme val="minor"/>
      </rPr>
      <t>1</t>
    </r>
  </si>
  <si>
    <t>n</t>
  </si>
  <si>
    <t>-</t>
  </si>
  <si>
    <t>Event</t>
  </si>
  <si>
    <t>Poisson probability</t>
  </si>
  <si>
    <t>Bayes Factor</t>
  </si>
  <si>
    <t>mean</t>
  </si>
  <si>
    <t>stderr of mean</t>
  </si>
  <si>
    <t>pk=1.0</t>
  </si>
  <si>
    <t>Rate as Donor</t>
  </si>
  <si>
    <t>Rate as Recipient</t>
  </si>
  <si>
    <r>
      <t>F</t>
    </r>
    <r>
      <rPr>
        <b/>
        <vertAlign val="subscript"/>
        <sz val="11"/>
        <rFont val="Verdana"/>
      </rPr>
      <t>ST</t>
    </r>
  </si>
  <si>
    <t>Korstian 2012.  http://search.proquest.com/docview/1015392141?accountid=14712</t>
  </si>
  <si>
    <t>Vonhof &amp; Davis. Mol. Ecol. Notes 2, 167-169 (2002)</t>
  </si>
  <si>
    <t>Zebu</t>
  </si>
  <si>
    <r>
      <t>F</t>
    </r>
    <r>
      <rPr>
        <b/>
        <vertAlign val="subscript"/>
        <sz val="11"/>
        <rFont val="Verdana"/>
      </rPr>
      <t xml:space="preserve">ST </t>
    </r>
    <r>
      <rPr>
        <b/>
        <sz val="11"/>
        <rFont val="Verdana"/>
      </rPr>
      <t>N</t>
    </r>
  </si>
  <si>
    <r>
      <t>F</t>
    </r>
    <r>
      <rPr>
        <b/>
        <vertAlign val="subscript"/>
        <sz val="11"/>
        <rFont val="Verdana"/>
      </rPr>
      <t xml:space="preserve">ST (W) </t>
    </r>
    <r>
      <rPr>
        <b/>
        <sz val="11"/>
        <rFont val="Verdana"/>
      </rPr>
      <t>N</t>
    </r>
  </si>
  <si>
    <r>
      <t>F</t>
    </r>
    <r>
      <rPr>
        <b/>
        <vertAlign val="subscript"/>
        <sz val="11"/>
        <rFont val="Verdana"/>
      </rPr>
      <t xml:space="preserve">ST </t>
    </r>
    <r>
      <rPr>
        <b/>
        <sz val="11"/>
        <rFont val="Verdana"/>
      </rPr>
      <t>G</t>
    </r>
  </si>
  <si>
    <r>
      <t>F</t>
    </r>
    <r>
      <rPr>
        <b/>
        <vertAlign val="subscript"/>
        <sz val="11"/>
        <rFont val="Verdana"/>
      </rPr>
      <t xml:space="preserve">ST (W) </t>
    </r>
    <r>
      <rPr>
        <b/>
        <sz val="11"/>
        <rFont val="Verdana"/>
      </rPr>
      <t>G</t>
    </r>
  </si>
  <si>
    <t>pk=0.8411808669656203</t>
  </si>
  <si>
    <t>pk=0.9963378176382661</t>
  </si>
  <si>
    <t>pk=0.9943946188340808</t>
  </si>
  <si>
    <t>pk=0.8976831091180867</t>
  </si>
  <si>
    <t>pk=0.8750373692077728</t>
  </si>
  <si>
    <t>pk=0.7286248131539611</t>
  </si>
  <si>
    <t>pk=0.962406576980568</t>
  </si>
  <si>
    <t>pk=0.8980568011958147</t>
  </si>
  <si>
    <t>pk=0.8204035874439461</t>
  </si>
  <si>
    <t>pk=0.9986547085201793</t>
  </si>
  <si>
    <t>pk=0.9263079222720478</t>
  </si>
  <si>
    <t>pk=0.9851270553064275</t>
  </si>
  <si>
    <t>pk=0.9956651718983558</t>
  </si>
  <si>
    <t>pk=0.9627055306427503</t>
  </si>
  <si>
    <t>pk=0.8118834080717489</t>
  </si>
  <si>
    <t>pk=0.9044095665171898</t>
  </si>
  <si>
    <r>
      <t>Vulpes vulpes</t>
    </r>
    <r>
      <rPr>
        <sz val="11"/>
        <color rgb="FF000000"/>
        <rFont val="Calibri"/>
        <family val="2"/>
        <scheme val="minor"/>
      </rPr>
      <t xml:space="preserve"> 1</t>
    </r>
  </si>
  <si>
    <t>Vespertilonidae 2</t>
  </si>
  <si>
    <t>Vespertilonidae 1</t>
  </si>
  <si>
    <t>Canis lastrans 2</t>
  </si>
  <si>
    <t>Vulpes vulpes 2</t>
  </si>
  <si>
    <t>pk=0.9995397008055236</t>
  </si>
  <si>
    <t>pk=0.9924050632911392</t>
  </si>
  <si>
    <t>Vulpes vulpes 1</t>
  </si>
  <si>
    <t>pk=0.992174913693901</t>
  </si>
  <si>
    <t>pk=0.9902186421173763</t>
  </si>
  <si>
    <t>pk=0.9785960874568469</t>
  </si>
  <si>
    <t>pk=0.9776754890678941</t>
  </si>
  <si>
    <t>Canis lastrans 1</t>
  </si>
  <si>
    <t>pk=0.9771001150747987</t>
  </si>
  <si>
    <t>pk=0.9721518987341772</t>
  </si>
  <si>
    <t>pk=0.9638665132336018</t>
  </si>
  <si>
    <t>pk=0.9540851553509782</t>
  </si>
  <si>
    <t>pk=0.9390103567318757</t>
  </si>
  <si>
    <t>pk=0.9188722669735327</t>
  </si>
  <si>
    <t>pk=0.912313003452244</t>
  </si>
  <si>
    <t>pk=0.9073647871116226</t>
  </si>
  <si>
    <t>pk=0.9058688147295743</t>
  </si>
  <si>
    <t>pk=0.9023014959723821</t>
  </si>
  <si>
    <t>pk=0.8731875719217491</t>
  </si>
  <si>
    <t>pk=0.857307249712313</t>
  </si>
  <si>
    <t>ALL</t>
  </si>
  <si>
    <t>pk=0.836018411967779</t>
  </si>
  <si>
    <t>pk=0.8230149597238204</t>
  </si>
  <si>
    <t>pk=0.8136939010356732</t>
  </si>
  <si>
    <t>pk=0.7975834292289988</t>
  </si>
  <si>
    <t>pk=0.7857307249712313</t>
  </si>
  <si>
    <t>pk=0.7667433831990794</t>
  </si>
  <si>
    <t>pk=0.75512082853855</t>
  </si>
  <si>
    <t>pk=0.7536248561565018</t>
  </si>
  <si>
    <t>pk=0.7352128883774454</t>
  </si>
  <si>
    <t>pk=0.7173762945914844</t>
  </si>
  <si>
    <t>pk=0.7142692750287687</t>
  </si>
  <si>
    <t>pk=0.6965477560414269</t>
  </si>
  <si>
    <t>pk=0.6766398158803222</t>
  </si>
  <si>
    <t>pk=0.676409666283084</t>
  </si>
  <si>
    <t>pk=0.6620253164556962</t>
  </si>
  <si>
    <t>pk=0.6554660529344074</t>
  </si>
  <si>
    <t>pk=0.607825086306099</t>
  </si>
  <si>
    <t>pk=0.5650172612197929</t>
  </si>
  <si>
    <t>pk=0.5537399309551209</t>
  </si>
  <si>
    <t>pk=0.49689298043728425</t>
  </si>
  <si>
    <t>pk=0.49585730724971233</t>
  </si>
  <si>
    <t>pk=0.4711162255466053</t>
  </si>
  <si>
    <t>pk=0.4652474108170311</t>
  </si>
  <si>
    <t>pk=0.45857307249712315</t>
  </si>
  <si>
    <t>pk=0.4445339470655926</t>
  </si>
  <si>
    <t>pk=0.4307249712313003</t>
  </si>
  <si>
    <t>pk=0.42577675489067895</t>
  </si>
  <si>
    <t>pk=0.40805523590333714</t>
  </si>
  <si>
    <t>pk=0.3796317606444189</t>
  </si>
  <si>
    <t>pk=0.36409666283084</t>
  </si>
  <si>
    <t>pk=0.36352128883774454</t>
  </si>
  <si>
    <t>pk=0.35466052934407366</t>
  </si>
  <si>
    <t>pk=0.3523590333716916</t>
  </si>
  <si>
    <t>pk=0.3386651323360184</t>
  </si>
  <si>
    <t>pk=0.3231300345224396</t>
  </si>
  <si>
    <t>pk=0.2919447640966628</t>
  </si>
  <si>
    <t>pk=0.28607594936708863</t>
  </si>
  <si>
    <t>pk=0.27859608745684694</t>
  </si>
  <si>
    <t>pk=0.27387802071346373</t>
  </si>
  <si>
    <t>pk=0.2583429228998849</t>
  </si>
  <si>
    <t>pk=0.24971231300345226</t>
  </si>
  <si>
    <t>pk=0.24499424626006905</t>
  </si>
  <si>
    <t>pk=0.2423475258918297</t>
  </si>
  <si>
    <t>pk=0.23751438434982738</t>
  </si>
  <si>
    <t>pk=0.23417721518987342</t>
  </si>
  <si>
    <t>pk=0.2326812428078251</t>
  </si>
  <si>
    <t>pk=0.22462600690448792</t>
  </si>
  <si>
    <t>pk=0.22289988492520138</t>
  </si>
  <si>
    <t>pk=0.21369390103567318</t>
  </si>
  <si>
    <t>pk=0.20632911392405062</t>
  </si>
  <si>
    <t>pk=0.20103567318757193</t>
  </si>
  <si>
    <t>pk=0.19689298043728423</t>
  </si>
  <si>
    <t>pk=0.18331415420023014</t>
  </si>
  <si>
    <t>pk=0.17077100115074798</t>
  </si>
  <si>
    <t>pk=0.16006904487917145</t>
  </si>
  <si>
    <t>pk=0.15592635212888378</t>
  </si>
  <si>
    <t>pk=0.15454545454545454</t>
  </si>
  <si>
    <t>pk=0.15212888377445338</t>
  </si>
  <si>
    <t>pk=0.14453394706559264</t>
  </si>
  <si>
    <t>pk=0.1287686996547756</t>
  </si>
  <si>
    <t>pk=0.12646720368239356</t>
  </si>
  <si>
    <t>pk=0.12485615650172613</t>
  </si>
  <si>
    <t>pk=0.12301495972382048</t>
  </si>
  <si>
    <t>pk=0.12094361334867663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</si>
</sst>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"/>
  </numFmts>
  <fonts count="60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charset val="134"/>
      <scheme val="minor"/>
    </font>
    <font>
      <sz val="12"/>
      <color theme="1"/>
      <name val="Calibri"/>
      <family val="2"/>
      <charset val="128"/>
      <scheme val="minor"/>
    </font>
    <font>
      <sz val="12"/>
      <color theme="1"/>
      <name val="Calibri"/>
      <family val="2"/>
      <charset val="129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0"/>
      <name val="Verdana"/>
    </font>
    <font>
      <sz val="10"/>
      <color indexed="63"/>
      <name val="Verdana"/>
    </font>
    <font>
      <b/>
      <sz val="11"/>
      <name val="Verdana"/>
    </font>
    <font>
      <i/>
      <sz val="11"/>
      <color theme="1"/>
      <name val="Calibri"/>
      <scheme val="minor"/>
    </font>
    <font>
      <i/>
      <sz val="12"/>
      <color theme="1"/>
      <name val="Calibri"/>
      <scheme val="minor"/>
    </font>
    <font>
      <sz val="12"/>
      <color indexed="63"/>
      <name val="Calibri"/>
      <scheme val="minor"/>
    </font>
    <font>
      <i/>
      <sz val="12"/>
      <color rgb="FF000000"/>
      <name val="Calibri"/>
      <scheme val="minor"/>
    </font>
    <font>
      <sz val="10"/>
      <color rgb="FF333333"/>
      <name val="Verdana"/>
    </font>
    <font>
      <sz val="12"/>
      <name val="Calibri"/>
      <scheme val="minor"/>
    </font>
    <font>
      <i/>
      <sz val="12"/>
      <name val="Calibri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2"/>
      <color theme="1"/>
      <name val="Calibri"/>
    </font>
    <font>
      <sz val="12"/>
      <color theme="1"/>
      <name val="Calibri"/>
    </font>
    <font>
      <b/>
      <sz val="12"/>
      <color theme="1"/>
      <name val="Calibri"/>
    </font>
    <font>
      <b/>
      <sz val="12"/>
      <name val="Calibri"/>
    </font>
    <font>
      <sz val="12"/>
      <name val="Calibri"/>
    </font>
    <font>
      <b/>
      <sz val="11"/>
      <color theme="1"/>
      <name val="Verdana"/>
    </font>
    <font>
      <b/>
      <vertAlign val="subscript"/>
      <sz val="11"/>
      <color theme="1"/>
      <name val="Verdana"/>
    </font>
    <font>
      <b/>
      <sz val="14"/>
      <color rgb="FF000090"/>
      <name val="Calibri"/>
      <scheme val="minor"/>
    </font>
    <font>
      <b/>
      <sz val="12"/>
      <name val="Calibri"/>
      <scheme val="minor"/>
    </font>
    <font>
      <i/>
      <sz val="12"/>
      <name val="Calibri"/>
    </font>
    <font>
      <sz val="10"/>
      <color theme="1"/>
      <name val="Calibri"/>
      <family val="2"/>
      <scheme val="minor"/>
    </font>
    <font>
      <sz val="13"/>
      <color theme="1"/>
      <name val="Arial"/>
    </font>
    <font>
      <b/>
      <i/>
      <sz val="12"/>
      <color indexed="63"/>
      <name val="Calibri"/>
      <scheme val="minor"/>
    </font>
    <font>
      <b/>
      <i/>
      <sz val="14"/>
      <color rgb="FF000090"/>
      <name val="Calibri"/>
      <scheme val="minor"/>
    </font>
    <font>
      <b/>
      <sz val="11"/>
      <color rgb="FF000090"/>
      <name val="Calibri"/>
      <scheme val="minor"/>
    </font>
    <font>
      <sz val="12"/>
      <color rgb="FF111111"/>
      <name val="Calibri"/>
      <scheme val="minor"/>
    </font>
    <font>
      <b/>
      <sz val="11"/>
      <color rgb="FF000000"/>
      <name val="Verdana"/>
    </font>
    <font>
      <b/>
      <vertAlign val="subscript"/>
      <sz val="11"/>
      <color rgb="FF000000"/>
      <name val="Verdana"/>
    </font>
    <font>
      <sz val="11"/>
      <color rgb="FF000000"/>
      <name val="Calibri"/>
      <family val="2"/>
      <scheme val="minor"/>
    </font>
    <font>
      <b/>
      <i/>
      <u/>
      <sz val="12"/>
      <name val="Verdana"/>
    </font>
    <font>
      <b/>
      <vertAlign val="subscript"/>
      <sz val="11"/>
      <name val="Verdana"/>
    </font>
    <font>
      <i/>
      <sz val="11"/>
      <color rgb="FF00000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</fills>
  <borders count="1">
    <border>
      <left/>
      <right/>
      <top/>
      <bottom/>
      <diagonal/>
    </border>
  </borders>
  <cellStyleXfs count="3360">
    <xf numFmtId="0" fontId="0" fillId="0" borderId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</cellStyleXfs>
  <cellXfs count="153">
    <xf numFmtId="0" fontId="0" fillId="0" borderId="0" xfId="0"/>
    <xf numFmtId="0" fontId="26" fillId="0" borderId="0" xfId="0" applyFont="1" applyFill="1"/>
    <xf numFmtId="0" fontId="0" fillId="0" borderId="0" xfId="0" applyAlignment="1">
      <alignment horizontal="center"/>
    </xf>
    <xf numFmtId="0" fontId="27" fillId="0" borderId="0" xfId="0" applyFont="1" applyAlignment="1">
      <alignment horizontal="center"/>
    </xf>
    <xf numFmtId="0" fontId="0" fillId="0" borderId="0" xfId="0" applyFont="1"/>
    <xf numFmtId="0" fontId="28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29" fillId="0" borderId="0" xfId="0" applyFont="1" applyAlignment="1">
      <alignment horizontal="center"/>
    </xf>
    <xf numFmtId="0" fontId="30" fillId="0" borderId="0" xfId="0" applyFont="1" applyFill="1"/>
    <xf numFmtId="0" fontId="31" fillId="0" borderId="0" xfId="0" applyFont="1" applyAlignment="1">
      <alignment horizontal="center"/>
    </xf>
    <xf numFmtId="0" fontId="20" fillId="0" borderId="0" xfId="0" applyNumberFormat="1" applyFont="1" applyAlignment="1">
      <alignment horizontal="center"/>
    </xf>
    <xf numFmtId="0" fontId="22" fillId="0" borderId="0" xfId="0" applyFont="1"/>
    <xf numFmtId="0" fontId="32" fillId="0" borderId="0" xfId="0" applyFont="1"/>
    <xf numFmtId="0" fontId="25" fillId="0" borderId="0" xfId="0" applyFont="1"/>
    <xf numFmtId="0" fontId="33" fillId="0" borderId="0" xfId="0" applyFont="1" applyAlignment="1">
      <alignment horizontal="center"/>
    </xf>
    <xf numFmtId="0" fontId="34" fillId="0" borderId="0" xfId="0" applyFont="1" applyAlignment="1">
      <alignment horizontal="center"/>
    </xf>
    <xf numFmtId="0" fontId="20" fillId="0" borderId="0" xfId="0" applyFont="1" applyAlignment="1">
      <alignment horizontal="center" vertical="center"/>
    </xf>
    <xf numFmtId="0" fontId="22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19" fillId="0" borderId="0" xfId="0" applyFont="1"/>
    <xf numFmtId="0" fontId="19" fillId="0" borderId="0" xfId="0" applyFont="1" applyFill="1" applyAlignment="1">
      <alignment horizontal="center"/>
    </xf>
    <xf numFmtId="0" fontId="19" fillId="0" borderId="0" xfId="0" applyNumberFormat="1" applyFont="1" applyAlignment="1">
      <alignment horizontal="center"/>
    </xf>
    <xf numFmtId="0" fontId="35" fillId="0" borderId="0" xfId="0" applyFont="1" applyAlignment="1">
      <alignment horizontal="center"/>
    </xf>
    <xf numFmtId="0" fontId="19" fillId="0" borderId="0" xfId="0" applyFont="1" applyAlignment="1">
      <alignment horizontal="center" vertical="center"/>
    </xf>
    <xf numFmtId="0" fontId="19" fillId="0" borderId="0" xfId="0" applyFont="1" applyAlignment="1"/>
    <xf numFmtId="0" fontId="30" fillId="2" borderId="0" xfId="0" applyFont="1" applyFill="1"/>
    <xf numFmtId="0" fontId="20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20" fillId="2" borderId="0" xfId="0" applyFont="1" applyFill="1"/>
    <xf numFmtId="0" fontId="29" fillId="2" borderId="0" xfId="0" applyFont="1" applyFill="1" applyAlignment="1">
      <alignment horizontal="center"/>
    </xf>
    <xf numFmtId="0" fontId="19" fillId="2" borderId="0" xfId="0" applyFont="1" applyFill="1" applyAlignment="1">
      <alignment horizontal="center"/>
    </xf>
    <xf numFmtId="0" fontId="0" fillId="2" borderId="0" xfId="0" applyFill="1"/>
    <xf numFmtId="0" fontId="17" fillId="0" borderId="0" xfId="0" applyFont="1" applyAlignment="1">
      <alignment horizontal="center"/>
    </xf>
    <xf numFmtId="0" fontId="28" fillId="0" borderId="0" xfId="0" applyFont="1" applyFill="1"/>
    <xf numFmtId="0" fontId="0" fillId="0" borderId="0" xfId="0" applyFill="1"/>
    <xf numFmtId="0" fontId="0" fillId="0" borderId="0" xfId="0" applyFill="1" applyAlignment="1">
      <alignment horizontal="center"/>
    </xf>
    <xf numFmtId="0" fontId="38" fillId="0" borderId="0" xfId="0" applyFont="1" applyFill="1"/>
    <xf numFmtId="0" fontId="39" fillId="0" borderId="0" xfId="0" applyFont="1" applyFill="1" applyAlignment="1">
      <alignment horizontal="center"/>
    </xf>
    <xf numFmtId="0" fontId="40" fillId="0" borderId="0" xfId="0" applyFont="1" applyFill="1" applyAlignment="1">
      <alignment horizontal="center"/>
    </xf>
    <xf numFmtId="0" fontId="41" fillId="0" borderId="0" xfId="0" applyFont="1" applyFill="1" applyAlignment="1">
      <alignment horizontal="center"/>
    </xf>
    <xf numFmtId="0" fontId="43" fillId="0" borderId="0" xfId="0" applyFont="1" applyAlignment="1">
      <alignment horizontal="center"/>
    </xf>
    <xf numFmtId="164" fontId="45" fillId="0" borderId="0" xfId="0" applyNumberFormat="1" applyFont="1" applyAlignment="1">
      <alignment horizontal="center"/>
    </xf>
    <xf numFmtId="164" fontId="40" fillId="0" borderId="0" xfId="0" applyNumberFormat="1" applyFont="1" applyFill="1" applyAlignment="1">
      <alignment horizontal="center"/>
    </xf>
    <xf numFmtId="164" fontId="36" fillId="0" borderId="0" xfId="0" applyNumberFormat="1" applyFont="1" applyAlignment="1">
      <alignment horizontal="center"/>
    </xf>
    <xf numFmtId="0" fontId="0" fillId="0" borderId="0" xfId="0" applyFill="1" applyAlignment="1">
      <alignment horizontal="left"/>
    </xf>
    <xf numFmtId="0" fontId="29" fillId="0" borderId="0" xfId="0" applyFont="1" applyFill="1" applyAlignment="1">
      <alignment horizontal="center"/>
    </xf>
    <xf numFmtId="0" fontId="16" fillId="0" borderId="0" xfId="0" applyFont="1" applyFill="1" applyAlignment="1">
      <alignment horizontal="center"/>
    </xf>
    <xf numFmtId="0" fontId="36" fillId="0" borderId="0" xfId="0" applyFont="1" applyFill="1" applyAlignment="1">
      <alignment horizontal="center"/>
    </xf>
    <xf numFmtId="0" fontId="46" fillId="0" borderId="0" xfId="0" applyFont="1" applyFill="1" applyAlignment="1">
      <alignment horizontal="center"/>
    </xf>
    <xf numFmtId="0" fontId="37" fillId="0" borderId="0" xfId="1439" applyFont="1" applyFill="1"/>
    <xf numFmtId="0" fontId="16" fillId="0" borderId="0" xfId="0" applyFont="1" applyAlignment="1">
      <alignment horizontal="center"/>
    </xf>
    <xf numFmtId="0" fontId="37" fillId="0" borderId="0" xfId="0" applyFont="1" applyFill="1" applyAlignment="1">
      <alignment horizontal="center"/>
    </xf>
    <xf numFmtId="0" fontId="37" fillId="0" borderId="0" xfId="0" applyFont="1" applyFill="1"/>
    <xf numFmtId="0" fontId="39" fillId="0" borderId="0" xfId="0" applyFont="1" applyAlignment="1">
      <alignment horizontal="center"/>
    </xf>
    <xf numFmtId="0" fontId="42" fillId="0" borderId="0" xfId="0" applyFont="1" applyFill="1" applyAlignment="1">
      <alignment horizontal="center"/>
    </xf>
    <xf numFmtId="0" fontId="47" fillId="0" borderId="0" xfId="0" applyFont="1" applyFill="1"/>
    <xf numFmtId="164" fontId="41" fillId="0" borderId="0" xfId="0" applyNumberFormat="1" applyFont="1" applyFill="1" applyAlignment="1">
      <alignment horizontal="center"/>
    </xf>
    <xf numFmtId="0" fontId="15" fillId="0" borderId="0" xfId="0" applyFont="1" applyAlignment="1">
      <alignment horizontal="center"/>
    </xf>
    <xf numFmtId="0" fontId="15" fillId="0" borderId="0" xfId="0" applyFont="1" applyFill="1" applyAlignment="1">
      <alignment horizontal="center"/>
    </xf>
    <xf numFmtId="0" fontId="15" fillId="0" borderId="0" xfId="0" applyFont="1" applyFill="1" applyAlignment="1">
      <alignment horizontal="center" wrapText="1"/>
    </xf>
    <xf numFmtId="0" fontId="34" fillId="0" borderId="0" xfId="0" applyFont="1" applyFill="1"/>
    <xf numFmtId="0" fontId="15" fillId="0" borderId="0" xfId="0" applyFont="1" applyFill="1" applyAlignment="1">
      <alignment horizontal="right"/>
    </xf>
    <xf numFmtId="0" fontId="36" fillId="0" borderId="0" xfId="0" applyFont="1" applyAlignment="1">
      <alignment horizontal="center"/>
    </xf>
    <xf numFmtId="0" fontId="29" fillId="0" borderId="0" xfId="0" applyFont="1" applyFill="1"/>
    <xf numFmtId="0" fontId="29" fillId="0" borderId="0" xfId="0" applyFont="1"/>
    <xf numFmtId="0" fontId="14" fillId="0" borderId="0" xfId="0" applyFont="1" applyFill="1" applyAlignment="1">
      <alignment horizontal="right"/>
    </xf>
    <xf numFmtId="0" fontId="14" fillId="0" borderId="0" xfId="0" applyFont="1" applyFill="1" applyAlignment="1">
      <alignment horizontal="center"/>
    </xf>
    <xf numFmtId="0" fontId="14" fillId="0" borderId="0" xfId="0" applyFont="1" applyAlignment="1">
      <alignment horizontal="center"/>
    </xf>
    <xf numFmtId="0" fontId="37" fillId="0" borderId="0" xfId="0" applyFont="1" applyFill="1" applyAlignment="1">
      <alignment horizontal="left"/>
    </xf>
    <xf numFmtId="0" fontId="37" fillId="0" borderId="0" xfId="0" applyFont="1" applyFill="1" applyAlignment="1"/>
    <xf numFmtId="0" fontId="0" fillId="0" borderId="0" xfId="0" applyFill="1" applyAlignment="1"/>
    <xf numFmtId="164" fontId="36" fillId="0" borderId="0" xfId="0" applyNumberFormat="1" applyFont="1" applyFill="1" applyAlignment="1">
      <alignment horizontal="center"/>
    </xf>
    <xf numFmtId="164" fontId="46" fillId="0" borderId="0" xfId="0" applyNumberFormat="1" applyFont="1" applyFill="1" applyAlignment="1">
      <alignment horizontal="center"/>
    </xf>
    <xf numFmtId="0" fontId="48" fillId="0" borderId="0" xfId="0" applyFont="1" applyAlignment="1">
      <alignment horizontal="center" vertical="center"/>
    </xf>
    <xf numFmtId="0" fontId="48" fillId="0" borderId="0" xfId="0" applyFont="1" applyAlignment="1">
      <alignment horizontal="center" vertical="center" wrapText="1"/>
    </xf>
    <xf numFmtId="0" fontId="49" fillId="0" borderId="0" xfId="0" applyFont="1" applyAlignment="1">
      <alignment vertical="center"/>
    </xf>
    <xf numFmtId="0" fontId="29" fillId="0" borderId="0" xfId="0" applyFont="1" applyAlignment="1">
      <alignment horizontal="left"/>
    </xf>
    <xf numFmtId="164" fontId="40" fillId="0" borderId="0" xfId="0" applyNumberFormat="1" applyFont="1" applyAlignment="1">
      <alignment horizontal="center"/>
    </xf>
    <xf numFmtId="0" fontId="13" fillId="0" borderId="0" xfId="0" applyFont="1" applyFill="1" applyAlignment="1">
      <alignment horizontal="center"/>
    </xf>
    <xf numFmtId="0" fontId="13" fillId="0" borderId="0" xfId="0" applyFont="1" applyFill="1" applyAlignment="1">
      <alignment horizontal="left"/>
    </xf>
    <xf numFmtId="0" fontId="13" fillId="0" borderId="0" xfId="0" applyFont="1" applyFill="1" applyAlignment="1"/>
    <xf numFmtId="0" fontId="33" fillId="0" borderId="0" xfId="0" applyFont="1" applyFill="1" applyAlignment="1">
      <alignment horizontal="left"/>
    </xf>
    <xf numFmtId="0" fontId="33" fillId="0" borderId="0" xfId="0" applyFont="1" applyFill="1" applyAlignment="1">
      <alignment horizontal="center"/>
    </xf>
    <xf numFmtId="164" fontId="36" fillId="0" borderId="0" xfId="0" applyNumberFormat="1" applyFont="1" applyFill="1" applyAlignment="1">
      <alignment horizontal="center" vertical="center" wrapText="1"/>
    </xf>
    <xf numFmtId="0" fontId="12" fillId="0" borderId="0" xfId="0" applyFont="1" applyFill="1" applyAlignment="1">
      <alignment horizontal="center"/>
    </xf>
    <xf numFmtId="0" fontId="50" fillId="0" borderId="0" xfId="0" applyFont="1" applyFill="1"/>
    <xf numFmtId="0" fontId="12" fillId="0" borderId="0" xfId="0" applyFont="1" applyAlignment="1">
      <alignment horizontal="center"/>
    </xf>
    <xf numFmtId="0" fontId="38" fillId="0" borderId="0" xfId="0" applyFont="1" applyFill="1" applyAlignment="1">
      <alignment horizontal="center"/>
    </xf>
    <xf numFmtId="0" fontId="51" fillId="0" borderId="0" xfId="0" applyFont="1" applyFill="1"/>
    <xf numFmtId="0" fontId="45" fillId="0" borderId="0" xfId="0" applyFont="1" applyFill="1" applyAlignment="1">
      <alignment horizontal="center"/>
    </xf>
    <xf numFmtId="0" fontId="45" fillId="0" borderId="0" xfId="0" applyFont="1" applyAlignment="1">
      <alignment horizontal="left"/>
    </xf>
    <xf numFmtId="0" fontId="11" fillId="0" borderId="0" xfId="0" applyFont="1" applyFill="1" applyAlignment="1">
      <alignment horizontal="center"/>
    </xf>
    <xf numFmtId="0" fontId="31" fillId="0" borderId="0" xfId="0" applyFont="1" applyAlignment="1">
      <alignment horizontal="left"/>
    </xf>
    <xf numFmtId="0" fontId="10" fillId="0" borderId="0" xfId="0" applyFont="1" applyFill="1" applyAlignment="1"/>
    <xf numFmtId="0" fontId="0" fillId="0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0" fontId="10" fillId="0" borderId="0" xfId="0" applyFont="1" applyFill="1" applyAlignment="1">
      <alignment horizontal="center"/>
    </xf>
    <xf numFmtId="0" fontId="45" fillId="0" borderId="0" xfId="0" applyFont="1" applyAlignment="1">
      <alignment horizontal="right"/>
    </xf>
    <xf numFmtId="164" fontId="52" fillId="0" borderId="0" xfId="0" applyNumberFormat="1" applyFont="1" applyAlignment="1">
      <alignment horizontal="center"/>
    </xf>
    <xf numFmtId="0" fontId="9" fillId="0" borderId="0" xfId="0" applyFont="1"/>
    <xf numFmtId="0" fontId="53" fillId="0" borderId="0" xfId="0" applyFont="1"/>
    <xf numFmtId="0" fontId="9" fillId="0" borderId="0" xfId="0" applyFont="1" applyFill="1" applyAlignment="1">
      <alignment horizontal="center"/>
    </xf>
    <xf numFmtId="0" fontId="9" fillId="0" borderId="0" xfId="0" applyFont="1" applyFill="1" applyAlignment="1">
      <alignment horizontal="left"/>
    </xf>
    <xf numFmtId="0" fontId="8" fillId="0" borderId="0" xfId="0" applyFont="1" applyFill="1" applyAlignment="1">
      <alignment horizontal="left"/>
    </xf>
    <xf numFmtId="0" fontId="38" fillId="0" borderId="0" xfId="0" applyFont="1" applyFill="1" applyBorder="1"/>
    <xf numFmtId="0" fontId="39" fillId="0" borderId="0" xfId="0" applyFont="1" applyBorder="1" applyAlignment="1">
      <alignment horizontal="center"/>
    </xf>
    <xf numFmtId="0" fontId="39" fillId="0" borderId="0" xfId="0" applyFont="1" applyFill="1" applyBorder="1" applyAlignment="1">
      <alignment horizontal="right"/>
    </xf>
    <xf numFmtId="0" fontId="39" fillId="0" borderId="0" xfId="0" applyFont="1" applyFill="1" applyBorder="1" applyAlignment="1">
      <alignment horizontal="center"/>
    </xf>
    <xf numFmtId="0" fontId="39" fillId="0" borderId="0" xfId="0" applyFont="1" applyFill="1" applyBorder="1" applyAlignment="1">
      <alignment horizontal="left"/>
    </xf>
    <xf numFmtId="0" fontId="40" fillId="0" borderId="0" xfId="0" applyFont="1" applyFill="1" applyBorder="1" applyAlignment="1">
      <alignment horizontal="center"/>
    </xf>
    <xf numFmtId="0" fontId="8" fillId="0" borderId="0" xfId="0" applyFont="1"/>
    <xf numFmtId="0" fontId="8" fillId="0" borderId="0" xfId="0" applyFont="1" applyFill="1" applyAlignment="1">
      <alignment horizontal="left" wrapText="1"/>
    </xf>
    <xf numFmtId="0" fontId="8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6" fillId="0" borderId="0" xfId="0" applyFont="1" applyFill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left"/>
    </xf>
    <xf numFmtId="0" fontId="25" fillId="0" borderId="0" xfId="0" applyFont="1" applyAlignment="1">
      <alignment horizontal="center"/>
    </xf>
    <xf numFmtId="0" fontId="4" fillId="0" borderId="0" xfId="0" applyFont="1"/>
    <xf numFmtId="0" fontId="54" fillId="0" borderId="0" xfId="0" applyFont="1" applyAlignment="1">
      <alignment horizontal="center"/>
    </xf>
    <xf numFmtId="0" fontId="56" fillId="0" borderId="0" xfId="0" applyFont="1"/>
    <xf numFmtId="0" fontId="57" fillId="0" borderId="0" xfId="1541" applyFont="1" applyFill="1" applyAlignment="1">
      <alignment horizontal="center"/>
    </xf>
    <xf numFmtId="0" fontId="57" fillId="0" borderId="0" xfId="1541" applyFont="1" applyFill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28" fillId="0" borderId="0" xfId="0" applyFont="1" applyAlignment="1">
      <alignment horizontal="left"/>
    </xf>
    <xf numFmtId="0" fontId="3" fillId="0" borderId="0" xfId="0" applyFont="1" applyFill="1" applyAlignment="1">
      <alignment horizontal="center"/>
    </xf>
    <xf numFmtId="0" fontId="36" fillId="0" borderId="0" xfId="0" applyFont="1"/>
    <xf numFmtId="11" fontId="0" fillId="0" borderId="0" xfId="0" applyNumberFormat="1"/>
    <xf numFmtId="164" fontId="0" fillId="0" borderId="0" xfId="0" applyNumberFormat="1"/>
    <xf numFmtId="16" fontId="0" fillId="0" borderId="0" xfId="0" applyNumberFormat="1"/>
    <xf numFmtId="0" fontId="28" fillId="0" borderId="0" xfId="0" applyFont="1"/>
    <xf numFmtId="0" fontId="2" fillId="0" borderId="0" xfId="0" applyFont="1"/>
    <xf numFmtId="0" fontId="2" fillId="0" borderId="0" xfId="0" applyFont="1" applyFill="1" applyAlignment="1">
      <alignment horizontal="left"/>
    </xf>
    <xf numFmtId="0" fontId="2" fillId="0" borderId="0" xfId="0" applyFont="1" applyFill="1" applyAlignment="1"/>
    <xf numFmtId="165" fontId="36" fillId="0" borderId="0" xfId="0" applyNumberFormat="1" applyFont="1" applyAlignment="1">
      <alignment horizontal="center"/>
    </xf>
    <xf numFmtId="165" fontId="22" fillId="0" borderId="0" xfId="0" applyNumberFormat="1" applyFont="1"/>
    <xf numFmtId="164" fontId="22" fillId="0" borderId="0" xfId="0" applyNumberFormat="1" applyFont="1"/>
    <xf numFmtId="164" fontId="40" fillId="0" borderId="0" xfId="0" applyNumberFormat="1" applyFont="1" applyBorder="1" applyAlignment="1">
      <alignment horizontal="center"/>
    </xf>
    <xf numFmtId="0" fontId="40" fillId="0" borderId="0" xfId="0" applyFont="1" applyAlignment="1">
      <alignment horizontal="center"/>
    </xf>
    <xf numFmtId="164" fontId="46" fillId="0" borderId="0" xfId="0" applyNumberFormat="1" applyFont="1" applyAlignment="1">
      <alignment horizontal="center"/>
    </xf>
    <xf numFmtId="0" fontId="37" fillId="0" borderId="0" xfId="0" applyFont="1"/>
    <xf numFmtId="0" fontId="0" fillId="0" borderId="0" xfId="0" applyFont="1" applyAlignment="1">
      <alignment horizontal="center"/>
    </xf>
    <xf numFmtId="0" fontId="37" fillId="0" borderId="0" xfId="0" applyFont="1" applyAlignment="1">
      <alignment horizontal="center"/>
    </xf>
    <xf numFmtId="0" fontId="56" fillId="0" borderId="0" xfId="0" applyFont="1" applyAlignment="1">
      <alignment horizontal="left"/>
    </xf>
    <xf numFmtId="0" fontId="59" fillId="0" borderId="0" xfId="0" applyFont="1" applyAlignment="1">
      <alignment horizontal="left"/>
    </xf>
    <xf numFmtId="11" fontId="28" fillId="0" borderId="0" xfId="0" applyNumberFormat="1" applyFont="1"/>
  </cellXfs>
  <cellStyles count="3360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1" builtinId="9" hidden="1"/>
    <cellStyle name="Followed Hyperlink" xfId="1442" builtinId="9" hidden="1"/>
    <cellStyle name="Followed Hyperlink" xfId="1443" builtinId="9" hidden="1"/>
    <cellStyle name="Followed Hyperlink" xfId="1444" builtinId="9" hidden="1"/>
    <cellStyle name="Followed Hyperlink" xfId="1445" builtinId="9" hidden="1"/>
    <cellStyle name="Followed Hyperlink" xfId="1446" builtinId="9" hidden="1"/>
    <cellStyle name="Followed Hyperlink" xfId="1447" builtinId="9" hidden="1"/>
    <cellStyle name="Followed Hyperlink" xfId="1448" builtinId="9" hidden="1"/>
    <cellStyle name="Followed Hyperlink" xfId="1449" builtinId="9" hidden="1"/>
    <cellStyle name="Followed Hyperlink" xfId="1450" builtinId="9" hidden="1"/>
    <cellStyle name="Followed Hyperlink" xfId="1451" builtinId="9" hidden="1"/>
    <cellStyle name="Followed Hyperlink" xfId="1452" builtinId="9" hidden="1"/>
    <cellStyle name="Followed Hyperlink" xfId="1453" builtinId="9" hidden="1"/>
    <cellStyle name="Followed Hyperlink" xfId="1454" builtinId="9" hidden="1"/>
    <cellStyle name="Followed Hyperlink" xfId="1455" builtinId="9" hidden="1"/>
    <cellStyle name="Followed Hyperlink" xfId="1456" builtinId="9" hidden="1"/>
    <cellStyle name="Followed Hyperlink" xfId="1457" builtinId="9" hidden="1"/>
    <cellStyle name="Followed Hyperlink" xfId="1458" builtinId="9" hidden="1"/>
    <cellStyle name="Followed Hyperlink" xfId="1459" builtinId="9" hidden="1"/>
    <cellStyle name="Followed Hyperlink" xfId="1460" builtinId="9" hidden="1"/>
    <cellStyle name="Followed Hyperlink" xfId="1461" builtinId="9" hidden="1"/>
    <cellStyle name="Followed Hyperlink" xfId="1462" builtinId="9" hidden="1"/>
    <cellStyle name="Followed Hyperlink" xfId="1463" builtinId="9" hidden="1"/>
    <cellStyle name="Followed Hyperlink" xfId="1464" builtinId="9" hidden="1"/>
    <cellStyle name="Followed Hyperlink" xfId="1465" builtinId="9" hidden="1"/>
    <cellStyle name="Followed Hyperlink" xfId="1466" builtinId="9" hidden="1"/>
    <cellStyle name="Followed Hyperlink" xfId="1467" builtinId="9" hidden="1"/>
    <cellStyle name="Followed Hyperlink" xfId="1468" builtinId="9" hidden="1"/>
    <cellStyle name="Followed Hyperlink" xfId="1469" builtinId="9" hidden="1"/>
    <cellStyle name="Followed Hyperlink" xfId="1470" builtinId="9" hidden="1"/>
    <cellStyle name="Followed Hyperlink" xfId="1471" builtinId="9" hidden="1"/>
    <cellStyle name="Followed Hyperlink" xfId="1472" builtinId="9" hidden="1"/>
    <cellStyle name="Followed Hyperlink" xfId="1473" builtinId="9" hidden="1"/>
    <cellStyle name="Followed Hyperlink" xfId="1474" builtinId="9" hidden="1"/>
    <cellStyle name="Followed Hyperlink" xfId="1475" builtinId="9" hidden="1"/>
    <cellStyle name="Followed Hyperlink" xfId="1476" builtinId="9" hidden="1"/>
    <cellStyle name="Followed Hyperlink" xfId="1477" builtinId="9" hidden="1"/>
    <cellStyle name="Followed Hyperlink" xfId="1478" builtinId="9" hidden="1"/>
    <cellStyle name="Followed Hyperlink" xfId="1479" builtinId="9" hidden="1"/>
    <cellStyle name="Followed Hyperlink" xfId="1480" builtinId="9" hidden="1"/>
    <cellStyle name="Followed Hyperlink" xfId="1481" builtinId="9" hidden="1"/>
    <cellStyle name="Followed Hyperlink" xfId="1482" builtinId="9" hidden="1"/>
    <cellStyle name="Followed Hyperlink" xfId="1483" builtinId="9" hidden="1"/>
    <cellStyle name="Followed Hyperlink" xfId="1484" builtinId="9" hidden="1"/>
    <cellStyle name="Followed Hyperlink" xfId="1485" builtinId="9" hidden="1"/>
    <cellStyle name="Followed Hyperlink" xfId="1486" builtinId="9" hidden="1"/>
    <cellStyle name="Followed Hyperlink" xfId="1487" builtinId="9" hidden="1"/>
    <cellStyle name="Followed Hyperlink" xfId="1488" builtinId="9" hidden="1"/>
    <cellStyle name="Followed Hyperlink" xfId="1489" builtinId="9" hidden="1"/>
    <cellStyle name="Followed Hyperlink" xfId="1490" builtinId="9" hidden="1"/>
    <cellStyle name="Followed Hyperlink" xfId="1491" builtinId="9" hidden="1"/>
    <cellStyle name="Followed Hyperlink" xfId="1492" builtinId="9" hidden="1"/>
    <cellStyle name="Followed Hyperlink" xfId="1493" builtinId="9" hidden="1"/>
    <cellStyle name="Followed Hyperlink" xfId="1494" builtinId="9" hidden="1"/>
    <cellStyle name="Followed Hyperlink" xfId="1495" builtinId="9" hidden="1"/>
    <cellStyle name="Followed Hyperlink" xfId="1496" builtinId="9" hidden="1"/>
    <cellStyle name="Followed Hyperlink" xfId="1497" builtinId="9" hidden="1"/>
    <cellStyle name="Followed Hyperlink" xfId="1498" builtinId="9" hidden="1"/>
    <cellStyle name="Followed Hyperlink" xfId="1499" builtinId="9" hidden="1"/>
    <cellStyle name="Followed Hyperlink" xfId="1500" builtinId="9" hidden="1"/>
    <cellStyle name="Followed Hyperlink" xfId="1501" builtinId="9" hidden="1"/>
    <cellStyle name="Followed Hyperlink" xfId="1502" builtinId="9" hidden="1"/>
    <cellStyle name="Followed Hyperlink" xfId="1503" builtinId="9" hidden="1"/>
    <cellStyle name="Followed Hyperlink" xfId="1504" builtinId="9" hidden="1"/>
    <cellStyle name="Followed Hyperlink" xfId="1505" builtinId="9" hidden="1"/>
    <cellStyle name="Followed Hyperlink" xfId="1506" builtinId="9" hidden="1"/>
    <cellStyle name="Followed Hyperlink" xfId="1507" builtinId="9" hidden="1"/>
    <cellStyle name="Followed Hyperlink" xfId="1508" builtinId="9" hidden="1"/>
    <cellStyle name="Followed Hyperlink" xfId="1509" builtinId="9" hidden="1"/>
    <cellStyle name="Followed Hyperlink" xfId="1510" builtinId="9" hidden="1"/>
    <cellStyle name="Followed Hyperlink" xfId="1511" builtinId="9" hidden="1"/>
    <cellStyle name="Followed Hyperlink" xfId="1512" builtinId="9" hidden="1"/>
    <cellStyle name="Followed Hyperlink" xfId="1513" builtinId="9" hidden="1"/>
    <cellStyle name="Followed Hyperlink" xfId="1514" builtinId="9" hidden="1"/>
    <cellStyle name="Followed Hyperlink" xfId="1515" builtinId="9" hidden="1"/>
    <cellStyle name="Followed Hyperlink" xfId="1516" builtinId="9" hidden="1"/>
    <cellStyle name="Followed Hyperlink" xfId="1517" builtinId="9" hidden="1"/>
    <cellStyle name="Followed Hyperlink" xfId="1518" builtinId="9" hidden="1"/>
    <cellStyle name="Followed Hyperlink" xfId="1519" builtinId="9" hidden="1"/>
    <cellStyle name="Followed Hyperlink" xfId="1520" builtinId="9" hidden="1"/>
    <cellStyle name="Followed Hyperlink" xfId="1521" builtinId="9" hidden="1"/>
    <cellStyle name="Followed Hyperlink" xfId="1522" builtinId="9" hidden="1"/>
    <cellStyle name="Followed Hyperlink" xfId="1523" builtinId="9" hidden="1"/>
    <cellStyle name="Followed Hyperlink" xfId="1524" builtinId="9" hidden="1"/>
    <cellStyle name="Followed Hyperlink" xfId="1525" builtinId="9" hidden="1"/>
    <cellStyle name="Followed Hyperlink" xfId="1526" builtinId="9" hidden="1"/>
    <cellStyle name="Followed Hyperlink" xfId="1527" builtinId="9" hidden="1"/>
    <cellStyle name="Followed Hyperlink" xfId="1528" builtinId="9" hidden="1"/>
    <cellStyle name="Followed Hyperlink" xfId="1529" builtinId="9" hidden="1"/>
    <cellStyle name="Followed Hyperlink" xfId="1530" builtinId="9" hidden="1"/>
    <cellStyle name="Followed Hyperlink" xfId="1531" builtinId="9" hidden="1"/>
    <cellStyle name="Followed Hyperlink" xfId="1532" builtinId="9" hidden="1"/>
    <cellStyle name="Followed Hyperlink" xfId="1533" builtinId="9" hidden="1"/>
    <cellStyle name="Followed Hyperlink" xfId="1534" builtinId="9" hidden="1"/>
    <cellStyle name="Followed Hyperlink" xfId="1535" builtinId="9" hidden="1"/>
    <cellStyle name="Followed Hyperlink" xfId="1536" builtinId="9" hidden="1"/>
    <cellStyle name="Followed Hyperlink" xfId="1537" builtinId="9" hidden="1"/>
    <cellStyle name="Followed Hyperlink" xfId="1538" builtinId="9" hidden="1"/>
    <cellStyle name="Followed Hyperlink" xfId="1539" builtinId="9" hidden="1"/>
    <cellStyle name="Followed Hyperlink" xfId="1540" builtinId="9" hidden="1"/>
    <cellStyle name="Followed Hyperlink" xfId="1542" builtinId="9" hidden="1"/>
    <cellStyle name="Followed Hyperlink" xfId="1543" builtinId="9" hidden="1"/>
    <cellStyle name="Followed Hyperlink" xfId="1544" builtinId="9" hidden="1"/>
    <cellStyle name="Followed Hyperlink" xfId="1545" builtinId="9" hidden="1"/>
    <cellStyle name="Followed Hyperlink" xfId="1546" builtinId="9" hidden="1"/>
    <cellStyle name="Followed Hyperlink" xfId="1547" builtinId="9" hidden="1"/>
    <cellStyle name="Followed Hyperlink" xfId="1548" builtinId="9" hidden="1"/>
    <cellStyle name="Followed Hyperlink" xfId="1549" builtinId="9" hidden="1"/>
    <cellStyle name="Followed Hyperlink" xfId="1550" builtinId="9" hidden="1"/>
    <cellStyle name="Followed Hyperlink" xfId="1551" builtinId="9" hidden="1"/>
    <cellStyle name="Followed Hyperlink" xfId="1552" builtinId="9" hidden="1"/>
    <cellStyle name="Followed Hyperlink" xfId="1553" builtinId="9" hidden="1"/>
    <cellStyle name="Followed Hyperlink" xfId="1554" builtinId="9" hidden="1"/>
    <cellStyle name="Followed Hyperlink" xfId="1555" builtinId="9" hidden="1"/>
    <cellStyle name="Followed Hyperlink" xfId="1556" builtinId="9" hidden="1"/>
    <cellStyle name="Followed Hyperlink" xfId="1557" builtinId="9" hidden="1"/>
    <cellStyle name="Followed Hyperlink" xfId="1558" builtinId="9" hidden="1"/>
    <cellStyle name="Followed Hyperlink" xfId="1559" builtinId="9" hidden="1"/>
    <cellStyle name="Followed Hyperlink" xfId="1560" builtinId="9" hidden="1"/>
    <cellStyle name="Followed Hyperlink" xfId="1561" builtinId="9" hidden="1"/>
    <cellStyle name="Followed Hyperlink" xfId="1562" builtinId="9" hidden="1"/>
    <cellStyle name="Followed Hyperlink" xfId="1563" builtinId="9" hidden="1"/>
    <cellStyle name="Followed Hyperlink" xfId="1564" builtinId="9" hidden="1"/>
    <cellStyle name="Followed Hyperlink" xfId="1565" builtinId="9" hidden="1"/>
    <cellStyle name="Followed Hyperlink" xfId="1566" builtinId="9" hidden="1"/>
    <cellStyle name="Followed Hyperlink" xfId="1567" builtinId="9" hidden="1"/>
    <cellStyle name="Followed Hyperlink" xfId="1568" builtinId="9" hidden="1"/>
    <cellStyle name="Followed Hyperlink" xfId="1569" builtinId="9" hidden="1"/>
    <cellStyle name="Followed Hyperlink" xfId="1570" builtinId="9" hidden="1"/>
    <cellStyle name="Followed Hyperlink" xfId="1571" builtinId="9" hidden="1"/>
    <cellStyle name="Followed Hyperlink" xfId="1572" builtinId="9" hidden="1"/>
    <cellStyle name="Followed Hyperlink" xfId="1573" builtinId="9" hidden="1"/>
    <cellStyle name="Followed Hyperlink" xfId="1574" builtinId="9" hidden="1"/>
    <cellStyle name="Followed Hyperlink" xfId="1575" builtinId="9" hidden="1"/>
    <cellStyle name="Followed Hyperlink" xfId="1576" builtinId="9" hidden="1"/>
    <cellStyle name="Followed Hyperlink" xfId="1577" builtinId="9" hidden="1"/>
    <cellStyle name="Followed Hyperlink" xfId="1578" builtinId="9" hidden="1"/>
    <cellStyle name="Followed Hyperlink" xfId="1579" builtinId="9" hidden="1"/>
    <cellStyle name="Followed Hyperlink" xfId="1580" builtinId="9" hidden="1"/>
    <cellStyle name="Followed Hyperlink" xfId="1581" builtinId="9" hidden="1"/>
    <cellStyle name="Followed Hyperlink" xfId="1582" builtinId="9" hidden="1"/>
    <cellStyle name="Followed Hyperlink" xfId="1583" builtinId="9" hidden="1"/>
    <cellStyle name="Followed Hyperlink" xfId="1584" builtinId="9" hidden="1"/>
    <cellStyle name="Followed Hyperlink" xfId="1585" builtinId="9" hidden="1"/>
    <cellStyle name="Followed Hyperlink" xfId="1586" builtinId="9" hidden="1"/>
    <cellStyle name="Followed Hyperlink" xfId="1587" builtinId="9" hidden="1"/>
    <cellStyle name="Followed Hyperlink" xfId="1588" builtinId="9" hidden="1"/>
    <cellStyle name="Followed Hyperlink" xfId="1589" builtinId="9" hidden="1"/>
    <cellStyle name="Followed Hyperlink" xfId="1590" builtinId="9" hidden="1"/>
    <cellStyle name="Followed Hyperlink" xfId="1591" builtinId="9" hidden="1"/>
    <cellStyle name="Followed Hyperlink" xfId="1592" builtinId="9" hidden="1"/>
    <cellStyle name="Followed Hyperlink" xfId="1593" builtinId="9" hidden="1"/>
    <cellStyle name="Followed Hyperlink" xfId="1594" builtinId="9" hidden="1"/>
    <cellStyle name="Followed Hyperlink" xfId="1595" builtinId="9" hidden="1"/>
    <cellStyle name="Followed Hyperlink" xfId="1596" builtinId="9" hidden="1"/>
    <cellStyle name="Followed Hyperlink" xfId="1597" builtinId="9" hidden="1"/>
    <cellStyle name="Followed Hyperlink" xfId="1598" builtinId="9" hidden="1"/>
    <cellStyle name="Followed Hyperlink" xfId="1599" builtinId="9" hidden="1"/>
    <cellStyle name="Followed Hyperlink" xfId="1600" builtinId="9" hidden="1"/>
    <cellStyle name="Followed Hyperlink" xfId="1601" builtinId="9" hidden="1"/>
    <cellStyle name="Followed Hyperlink" xfId="1602" builtinId="9" hidden="1"/>
    <cellStyle name="Followed Hyperlink" xfId="1603" builtinId="9" hidden="1"/>
    <cellStyle name="Followed Hyperlink" xfId="1604" builtinId="9" hidden="1"/>
    <cellStyle name="Followed Hyperlink" xfId="1605" builtinId="9" hidden="1"/>
    <cellStyle name="Followed Hyperlink" xfId="1606" builtinId="9" hidden="1"/>
    <cellStyle name="Followed Hyperlink" xfId="1607" builtinId="9" hidden="1"/>
    <cellStyle name="Followed Hyperlink" xfId="1608" builtinId="9" hidden="1"/>
    <cellStyle name="Followed Hyperlink" xfId="1609" builtinId="9" hidden="1"/>
    <cellStyle name="Followed Hyperlink" xfId="1610" builtinId="9" hidden="1"/>
    <cellStyle name="Followed Hyperlink" xfId="1611" builtinId="9" hidden="1"/>
    <cellStyle name="Followed Hyperlink" xfId="1612" builtinId="9" hidden="1"/>
    <cellStyle name="Followed Hyperlink" xfId="1613" builtinId="9" hidden="1"/>
    <cellStyle name="Followed Hyperlink" xfId="1614" builtinId="9" hidden="1"/>
    <cellStyle name="Followed Hyperlink" xfId="1615" builtinId="9" hidden="1"/>
    <cellStyle name="Followed Hyperlink" xfId="1616" builtinId="9" hidden="1"/>
    <cellStyle name="Followed Hyperlink" xfId="1617" builtinId="9" hidden="1"/>
    <cellStyle name="Followed Hyperlink" xfId="1618" builtinId="9" hidden="1"/>
    <cellStyle name="Followed Hyperlink" xfId="1619" builtinId="9" hidden="1"/>
    <cellStyle name="Followed Hyperlink" xfId="1620" builtinId="9" hidden="1"/>
    <cellStyle name="Followed Hyperlink" xfId="1621" builtinId="9" hidden="1"/>
    <cellStyle name="Followed Hyperlink" xfId="1622" builtinId="9" hidden="1"/>
    <cellStyle name="Followed Hyperlink" xfId="1623" builtinId="9" hidden="1"/>
    <cellStyle name="Followed Hyperlink" xfId="1624" builtinId="9" hidden="1"/>
    <cellStyle name="Followed Hyperlink" xfId="1625" builtinId="9" hidden="1"/>
    <cellStyle name="Followed Hyperlink" xfId="1626" builtinId="9" hidden="1"/>
    <cellStyle name="Followed Hyperlink" xfId="1627" builtinId="9" hidden="1"/>
    <cellStyle name="Followed Hyperlink" xfId="1628" builtinId="9" hidden="1"/>
    <cellStyle name="Followed Hyperlink" xfId="1629" builtinId="9" hidden="1"/>
    <cellStyle name="Followed Hyperlink" xfId="1630" builtinId="9" hidden="1"/>
    <cellStyle name="Followed Hyperlink" xfId="1631" builtinId="9" hidden="1"/>
    <cellStyle name="Followed Hyperlink" xfId="1632" builtinId="9" hidden="1"/>
    <cellStyle name="Followed Hyperlink" xfId="1633" builtinId="9" hidden="1"/>
    <cellStyle name="Followed Hyperlink" xfId="1634" builtinId="9" hidden="1"/>
    <cellStyle name="Followed Hyperlink" xfId="1635" builtinId="9" hidden="1"/>
    <cellStyle name="Followed Hyperlink" xfId="1636" builtinId="9" hidden="1"/>
    <cellStyle name="Followed Hyperlink" xfId="1637" builtinId="9" hidden="1"/>
    <cellStyle name="Followed Hyperlink" xfId="1638" builtinId="9" hidden="1"/>
    <cellStyle name="Followed Hyperlink" xfId="1639" builtinId="9" hidden="1"/>
    <cellStyle name="Followed Hyperlink" xfId="1640" builtinId="9" hidden="1"/>
    <cellStyle name="Followed Hyperlink" xfId="1641" builtinId="9" hidden="1"/>
    <cellStyle name="Followed Hyperlink" xfId="1642" builtinId="9" hidden="1"/>
    <cellStyle name="Followed Hyperlink" xfId="1643" builtinId="9" hidden="1"/>
    <cellStyle name="Followed Hyperlink" xfId="1644" builtinId="9" hidden="1"/>
    <cellStyle name="Followed Hyperlink" xfId="1645" builtinId="9" hidden="1"/>
    <cellStyle name="Followed Hyperlink" xfId="1646" builtinId="9" hidden="1"/>
    <cellStyle name="Followed Hyperlink" xfId="1647" builtinId="9" hidden="1"/>
    <cellStyle name="Followed Hyperlink" xfId="1648" builtinId="9" hidden="1"/>
    <cellStyle name="Followed Hyperlink" xfId="1649" builtinId="9" hidden="1"/>
    <cellStyle name="Followed Hyperlink" xfId="1650" builtinId="9" hidden="1"/>
    <cellStyle name="Followed Hyperlink" xfId="1651" builtinId="9" hidden="1"/>
    <cellStyle name="Followed Hyperlink" xfId="1652" builtinId="9" hidden="1"/>
    <cellStyle name="Followed Hyperlink" xfId="1653" builtinId="9" hidden="1"/>
    <cellStyle name="Followed Hyperlink" xfId="1654" builtinId="9" hidden="1"/>
    <cellStyle name="Followed Hyperlink" xfId="1655" builtinId="9" hidden="1"/>
    <cellStyle name="Followed Hyperlink" xfId="1656" builtinId="9" hidden="1"/>
    <cellStyle name="Followed Hyperlink" xfId="1657" builtinId="9" hidden="1"/>
    <cellStyle name="Followed Hyperlink" xfId="1658" builtinId="9" hidden="1"/>
    <cellStyle name="Followed Hyperlink" xfId="1659" builtinId="9" hidden="1"/>
    <cellStyle name="Followed Hyperlink" xfId="1660" builtinId="9" hidden="1"/>
    <cellStyle name="Followed Hyperlink" xfId="1661" builtinId="9" hidden="1"/>
    <cellStyle name="Followed Hyperlink" xfId="1662" builtinId="9" hidden="1"/>
    <cellStyle name="Followed Hyperlink" xfId="1663" builtinId="9" hidden="1"/>
    <cellStyle name="Followed Hyperlink" xfId="1664" builtinId="9" hidden="1"/>
    <cellStyle name="Followed Hyperlink" xfId="1665" builtinId="9" hidden="1"/>
    <cellStyle name="Followed Hyperlink" xfId="1666" builtinId="9" hidden="1"/>
    <cellStyle name="Followed Hyperlink" xfId="1667" builtinId="9" hidden="1"/>
    <cellStyle name="Followed Hyperlink" xfId="1668" builtinId="9" hidden="1"/>
    <cellStyle name="Followed Hyperlink" xfId="1669" builtinId="9" hidden="1"/>
    <cellStyle name="Followed Hyperlink" xfId="1670" builtinId="9" hidden="1"/>
    <cellStyle name="Followed Hyperlink" xfId="1671" builtinId="9" hidden="1"/>
    <cellStyle name="Followed Hyperlink" xfId="1672" builtinId="9" hidden="1"/>
    <cellStyle name="Followed Hyperlink" xfId="1673" builtinId="9" hidden="1"/>
    <cellStyle name="Followed Hyperlink" xfId="1674" builtinId="9" hidden="1"/>
    <cellStyle name="Followed Hyperlink" xfId="1675" builtinId="9" hidden="1"/>
    <cellStyle name="Followed Hyperlink" xfId="1676" builtinId="9" hidden="1"/>
    <cellStyle name="Followed Hyperlink" xfId="1677" builtinId="9" hidden="1"/>
    <cellStyle name="Followed Hyperlink" xfId="1678" builtinId="9" hidden="1"/>
    <cellStyle name="Followed Hyperlink" xfId="1679" builtinId="9" hidden="1"/>
    <cellStyle name="Followed Hyperlink" xfId="1680" builtinId="9" hidden="1"/>
    <cellStyle name="Followed Hyperlink" xfId="1681" builtinId="9" hidden="1"/>
    <cellStyle name="Followed Hyperlink" xfId="1682" builtinId="9" hidden="1"/>
    <cellStyle name="Followed Hyperlink" xfId="1683" builtinId="9" hidden="1"/>
    <cellStyle name="Followed Hyperlink" xfId="1684" builtinId="9" hidden="1"/>
    <cellStyle name="Followed Hyperlink" xfId="1685" builtinId="9" hidden="1"/>
    <cellStyle name="Followed Hyperlink" xfId="1686" builtinId="9" hidden="1"/>
    <cellStyle name="Followed Hyperlink" xfId="1687" builtinId="9" hidden="1"/>
    <cellStyle name="Followed Hyperlink" xfId="1688" builtinId="9" hidden="1"/>
    <cellStyle name="Followed Hyperlink" xfId="1689" builtinId="9" hidden="1"/>
    <cellStyle name="Followed Hyperlink" xfId="1690" builtinId="9" hidden="1"/>
    <cellStyle name="Followed Hyperlink" xfId="1691" builtinId="9" hidden="1"/>
    <cellStyle name="Followed Hyperlink" xfId="1692" builtinId="9" hidden="1"/>
    <cellStyle name="Followed Hyperlink" xfId="1693" builtinId="9" hidden="1"/>
    <cellStyle name="Followed Hyperlink" xfId="1694" builtinId="9" hidden="1"/>
    <cellStyle name="Followed Hyperlink" xfId="1695" builtinId="9" hidden="1"/>
    <cellStyle name="Followed Hyperlink" xfId="1696" builtinId="9" hidden="1"/>
    <cellStyle name="Followed Hyperlink" xfId="1697" builtinId="9" hidden="1"/>
    <cellStyle name="Followed Hyperlink" xfId="1698" builtinId="9" hidden="1"/>
    <cellStyle name="Followed Hyperlink" xfId="1699" builtinId="9" hidden="1"/>
    <cellStyle name="Followed Hyperlink" xfId="1700" builtinId="9" hidden="1"/>
    <cellStyle name="Followed Hyperlink" xfId="1701" builtinId="9" hidden="1"/>
    <cellStyle name="Followed Hyperlink" xfId="1702" builtinId="9" hidden="1"/>
    <cellStyle name="Followed Hyperlink" xfId="1703" builtinId="9" hidden="1"/>
    <cellStyle name="Followed Hyperlink" xfId="1704" builtinId="9" hidden="1"/>
    <cellStyle name="Followed Hyperlink" xfId="1705" builtinId="9" hidden="1"/>
    <cellStyle name="Followed Hyperlink" xfId="1706" builtinId="9" hidden="1"/>
    <cellStyle name="Followed Hyperlink" xfId="1707" builtinId="9" hidden="1"/>
    <cellStyle name="Followed Hyperlink" xfId="1708" builtinId="9" hidden="1"/>
    <cellStyle name="Followed Hyperlink" xfId="1709" builtinId="9" hidden="1"/>
    <cellStyle name="Followed Hyperlink" xfId="1710" builtinId="9" hidden="1"/>
    <cellStyle name="Followed Hyperlink" xfId="1711" builtinId="9" hidden="1"/>
    <cellStyle name="Followed Hyperlink" xfId="1712" builtinId="9" hidden="1"/>
    <cellStyle name="Followed Hyperlink" xfId="1713" builtinId="9" hidden="1"/>
    <cellStyle name="Followed Hyperlink" xfId="1714" builtinId="9" hidden="1"/>
    <cellStyle name="Followed Hyperlink" xfId="1715" builtinId="9" hidden="1"/>
    <cellStyle name="Followed Hyperlink" xfId="1716" builtinId="9" hidden="1"/>
    <cellStyle name="Followed Hyperlink" xfId="1717" builtinId="9" hidden="1"/>
    <cellStyle name="Followed Hyperlink" xfId="1718" builtinId="9" hidden="1"/>
    <cellStyle name="Followed Hyperlink" xfId="1719" builtinId="9" hidden="1"/>
    <cellStyle name="Followed Hyperlink" xfId="1720" builtinId="9" hidden="1"/>
    <cellStyle name="Followed Hyperlink" xfId="1721" builtinId="9" hidden="1"/>
    <cellStyle name="Followed Hyperlink" xfId="1722" builtinId="9" hidden="1"/>
    <cellStyle name="Followed Hyperlink" xfId="1723" builtinId="9" hidden="1"/>
    <cellStyle name="Followed Hyperlink" xfId="1724" builtinId="9" hidden="1"/>
    <cellStyle name="Followed Hyperlink" xfId="1725" builtinId="9" hidden="1"/>
    <cellStyle name="Followed Hyperlink" xfId="1726" builtinId="9" hidden="1"/>
    <cellStyle name="Followed Hyperlink" xfId="1727" builtinId="9" hidden="1"/>
    <cellStyle name="Followed Hyperlink" xfId="1728" builtinId="9" hidden="1"/>
    <cellStyle name="Followed Hyperlink" xfId="1729" builtinId="9" hidden="1"/>
    <cellStyle name="Followed Hyperlink" xfId="1730" builtinId="9" hidden="1"/>
    <cellStyle name="Followed Hyperlink" xfId="1731" builtinId="9" hidden="1"/>
    <cellStyle name="Followed Hyperlink" xfId="1732" builtinId="9" hidden="1"/>
    <cellStyle name="Followed Hyperlink" xfId="1733" builtinId="9" hidden="1"/>
    <cellStyle name="Followed Hyperlink" xfId="1734" builtinId="9" hidden="1"/>
    <cellStyle name="Followed Hyperlink" xfId="1735" builtinId="9" hidden="1"/>
    <cellStyle name="Followed Hyperlink" xfId="1736" builtinId="9" hidden="1"/>
    <cellStyle name="Followed Hyperlink" xfId="1737" builtinId="9" hidden="1"/>
    <cellStyle name="Followed Hyperlink" xfId="1738" builtinId="9" hidden="1"/>
    <cellStyle name="Followed Hyperlink" xfId="1739" builtinId="9" hidden="1"/>
    <cellStyle name="Followed Hyperlink" xfId="1740" builtinId="9" hidden="1"/>
    <cellStyle name="Followed Hyperlink" xfId="1741" builtinId="9" hidden="1"/>
    <cellStyle name="Followed Hyperlink" xfId="1742" builtinId="9" hidden="1"/>
    <cellStyle name="Followed Hyperlink" xfId="1743" builtinId="9" hidden="1"/>
    <cellStyle name="Followed Hyperlink" xfId="1744" builtinId="9" hidden="1"/>
    <cellStyle name="Followed Hyperlink" xfId="1745" builtinId="9" hidden="1"/>
    <cellStyle name="Followed Hyperlink" xfId="1746" builtinId="9" hidden="1"/>
    <cellStyle name="Followed Hyperlink" xfId="1747" builtinId="9" hidden="1"/>
    <cellStyle name="Followed Hyperlink" xfId="1748" builtinId="9" hidden="1"/>
    <cellStyle name="Followed Hyperlink" xfId="1749" builtinId="9" hidden="1"/>
    <cellStyle name="Followed Hyperlink" xfId="1750" builtinId="9" hidden="1"/>
    <cellStyle name="Followed Hyperlink" xfId="1751" builtinId="9" hidden="1"/>
    <cellStyle name="Followed Hyperlink" xfId="1752" builtinId="9" hidden="1"/>
    <cellStyle name="Followed Hyperlink" xfId="1753" builtinId="9" hidden="1"/>
    <cellStyle name="Followed Hyperlink" xfId="1754" builtinId="9" hidden="1"/>
    <cellStyle name="Followed Hyperlink" xfId="1755" builtinId="9" hidden="1"/>
    <cellStyle name="Followed Hyperlink" xfId="1756" builtinId="9" hidden="1"/>
    <cellStyle name="Followed Hyperlink" xfId="1757" builtinId="9" hidden="1"/>
    <cellStyle name="Followed Hyperlink" xfId="1758" builtinId="9" hidden="1"/>
    <cellStyle name="Followed Hyperlink" xfId="1759" builtinId="9" hidden="1"/>
    <cellStyle name="Followed Hyperlink" xfId="1760" builtinId="9" hidden="1"/>
    <cellStyle name="Followed Hyperlink" xfId="1761" builtinId="9" hidden="1"/>
    <cellStyle name="Followed Hyperlink" xfId="1762" builtinId="9" hidden="1"/>
    <cellStyle name="Followed Hyperlink" xfId="1763" builtinId="9" hidden="1"/>
    <cellStyle name="Followed Hyperlink" xfId="1764" builtinId="9" hidden="1"/>
    <cellStyle name="Followed Hyperlink" xfId="1765" builtinId="9" hidden="1"/>
    <cellStyle name="Followed Hyperlink" xfId="1766" builtinId="9" hidden="1"/>
    <cellStyle name="Followed Hyperlink" xfId="1767" builtinId="9" hidden="1"/>
    <cellStyle name="Followed Hyperlink" xfId="1768" builtinId="9" hidden="1"/>
    <cellStyle name="Followed Hyperlink" xfId="1769" builtinId="9" hidden="1"/>
    <cellStyle name="Followed Hyperlink" xfId="1770" builtinId="9" hidden="1"/>
    <cellStyle name="Followed Hyperlink" xfId="1771" builtinId="9" hidden="1"/>
    <cellStyle name="Followed Hyperlink" xfId="1772" builtinId="9" hidden="1"/>
    <cellStyle name="Followed Hyperlink" xfId="1773" builtinId="9" hidden="1"/>
    <cellStyle name="Followed Hyperlink" xfId="1774" builtinId="9" hidden="1"/>
    <cellStyle name="Followed Hyperlink" xfId="1775" builtinId="9" hidden="1"/>
    <cellStyle name="Followed Hyperlink" xfId="1776" builtinId="9" hidden="1"/>
    <cellStyle name="Followed Hyperlink" xfId="1777" builtinId="9" hidden="1"/>
    <cellStyle name="Followed Hyperlink" xfId="1778" builtinId="9" hidden="1"/>
    <cellStyle name="Followed Hyperlink" xfId="1779" builtinId="9" hidden="1"/>
    <cellStyle name="Followed Hyperlink" xfId="1780" builtinId="9" hidden="1"/>
    <cellStyle name="Followed Hyperlink" xfId="1781" builtinId="9" hidden="1"/>
    <cellStyle name="Followed Hyperlink" xfId="1782" builtinId="9" hidden="1"/>
    <cellStyle name="Followed Hyperlink" xfId="1783" builtinId="9" hidden="1"/>
    <cellStyle name="Followed Hyperlink" xfId="1784" builtinId="9" hidden="1"/>
    <cellStyle name="Followed Hyperlink" xfId="1785" builtinId="9" hidden="1"/>
    <cellStyle name="Followed Hyperlink" xfId="1786" builtinId="9" hidden="1"/>
    <cellStyle name="Followed Hyperlink" xfId="1787" builtinId="9" hidden="1"/>
    <cellStyle name="Followed Hyperlink" xfId="1788" builtinId="9" hidden="1"/>
    <cellStyle name="Followed Hyperlink" xfId="1789" builtinId="9" hidden="1"/>
    <cellStyle name="Followed Hyperlink" xfId="1790" builtinId="9" hidden="1"/>
    <cellStyle name="Followed Hyperlink" xfId="1791" builtinId="9" hidden="1"/>
    <cellStyle name="Followed Hyperlink" xfId="1792" builtinId="9" hidden="1"/>
    <cellStyle name="Followed Hyperlink" xfId="1793" builtinId="9" hidden="1"/>
    <cellStyle name="Followed Hyperlink" xfId="1794" builtinId="9" hidden="1"/>
    <cellStyle name="Followed Hyperlink" xfId="1795" builtinId="9" hidden="1"/>
    <cellStyle name="Followed Hyperlink" xfId="1796" builtinId="9" hidden="1"/>
    <cellStyle name="Followed Hyperlink" xfId="1797" builtinId="9" hidden="1"/>
    <cellStyle name="Followed Hyperlink" xfId="1798" builtinId="9" hidden="1"/>
    <cellStyle name="Followed Hyperlink" xfId="1799" builtinId="9" hidden="1"/>
    <cellStyle name="Followed Hyperlink" xfId="1800" builtinId="9" hidden="1"/>
    <cellStyle name="Followed Hyperlink" xfId="1801" builtinId="9" hidden="1"/>
    <cellStyle name="Followed Hyperlink" xfId="1802" builtinId="9" hidden="1"/>
    <cellStyle name="Followed Hyperlink" xfId="1803" builtinId="9" hidden="1"/>
    <cellStyle name="Followed Hyperlink" xfId="1804" builtinId="9" hidden="1"/>
    <cellStyle name="Followed Hyperlink" xfId="1805" builtinId="9" hidden="1"/>
    <cellStyle name="Followed Hyperlink" xfId="1806" builtinId="9" hidden="1"/>
    <cellStyle name="Followed Hyperlink" xfId="1807" builtinId="9" hidden="1"/>
    <cellStyle name="Followed Hyperlink" xfId="1808" builtinId="9" hidden="1"/>
    <cellStyle name="Followed Hyperlink" xfId="1809" builtinId="9" hidden="1"/>
    <cellStyle name="Followed Hyperlink" xfId="1810" builtinId="9" hidden="1"/>
    <cellStyle name="Followed Hyperlink" xfId="1811" builtinId="9" hidden="1"/>
    <cellStyle name="Followed Hyperlink" xfId="1812" builtinId="9" hidden="1"/>
    <cellStyle name="Followed Hyperlink" xfId="1813" builtinId="9" hidden="1"/>
    <cellStyle name="Followed Hyperlink" xfId="1814" builtinId="9" hidden="1"/>
    <cellStyle name="Followed Hyperlink" xfId="1815" builtinId="9" hidden="1"/>
    <cellStyle name="Followed Hyperlink" xfId="1816" builtinId="9" hidden="1"/>
    <cellStyle name="Followed Hyperlink" xfId="1817" builtinId="9" hidden="1"/>
    <cellStyle name="Followed Hyperlink" xfId="1818" builtinId="9" hidden="1"/>
    <cellStyle name="Followed Hyperlink" xfId="1819" builtinId="9" hidden="1"/>
    <cellStyle name="Followed Hyperlink" xfId="1820" builtinId="9" hidden="1"/>
    <cellStyle name="Followed Hyperlink" xfId="1821" builtinId="9" hidden="1"/>
    <cellStyle name="Followed Hyperlink" xfId="1822" builtinId="9" hidden="1"/>
    <cellStyle name="Followed Hyperlink" xfId="1823" builtinId="9" hidden="1"/>
    <cellStyle name="Followed Hyperlink" xfId="1824" builtinId="9" hidden="1"/>
    <cellStyle name="Followed Hyperlink" xfId="1825" builtinId="9" hidden="1"/>
    <cellStyle name="Followed Hyperlink" xfId="1826" builtinId="9" hidden="1"/>
    <cellStyle name="Followed Hyperlink" xfId="1827" builtinId="9" hidden="1"/>
    <cellStyle name="Followed Hyperlink" xfId="1828" builtinId="9" hidden="1"/>
    <cellStyle name="Followed Hyperlink" xfId="1829" builtinId="9" hidden="1"/>
    <cellStyle name="Followed Hyperlink" xfId="1830" builtinId="9" hidden="1"/>
    <cellStyle name="Followed Hyperlink" xfId="1831" builtinId="9" hidden="1"/>
    <cellStyle name="Followed Hyperlink" xfId="1832" builtinId="9" hidden="1"/>
    <cellStyle name="Followed Hyperlink" xfId="1833" builtinId="9" hidden="1"/>
    <cellStyle name="Followed Hyperlink" xfId="1834" builtinId="9" hidden="1"/>
    <cellStyle name="Followed Hyperlink" xfId="1835" builtinId="9" hidden="1"/>
    <cellStyle name="Followed Hyperlink" xfId="1836" builtinId="9" hidden="1"/>
    <cellStyle name="Followed Hyperlink" xfId="1837" builtinId="9" hidden="1"/>
    <cellStyle name="Followed Hyperlink" xfId="1838" builtinId="9" hidden="1"/>
    <cellStyle name="Followed Hyperlink" xfId="1839" builtinId="9" hidden="1"/>
    <cellStyle name="Followed Hyperlink" xfId="1840" builtinId="9" hidden="1"/>
    <cellStyle name="Followed Hyperlink" xfId="1841" builtinId="9" hidden="1"/>
    <cellStyle name="Followed Hyperlink" xfId="1842" builtinId="9" hidden="1"/>
    <cellStyle name="Followed Hyperlink" xfId="1843" builtinId="9" hidden="1"/>
    <cellStyle name="Followed Hyperlink" xfId="1844" builtinId="9" hidden="1"/>
    <cellStyle name="Followed Hyperlink" xfId="1845" builtinId="9" hidden="1"/>
    <cellStyle name="Followed Hyperlink" xfId="1846" builtinId="9" hidden="1"/>
    <cellStyle name="Followed Hyperlink" xfId="1847" builtinId="9" hidden="1"/>
    <cellStyle name="Followed Hyperlink" xfId="1848" builtinId="9" hidden="1"/>
    <cellStyle name="Followed Hyperlink" xfId="1849" builtinId="9" hidden="1"/>
    <cellStyle name="Followed Hyperlink" xfId="1850" builtinId="9" hidden="1"/>
    <cellStyle name="Followed Hyperlink" xfId="1851" builtinId="9" hidden="1"/>
    <cellStyle name="Followed Hyperlink" xfId="1852" builtinId="9" hidden="1"/>
    <cellStyle name="Followed Hyperlink" xfId="1853" builtinId="9" hidden="1"/>
    <cellStyle name="Followed Hyperlink" xfId="1854" builtinId="9" hidden="1"/>
    <cellStyle name="Followed Hyperlink" xfId="1855" builtinId="9" hidden="1"/>
    <cellStyle name="Followed Hyperlink" xfId="1856" builtinId="9" hidden="1"/>
    <cellStyle name="Followed Hyperlink" xfId="1857" builtinId="9" hidden="1"/>
    <cellStyle name="Followed Hyperlink" xfId="1858" builtinId="9" hidden="1"/>
    <cellStyle name="Followed Hyperlink" xfId="1859" builtinId="9" hidden="1"/>
    <cellStyle name="Followed Hyperlink" xfId="1860" builtinId="9" hidden="1"/>
    <cellStyle name="Followed Hyperlink" xfId="1861" builtinId="9" hidden="1"/>
    <cellStyle name="Followed Hyperlink" xfId="1862" builtinId="9" hidden="1"/>
    <cellStyle name="Followed Hyperlink" xfId="1863" builtinId="9" hidden="1"/>
    <cellStyle name="Followed Hyperlink" xfId="1864" builtinId="9" hidden="1"/>
    <cellStyle name="Followed Hyperlink" xfId="1865" builtinId="9" hidden="1"/>
    <cellStyle name="Followed Hyperlink" xfId="1866" builtinId="9" hidden="1"/>
    <cellStyle name="Followed Hyperlink" xfId="1867" builtinId="9" hidden="1"/>
    <cellStyle name="Followed Hyperlink" xfId="1868" builtinId="9" hidden="1"/>
    <cellStyle name="Followed Hyperlink" xfId="1869" builtinId="9" hidden="1"/>
    <cellStyle name="Followed Hyperlink" xfId="1870" builtinId="9" hidden="1"/>
    <cellStyle name="Followed Hyperlink" xfId="1871" builtinId="9" hidden="1"/>
    <cellStyle name="Followed Hyperlink" xfId="1872" builtinId="9" hidden="1"/>
    <cellStyle name="Followed Hyperlink" xfId="1873" builtinId="9" hidden="1"/>
    <cellStyle name="Followed Hyperlink" xfId="1874" builtinId="9" hidden="1"/>
    <cellStyle name="Followed Hyperlink" xfId="1875" builtinId="9" hidden="1"/>
    <cellStyle name="Followed Hyperlink" xfId="1876" builtinId="9" hidden="1"/>
    <cellStyle name="Followed Hyperlink" xfId="1877" builtinId="9" hidden="1"/>
    <cellStyle name="Followed Hyperlink" xfId="1878" builtinId="9" hidden="1"/>
    <cellStyle name="Followed Hyperlink" xfId="1879" builtinId="9" hidden="1"/>
    <cellStyle name="Followed Hyperlink" xfId="1880" builtinId="9" hidden="1"/>
    <cellStyle name="Followed Hyperlink" xfId="1881" builtinId="9" hidden="1"/>
    <cellStyle name="Followed Hyperlink" xfId="1882" builtinId="9" hidden="1"/>
    <cellStyle name="Followed Hyperlink" xfId="1883" builtinId="9" hidden="1"/>
    <cellStyle name="Followed Hyperlink" xfId="1884" builtinId="9" hidden="1"/>
    <cellStyle name="Followed Hyperlink" xfId="1885" builtinId="9" hidden="1"/>
    <cellStyle name="Followed Hyperlink" xfId="1886" builtinId="9" hidden="1"/>
    <cellStyle name="Followed Hyperlink" xfId="1887" builtinId="9" hidden="1"/>
    <cellStyle name="Followed Hyperlink" xfId="1888" builtinId="9" hidden="1"/>
    <cellStyle name="Followed Hyperlink" xfId="1889" builtinId="9" hidden="1"/>
    <cellStyle name="Followed Hyperlink" xfId="1890" builtinId="9" hidden="1"/>
    <cellStyle name="Followed Hyperlink" xfId="1891" builtinId="9" hidden="1"/>
    <cellStyle name="Followed Hyperlink" xfId="1892" builtinId="9" hidden="1"/>
    <cellStyle name="Followed Hyperlink" xfId="1893" builtinId="9" hidden="1"/>
    <cellStyle name="Followed Hyperlink" xfId="1894" builtinId="9" hidden="1"/>
    <cellStyle name="Followed Hyperlink" xfId="1895" builtinId="9" hidden="1"/>
    <cellStyle name="Followed Hyperlink" xfId="1896" builtinId="9" hidden="1"/>
    <cellStyle name="Followed Hyperlink" xfId="1897" builtinId="9" hidden="1"/>
    <cellStyle name="Followed Hyperlink" xfId="1898" builtinId="9" hidden="1"/>
    <cellStyle name="Followed Hyperlink" xfId="1899" builtinId="9" hidden="1"/>
    <cellStyle name="Followed Hyperlink" xfId="1900" builtinId="9" hidden="1"/>
    <cellStyle name="Followed Hyperlink" xfId="1901" builtinId="9" hidden="1"/>
    <cellStyle name="Followed Hyperlink" xfId="1902" builtinId="9" hidden="1"/>
    <cellStyle name="Followed Hyperlink" xfId="1903" builtinId="9" hidden="1"/>
    <cellStyle name="Followed Hyperlink" xfId="1904" builtinId="9" hidden="1"/>
    <cellStyle name="Followed Hyperlink" xfId="1905" builtinId="9" hidden="1"/>
    <cellStyle name="Followed Hyperlink" xfId="1906" builtinId="9" hidden="1"/>
    <cellStyle name="Followed Hyperlink" xfId="1907" builtinId="9" hidden="1"/>
    <cellStyle name="Followed Hyperlink" xfId="1908" builtinId="9" hidden="1"/>
    <cellStyle name="Followed Hyperlink" xfId="1909" builtinId="9" hidden="1"/>
    <cellStyle name="Followed Hyperlink" xfId="1910" builtinId="9" hidden="1"/>
    <cellStyle name="Followed Hyperlink" xfId="1911" builtinId="9" hidden="1"/>
    <cellStyle name="Followed Hyperlink" xfId="1912" builtinId="9" hidden="1"/>
    <cellStyle name="Followed Hyperlink" xfId="1913" builtinId="9" hidden="1"/>
    <cellStyle name="Followed Hyperlink" xfId="1914" builtinId="9" hidden="1"/>
    <cellStyle name="Followed Hyperlink" xfId="1915" builtinId="9" hidden="1"/>
    <cellStyle name="Followed Hyperlink" xfId="1916" builtinId="9" hidden="1"/>
    <cellStyle name="Followed Hyperlink" xfId="1917" builtinId="9" hidden="1"/>
    <cellStyle name="Followed Hyperlink" xfId="1918" builtinId="9" hidden="1"/>
    <cellStyle name="Followed Hyperlink" xfId="1919" builtinId="9" hidden="1"/>
    <cellStyle name="Followed Hyperlink" xfId="1920" builtinId="9" hidden="1"/>
    <cellStyle name="Followed Hyperlink" xfId="1921" builtinId="9" hidden="1"/>
    <cellStyle name="Followed Hyperlink" xfId="1922" builtinId="9" hidden="1"/>
    <cellStyle name="Followed Hyperlink" xfId="1923" builtinId="9" hidden="1"/>
    <cellStyle name="Followed Hyperlink" xfId="1924" builtinId="9" hidden="1"/>
    <cellStyle name="Followed Hyperlink" xfId="1925" builtinId="9" hidden="1"/>
    <cellStyle name="Followed Hyperlink" xfId="1926" builtinId="9" hidden="1"/>
    <cellStyle name="Followed Hyperlink" xfId="1927" builtinId="9" hidden="1"/>
    <cellStyle name="Followed Hyperlink" xfId="1928" builtinId="9" hidden="1"/>
    <cellStyle name="Followed Hyperlink" xfId="1929" builtinId="9" hidden="1"/>
    <cellStyle name="Followed Hyperlink" xfId="1930" builtinId="9" hidden="1"/>
    <cellStyle name="Followed Hyperlink" xfId="1931" builtinId="9" hidden="1"/>
    <cellStyle name="Followed Hyperlink" xfId="1932" builtinId="9" hidden="1"/>
    <cellStyle name="Followed Hyperlink" xfId="1933" builtinId="9" hidden="1"/>
    <cellStyle name="Followed Hyperlink" xfId="1934" builtinId="9" hidden="1"/>
    <cellStyle name="Followed Hyperlink" xfId="1935" builtinId="9" hidden="1"/>
    <cellStyle name="Followed Hyperlink" xfId="1936" builtinId="9" hidden="1"/>
    <cellStyle name="Followed Hyperlink" xfId="1937" builtinId="9" hidden="1"/>
    <cellStyle name="Followed Hyperlink" xfId="1938" builtinId="9" hidden="1"/>
    <cellStyle name="Followed Hyperlink" xfId="1939" builtinId="9" hidden="1"/>
    <cellStyle name="Followed Hyperlink" xfId="1940" builtinId="9" hidden="1"/>
    <cellStyle name="Followed Hyperlink" xfId="1941" builtinId="9" hidden="1"/>
    <cellStyle name="Followed Hyperlink" xfId="1942" builtinId="9" hidden="1"/>
    <cellStyle name="Followed Hyperlink" xfId="1943" builtinId="9" hidden="1"/>
    <cellStyle name="Followed Hyperlink" xfId="1944" builtinId="9" hidden="1"/>
    <cellStyle name="Followed Hyperlink" xfId="1945" builtinId="9" hidden="1"/>
    <cellStyle name="Followed Hyperlink" xfId="1946" builtinId="9" hidden="1"/>
    <cellStyle name="Followed Hyperlink" xfId="1947" builtinId="9" hidden="1"/>
    <cellStyle name="Followed Hyperlink" xfId="1948" builtinId="9" hidden="1"/>
    <cellStyle name="Followed Hyperlink" xfId="1949" builtinId="9" hidden="1"/>
    <cellStyle name="Followed Hyperlink" xfId="1950" builtinId="9" hidden="1"/>
    <cellStyle name="Followed Hyperlink" xfId="1951" builtinId="9" hidden="1"/>
    <cellStyle name="Followed Hyperlink" xfId="1952" builtinId="9" hidden="1"/>
    <cellStyle name="Followed Hyperlink" xfId="1953" builtinId="9" hidden="1"/>
    <cellStyle name="Followed Hyperlink" xfId="1954" builtinId="9" hidden="1"/>
    <cellStyle name="Followed Hyperlink" xfId="1955" builtinId="9" hidden="1"/>
    <cellStyle name="Followed Hyperlink" xfId="1956" builtinId="9" hidden="1"/>
    <cellStyle name="Followed Hyperlink" xfId="1957" builtinId="9" hidden="1"/>
    <cellStyle name="Followed Hyperlink" xfId="1958" builtinId="9" hidden="1"/>
    <cellStyle name="Followed Hyperlink" xfId="1959" builtinId="9" hidden="1"/>
    <cellStyle name="Followed Hyperlink" xfId="1960" builtinId="9" hidden="1"/>
    <cellStyle name="Followed Hyperlink" xfId="1961" builtinId="9" hidden="1"/>
    <cellStyle name="Followed Hyperlink" xfId="1962" builtinId="9" hidden="1"/>
    <cellStyle name="Followed Hyperlink" xfId="1963" builtinId="9" hidden="1"/>
    <cellStyle name="Followed Hyperlink" xfId="1964" builtinId="9" hidden="1"/>
    <cellStyle name="Followed Hyperlink" xfId="1965" builtinId="9" hidden="1"/>
    <cellStyle name="Followed Hyperlink" xfId="1966" builtinId="9" hidden="1"/>
    <cellStyle name="Followed Hyperlink" xfId="1967" builtinId="9" hidden="1"/>
    <cellStyle name="Followed Hyperlink" xfId="1968" builtinId="9" hidden="1"/>
    <cellStyle name="Followed Hyperlink" xfId="1969" builtinId="9" hidden="1"/>
    <cellStyle name="Followed Hyperlink" xfId="1970" builtinId="9" hidden="1"/>
    <cellStyle name="Followed Hyperlink" xfId="1971" builtinId="9" hidden="1"/>
    <cellStyle name="Followed Hyperlink" xfId="1972" builtinId="9" hidden="1"/>
    <cellStyle name="Followed Hyperlink" xfId="1973" builtinId="9" hidden="1"/>
    <cellStyle name="Followed Hyperlink" xfId="1974" builtinId="9" hidden="1"/>
    <cellStyle name="Followed Hyperlink" xfId="1975" builtinId="9" hidden="1"/>
    <cellStyle name="Followed Hyperlink" xfId="1976" builtinId="9" hidden="1"/>
    <cellStyle name="Followed Hyperlink" xfId="1977" builtinId="9" hidden="1"/>
    <cellStyle name="Followed Hyperlink" xfId="1978" builtinId="9" hidden="1"/>
    <cellStyle name="Followed Hyperlink" xfId="1979" builtinId="9" hidden="1"/>
    <cellStyle name="Followed Hyperlink" xfId="1980" builtinId="9" hidden="1"/>
    <cellStyle name="Followed Hyperlink" xfId="1981" builtinId="9" hidden="1"/>
    <cellStyle name="Followed Hyperlink" xfId="1982" builtinId="9" hidden="1"/>
    <cellStyle name="Followed Hyperlink" xfId="1983" builtinId="9" hidden="1"/>
    <cellStyle name="Followed Hyperlink" xfId="1984" builtinId="9" hidden="1"/>
    <cellStyle name="Followed Hyperlink" xfId="1985" builtinId="9" hidden="1"/>
    <cellStyle name="Followed Hyperlink" xfId="1986" builtinId="9" hidden="1"/>
    <cellStyle name="Followed Hyperlink" xfId="1987" builtinId="9" hidden="1"/>
    <cellStyle name="Followed Hyperlink" xfId="1988" builtinId="9" hidden="1"/>
    <cellStyle name="Followed Hyperlink" xfId="1989" builtinId="9" hidden="1"/>
    <cellStyle name="Followed Hyperlink" xfId="1990" builtinId="9" hidden="1"/>
    <cellStyle name="Followed Hyperlink" xfId="1991" builtinId="9" hidden="1"/>
    <cellStyle name="Followed Hyperlink" xfId="1992" builtinId="9" hidden="1"/>
    <cellStyle name="Followed Hyperlink" xfId="1993" builtinId="9" hidden="1"/>
    <cellStyle name="Followed Hyperlink" xfId="1994" builtinId="9" hidden="1"/>
    <cellStyle name="Followed Hyperlink" xfId="1995" builtinId="9" hidden="1"/>
    <cellStyle name="Followed Hyperlink" xfId="1996" builtinId="9" hidden="1"/>
    <cellStyle name="Followed Hyperlink" xfId="1997" builtinId="9" hidden="1"/>
    <cellStyle name="Followed Hyperlink" xfId="1998" builtinId="9" hidden="1"/>
    <cellStyle name="Followed Hyperlink" xfId="1999" builtinId="9" hidden="1"/>
    <cellStyle name="Followed Hyperlink" xfId="2000" builtinId="9" hidden="1"/>
    <cellStyle name="Followed Hyperlink" xfId="2001" builtinId="9" hidden="1"/>
    <cellStyle name="Followed Hyperlink" xfId="2002" builtinId="9" hidden="1"/>
    <cellStyle name="Followed Hyperlink" xfId="2003" builtinId="9" hidden="1"/>
    <cellStyle name="Followed Hyperlink" xfId="2004" builtinId="9" hidden="1"/>
    <cellStyle name="Followed Hyperlink" xfId="2005" builtinId="9" hidden="1"/>
    <cellStyle name="Followed Hyperlink" xfId="2006" builtinId="9" hidden="1"/>
    <cellStyle name="Followed Hyperlink" xfId="2007" builtinId="9" hidden="1"/>
    <cellStyle name="Followed Hyperlink" xfId="2008" builtinId="9" hidden="1"/>
    <cellStyle name="Followed Hyperlink" xfId="2009" builtinId="9" hidden="1"/>
    <cellStyle name="Followed Hyperlink" xfId="2010" builtinId="9" hidden="1"/>
    <cellStyle name="Followed Hyperlink" xfId="2011" builtinId="9" hidden="1"/>
    <cellStyle name="Followed Hyperlink" xfId="2012" builtinId="9" hidden="1"/>
    <cellStyle name="Followed Hyperlink" xfId="2013" builtinId="9" hidden="1"/>
    <cellStyle name="Followed Hyperlink" xfId="2014" builtinId="9" hidden="1"/>
    <cellStyle name="Followed Hyperlink" xfId="2015" builtinId="9" hidden="1"/>
    <cellStyle name="Followed Hyperlink" xfId="2016" builtinId="9" hidden="1"/>
    <cellStyle name="Followed Hyperlink" xfId="2017" builtinId="9" hidden="1"/>
    <cellStyle name="Followed Hyperlink" xfId="2018" builtinId="9" hidden="1"/>
    <cellStyle name="Followed Hyperlink" xfId="2019" builtinId="9" hidden="1"/>
    <cellStyle name="Followed Hyperlink" xfId="2020" builtinId="9" hidden="1"/>
    <cellStyle name="Followed Hyperlink" xfId="2021" builtinId="9" hidden="1"/>
    <cellStyle name="Followed Hyperlink" xfId="2022" builtinId="9" hidden="1"/>
    <cellStyle name="Followed Hyperlink" xfId="2023" builtinId="9" hidden="1"/>
    <cellStyle name="Followed Hyperlink" xfId="2024" builtinId="9" hidden="1"/>
    <cellStyle name="Followed Hyperlink" xfId="2025" builtinId="9" hidden="1"/>
    <cellStyle name="Followed Hyperlink" xfId="2026" builtinId="9" hidden="1"/>
    <cellStyle name="Followed Hyperlink" xfId="2027" builtinId="9" hidden="1"/>
    <cellStyle name="Followed Hyperlink" xfId="2028" builtinId="9" hidden="1"/>
    <cellStyle name="Followed Hyperlink" xfId="2029" builtinId="9" hidden="1"/>
    <cellStyle name="Followed Hyperlink" xfId="2030" builtinId="9" hidden="1"/>
    <cellStyle name="Followed Hyperlink" xfId="2031" builtinId="9" hidden="1"/>
    <cellStyle name="Followed Hyperlink" xfId="2032" builtinId="9" hidden="1"/>
    <cellStyle name="Followed Hyperlink" xfId="2033" builtinId="9" hidden="1"/>
    <cellStyle name="Followed Hyperlink" xfId="2034" builtinId="9" hidden="1"/>
    <cellStyle name="Followed Hyperlink" xfId="2035" builtinId="9" hidden="1"/>
    <cellStyle name="Followed Hyperlink" xfId="2036" builtinId="9" hidden="1"/>
    <cellStyle name="Followed Hyperlink" xfId="2037" builtinId="9" hidden="1"/>
    <cellStyle name="Followed Hyperlink" xfId="2038" builtinId="9" hidden="1"/>
    <cellStyle name="Followed Hyperlink" xfId="2039" builtinId="9" hidden="1"/>
    <cellStyle name="Followed Hyperlink" xfId="2040" builtinId="9" hidden="1"/>
    <cellStyle name="Followed Hyperlink" xfId="2041" builtinId="9" hidden="1"/>
    <cellStyle name="Followed Hyperlink" xfId="2042" builtinId="9" hidden="1"/>
    <cellStyle name="Followed Hyperlink" xfId="2043" builtinId="9" hidden="1"/>
    <cellStyle name="Followed Hyperlink" xfId="2044" builtinId="9" hidden="1"/>
    <cellStyle name="Followed Hyperlink" xfId="2045" builtinId="9" hidden="1"/>
    <cellStyle name="Followed Hyperlink" xfId="2046" builtinId="9" hidden="1"/>
    <cellStyle name="Followed Hyperlink" xfId="2047" builtinId="9" hidden="1"/>
    <cellStyle name="Followed Hyperlink" xfId="2048" builtinId="9" hidden="1"/>
    <cellStyle name="Followed Hyperlink" xfId="2049" builtinId="9" hidden="1"/>
    <cellStyle name="Followed Hyperlink" xfId="2050" builtinId="9" hidden="1"/>
    <cellStyle name="Followed Hyperlink" xfId="2051" builtinId="9" hidden="1"/>
    <cellStyle name="Followed Hyperlink" xfId="2052" builtinId="9" hidden="1"/>
    <cellStyle name="Followed Hyperlink" xfId="2053" builtinId="9" hidden="1"/>
    <cellStyle name="Followed Hyperlink" xfId="2054" builtinId="9" hidden="1"/>
    <cellStyle name="Followed Hyperlink" xfId="2055" builtinId="9" hidden="1"/>
    <cellStyle name="Followed Hyperlink" xfId="2056" builtinId="9" hidden="1"/>
    <cellStyle name="Followed Hyperlink" xfId="2057" builtinId="9" hidden="1"/>
    <cellStyle name="Followed Hyperlink" xfId="2058" builtinId="9" hidden="1"/>
    <cellStyle name="Followed Hyperlink" xfId="2059" builtinId="9" hidden="1"/>
    <cellStyle name="Followed Hyperlink" xfId="2060" builtinId="9" hidden="1"/>
    <cellStyle name="Followed Hyperlink" xfId="2061" builtinId="9" hidden="1"/>
    <cellStyle name="Followed Hyperlink" xfId="2062" builtinId="9" hidden="1"/>
    <cellStyle name="Followed Hyperlink" xfId="2063" builtinId="9" hidden="1"/>
    <cellStyle name="Followed Hyperlink" xfId="2064" builtinId="9" hidden="1"/>
    <cellStyle name="Followed Hyperlink" xfId="2065" builtinId="9" hidden="1"/>
    <cellStyle name="Followed Hyperlink" xfId="2066" builtinId="9" hidden="1"/>
    <cellStyle name="Followed Hyperlink" xfId="2067" builtinId="9" hidden="1"/>
    <cellStyle name="Followed Hyperlink" xfId="2068" builtinId="9" hidden="1"/>
    <cellStyle name="Followed Hyperlink" xfId="2069" builtinId="9" hidden="1"/>
    <cellStyle name="Followed Hyperlink" xfId="2070" builtinId="9" hidden="1"/>
    <cellStyle name="Followed Hyperlink" xfId="2071" builtinId="9" hidden="1"/>
    <cellStyle name="Followed Hyperlink" xfId="2072" builtinId="9" hidden="1"/>
    <cellStyle name="Followed Hyperlink" xfId="2073" builtinId="9" hidden="1"/>
    <cellStyle name="Followed Hyperlink" xfId="2074" builtinId="9" hidden="1"/>
    <cellStyle name="Followed Hyperlink" xfId="2075" builtinId="9" hidden="1"/>
    <cellStyle name="Followed Hyperlink" xfId="2076" builtinId="9" hidden="1"/>
    <cellStyle name="Followed Hyperlink" xfId="2077" builtinId="9" hidden="1"/>
    <cellStyle name="Followed Hyperlink" xfId="2078" builtinId="9" hidden="1"/>
    <cellStyle name="Followed Hyperlink" xfId="2079" builtinId="9" hidden="1"/>
    <cellStyle name="Followed Hyperlink" xfId="2080" builtinId="9" hidden="1"/>
    <cellStyle name="Followed Hyperlink" xfId="2081" builtinId="9" hidden="1"/>
    <cellStyle name="Followed Hyperlink" xfId="2082" builtinId="9" hidden="1"/>
    <cellStyle name="Followed Hyperlink" xfId="2083" builtinId="9" hidden="1"/>
    <cellStyle name="Followed Hyperlink" xfId="2084" builtinId="9" hidden="1"/>
    <cellStyle name="Followed Hyperlink" xfId="2085" builtinId="9" hidden="1"/>
    <cellStyle name="Followed Hyperlink" xfId="2086" builtinId="9" hidden="1"/>
    <cellStyle name="Followed Hyperlink" xfId="2087" builtinId="9" hidden="1"/>
    <cellStyle name="Followed Hyperlink" xfId="2088" builtinId="9" hidden="1"/>
    <cellStyle name="Followed Hyperlink" xfId="2089" builtinId="9" hidden="1"/>
    <cellStyle name="Followed Hyperlink" xfId="2090" builtinId="9" hidden="1"/>
    <cellStyle name="Followed Hyperlink" xfId="2091" builtinId="9" hidden="1"/>
    <cellStyle name="Followed Hyperlink" xfId="2092" builtinId="9" hidden="1"/>
    <cellStyle name="Followed Hyperlink" xfId="2093" builtinId="9" hidden="1"/>
    <cellStyle name="Followed Hyperlink" xfId="2094" builtinId="9" hidden="1"/>
    <cellStyle name="Followed Hyperlink" xfId="2095" builtinId="9" hidden="1"/>
    <cellStyle name="Followed Hyperlink" xfId="2096" builtinId="9" hidden="1"/>
    <cellStyle name="Followed Hyperlink" xfId="2097" builtinId="9" hidden="1"/>
    <cellStyle name="Followed Hyperlink" xfId="2098" builtinId="9" hidden="1"/>
    <cellStyle name="Followed Hyperlink" xfId="2099" builtinId="9" hidden="1"/>
    <cellStyle name="Followed Hyperlink" xfId="2100" builtinId="9" hidden="1"/>
    <cellStyle name="Followed Hyperlink" xfId="2101" builtinId="9" hidden="1"/>
    <cellStyle name="Followed Hyperlink" xfId="2102" builtinId="9" hidden="1"/>
    <cellStyle name="Followed Hyperlink" xfId="2103" builtinId="9" hidden="1"/>
    <cellStyle name="Followed Hyperlink" xfId="2104" builtinId="9" hidden="1"/>
    <cellStyle name="Followed Hyperlink" xfId="2105" builtinId="9" hidden="1"/>
    <cellStyle name="Followed Hyperlink" xfId="2106" builtinId="9" hidden="1"/>
    <cellStyle name="Followed Hyperlink" xfId="2107" builtinId="9" hidden="1"/>
    <cellStyle name="Followed Hyperlink" xfId="2108" builtinId="9" hidden="1"/>
    <cellStyle name="Followed Hyperlink" xfId="2109" builtinId="9" hidden="1"/>
    <cellStyle name="Followed Hyperlink" xfId="2110" builtinId="9" hidden="1"/>
    <cellStyle name="Followed Hyperlink" xfId="2111" builtinId="9" hidden="1"/>
    <cellStyle name="Followed Hyperlink" xfId="2112" builtinId="9" hidden="1"/>
    <cellStyle name="Followed Hyperlink" xfId="2113" builtinId="9" hidden="1"/>
    <cellStyle name="Followed Hyperlink" xfId="2114" builtinId="9" hidden="1"/>
    <cellStyle name="Followed Hyperlink" xfId="2115" builtinId="9" hidden="1"/>
    <cellStyle name="Followed Hyperlink" xfId="2116" builtinId="9" hidden="1"/>
    <cellStyle name="Followed Hyperlink" xfId="2117" builtinId="9" hidden="1"/>
    <cellStyle name="Followed Hyperlink" xfId="2118" builtinId="9" hidden="1"/>
    <cellStyle name="Followed Hyperlink" xfId="2119" builtinId="9" hidden="1"/>
    <cellStyle name="Followed Hyperlink" xfId="2120" builtinId="9" hidden="1"/>
    <cellStyle name="Followed Hyperlink" xfId="2121" builtinId="9" hidden="1"/>
    <cellStyle name="Followed Hyperlink" xfId="2122" builtinId="9" hidden="1"/>
    <cellStyle name="Followed Hyperlink" xfId="2123" builtinId="9" hidden="1"/>
    <cellStyle name="Followed Hyperlink" xfId="2124" builtinId="9" hidden="1"/>
    <cellStyle name="Followed Hyperlink" xfId="2125" builtinId="9" hidden="1"/>
    <cellStyle name="Followed Hyperlink" xfId="2126" builtinId="9" hidden="1"/>
    <cellStyle name="Followed Hyperlink" xfId="2127" builtinId="9" hidden="1"/>
    <cellStyle name="Followed Hyperlink" xfId="2128" builtinId="9" hidden="1"/>
    <cellStyle name="Followed Hyperlink" xfId="2129" builtinId="9" hidden="1"/>
    <cellStyle name="Followed Hyperlink" xfId="2130" builtinId="9" hidden="1"/>
    <cellStyle name="Followed Hyperlink" xfId="2131" builtinId="9" hidden="1"/>
    <cellStyle name="Followed Hyperlink" xfId="2132" builtinId="9" hidden="1"/>
    <cellStyle name="Followed Hyperlink" xfId="2133" builtinId="9" hidden="1"/>
    <cellStyle name="Followed Hyperlink" xfId="2134" builtinId="9" hidden="1"/>
    <cellStyle name="Followed Hyperlink" xfId="2135" builtinId="9" hidden="1"/>
    <cellStyle name="Followed Hyperlink" xfId="2136" builtinId="9" hidden="1"/>
    <cellStyle name="Followed Hyperlink" xfId="2137" builtinId="9" hidden="1"/>
    <cellStyle name="Followed Hyperlink" xfId="2138" builtinId="9" hidden="1"/>
    <cellStyle name="Followed Hyperlink" xfId="2139" builtinId="9" hidden="1"/>
    <cellStyle name="Followed Hyperlink" xfId="2140" builtinId="9" hidden="1"/>
    <cellStyle name="Followed Hyperlink" xfId="2141" builtinId="9" hidden="1"/>
    <cellStyle name="Followed Hyperlink" xfId="2142" builtinId="9" hidden="1"/>
    <cellStyle name="Followed Hyperlink" xfId="2143" builtinId="9" hidden="1"/>
    <cellStyle name="Followed Hyperlink" xfId="2144" builtinId="9" hidden="1"/>
    <cellStyle name="Followed Hyperlink" xfId="2145" builtinId="9" hidden="1"/>
    <cellStyle name="Followed Hyperlink" xfId="2146" builtinId="9" hidden="1"/>
    <cellStyle name="Followed Hyperlink" xfId="2147" builtinId="9" hidden="1"/>
    <cellStyle name="Followed Hyperlink" xfId="2148" builtinId="9" hidden="1"/>
    <cellStyle name="Followed Hyperlink" xfId="2149" builtinId="9" hidden="1"/>
    <cellStyle name="Followed Hyperlink" xfId="2150" builtinId="9" hidden="1"/>
    <cellStyle name="Followed Hyperlink" xfId="2151" builtinId="9" hidden="1"/>
    <cellStyle name="Followed Hyperlink" xfId="2152" builtinId="9" hidden="1"/>
    <cellStyle name="Followed Hyperlink" xfId="2153" builtinId="9" hidden="1"/>
    <cellStyle name="Followed Hyperlink" xfId="2154" builtinId="9" hidden="1"/>
    <cellStyle name="Followed Hyperlink" xfId="2155" builtinId="9" hidden="1"/>
    <cellStyle name="Followed Hyperlink" xfId="2156" builtinId="9" hidden="1"/>
    <cellStyle name="Followed Hyperlink" xfId="2157" builtinId="9" hidden="1"/>
    <cellStyle name="Followed Hyperlink" xfId="2158" builtinId="9" hidden="1"/>
    <cellStyle name="Followed Hyperlink" xfId="2159" builtinId="9" hidden="1"/>
    <cellStyle name="Followed Hyperlink" xfId="2160" builtinId="9" hidden="1"/>
    <cellStyle name="Followed Hyperlink" xfId="2161" builtinId="9" hidden="1"/>
    <cellStyle name="Followed Hyperlink" xfId="2162" builtinId="9" hidden="1"/>
    <cellStyle name="Followed Hyperlink" xfId="2163" builtinId="9" hidden="1"/>
    <cellStyle name="Followed Hyperlink" xfId="2164" builtinId="9" hidden="1"/>
    <cellStyle name="Followed Hyperlink" xfId="2165" builtinId="9" hidden="1"/>
    <cellStyle name="Followed Hyperlink" xfId="2166" builtinId="9" hidden="1"/>
    <cellStyle name="Followed Hyperlink" xfId="2167" builtinId="9" hidden="1"/>
    <cellStyle name="Followed Hyperlink" xfId="2168" builtinId="9" hidden="1"/>
    <cellStyle name="Followed Hyperlink" xfId="2169" builtinId="9" hidden="1"/>
    <cellStyle name="Followed Hyperlink" xfId="2170" builtinId="9" hidden="1"/>
    <cellStyle name="Followed Hyperlink" xfId="2171" builtinId="9" hidden="1"/>
    <cellStyle name="Followed Hyperlink" xfId="2172" builtinId="9" hidden="1"/>
    <cellStyle name="Followed Hyperlink" xfId="2173" builtinId="9" hidden="1"/>
    <cellStyle name="Followed Hyperlink" xfId="2174" builtinId="9" hidden="1"/>
    <cellStyle name="Followed Hyperlink" xfId="2175" builtinId="9" hidden="1"/>
    <cellStyle name="Followed Hyperlink" xfId="2176" builtinId="9" hidden="1"/>
    <cellStyle name="Followed Hyperlink" xfId="2177" builtinId="9" hidden="1"/>
    <cellStyle name="Followed Hyperlink" xfId="2178" builtinId="9" hidden="1"/>
    <cellStyle name="Followed Hyperlink" xfId="2179" builtinId="9" hidden="1"/>
    <cellStyle name="Followed Hyperlink" xfId="2180" builtinId="9" hidden="1"/>
    <cellStyle name="Followed Hyperlink" xfId="2181" builtinId="9" hidden="1"/>
    <cellStyle name="Followed Hyperlink" xfId="2182" builtinId="9" hidden="1"/>
    <cellStyle name="Followed Hyperlink" xfId="2183" builtinId="9" hidden="1"/>
    <cellStyle name="Followed Hyperlink" xfId="2184" builtinId="9" hidden="1"/>
    <cellStyle name="Followed Hyperlink" xfId="2185" builtinId="9" hidden="1"/>
    <cellStyle name="Followed Hyperlink" xfId="2186" builtinId="9" hidden="1"/>
    <cellStyle name="Followed Hyperlink" xfId="2187" builtinId="9" hidden="1"/>
    <cellStyle name="Followed Hyperlink" xfId="2188" builtinId="9" hidden="1"/>
    <cellStyle name="Followed Hyperlink" xfId="2189" builtinId="9" hidden="1"/>
    <cellStyle name="Followed Hyperlink" xfId="2190" builtinId="9" hidden="1"/>
    <cellStyle name="Followed Hyperlink" xfId="2191" builtinId="9" hidden="1"/>
    <cellStyle name="Followed Hyperlink" xfId="2192" builtinId="9" hidden="1"/>
    <cellStyle name="Followed Hyperlink" xfId="2193" builtinId="9" hidden="1"/>
    <cellStyle name="Followed Hyperlink" xfId="2194" builtinId="9" hidden="1"/>
    <cellStyle name="Followed Hyperlink" xfId="2195" builtinId="9" hidden="1"/>
    <cellStyle name="Followed Hyperlink" xfId="2196" builtinId="9" hidden="1"/>
    <cellStyle name="Followed Hyperlink" xfId="2197" builtinId="9" hidden="1"/>
    <cellStyle name="Followed Hyperlink" xfId="2198" builtinId="9" hidden="1"/>
    <cellStyle name="Followed Hyperlink" xfId="2199" builtinId="9" hidden="1"/>
    <cellStyle name="Followed Hyperlink" xfId="2200" builtinId="9" hidden="1"/>
    <cellStyle name="Followed Hyperlink" xfId="2201" builtinId="9" hidden="1"/>
    <cellStyle name="Followed Hyperlink" xfId="2202" builtinId="9" hidden="1"/>
    <cellStyle name="Followed Hyperlink" xfId="2203" builtinId="9" hidden="1"/>
    <cellStyle name="Followed Hyperlink" xfId="2204" builtinId="9" hidden="1"/>
    <cellStyle name="Followed Hyperlink" xfId="2205" builtinId="9" hidden="1"/>
    <cellStyle name="Followed Hyperlink" xfId="2206" builtinId="9" hidden="1"/>
    <cellStyle name="Followed Hyperlink" xfId="2207" builtinId="9" hidden="1"/>
    <cellStyle name="Followed Hyperlink" xfId="2208" builtinId="9" hidden="1"/>
    <cellStyle name="Followed Hyperlink" xfId="2209" builtinId="9" hidden="1"/>
    <cellStyle name="Followed Hyperlink" xfId="2210" builtinId="9" hidden="1"/>
    <cellStyle name="Followed Hyperlink" xfId="2211" builtinId="9" hidden="1"/>
    <cellStyle name="Followed Hyperlink" xfId="2212" builtinId="9" hidden="1"/>
    <cellStyle name="Followed Hyperlink" xfId="2213" builtinId="9" hidden="1"/>
    <cellStyle name="Followed Hyperlink" xfId="2214" builtinId="9" hidden="1"/>
    <cellStyle name="Followed Hyperlink" xfId="2215" builtinId="9" hidden="1"/>
    <cellStyle name="Followed Hyperlink" xfId="2216" builtinId="9" hidden="1"/>
    <cellStyle name="Followed Hyperlink" xfId="2217" builtinId="9" hidden="1"/>
    <cellStyle name="Followed Hyperlink" xfId="2218" builtinId="9" hidden="1"/>
    <cellStyle name="Followed Hyperlink" xfId="2219" builtinId="9" hidden="1"/>
    <cellStyle name="Followed Hyperlink" xfId="2220" builtinId="9" hidden="1"/>
    <cellStyle name="Followed Hyperlink" xfId="2221" builtinId="9" hidden="1"/>
    <cellStyle name="Followed Hyperlink" xfId="2222" builtinId="9" hidden="1"/>
    <cellStyle name="Followed Hyperlink" xfId="2223" builtinId="9" hidden="1"/>
    <cellStyle name="Followed Hyperlink" xfId="2224" builtinId="9" hidden="1"/>
    <cellStyle name="Followed Hyperlink" xfId="2225" builtinId="9" hidden="1"/>
    <cellStyle name="Followed Hyperlink" xfId="2226" builtinId="9" hidden="1"/>
    <cellStyle name="Followed Hyperlink" xfId="2227" builtinId="9" hidden="1"/>
    <cellStyle name="Followed Hyperlink" xfId="2228" builtinId="9" hidden="1"/>
    <cellStyle name="Followed Hyperlink" xfId="2229" builtinId="9" hidden="1"/>
    <cellStyle name="Followed Hyperlink" xfId="2230" builtinId="9" hidden="1"/>
    <cellStyle name="Followed Hyperlink" xfId="2231" builtinId="9" hidden="1"/>
    <cellStyle name="Followed Hyperlink" xfId="2232" builtinId="9" hidden="1"/>
    <cellStyle name="Followed Hyperlink" xfId="2233" builtinId="9" hidden="1"/>
    <cellStyle name="Followed Hyperlink" xfId="2234" builtinId="9" hidden="1"/>
    <cellStyle name="Followed Hyperlink" xfId="2235" builtinId="9" hidden="1"/>
    <cellStyle name="Followed Hyperlink" xfId="2236" builtinId="9" hidden="1"/>
    <cellStyle name="Followed Hyperlink" xfId="2237" builtinId="9" hidden="1"/>
    <cellStyle name="Followed Hyperlink" xfId="2238" builtinId="9" hidden="1"/>
    <cellStyle name="Followed Hyperlink" xfId="2239" builtinId="9" hidden="1"/>
    <cellStyle name="Followed Hyperlink" xfId="2240" builtinId="9" hidden="1"/>
    <cellStyle name="Followed Hyperlink" xfId="2241" builtinId="9" hidden="1"/>
    <cellStyle name="Followed Hyperlink" xfId="2242" builtinId="9" hidden="1"/>
    <cellStyle name="Followed Hyperlink" xfId="2243" builtinId="9" hidden="1"/>
    <cellStyle name="Followed Hyperlink" xfId="2244" builtinId="9" hidden="1"/>
    <cellStyle name="Followed Hyperlink" xfId="2245" builtinId="9" hidden="1"/>
    <cellStyle name="Followed Hyperlink" xfId="2246" builtinId="9" hidden="1"/>
    <cellStyle name="Followed Hyperlink" xfId="2247" builtinId="9" hidden="1"/>
    <cellStyle name="Followed Hyperlink" xfId="2248" builtinId="9" hidden="1"/>
    <cellStyle name="Followed Hyperlink" xfId="2249" builtinId="9" hidden="1"/>
    <cellStyle name="Followed Hyperlink" xfId="2250" builtinId="9" hidden="1"/>
    <cellStyle name="Followed Hyperlink" xfId="2251" builtinId="9" hidden="1"/>
    <cellStyle name="Followed Hyperlink" xfId="2252" builtinId="9" hidden="1"/>
    <cellStyle name="Followed Hyperlink" xfId="2253" builtinId="9" hidden="1"/>
    <cellStyle name="Followed Hyperlink" xfId="2254" builtinId="9" hidden="1"/>
    <cellStyle name="Followed Hyperlink" xfId="2255" builtinId="9" hidden="1"/>
    <cellStyle name="Followed Hyperlink" xfId="2256" builtinId="9" hidden="1"/>
    <cellStyle name="Followed Hyperlink" xfId="2257" builtinId="9" hidden="1"/>
    <cellStyle name="Followed Hyperlink" xfId="2258" builtinId="9" hidden="1"/>
    <cellStyle name="Followed Hyperlink" xfId="2259" builtinId="9" hidden="1"/>
    <cellStyle name="Followed Hyperlink" xfId="2260" builtinId="9" hidden="1"/>
    <cellStyle name="Followed Hyperlink" xfId="2261" builtinId="9" hidden="1"/>
    <cellStyle name="Followed Hyperlink" xfId="2262" builtinId="9" hidden="1"/>
    <cellStyle name="Followed Hyperlink" xfId="2263" builtinId="9" hidden="1"/>
    <cellStyle name="Followed Hyperlink" xfId="2264" builtinId="9" hidden="1"/>
    <cellStyle name="Followed Hyperlink" xfId="2265" builtinId="9" hidden="1"/>
    <cellStyle name="Followed Hyperlink" xfId="2266" builtinId="9" hidden="1"/>
    <cellStyle name="Followed Hyperlink" xfId="2267" builtinId="9" hidden="1"/>
    <cellStyle name="Followed Hyperlink" xfId="2268" builtinId="9" hidden="1"/>
    <cellStyle name="Followed Hyperlink" xfId="2269" builtinId="9" hidden="1"/>
    <cellStyle name="Followed Hyperlink" xfId="2270" builtinId="9" hidden="1"/>
    <cellStyle name="Followed Hyperlink" xfId="2271" builtinId="9" hidden="1"/>
    <cellStyle name="Followed Hyperlink" xfId="2272" builtinId="9" hidden="1"/>
    <cellStyle name="Followed Hyperlink" xfId="2273" builtinId="9" hidden="1"/>
    <cellStyle name="Followed Hyperlink" xfId="2274" builtinId="9" hidden="1"/>
    <cellStyle name="Followed Hyperlink" xfId="2275" builtinId="9" hidden="1"/>
    <cellStyle name="Followed Hyperlink" xfId="2276" builtinId="9" hidden="1"/>
    <cellStyle name="Followed Hyperlink" xfId="2277" builtinId="9" hidden="1"/>
    <cellStyle name="Followed Hyperlink" xfId="2278" builtinId="9" hidden="1"/>
    <cellStyle name="Followed Hyperlink" xfId="2279" builtinId="9" hidden="1"/>
    <cellStyle name="Followed Hyperlink" xfId="2280" builtinId="9" hidden="1"/>
    <cellStyle name="Followed Hyperlink" xfId="2281" builtinId="9" hidden="1"/>
    <cellStyle name="Followed Hyperlink" xfId="2282" builtinId="9" hidden="1"/>
    <cellStyle name="Followed Hyperlink" xfId="2283" builtinId="9" hidden="1"/>
    <cellStyle name="Followed Hyperlink" xfId="2284" builtinId="9" hidden="1"/>
    <cellStyle name="Followed Hyperlink" xfId="2285" builtinId="9" hidden="1"/>
    <cellStyle name="Followed Hyperlink" xfId="2286" builtinId="9" hidden="1"/>
    <cellStyle name="Followed Hyperlink" xfId="2287" builtinId="9" hidden="1"/>
    <cellStyle name="Followed Hyperlink" xfId="2288" builtinId="9" hidden="1"/>
    <cellStyle name="Followed Hyperlink" xfId="2289" builtinId="9" hidden="1"/>
    <cellStyle name="Followed Hyperlink" xfId="2290" builtinId="9" hidden="1"/>
    <cellStyle name="Followed Hyperlink" xfId="2291" builtinId="9" hidden="1"/>
    <cellStyle name="Followed Hyperlink" xfId="2292" builtinId="9" hidden="1"/>
    <cellStyle name="Followed Hyperlink" xfId="2293" builtinId="9" hidden="1"/>
    <cellStyle name="Followed Hyperlink" xfId="2294" builtinId="9" hidden="1"/>
    <cellStyle name="Followed Hyperlink" xfId="2295" builtinId="9" hidden="1"/>
    <cellStyle name="Followed Hyperlink" xfId="2296" builtinId="9" hidden="1"/>
    <cellStyle name="Followed Hyperlink" xfId="2297" builtinId="9" hidden="1"/>
    <cellStyle name="Followed Hyperlink" xfId="2298" builtinId="9" hidden="1"/>
    <cellStyle name="Followed Hyperlink" xfId="2299" builtinId="9" hidden="1"/>
    <cellStyle name="Followed Hyperlink" xfId="2300" builtinId="9" hidden="1"/>
    <cellStyle name="Followed Hyperlink" xfId="2301" builtinId="9" hidden="1"/>
    <cellStyle name="Followed Hyperlink" xfId="2302" builtinId="9" hidden="1"/>
    <cellStyle name="Followed Hyperlink" xfId="2303" builtinId="9" hidden="1"/>
    <cellStyle name="Followed Hyperlink" xfId="2304" builtinId="9" hidden="1"/>
    <cellStyle name="Followed Hyperlink" xfId="2305" builtinId="9" hidden="1"/>
    <cellStyle name="Followed Hyperlink" xfId="2306" builtinId="9" hidden="1"/>
    <cellStyle name="Followed Hyperlink" xfId="2307" builtinId="9" hidden="1"/>
    <cellStyle name="Followed Hyperlink" xfId="2308" builtinId="9" hidden="1"/>
    <cellStyle name="Followed Hyperlink" xfId="2309" builtinId="9" hidden="1"/>
    <cellStyle name="Followed Hyperlink" xfId="2310" builtinId="9" hidden="1"/>
    <cellStyle name="Followed Hyperlink" xfId="2311" builtinId="9" hidden="1"/>
    <cellStyle name="Followed Hyperlink" xfId="2312" builtinId="9" hidden="1"/>
    <cellStyle name="Followed Hyperlink" xfId="2313" builtinId="9" hidden="1"/>
    <cellStyle name="Followed Hyperlink" xfId="2314" builtinId="9" hidden="1"/>
    <cellStyle name="Followed Hyperlink" xfId="2315" builtinId="9" hidden="1"/>
    <cellStyle name="Followed Hyperlink" xfId="2316" builtinId="9" hidden="1"/>
    <cellStyle name="Followed Hyperlink" xfId="2317" builtinId="9" hidden="1"/>
    <cellStyle name="Followed Hyperlink" xfId="2318" builtinId="9" hidden="1"/>
    <cellStyle name="Followed Hyperlink" xfId="2319" builtinId="9" hidden="1"/>
    <cellStyle name="Followed Hyperlink" xfId="2320" builtinId="9" hidden="1"/>
    <cellStyle name="Followed Hyperlink" xfId="2321" builtinId="9" hidden="1"/>
    <cellStyle name="Followed Hyperlink" xfId="2322" builtinId="9" hidden="1"/>
    <cellStyle name="Followed Hyperlink" xfId="2323" builtinId="9" hidden="1"/>
    <cellStyle name="Followed Hyperlink" xfId="2324" builtinId="9" hidden="1"/>
    <cellStyle name="Followed Hyperlink" xfId="2325" builtinId="9" hidden="1"/>
    <cellStyle name="Followed Hyperlink" xfId="2326" builtinId="9" hidden="1"/>
    <cellStyle name="Followed Hyperlink" xfId="2327" builtinId="9" hidden="1"/>
    <cellStyle name="Followed Hyperlink" xfId="2328" builtinId="9" hidden="1"/>
    <cellStyle name="Followed Hyperlink" xfId="2329" builtinId="9" hidden="1"/>
    <cellStyle name="Followed Hyperlink" xfId="2330" builtinId="9" hidden="1"/>
    <cellStyle name="Followed Hyperlink" xfId="2331" builtinId="9" hidden="1"/>
    <cellStyle name="Followed Hyperlink" xfId="2332" builtinId="9" hidden="1"/>
    <cellStyle name="Followed Hyperlink" xfId="2333" builtinId="9" hidden="1"/>
    <cellStyle name="Followed Hyperlink" xfId="2334" builtinId="9" hidden="1"/>
    <cellStyle name="Followed Hyperlink" xfId="2335" builtinId="9" hidden="1"/>
    <cellStyle name="Followed Hyperlink" xfId="2336" builtinId="9" hidden="1"/>
    <cellStyle name="Followed Hyperlink" xfId="2337" builtinId="9" hidden="1"/>
    <cellStyle name="Followed Hyperlink" xfId="2338" builtinId="9" hidden="1"/>
    <cellStyle name="Followed Hyperlink" xfId="2339" builtinId="9" hidden="1"/>
    <cellStyle name="Followed Hyperlink" xfId="2340" builtinId="9" hidden="1"/>
    <cellStyle name="Followed Hyperlink" xfId="2341" builtinId="9" hidden="1"/>
    <cellStyle name="Followed Hyperlink" xfId="2342" builtinId="9" hidden="1"/>
    <cellStyle name="Followed Hyperlink" xfId="2343" builtinId="9" hidden="1"/>
    <cellStyle name="Followed Hyperlink" xfId="2344" builtinId="9" hidden="1"/>
    <cellStyle name="Followed Hyperlink" xfId="2345" builtinId="9" hidden="1"/>
    <cellStyle name="Followed Hyperlink" xfId="2346" builtinId="9" hidden="1"/>
    <cellStyle name="Followed Hyperlink" xfId="2347" builtinId="9" hidden="1"/>
    <cellStyle name="Followed Hyperlink" xfId="2348" builtinId="9" hidden="1"/>
    <cellStyle name="Followed Hyperlink" xfId="2349" builtinId="9" hidden="1"/>
    <cellStyle name="Followed Hyperlink" xfId="2350" builtinId="9" hidden="1"/>
    <cellStyle name="Followed Hyperlink" xfId="2351" builtinId="9" hidden="1"/>
    <cellStyle name="Followed Hyperlink" xfId="2352" builtinId="9" hidden="1"/>
    <cellStyle name="Followed Hyperlink" xfId="2353" builtinId="9" hidden="1"/>
    <cellStyle name="Followed Hyperlink" xfId="2354" builtinId="9" hidden="1"/>
    <cellStyle name="Followed Hyperlink" xfId="2355" builtinId="9" hidden="1"/>
    <cellStyle name="Followed Hyperlink" xfId="2356" builtinId="9" hidden="1"/>
    <cellStyle name="Followed Hyperlink" xfId="2357" builtinId="9" hidden="1"/>
    <cellStyle name="Followed Hyperlink" xfId="2358" builtinId="9" hidden="1"/>
    <cellStyle name="Followed Hyperlink" xfId="2359" builtinId="9" hidden="1"/>
    <cellStyle name="Followed Hyperlink" xfId="2360" builtinId="9" hidden="1"/>
    <cellStyle name="Followed Hyperlink" xfId="2361" builtinId="9" hidden="1"/>
    <cellStyle name="Followed Hyperlink" xfId="2362" builtinId="9" hidden="1"/>
    <cellStyle name="Followed Hyperlink" xfId="2363" builtinId="9" hidden="1"/>
    <cellStyle name="Followed Hyperlink" xfId="2364" builtinId="9" hidden="1"/>
    <cellStyle name="Followed Hyperlink" xfId="2365" builtinId="9" hidden="1"/>
    <cellStyle name="Followed Hyperlink" xfId="2366" builtinId="9" hidden="1"/>
    <cellStyle name="Followed Hyperlink" xfId="2367" builtinId="9" hidden="1"/>
    <cellStyle name="Followed Hyperlink" xfId="2368" builtinId="9" hidden="1"/>
    <cellStyle name="Followed Hyperlink" xfId="2369" builtinId="9" hidden="1"/>
    <cellStyle name="Followed Hyperlink" xfId="2370" builtinId="9" hidden="1"/>
    <cellStyle name="Followed Hyperlink" xfId="2371" builtinId="9" hidden="1"/>
    <cellStyle name="Followed Hyperlink" xfId="2372" builtinId="9" hidden="1"/>
    <cellStyle name="Followed Hyperlink" xfId="2373" builtinId="9" hidden="1"/>
    <cellStyle name="Followed Hyperlink" xfId="2374" builtinId="9" hidden="1"/>
    <cellStyle name="Followed Hyperlink" xfId="2375" builtinId="9" hidden="1"/>
    <cellStyle name="Followed Hyperlink" xfId="2376" builtinId="9" hidden="1"/>
    <cellStyle name="Followed Hyperlink" xfId="2377" builtinId="9" hidden="1"/>
    <cellStyle name="Followed Hyperlink" xfId="2378" builtinId="9" hidden="1"/>
    <cellStyle name="Followed Hyperlink" xfId="2379" builtinId="9" hidden="1"/>
    <cellStyle name="Followed Hyperlink" xfId="2380" builtinId="9" hidden="1"/>
    <cellStyle name="Followed Hyperlink" xfId="2381" builtinId="9" hidden="1"/>
    <cellStyle name="Followed Hyperlink" xfId="2382" builtinId="9" hidden="1"/>
    <cellStyle name="Followed Hyperlink" xfId="2383" builtinId="9" hidden="1"/>
    <cellStyle name="Followed Hyperlink" xfId="2384" builtinId="9" hidden="1"/>
    <cellStyle name="Followed Hyperlink" xfId="2385" builtinId="9" hidden="1"/>
    <cellStyle name="Followed Hyperlink" xfId="2386" builtinId="9" hidden="1"/>
    <cellStyle name="Followed Hyperlink" xfId="2387" builtinId="9" hidden="1"/>
    <cellStyle name="Followed Hyperlink" xfId="2388" builtinId="9" hidden="1"/>
    <cellStyle name="Followed Hyperlink" xfId="2389" builtinId="9" hidden="1"/>
    <cellStyle name="Followed Hyperlink" xfId="2390" builtinId="9" hidden="1"/>
    <cellStyle name="Followed Hyperlink" xfId="2391" builtinId="9" hidden="1"/>
    <cellStyle name="Followed Hyperlink" xfId="2392" builtinId="9" hidden="1"/>
    <cellStyle name="Followed Hyperlink" xfId="2393" builtinId="9" hidden="1"/>
    <cellStyle name="Followed Hyperlink" xfId="2394" builtinId="9" hidden="1"/>
    <cellStyle name="Followed Hyperlink" xfId="2395" builtinId="9" hidden="1"/>
    <cellStyle name="Followed Hyperlink" xfId="2396" builtinId="9" hidden="1"/>
    <cellStyle name="Followed Hyperlink" xfId="2397" builtinId="9" hidden="1"/>
    <cellStyle name="Followed Hyperlink" xfId="2398" builtinId="9" hidden="1"/>
    <cellStyle name="Followed Hyperlink" xfId="2399" builtinId="9" hidden="1"/>
    <cellStyle name="Followed Hyperlink" xfId="2400" builtinId="9" hidden="1"/>
    <cellStyle name="Followed Hyperlink" xfId="2401" builtinId="9" hidden="1"/>
    <cellStyle name="Followed Hyperlink" xfId="2402" builtinId="9" hidden="1"/>
    <cellStyle name="Followed Hyperlink" xfId="2403" builtinId="9" hidden="1"/>
    <cellStyle name="Followed Hyperlink" xfId="2404" builtinId="9" hidden="1"/>
    <cellStyle name="Followed Hyperlink" xfId="2405" builtinId="9" hidden="1"/>
    <cellStyle name="Followed Hyperlink" xfId="2406" builtinId="9" hidden="1"/>
    <cellStyle name="Followed Hyperlink" xfId="2407" builtinId="9" hidden="1"/>
    <cellStyle name="Followed Hyperlink" xfId="2408" builtinId="9" hidden="1"/>
    <cellStyle name="Followed Hyperlink" xfId="2409" builtinId="9" hidden="1"/>
    <cellStyle name="Followed Hyperlink" xfId="2410" builtinId="9" hidden="1"/>
    <cellStyle name="Followed Hyperlink" xfId="2411" builtinId="9" hidden="1"/>
    <cellStyle name="Followed Hyperlink" xfId="2412" builtinId="9" hidden="1"/>
    <cellStyle name="Followed Hyperlink" xfId="2413" builtinId="9" hidden="1"/>
    <cellStyle name="Followed Hyperlink" xfId="2414" builtinId="9" hidden="1"/>
    <cellStyle name="Followed Hyperlink" xfId="2415" builtinId="9" hidden="1"/>
    <cellStyle name="Followed Hyperlink" xfId="2416" builtinId="9" hidden="1"/>
    <cellStyle name="Followed Hyperlink" xfId="2417" builtinId="9" hidden="1"/>
    <cellStyle name="Followed Hyperlink" xfId="2418" builtinId="9" hidden="1"/>
    <cellStyle name="Followed Hyperlink" xfId="2419" builtinId="9" hidden="1"/>
    <cellStyle name="Followed Hyperlink" xfId="2420" builtinId="9" hidden="1"/>
    <cellStyle name="Followed Hyperlink" xfId="2421" builtinId="9" hidden="1"/>
    <cellStyle name="Followed Hyperlink" xfId="2422" builtinId="9" hidden="1"/>
    <cellStyle name="Followed Hyperlink" xfId="2423" builtinId="9" hidden="1"/>
    <cellStyle name="Followed Hyperlink" xfId="2424" builtinId="9" hidden="1"/>
    <cellStyle name="Followed Hyperlink" xfId="2425" builtinId="9" hidden="1"/>
    <cellStyle name="Followed Hyperlink" xfId="2426" builtinId="9" hidden="1"/>
    <cellStyle name="Followed Hyperlink" xfId="2427" builtinId="9" hidden="1"/>
    <cellStyle name="Followed Hyperlink" xfId="2428" builtinId="9" hidden="1"/>
    <cellStyle name="Followed Hyperlink" xfId="2429" builtinId="9" hidden="1"/>
    <cellStyle name="Followed Hyperlink" xfId="2430" builtinId="9" hidden="1"/>
    <cellStyle name="Followed Hyperlink" xfId="2431" builtinId="9" hidden="1"/>
    <cellStyle name="Followed Hyperlink" xfId="2432" builtinId="9" hidden="1"/>
    <cellStyle name="Followed Hyperlink" xfId="2433" builtinId="9" hidden="1"/>
    <cellStyle name="Followed Hyperlink" xfId="2434" builtinId="9" hidden="1"/>
    <cellStyle name="Followed Hyperlink" xfId="2435" builtinId="9" hidden="1"/>
    <cellStyle name="Followed Hyperlink" xfId="2436" builtinId="9" hidden="1"/>
    <cellStyle name="Followed Hyperlink" xfId="2437" builtinId="9" hidden="1"/>
    <cellStyle name="Followed Hyperlink" xfId="2438" builtinId="9" hidden="1"/>
    <cellStyle name="Followed Hyperlink" xfId="2439" builtinId="9" hidden="1"/>
    <cellStyle name="Followed Hyperlink" xfId="2440" builtinId="9" hidden="1"/>
    <cellStyle name="Followed Hyperlink" xfId="2441" builtinId="9" hidden="1"/>
    <cellStyle name="Followed Hyperlink" xfId="2442" builtinId="9" hidden="1"/>
    <cellStyle name="Followed Hyperlink" xfId="2443" builtinId="9" hidden="1"/>
    <cellStyle name="Followed Hyperlink" xfId="2444" builtinId="9" hidden="1"/>
    <cellStyle name="Followed Hyperlink" xfId="2445" builtinId="9" hidden="1"/>
    <cellStyle name="Followed Hyperlink" xfId="2446" builtinId="9" hidden="1"/>
    <cellStyle name="Followed Hyperlink" xfId="2447" builtinId="9" hidden="1"/>
    <cellStyle name="Followed Hyperlink" xfId="2448" builtinId="9" hidden="1"/>
    <cellStyle name="Followed Hyperlink" xfId="2449" builtinId="9" hidden="1"/>
    <cellStyle name="Followed Hyperlink" xfId="2450" builtinId="9" hidden="1"/>
    <cellStyle name="Followed Hyperlink" xfId="2451" builtinId="9" hidden="1"/>
    <cellStyle name="Followed Hyperlink" xfId="2452" builtinId="9" hidden="1"/>
    <cellStyle name="Followed Hyperlink" xfId="2453" builtinId="9" hidden="1"/>
    <cellStyle name="Followed Hyperlink" xfId="2454" builtinId="9" hidden="1"/>
    <cellStyle name="Followed Hyperlink" xfId="2455" builtinId="9" hidden="1"/>
    <cellStyle name="Followed Hyperlink" xfId="2456" builtinId="9" hidden="1"/>
    <cellStyle name="Followed Hyperlink" xfId="2457" builtinId="9" hidden="1"/>
    <cellStyle name="Followed Hyperlink" xfId="2458" builtinId="9" hidden="1"/>
    <cellStyle name="Followed Hyperlink" xfId="2459" builtinId="9" hidden="1"/>
    <cellStyle name="Followed Hyperlink" xfId="2460" builtinId="9" hidden="1"/>
    <cellStyle name="Followed Hyperlink" xfId="2461" builtinId="9" hidden="1"/>
    <cellStyle name="Followed Hyperlink" xfId="2462" builtinId="9" hidden="1"/>
    <cellStyle name="Followed Hyperlink" xfId="2463" builtinId="9" hidden="1"/>
    <cellStyle name="Followed Hyperlink" xfId="2464" builtinId="9" hidden="1"/>
    <cellStyle name="Followed Hyperlink" xfId="2465" builtinId="9" hidden="1"/>
    <cellStyle name="Followed Hyperlink" xfId="2466" builtinId="9" hidden="1"/>
    <cellStyle name="Followed Hyperlink" xfId="2467" builtinId="9" hidden="1"/>
    <cellStyle name="Followed Hyperlink" xfId="2468" builtinId="9" hidden="1"/>
    <cellStyle name="Followed Hyperlink" xfId="2469" builtinId="9" hidden="1"/>
    <cellStyle name="Followed Hyperlink" xfId="2470" builtinId="9" hidden="1"/>
    <cellStyle name="Followed Hyperlink" xfId="2471" builtinId="9" hidden="1"/>
    <cellStyle name="Followed Hyperlink" xfId="2472" builtinId="9" hidden="1"/>
    <cellStyle name="Followed Hyperlink" xfId="2473" builtinId="9" hidden="1"/>
    <cellStyle name="Followed Hyperlink" xfId="2474" builtinId="9" hidden="1"/>
    <cellStyle name="Followed Hyperlink" xfId="2475" builtinId="9" hidden="1"/>
    <cellStyle name="Followed Hyperlink" xfId="2476" builtinId="9" hidden="1"/>
    <cellStyle name="Followed Hyperlink" xfId="2477" builtinId="9" hidden="1"/>
    <cellStyle name="Followed Hyperlink" xfId="2478" builtinId="9" hidden="1"/>
    <cellStyle name="Followed Hyperlink" xfId="2479" builtinId="9" hidden="1"/>
    <cellStyle name="Followed Hyperlink" xfId="2480" builtinId="9" hidden="1"/>
    <cellStyle name="Followed Hyperlink" xfId="2481" builtinId="9" hidden="1"/>
    <cellStyle name="Followed Hyperlink" xfId="2482" builtinId="9" hidden="1"/>
    <cellStyle name="Followed Hyperlink" xfId="2483" builtinId="9" hidden="1"/>
    <cellStyle name="Followed Hyperlink" xfId="2484" builtinId="9" hidden="1"/>
    <cellStyle name="Followed Hyperlink" xfId="2485" builtinId="9" hidden="1"/>
    <cellStyle name="Followed Hyperlink" xfId="2486" builtinId="9" hidden="1"/>
    <cellStyle name="Followed Hyperlink" xfId="2487" builtinId="9" hidden="1"/>
    <cellStyle name="Followed Hyperlink" xfId="2488" builtinId="9" hidden="1"/>
    <cellStyle name="Followed Hyperlink" xfId="2489" builtinId="9" hidden="1"/>
    <cellStyle name="Followed Hyperlink" xfId="2490" builtinId="9" hidden="1"/>
    <cellStyle name="Followed Hyperlink" xfId="2491" builtinId="9" hidden="1"/>
    <cellStyle name="Followed Hyperlink" xfId="2492" builtinId="9" hidden="1"/>
    <cellStyle name="Followed Hyperlink" xfId="2493" builtinId="9" hidden="1"/>
    <cellStyle name="Followed Hyperlink" xfId="2494" builtinId="9" hidden="1"/>
    <cellStyle name="Followed Hyperlink" xfId="2495" builtinId="9" hidden="1"/>
    <cellStyle name="Followed Hyperlink" xfId="2496" builtinId="9" hidden="1"/>
    <cellStyle name="Followed Hyperlink" xfId="2497" builtinId="9" hidden="1"/>
    <cellStyle name="Followed Hyperlink" xfId="2498" builtinId="9" hidden="1"/>
    <cellStyle name="Followed Hyperlink" xfId="2499" builtinId="9" hidden="1"/>
    <cellStyle name="Followed Hyperlink" xfId="2500" builtinId="9" hidden="1"/>
    <cellStyle name="Followed Hyperlink" xfId="2501" builtinId="9" hidden="1"/>
    <cellStyle name="Followed Hyperlink" xfId="2502" builtinId="9" hidden="1"/>
    <cellStyle name="Followed Hyperlink" xfId="2503" builtinId="9" hidden="1"/>
    <cellStyle name="Followed Hyperlink" xfId="2504" builtinId="9" hidden="1"/>
    <cellStyle name="Followed Hyperlink" xfId="2505" builtinId="9" hidden="1"/>
    <cellStyle name="Followed Hyperlink" xfId="2506" builtinId="9" hidden="1"/>
    <cellStyle name="Followed Hyperlink" xfId="2507" builtinId="9" hidden="1"/>
    <cellStyle name="Followed Hyperlink" xfId="2508" builtinId="9" hidden="1"/>
    <cellStyle name="Followed Hyperlink" xfId="2509" builtinId="9" hidden="1"/>
    <cellStyle name="Followed Hyperlink" xfId="2510" builtinId="9" hidden="1"/>
    <cellStyle name="Followed Hyperlink" xfId="2511" builtinId="9" hidden="1"/>
    <cellStyle name="Followed Hyperlink" xfId="2512" builtinId="9" hidden="1"/>
    <cellStyle name="Followed Hyperlink" xfId="2513" builtinId="9" hidden="1"/>
    <cellStyle name="Followed Hyperlink" xfId="2514" builtinId="9" hidden="1"/>
    <cellStyle name="Followed Hyperlink" xfId="2515" builtinId="9" hidden="1"/>
    <cellStyle name="Followed Hyperlink" xfId="2516" builtinId="9" hidden="1"/>
    <cellStyle name="Followed Hyperlink" xfId="2517" builtinId="9" hidden="1"/>
    <cellStyle name="Followed Hyperlink" xfId="2518" builtinId="9" hidden="1"/>
    <cellStyle name="Followed Hyperlink" xfId="2519" builtinId="9" hidden="1"/>
    <cellStyle name="Followed Hyperlink" xfId="2520" builtinId="9" hidden="1"/>
    <cellStyle name="Followed Hyperlink" xfId="2521" builtinId="9" hidden="1"/>
    <cellStyle name="Followed Hyperlink" xfId="2522" builtinId="9" hidden="1"/>
    <cellStyle name="Followed Hyperlink" xfId="2523" builtinId="9" hidden="1"/>
    <cellStyle name="Followed Hyperlink" xfId="2524" builtinId="9" hidden="1"/>
    <cellStyle name="Followed Hyperlink" xfId="2525" builtinId="9" hidden="1"/>
    <cellStyle name="Followed Hyperlink" xfId="2526" builtinId="9" hidden="1"/>
    <cellStyle name="Followed Hyperlink" xfId="2527" builtinId="9" hidden="1"/>
    <cellStyle name="Followed Hyperlink" xfId="2528" builtinId="9" hidden="1"/>
    <cellStyle name="Followed Hyperlink" xfId="2529" builtinId="9" hidden="1"/>
    <cellStyle name="Followed Hyperlink" xfId="2530" builtinId="9" hidden="1"/>
    <cellStyle name="Followed Hyperlink" xfId="2531" builtinId="9" hidden="1"/>
    <cellStyle name="Followed Hyperlink" xfId="2532" builtinId="9" hidden="1"/>
    <cellStyle name="Followed Hyperlink" xfId="2533" builtinId="9" hidden="1"/>
    <cellStyle name="Followed Hyperlink" xfId="2534" builtinId="9" hidden="1"/>
    <cellStyle name="Followed Hyperlink" xfId="2535" builtinId="9" hidden="1"/>
    <cellStyle name="Followed Hyperlink" xfId="2536" builtinId="9" hidden="1"/>
    <cellStyle name="Followed Hyperlink" xfId="2537" builtinId="9" hidden="1"/>
    <cellStyle name="Followed Hyperlink" xfId="2538" builtinId="9" hidden="1"/>
    <cellStyle name="Followed Hyperlink" xfId="2539" builtinId="9" hidden="1"/>
    <cellStyle name="Followed Hyperlink" xfId="2540" builtinId="9" hidden="1"/>
    <cellStyle name="Followed Hyperlink" xfId="2541" builtinId="9" hidden="1"/>
    <cellStyle name="Followed Hyperlink" xfId="2542" builtinId="9" hidden="1"/>
    <cellStyle name="Followed Hyperlink" xfId="2543" builtinId="9" hidden="1"/>
    <cellStyle name="Followed Hyperlink" xfId="2544" builtinId="9" hidden="1"/>
    <cellStyle name="Followed Hyperlink" xfId="2545" builtinId="9" hidden="1"/>
    <cellStyle name="Followed Hyperlink" xfId="2546" builtinId="9" hidden="1"/>
    <cellStyle name="Followed Hyperlink" xfId="2547" builtinId="9" hidden="1"/>
    <cellStyle name="Followed Hyperlink" xfId="2548" builtinId="9" hidden="1"/>
    <cellStyle name="Followed Hyperlink" xfId="2549" builtinId="9" hidden="1"/>
    <cellStyle name="Followed Hyperlink" xfId="2550" builtinId="9" hidden="1"/>
    <cellStyle name="Followed Hyperlink" xfId="2551" builtinId="9" hidden="1"/>
    <cellStyle name="Followed Hyperlink" xfId="2552" builtinId="9" hidden="1"/>
    <cellStyle name="Followed Hyperlink" xfId="2553" builtinId="9" hidden="1"/>
    <cellStyle name="Followed Hyperlink" xfId="2554" builtinId="9" hidden="1"/>
    <cellStyle name="Followed Hyperlink" xfId="2555" builtinId="9" hidden="1"/>
    <cellStyle name="Followed Hyperlink" xfId="2556" builtinId="9" hidden="1"/>
    <cellStyle name="Followed Hyperlink" xfId="2557" builtinId="9" hidden="1"/>
    <cellStyle name="Followed Hyperlink" xfId="2558" builtinId="9" hidden="1"/>
    <cellStyle name="Followed Hyperlink" xfId="2559" builtinId="9" hidden="1"/>
    <cellStyle name="Followed Hyperlink" xfId="2560" builtinId="9" hidden="1"/>
    <cellStyle name="Followed Hyperlink" xfId="2561" builtinId="9" hidden="1"/>
    <cellStyle name="Followed Hyperlink" xfId="2562" builtinId="9" hidden="1"/>
    <cellStyle name="Followed Hyperlink" xfId="2563" builtinId="9" hidden="1"/>
    <cellStyle name="Followed Hyperlink" xfId="2564" builtinId="9" hidden="1"/>
    <cellStyle name="Followed Hyperlink" xfId="2565" builtinId="9" hidden="1"/>
    <cellStyle name="Followed Hyperlink" xfId="2566" builtinId="9" hidden="1"/>
    <cellStyle name="Followed Hyperlink" xfId="2567" builtinId="9" hidden="1"/>
    <cellStyle name="Followed Hyperlink" xfId="2568" builtinId="9" hidden="1"/>
    <cellStyle name="Followed Hyperlink" xfId="2569" builtinId="9" hidden="1"/>
    <cellStyle name="Followed Hyperlink" xfId="2570" builtinId="9" hidden="1"/>
    <cellStyle name="Followed Hyperlink" xfId="2571" builtinId="9" hidden="1"/>
    <cellStyle name="Followed Hyperlink" xfId="2572" builtinId="9" hidden="1"/>
    <cellStyle name="Followed Hyperlink" xfId="2573" builtinId="9" hidden="1"/>
    <cellStyle name="Followed Hyperlink" xfId="2574" builtinId="9" hidden="1"/>
    <cellStyle name="Followed Hyperlink" xfId="2575" builtinId="9" hidden="1"/>
    <cellStyle name="Followed Hyperlink" xfId="2576" builtinId="9" hidden="1"/>
    <cellStyle name="Followed Hyperlink" xfId="2577" builtinId="9" hidden="1"/>
    <cellStyle name="Followed Hyperlink" xfId="2578" builtinId="9" hidden="1"/>
    <cellStyle name="Followed Hyperlink" xfId="2579" builtinId="9" hidden="1"/>
    <cellStyle name="Followed Hyperlink" xfId="2580" builtinId="9" hidden="1"/>
    <cellStyle name="Followed Hyperlink" xfId="2581" builtinId="9" hidden="1"/>
    <cellStyle name="Followed Hyperlink" xfId="2582" builtinId="9" hidden="1"/>
    <cellStyle name="Followed Hyperlink" xfId="2583" builtinId="9" hidden="1"/>
    <cellStyle name="Followed Hyperlink" xfId="2584" builtinId="9" hidden="1"/>
    <cellStyle name="Followed Hyperlink" xfId="2585" builtinId="9" hidden="1"/>
    <cellStyle name="Followed Hyperlink" xfId="2586" builtinId="9" hidden="1"/>
    <cellStyle name="Followed Hyperlink" xfId="2587" builtinId="9" hidden="1"/>
    <cellStyle name="Followed Hyperlink" xfId="2588" builtinId="9" hidden="1"/>
    <cellStyle name="Followed Hyperlink" xfId="2589" builtinId="9" hidden="1"/>
    <cellStyle name="Followed Hyperlink" xfId="2590" builtinId="9" hidden="1"/>
    <cellStyle name="Followed Hyperlink" xfId="2591" builtinId="9" hidden="1"/>
    <cellStyle name="Followed Hyperlink" xfId="2592" builtinId="9" hidden="1"/>
    <cellStyle name="Followed Hyperlink" xfId="2593" builtinId="9" hidden="1"/>
    <cellStyle name="Followed Hyperlink" xfId="2594" builtinId="9" hidden="1"/>
    <cellStyle name="Followed Hyperlink" xfId="2595" builtinId="9" hidden="1"/>
    <cellStyle name="Followed Hyperlink" xfId="2596" builtinId="9" hidden="1"/>
    <cellStyle name="Followed Hyperlink" xfId="2597" builtinId="9" hidden="1"/>
    <cellStyle name="Followed Hyperlink" xfId="2598" builtinId="9" hidden="1"/>
    <cellStyle name="Followed Hyperlink" xfId="2599" builtinId="9" hidden="1"/>
    <cellStyle name="Followed Hyperlink" xfId="2600" builtinId="9" hidden="1"/>
    <cellStyle name="Followed Hyperlink" xfId="2601" builtinId="9" hidden="1"/>
    <cellStyle name="Followed Hyperlink" xfId="2602" builtinId="9" hidden="1"/>
    <cellStyle name="Followed Hyperlink" xfId="2603" builtinId="9" hidden="1"/>
    <cellStyle name="Followed Hyperlink" xfId="2604" builtinId="9" hidden="1"/>
    <cellStyle name="Followed Hyperlink" xfId="2605" builtinId="9" hidden="1"/>
    <cellStyle name="Followed Hyperlink" xfId="2606" builtinId="9" hidden="1"/>
    <cellStyle name="Followed Hyperlink" xfId="2607" builtinId="9" hidden="1"/>
    <cellStyle name="Followed Hyperlink" xfId="2608" builtinId="9" hidden="1"/>
    <cellStyle name="Followed Hyperlink" xfId="2609" builtinId="9" hidden="1"/>
    <cellStyle name="Followed Hyperlink" xfId="2610" builtinId="9" hidden="1"/>
    <cellStyle name="Followed Hyperlink" xfId="2611" builtinId="9" hidden="1"/>
    <cellStyle name="Followed Hyperlink" xfId="2612" builtinId="9" hidden="1"/>
    <cellStyle name="Followed Hyperlink" xfId="2613" builtinId="9" hidden="1"/>
    <cellStyle name="Followed Hyperlink" xfId="2614" builtinId="9" hidden="1"/>
    <cellStyle name="Followed Hyperlink" xfId="2615" builtinId="9" hidden="1"/>
    <cellStyle name="Followed Hyperlink" xfId="2616" builtinId="9" hidden="1"/>
    <cellStyle name="Followed Hyperlink" xfId="2617" builtinId="9" hidden="1"/>
    <cellStyle name="Followed Hyperlink" xfId="2618" builtinId="9" hidden="1"/>
    <cellStyle name="Followed Hyperlink" xfId="2619" builtinId="9" hidden="1"/>
    <cellStyle name="Followed Hyperlink" xfId="2620" builtinId="9" hidden="1"/>
    <cellStyle name="Followed Hyperlink" xfId="2621" builtinId="9" hidden="1"/>
    <cellStyle name="Followed Hyperlink" xfId="2622" builtinId="9" hidden="1"/>
    <cellStyle name="Followed Hyperlink" xfId="2623" builtinId="9" hidden="1"/>
    <cellStyle name="Followed Hyperlink" xfId="2624" builtinId="9" hidden="1"/>
    <cellStyle name="Followed Hyperlink" xfId="2625" builtinId="9" hidden="1"/>
    <cellStyle name="Followed Hyperlink" xfId="2626" builtinId="9" hidden="1"/>
    <cellStyle name="Followed Hyperlink" xfId="2627" builtinId="9" hidden="1"/>
    <cellStyle name="Followed Hyperlink" xfId="2628" builtinId="9" hidden="1"/>
    <cellStyle name="Followed Hyperlink" xfId="2629" builtinId="9" hidden="1"/>
    <cellStyle name="Followed Hyperlink" xfId="2630" builtinId="9" hidden="1"/>
    <cellStyle name="Followed Hyperlink" xfId="2631" builtinId="9" hidden="1"/>
    <cellStyle name="Followed Hyperlink" xfId="2632" builtinId="9" hidden="1"/>
    <cellStyle name="Followed Hyperlink" xfId="2633" builtinId="9" hidden="1"/>
    <cellStyle name="Followed Hyperlink" xfId="2634" builtinId="9" hidden="1"/>
    <cellStyle name="Followed Hyperlink" xfId="2635" builtinId="9" hidden="1"/>
    <cellStyle name="Followed Hyperlink" xfId="2636" builtinId="9" hidden="1"/>
    <cellStyle name="Followed Hyperlink" xfId="2637" builtinId="9" hidden="1"/>
    <cellStyle name="Followed Hyperlink" xfId="2638" builtinId="9" hidden="1"/>
    <cellStyle name="Followed Hyperlink" xfId="2639" builtinId="9" hidden="1"/>
    <cellStyle name="Followed Hyperlink" xfId="2640" builtinId="9" hidden="1"/>
    <cellStyle name="Followed Hyperlink" xfId="2641" builtinId="9" hidden="1"/>
    <cellStyle name="Followed Hyperlink" xfId="2642" builtinId="9" hidden="1"/>
    <cellStyle name="Followed Hyperlink" xfId="2643" builtinId="9" hidden="1"/>
    <cellStyle name="Followed Hyperlink" xfId="2644" builtinId="9" hidden="1"/>
    <cellStyle name="Followed Hyperlink" xfId="2645" builtinId="9" hidden="1"/>
    <cellStyle name="Followed Hyperlink" xfId="2646" builtinId="9" hidden="1"/>
    <cellStyle name="Followed Hyperlink" xfId="2647" builtinId="9" hidden="1"/>
    <cellStyle name="Followed Hyperlink" xfId="2648" builtinId="9" hidden="1"/>
    <cellStyle name="Followed Hyperlink" xfId="2649" builtinId="9" hidden="1"/>
    <cellStyle name="Followed Hyperlink" xfId="2650" builtinId="9" hidden="1"/>
    <cellStyle name="Followed Hyperlink" xfId="2651" builtinId="9" hidden="1"/>
    <cellStyle name="Followed Hyperlink" xfId="2652" builtinId="9" hidden="1"/>
    <cellStyle name="Followed Hyperlink" xfId="2653" builtinId="9" hidden="1"/>
    <cellStyle name="Followed Hyperlink" xfId="2654" builtinId="9" hidden="1"/>
    <cellStyle name="Followed Hyperlink" xfId="2655" builtinId="9" hidden="1"/>
    <cellStyle name="Followed Hyperlink" xfId="2656" builtinId="9" hidden="1"/>
    <cellStyle name="Followed Hyperlink" xfId="2657" builtinId="9" hidden="1"/>
    <cellStyle name="Followed Hyperlink" xfId="2658" builtinId="9" hidden="1"/>
    <cellStyle name="Followed Hyperlink" xfId="2659" builtinId="9" hidden="1"/>
    <cellStyle name="Followed Hyperlink" xfId="2660" builtinId="9" hidden="1"/>
    <cellStyle name="Followed Hyperlink" xfId="2661" builtinId="9" hidden="1"/>
    <cellStyle name="Followed Hyperlink" xfId="2662" builtinId="9" hidden="1"/>
    <cellStyle name="Followed Hyperlink" xfId="2663" builtinId="9" hidden="1"/>
    <cellStyle name="Followed Hyperlink" xfId="2664" builtinId="9" hidden="1"/>
    <cellStyle name="Followed Hyperlink" xfId="2665" builtinId="9" hidden="1"/>
    <cellStyle name="Followed Hyperlink" xfId="2666" builtinId="9" hidden="1"/>
    <cellStyle name="Followed Hyperlink" xfId="2667" builtinId="9" hidden="1"/>
    <cellStyle name="Followed Hyperlink" xfId="2668" builtinId="9" hidden="1"/>
    <cellStyle name="Followed Hyperlink" xfId="2669" builtinId="9" hidden="1"/>
    <cellStyle name="Followed Hyperlink" xfId="2670" builtinId="9" hidden="1"/>
    <cellStyle name="Followed Hyperlink" xfId="2671" builtinId="9" hidden="1"/>
    <cellStyle name="Followed Hyperlink" xfId="2672" builtinId="9" hidden="1"/>
    <cellStyle name="Followed Hyperlink" xfId="2673" builtinId="9" hidden="1"/>
    <cellStyle name="Followed Hyperlink" xfId="2674" builtinId="9" hidden="1"/>
    <cellStyle name="Followed Hyperlink" xfId="2675" builtinId="9" hidden="1"/>
    <cellStyle name="Followed Hyperlink" xfId="2676" builtinId="9" hidden="1"/>
    <cellStyle name="Followed Hyperlink" xfId="2677" builtinId="9" hidden="1"/>
    <cellStyle name="Followed Hyperlink" xfId="2678" builtinId="9" hidden="1"/>
    <cellStyle name="Followed Hyperlink" xfId="2679" builtinId="9" hidden="1"/>
    <cellStyle name="Followed Hyperlink" xfId="2680" builtinId="9" hidden="1"/>
    <cellStyle name="Followed Hyperlink" xfId="2681" builtinId="9" hidden="1"/>
    <cellStyle name="Followed Hyperlink" xfId="2682" builtinId="9" hidden="1"/>
    <cellStyle name="Followed Hyperlink" xfId="2683" builtinId="9" hidden="1"/>
    <cellStyle name="Followed Hyperlink" xfId="2684" builtinId="9" hidden="1"/>
    <cellStyle name="Followed Hyperlink" xfId="2685" builtinId="9" hidden="1"/>
    <cellStyle name="Followed Hyperlink" xfId="2686" builtinId="9" hidden="1"/>
    <cellStyle name="Followed Hyperlink" xfId="2687" builtinId="9" hidden="1"/>
    <cellStyle name="Followed Hyperlink" xfId="2688" builtinId="9" hidden="1"/>
    <cellStyle name="Followed Hyperlink" xfId="2689" builtinId="9" hidden="1"/>
    <cellStyle name="Followed Hyperlink" xfId="2690" builtinId="9" hidden="1"/>
    <cellStyle name="Followed Hyperlink" xfId="2691" builtinId="9" hidden="1"/>
    <cellStyle name="Followed Hyperlink" xfId="2692" builtinId="9" hidden="1"/>
    <cellStyle name="Followed Hyperlink" xfId="2693" builtinId="9" hidden="1"/>
    <cellStyle name="Followed Hyperlink" xfId="2694" builtinId="9" hidden="1"/>
    <cellStyle name="Followed Hyperlink" xfId="2695" builtinId="9" hidden="1"/>
    <cellStyle name="Followed Hyperlink" xfId="2696" builtinId="9" hidden="1"/>
    <cellStyle name="Followed Hyperlink" xfId="2697" builtinId="9" hidden="1"/>
    <cellStyle name="Followed Hyperlink" xfId="2698" builtinId="9" hidden="1"/>
    <cellStyle name="Followed Hyperlink" xfId="2699" builtinId="9" hidden="1"/>
    <cellStyle name="Followed Hyperlink" xfId="2700" builtinId="9" hidden="1"/>
    <cellStyle name="Followed Hyperlink" xfId="2701" builtinId="9" hidden="1"/>
    <cellStyle name="Followed Hyperlink" xfId="2702" builtinId="9" hidden="1"/>
    <cellStyle name="Followed Hyperlink" xfId="2703" builtinId="9" hidden="1"/>
    <cellStyle name="Followed Hyperlink" xfId="2704" builtinId="9" hidden="1"/>
    <cellStyle name="Followed Hyperlink" xfId="2705" builtinId="9" hidden="1"/>
    <cellStyle name="Followed Hyperlink" xfId="2706" builtinId="9" hidden="1"/>
    <cellStyle name="Followed Hyperlink" xfId="2707" builtinId="9" hidden="1"/>
    <cellStyle name="Followed Hyperlink" xfId="2708" builtinId="9" hidden="1"/>
    <cellStyle name="Followed Hyperlink" xfId="2709" builtinId="9" hidden="1"/>
    <cellStyle name="Followed Hyperlink" xfId="2710" builtinId="9" hidden="1"/>
    <cellStyle name="Followed Hyperlink" xfId="2711" builtinId="9" hidden="1"/>
    <cellStyle name="Followed Hyperlink" xfId="2712" builtinId="9" hidden="1"/>
    <cellStyle name="Followed Hyperlink" xfId="2713" builtinId="9" hidden="1"/>
    <cellStyle name="Followed Hyperlink" xfId="2714" builtinId="9" hidden="1"/>
    <cellStyle name="Followed Hyperlink" xfId="2715" builtinId="9" hidden="1"/>
    <cellStyle name="Followed Hyperlink" xfId="2716" builtinId="9" hidden="1"/>
    <cellStyle name="Followed Hyperlink" xfId="2717" builtinId="9" hidden="1"/>
    <cellStyle name="Followed Hyperlink" xfId="2718" builtinId="9" hidden="1"/>
    <cellStyle name="Followed Hyperlink" xfId="2719" builtinId="9" hidden="1"/>
    <cellStyle name="Followed Hyperlink" xfId="2720" builtinId="9" hidden="1"/>
    <cellStyle name="Followed Hyperlink" xfId="2721" builtinId="9" hidden="1"/>
    <cellStyle name="Followed Hyperlink" xfId="2722" builtinId="9" hidden="1"/>
    <cellStyle name="Followed Hyperlink" xfId="2723" builtinId="9" hidden="1"/>
    <cellStyle name="Followed Hyperlink" xfId="2724" builtinId="9" hidden="1"/>
    <cellStyle name="Followed Hyperlink" xfId="2725" builtinId="9" hidden="1"/>
    <cellStyle name="Followed Hyperlink" xfId="2726" builtinId="9" hidden="1"/>
    <cellStyle name="Followed Hyperlink" xfId="2727" builtinId="9" hidden="1"/>
    <cellStyle name="Followed Hyperlink" xfId="2728" builtinId="9" hidden="1"/>
    <cellStyle name="Followed Hyperlink" xfId="2729" builtinId="9" hidden="1"/>
    <cellStyle name="Followed Hyperlink" xfId="2730" builtinId="9" hidden="1"/>
    <cellStyle name="Followed Hyperlink" xfId="2731" builtinId="9" hidden="1"/>
    <cellStyle name="Followed Hyperlink" xfId="2732" builtinId="9" hidden="1"/>
    <cellStyle name="Followed Hyperlink" xfId="2733" builtinId="9" hidden="1"/>
    <cellStyle name="Followed Hyperlink" xfId="2734" builtinId="9" hidden="1"/>
    <cellStyle name="Followed Hyperlink" xfId="2735" builtinId="9" hidden="1"/>
    <cellStyle name="Followed Hyperlink" xfId="2736" builtinId="9" hidden="1"/>
    <cellStyle name="Followed Hyperlink" xfId="2737" builtinId="9" hidden="1"/>
    <cellStyle name="Followed Hyperlink" xfId="2738" builtinId="9" hidden="1"/>
    <cellStyle name="Followed Hyperlink" xfId="2739" builtinId="9" hidden="1"/>
    <cellStyle name="Followed Hyperlink" xfId="2740" builtinId="9" hidden="1"/>
    <cellStyle name="Followed Hyperlink" xfId="2741" builtinId="9" hidden="1"/>
    <cellStyle name="Followed Hyperlink" xfId="2742" builtinId="9" hidden="1"/>
    <cellStyle name="Followed Hyperlink" xfId="2743" builtinId="9" hidden="1"/>
    <cellStyle name="Followed Hyperlink" xfId="2744" builtinId="9" hidden="1"/>
    <cellStyle name="Followed Hyperlink" xfId="2745" builtinId="9" hidden="1"/>
    <cellStyle name="Followed Hyperlink" xfId="2746" builtinId="9" hidden="1"/>
    <cellStyle name="Followed Hyperlink" xfId="2747" builtinId="9" hidden="1"/>
    <cellStyle name="Followed Hyperlink" xfId="2748" builtinId="9" hidden="1"/>
    <cellStyle name="Followed Hyperlink" xfId="2749" builtinId="9" hidden="1"/>
    <cellStyle name="Followed Hyperlink" xfId="2750" builtinId="9" hidden="1"/>
    <cellStyle name="Followed Hyperlink" xfId="2751" builtinId="9" hidden="1"/>
    <cellStyle name="Followed Hyperlink" xfId="2752" builtinId="9" hidden="1"/>
    <cellStyle name="Followed Hyperlink" xfId="2753" builtinId="9" hidden="1"/>
    <cellStyle name="Followed Hyperlink" xfId="2754" builtinId="9" hidden="1"/>
    <cellStyle name="Followed Hyperlink" xfId="2755" builtinId="9" hidden="1"/>
    <cellStyle name="Followed Hyperlink" xfId="2756" builtinId="9" hidden="1"/>
    <cellStyle name="Followed Hyperlink" xfId="2757" builtinId="9" hidden="1"/>
    <cellStyle name="Followed Hyperlink" xfId="2758" builtinId="9" hidden="1"/>
    <cellStyle name="Followed Hyperlink" xfId="2759" builtinId="9" hidden="1"/>
    <cellStyle name="Followed Hyperlink" xfId="2760" builtinId="9" hidden="1"/>
    <cellStyle name="Followed Hyperlink" xfId="2761" builtinId="9" hidden="1"/>
    <cellStyle name="Followed Hyperlink" xfId="2762" builtinId="9" hidden="1"/>
    <cellStyle name="Followed Hyperlink" xfId="2763" builtinId="9" hidden="1"/>
    <cellStyle name="Followed Hyperlink" xfId="2764" builtinId="9" hidden="1"/>
    <cellStyle name="Followed Hyperlink" xfId="2765" builtinId="9" hidden="1"/>
    <cellStyle name="Followed Hyperlink" xfId="2766" builtinId="9" hidden="1"/>
    <cellStyle name="Followed Hyperlink" xfId="2767" builtinId="9" hidden="1"/>
    <cellStyle name="Followed Hyperlink" xfId="2768" builtinId="9" hidden="1"/>
    <cellStyle name="Followed Hyperlink" xfId="2769" builtinId="9" hidden="1"/>
    <cellStyle name="Followed Hyperlink" xfId="2770" builtinId="9" hidden="1"/>
    <cellStyle name="Followed Hyperlink" xfId="2771" builtinId="9" hidden="1"/>
    <cellStyle name="Followed Hyperlink" xfId="2772" builtinId="9" hidden="1"/>
    <cellStyle name="Followed Hyperlink" xfId="2773" builtinId="9" hidden="1"/>
    <cellStyle name="Followed Hyperlink" xfId="2774" builtinId="9" hidden="1"/>
    <cellStyle name="Followed Hyperlink" xfId="2775" builtinId="9" hidden="1"/>
    <cellStyle name="Followed Hyperlink" xfId="2776" builtinId="9" hidden="1"/>
    <cellStyle name="Followed Hyperlink" xfId="2777" builtinId="9" hidden="1"/>
    <cellStyle name="Followed Hyperlink" xfId="2778" builtinId="9" hidden="1"/>
    <cellStyle name="Followed Hyperlink" xfId="2779" builtinId="9" hidden="1"/>
    <cellStyle name="Followed Hyperlink" xfId="2780" builtinId="9" hidden="1"/>
    <cellStyle name="Followed Hyperlink" xfId="2781" builtinId="9" hidden="1"/>
    <cellStyle name="Followed Hyperlink" xfId="2782" builtinId="9" hidden="1"/>
    <cellStyle name="Followed Hyperlink" xfId="2783" builtinId="9" hidden="1"/>
    <cellStyle name="Followed Hyperlink" xfId="2784" builtinId="9" hidden="1"/>
    <cellStyle name="Followed Hyperlink" xfId="2785" builtinId="9" hidden="1"/>
    <cellStyle name="Followed Hyperlink" xfId="2786" builtinId="9" hidden="1"/>
    <cellStyle name="Followed Hyperlink" xfId="2787" builtinId="9" hidden="1"/>
    <cellStyle name="Followed Hyperlink" xfId="2788" builtinId="9" hidden="1"/>
    <cellStyle name="Followed Hyperlink" xfId="2789" builtinId="9" hidden="1"/>
    <cellStyle name="Followed Hyperlink" xfId="2790" builtinId="9" hidden="1"/>
    <cellStyle name="Followed Hyperlink" xfId="2791" builtinId="9" hidden="1"/>
    <cellStyle name="Followed Hyperlink" xfId="2792" builtinId="9" hidden="1"/>
    <cellStyle name="Followed Hyperlink" xfId="2793" builtinId="9" hidden="1"/>
    <cellStyle name="Followed Hyperlink" xfId="2794" builtinId="9" hidden="1"/>
    <cellStyle name="Followed Hyperlink" xfId="2795" builtinId="9" hidden="1"/>
    <cellStyle name="Followed Hyperlink" xfId="2796" builtinId="9" hidden="1"/>
    <cellStyle name="Followed Hyperlink" xfId="2797" builtinId="9" hidden="1"/>
    <cellStyle name="Followed Hyperlink" xfId="2798" builtinId="9" hidden="1"/>
    <cellStyle name="Followed Hyperlink" xfId="2799" builtinId="9" hidden="1"/>
    <cellStyle name="Followed Hyperlink" xfId="2800" builtinId="9" hidden="1"/>
    <cellStyle name="Followed Hyperlink" xfId="2801" builtinId="9" hidden="1"/>
    <cellStyle name="Followed Hyperlink" xfId="2802" builtinId="9" hidden="1"/>
    <cellStyle name="Followed Hyperlink" xfId="2803" builtinId="9" hidden="1"/>
    <cellStyle name="Followed Hyperlink" xfId="2804" builtinId="9" hidden="1"/>
    <cellStyle name="Followed Hyperlink" xfId="2805" builtinId="9" hidden="1"/>
    <cellStyle name="Followed Hyperlink" xfId="2806" builtinId="9" hidden="1"/>
    <cellStyle name="Followed Hyperlink" xfId="2807" builtinId="9" hidden="1"/>
    <cellStyle name="Followed Hyperlink" xfId="2808" builtinId="9" hidden="1"/>
    <cellStyle name="Followed Hyperlink" xfId="2809" builtinId="9" hidden="1"/>
    <cellStyle name="Followed Hyperlink" xfId="2810" builtinId="9" hidden="1"/>
    <cellStyle name="Followed Hyperlink" xfId="2811" builtinId="9" hidden="1"/>
    <cellStyle name="Followed Hyperlink" xfId="2812" builtinId="9" hidden="1"/>
    <cellStyle name="Followed Hyperlink" xfId="2813" builtinId="9" hidden="1"/>
    <cellStyle name="Followed Hyperlink" xfId="2814" builtinId="9" hidden="1"/>
    <cellStyle name="Followed Hyperlink" xfId="2815" builtinId="9" hidden="1"/>
    <cellStyle name="Followed Hyperlink" xfId="2816" builtinId="9" hidden="1"/>
    <cellStyle name="Followed Hyperlink" xfId="2817" builtinId="9" hidden="1"/>
    <cellStyle name="Followed Hyperlink" xfId="2818" builtinId="9" hidden="1"/>
    <cellStyle name="Followed Hyperlink" xfId="2819" builtinId="9" hidden="1"/>
    <cellStyle name="Followed Hyperlink" xfId="2820" builtinId="9" hidden="1"/>
    <cellStyle name="Followed Hyperlink" xfId="2821" builtinId="9" hidden="1"/>
    <cellStyle name="Followed Hyperlink" xfId="2822" builtinId="9" hidden="1"/>
    <cellStyle name="Followed Hyperlink" xfId="2823" builtinId="9" hidden="1"/>
    <cellStyle name="Followed Hyperlink" xfId="2824" builtinId="9" hidden="1"/>
    <cellStyle name="Followed Hyperlink" xfId="2825" builtinId="9" hidden="1"/>
    <cellStyle name="Followed Hyperlink" xfId="2826" builtinId="9" hidden="1"/>
    <cellStyle name="Followed Hyperlink" xfId="2827" builtinId="9" hidden="1"/>
    <cellStyle name="Followed Hyperlink" xfId="2828" builtinId="9" hidden="1"/>
    <cellStyle name="Followed Hyperlink" xfId="2829" builtinId="9" hidden="1"/>
    <cellStyle name="Followed Hyperlink" xfId="2830" builtinId="9" hidden="1"/>
    <cellStyle name="Followed Hyperlink" xfId="2831" builtinId="9" hidden="1"/>
    <cellStyle name="Followed Hyperlink" xfId="2832" builtinId="9" hidden="1"/>
    <cellStyle name="Followed Hyperlink" xfId="2833" builtinId="9" hidden="1"/>
    <cellStyle name="Followed Hyperlink" xfId="2834" builtinId="9" hidden="1"/>
    <cellStyle name="Followed Hyperlink" xfId="2835" builtinId="9" hidden="1"/>
    <cellStyle name="Followed Hyperlink" xfId="2836" builtinId="9" hidden="1"/>
    <cellStyle name="Followed Hyperlink" xfId="2837" builtinId="9" hidden="1"/>
    <cellStyle name="Followed Hyperlink" xfId="2838" builtinId="9" hidden="1"/>
    <cellStyle name="Followed Hyperlink" xfId="2839" builtinId="9" hidden="1"/>
    <cellStyle name="Followed Hyperlink" xfId="2840" builtinId="9" hidden="1"/>
    <cellStyle name="Followed Hyperlink" xfId="2841" builtinId="9" hidden="1"/>
    <cellStyle name="Followed Hyperlink" xfId="2842" builtinId="9" hidden="1"/>
    <cellStyle name="Followed Hyperlink" xfId="2843" builtinId="9" hidden="1"/>
    <cellStyle name="Followed Hyperlink" xfId="2844" builtinId="9" hidden="1"/>
    <cellStyle name="Followed Hyperlink" xfId="2845" builtinId="9" hidden="1"/>
    <cellStyle name="Followed Hyperlink" xfId="2846" builtinId="9" hidden="1"/>
    <cellStyle name="Followed Hyperlink" xfId="2847" builtinId="9" hidden="1"/>
    <cellStyle name="Followed Hyperlink" xfId="2848" builtinId="9" hidden="1"/>
    <cellStyle name="Followed Hyperlink" xfId="2849" builtinId="9" hidden="1"/>
    <cellStyle name="Followed Hyperlink" xfId="2850" builtinId="9" hidden="1"/>
    <cellStyle name="Followed Hyperlink" xfId="2851" builtinId="9" hidden="1"/>
    <cellStyle name="Followed Hyperlink" xfId="2852" builtinId="9" hidden="1"/>
    <cellStyle name="Followed Hyperlink" xfId="2853" builtinId="9" hidden="1"/>
    <cellStyle name="Followed Hyperlink" xfId="2854" builtinId="9" hidden="1"/>
    <cellStyle name="Followed Hyperlink" xfId="2855" builtinId="9" hidden="1"/>
    <cellStyle name="Followed Hyperlink" xfId="2856" builtinId="9" hidden="1"/>
    <cellStyle name="Followed Hyperlink" xfId="2857" builtinId="9" hidden="1"/>
    <cellStyle name="Followed Hyperlink" xfId="2858" builtinId="9" hidden="1"/>
    <cellStyle name="Followed Hyperlink" xfId="2859" builtinId="9" hidden="1"/>
    <cellStyle name="Followed Hyperlink" xfId="2860" builtinId="9" hidden="1"/>
    <cellStyle name="Followed Hyperlink" xfId="2861" builtinId="9" hidden="1"/>
    <cellStyle name="Followed Hyperlink" xfId="2862" builtinId="9" hidden="1"/>
    <cellStyle name="Followed Hyperlink" xfId="2863" builtinId="9" hidden="1"/>
    <cellStyle name="Followed Hyperlink" xfId="2864" builtinId="9" hidden="1"/>
    <cellStyle name="Followed Hyperlink" xfId="2865" builtinId="9" hidden="1"/>
    <cellStyle name="Followed Hyperlink" xfId="2866" builtinId="9" hidden="1"/>
    <cellStyle name="Followed Hyperlink" xfId="2867" builtinId="9" hidden="1"/>
    <cellStyle name="Followed Hyperlink" xfId="2868" builtinId="9" hidden="1"/>
    <cellStyle name="Followed Hyperlink" xfId="2869" builtinId="9" hidden="1"/>
    <cellStyle name="Followed Hyperlink" xfId="2870" builtinId="9" hidden="1"/>
    <cellStyle name="Followed Hyperlink" xfId="2871" builtinId="9" hidden="1"/>
    <cellStyle name="Followed Hyperlink" xfId="2872" builtinId="9" hidden="1"/>
    <cellStyle name="Followed Hyperlink" xfId="2873" builtinId="9" hidden="1"/>
    <cellStyle name="Followed Hyperlink" xfId="2874" builtinId="9" hidden="1"/>
    <cellStyle name="Followed Hyperlink" xfId="2875" builtinId="9" hidden="1"/>
    <cellStyle name="Followed Hyperlink" xfId="2876" builtinId="9" hidden="1"/>
    <cellStyle name="Followed Hyperlink" xfId="2877" builtinId="9" hidden="1"/>
    <cellStyle name="Followed Hyperlink" xfId="2878" builtinId="9" hidden="1"/>
    <cellStyle name="Followed Hyperlink" xfId="2879" builtinId="9" hidden="1"/>
    <cellStyle name="Followed Hyperlink" xfId="2880" builtinId="9" hidden="1"/>
    <cellStyle name="Followed Hyperlink" xfId="2881" builtinId="9" hidden="1"/>
    <cellStyle name="Followed Hyperlink" xfId="2882" builtinId="9" hidden="1"/>
    <cellStyle name="Followed Hyperlink" xfId="2883" builtinId="9" hidden="1"/>
    <cellStyle name="Followed Hyperlink" xfId="2884" builtinId="9" hidden="1"/>
    <cellStyle name="Followed Hyperlink" xfId="2885" builtinId="9" hidden="1"/>
    <cellStyle name="Followed Hyperlink" xfId="2886" builtinId="9" hidden="1"/>
    <cellStyle name="Followed Hyperlink" xfId="2887" builtinId="9" hidden="1"/>
    <cellStyle name="Followed Hyperlink" xfId="2888" builtinId="9" hidden="1"/>
    <cellStyle name="Followed Hyperlink" xfId="2889" builtinId="9" hidden="1"/>
    <cellStyle name="Followed Hyperlink" xfId="2890" builtinId="9" hidden="1"/>
    <cellStyle name="Followed Hyperlink" xfId="2891" builtinId="9" hidden="1"/>
    <cellStyle name="Followed Hyperlink" xfId="2892" builtinId="9" hidden="1"/>
    <cellStyle name="Followed Hyperlink" xfId="2893" builtinId="9" hidden="1"/>
    <cellStyle name="Followed Hyperlink" xfId="2894" builtinId="9" hidden="1"/>
    <cellStyle name="Followed Hyperlink" xfId="2895" builtinId="9" hidden="1"/>
    <cellStyle name="Followed Hyperlink" xfId="2896" builtinId="9" hidden="1"/>
    <cellStyle name="Followed Hyperlink" xfId="2897" builtinId="9" hidden="1"/>
    <cellStyle name="Followed Hyperlink" xfId="2898" builtinId="9" hidden="1"/>
    <cellStyle name="Followed Hyperlink" xfId="2899" builtinId="9" hidden="1"/>
    <cellStyle name="Followed Hyperlink" xfId="2900" builtinId="9" hidden="1"/>
    <cellStyle name="Followed Hyperlink" xfId="2901" builtinId="9" hidden="1"/>
    <cellStyle name="Followed Hyperlink" xfId="2902" builtinId="9" hidden="1"/>
    <cellStyle name="Followed Hyperlink" xfId="2903" builtinId="9" hidden="1"/>
    <cellStyle name="Followed Hyperlink" xfId="2904" builtinId="9" hidden="1"/>
    <cellStyle name="Followed Hyperlink" xfId="2905" builtinId="9" hidden="1"/>
    <cellStyle name="Followed Hyperlink" xfId="2906" builtinId="9" hidden="1"/>
    <cellStyle name="Followed Hyperlink" xfId="2907" builtinId="9" hidden="1"/>
    <cellStyle name="Followed Hyperlink" xfId="2908" builtinId="9" hidden="1"/>
    <cellStyle name="Followed Hyperlink" xfId="2909" builtinId="9" hidden="1"/>
    <cellStyle name="Followed Hyperlink" xfId="2910" builtinId="9" hidden="1"/>
    <cellStyle name="Followed Hyperlink" xfId="2911" builtinId="9" hidden="1"/>
    <cellStyle name="Followed Hyperlink" xfId="2912" builtinId="9" hidden="1"/>
    <cellStyle name="Followed Hyperlink" xfId="2913" builtinId="9" hidden="1"/>
    <cellStyle name="Followed Hyperlink" xfId="2914" builtinId="9" hidden="1"/>
    <cellStyle name="Followed Hyperlink" xfId="2915" builtinId="9" hidden="1"/>
    <cellStyle name="Followed Hyperlink" xfId="2916" builtinId="9" hidden="1"/>
    <cellStyle name="Followed Hyperlink" xfId="2917" builtinId="9" hidden="1"/>
    <cellStyle name="Followed Hyperlink" xfId="2918" builtinId="9" hidden="1"/>
    <cellStyle name="Followed Hyperlink" xfId="2919" builtinId="9" hidden="1"/>
    <cellStyle name="Followed Hyperlink" xfId="2920" builtinId="9" hidden="1"/>
    <cellStyle name="Followed Hyperlink" xfId="2921" builtinId="9" hidden="1"/>
    <cellStyle name="Followed Hyperlink" xfId="2922" builtinId="9" hidden="1"/>
    <cellStyle name="Followed Hyperlink" xfId="2923" builtinId="9" hidden="1"/>
    <cellStyle name="Followed Hyperlink" xfId="2924" builtinId="9" hidden="1"/>
    <cellStyle name="Followed Hyperlink" xfId="2925" builtinId="9" hidden="1"/>
    <cellStyle name="Followed Hyperlink" xfId="2926" builtinId="9" hidden="1"/>
    <cellStyle name="Followed Hyperlink" xfId="2927" builtinId="9" hidden="1"/>
    <cellStyle name="Followed Hyperlink" xfId="2928" builtinId="9" hidden="1"/>
    <cellStyle name="Followed Hyperlink" xfId="2929" builtinId="9" hidden="1"/>
    <cellStyle name="Followed Hyperlink" xfId="2930" builtinId="9" hidden="1"/>
    <cellStyle name="Followed Hyperlink" xfId="2931" builtinId="9" hidden="1"/>
    <cellStyle name="Followed Hyperlink" xfId="2932" builtinId="9" hidden="1"/>
    <cellStyle name="Followed Hyperlink" xfId="2933" builtinId="9" hidden="1"/>
    <cellStyle name="Followed Hyperlink" xfId="2934" builtinId="9" hidden="1"/>
    <cellStyle name="Followed Hyperlink" xfId="2935" builtinId="9" hidden="1"/>
    <cellStyle name="Followed Hyperlink" xfId="2936" builtinId="9" hidden="1"/>
    <cellStyle name="Followed Hyperlink" xfId="2937" builtinId="9" hidden="1"/>
    <cellStyle name="Followed Hyperlink" xfId="2938" builtinId="9" hidden="1"/>
    <cellStyle name="Followed Hyperlink" xfId="2939" builtinId="9" hidden="1"/>
    <cellStyle name="Followed Hyperlink" xfId="2940" builtinId="9" hidden="1"/>
    <cellStyle name="Followed Hyperlink" xfId="2941" builtinId="9" hidden="1"/>
    <cellStyle name="Followed Hyperlink" xfId="2942" builtinId="9" hidden="1"/>
    <cellStyle name="Followed Hyperlink" xfId="2943" builtinId="9" hidden="1"/>
    <cellStyle name="Followed Hyperlink" xfId="2944" builtinId="9" hidden="1"/>
    <cellStyle name="Followed Hyperlink" xfId="2945" builtinId="9" hidden="1"/>
    <cellStyle name="Followed Hyperlink" xfId="2946" builtinId="9" hidden="1"/>
    <cellStyle name="Followed Hyperlink" xfId="2947" builtinId="9" hidden="1"/>
    <cellStyle name="Followed Hyperlink" xfId="2948" builtinId="9" hidden="1"/>
    <cellStyle name="Followed Hyperlink" xfId="2949" builtinId="9" hidden="1"/>
    <cellStyle name="Followed Hyperlink" xfId="2950" builtinId="9" hidden="1"/>
    <cellStyle name="Followed Hyperlink" xfId="2951" builtinId="9" hidden="1"/>
    <cellStyle name="Followed Hyperlink" xfId="2952" builtinId="9" hidden="1"/>
    <cellStyle name="Followed Hyperlink" xfId="2953" builtinId="9" hidden="1"/>
    <cellStyle name="Followed Hyperlink" xfId="2954" builtinId="9" hidden="1"/>
    <cellStyle name="Followed Hyperlink" xfId="2955" builtinId="9" hidden="1"/>
    <cellStyle name="Followed Hyperlink" xfId="2956" builtinId="9" hidden="1"/>
    <cellStyle name="Followed Hyperlink" xfId="2957" builtinId="9" hidden="1"/>
    <cellStyle name="Followed Hyperlink" xfId="2958" builtinId="9" hidden="1"/>
    <cellStyle name="Followed Hyperlink" xfId="2959" builtinId="9" hidden="1"/>
    <cellStyle name="Followed Hyperlink" xfId="2960" builtinId="9" hidden="1"/>
    <cellStyle name="Followed Hyperlink" xfId="2961" builtinId="9" hidden="1"/>
    <cellStyle name="Followed Hyperlink" xfId="2962" builtinId="9" hidden="1"/>
    <cellStyle name="Followed Hyperlink" xfId="2963" builtinId="9" hidden="1"/>
    <cellStyle name="Followed Hyperlink" xfId="2964" builtinId="9" hidden="1"/>
    <cellStyle name="Followed Hyperlink" xfId="2965" builtinId="9" hidden="1"/>
    <cellStyle name="Followed Hyperlink" xfId="2966" builtinId="9" hidden="1"/>
    <cellStyle name="Followed Hyperlink" xfId="2967" builtinId="9" hidden="1"/>
    <cellStyle name="Followed Hyperlink" xfId="2968" builtinId="9" hidden="1"/>
    <cellStyle name="Followed Hyperlink" xfId="2969" builtinId="9" hidden="1"/>
    <cellStyle name="Followed Hyperlink" xfId="2970" builtinId="9" hidden="1"/>
    <cellStyle name="Followed Hyperlink" xfId="2971" builtinId="9" hidden="1"/>
    <cellStyle name="Followed Hyperlink" xfId="2972" builtinId="9" hidden="1"/>
    <cellStyle name="Followed Hyperlink" xfId="2973" builtinId="9" hidden="1"/>
    <cellStyle name="Followed Hyperlink" xfId="2974" builtinId="9" hidden="1"/>
    <cellStyle name="Followed Hyperlink" xfId="2975" builtinId="9" hidden="1"/>
    <cellStyle name="Followed Hyperlink" xfId="2976" builtinId="9" hidden="1"/>
    <cellStyle name="Followed Hyperlink" xfId="2977" builtinId="9" hidden="1"/>
    <cellStyle name="Followed Hyperlink" xfId="2978" builtinId="9" hidden="1"/>
    <cellStyle name="Followed Hyperlink" xfId="2979" builtinId="9" hidden="1"/>
    <cellStyle name="Followed Hyperlink" xfId="2980" builtinId="9" hidden="1"/>
    <cellStyle name="Followed Hyperlink" xfId="2981" builtinId="9" hidden="1"/>
    <cellStyle name="Followed Hyperlink" xfId="2982" builtinId="9" hidden="1"/>
    <cellStyle name="Followed Hyperlink" xfId="2983" builtinId="9" hidden="1"/>
    <cellStyle name="Followed Hyperlink" xfId="2984" builtinId="9" hidden="1"/>
    <cellStyle name="Followed Hyperlink" xfId="2985" builtinId="9" hidden="1"/>
    <cellStyle name="Followed Hyperlink" xfId="2986" builtinId="9" hidden="1"/>
    <cellStyle name="Followed Hyperlink" xfId="2987" builtinId="9" hidden="1"/>
    <cellStyle name="Followed Hyperlink" xfId="2988" builtinId="9" hidden="1"/>
    <cellStyle name="Followed Hyperlink" xfId="2989" builtinId="9" hidden="1"/>
    <cellStyle name="Followed Hyperlink" xfId="2990" builtinId="9" hidden="1"/>
    <cellStyle name="Followed Hyperlink" xfId="2991" builtinId="9" hidden="1"/>
    <cellStyle name="Followed Hyperlink" xfId="2992" builtinId="9" hidden="1"/>
    <cellStyle name="Followed Hyperlink" xfId="2993" builtinId="9" hidden="1"/>
    <cellStyle name="Followed Hyperlink" xfId="2994" builtinId="9" hidden="1"/>
    <cellStyle name="Followed Hyperlink" xfId="2995" builtinId="9" hidden="1"/>
    <cellStyle name="Followed Hyperlink" xfId="2996" builtinId="9" hidden="1"/>
    <cellStyle name="Followed Hyperlink" xfId="2997" builtinId="9" hidden="1"/>
    <cellStyle name="Followed Hyperlink" xfId="2998" builtinId="9" hidden="1"/>
    <cellStyle name="Followed Hyperlink" xfId="2999" builtinId="9" hidden="1"/>
    <cellStyle name="Followed Hyperlink" xfId="3000" builtinId="9" hidden="1"/>
    <cellStyle name="Followed Hyperlink" xfId="3001" builtinId="9" hidden="1"/>
    <cellStyle name="Followed Hyperlink" xfId="3002" builtinId="9" hidden="1"/>
    <cellStyle name="Followed Hyperlink" xfId="3003" builtinId="9" hidden="1"/>
    <cellStyle name="Followed Hyperlink" xfId="3004" builtinId="9" hidden="1"/>
    <cellStyle name="Followed Hyperlink" xfId="3005" builtinId="9" hidden="1"/>
    <cellStyle name="Followed Hyperlink" xfId="3006" builtinId="9" hidden="1"/>
    <cellStyle name="Followed Hyperlink" xfId="3007" builtinId="9" hidden="1"/>
    <cellStyle name="Followed Hyperlink" xfId="3008" builtinId="9" hidden="1"/>
    <cellStyle name="Followed Hyperlink" xfId="3009" builtinId="9" hidden="1"/>
    <cellStyle name="Followed Hyperlink" xfId="3010" builtinId="9" hidden="1"/>
    <cellStyle name="Followed Hyperlink" xfId="3011" builtinId="9" hidden="1"/>
    <cellStyle name="Followed Hyperlink" xfId="3012" builtinId="9" hidden="1"/>
    <cellStyle name="Followed Hyperlink" xfId="3013" builtinId="9" hidden="1"/>
    <cellStyle name="Followed Hyperlink" xfId="3014" builtinId="9" hidden="1"/>
    <cellStyle name="Followed Hyperlink" xfId="3015" builtinId="9" hidden="1"/>
    <cellStyle name="Followed Hyperlink" xfId="3016" builtinId="9" hidden="1"/>
    <cellStyle name="Followed Hyperlink" xfId="3017" builtinId="9" hidden="1"/>
    <cellStyle name="Followed Hyperlink" xfId="3018" builtinId="9" hidden="1"/>
    <cellStyle name="Followed Hyperlink" xfId="3019" builtinId="9" hidden="1"/>
    <cellStyle name="Followed Hyperlink" xfId="3020" builtinId="9" hidden="1"/>
    <cellStyle name="Followed Hyperlink" xfId="3021" builtinId="9" hidden="1"/>
    <cellStyle name="Followed Hyperlink" xfId="3022" builtinId="9" hidden="1"/>
    <cellStyle name="Followed Hyperlink" xfId="3023" builtinId="9" hidden="1"/>
    <cellStyle name="Followed Hyperlink" xfId="3024" builtinId="9" hidden="1"/>
    <cellStyle name="Followed Hyperlink" xfId="3025" builtinId="9" hidden="1"/>
    <cellStyle name="Followed Hyperlink" xfId="3026" builtinId="9" hidden="1"/>
    <cellStyle name="Followed Hyperlink" xfId="3027" builtinId="9" hidden="1"/>
    <cellStyle name="Followed Hyperlink" xfId="3028" builtinId="9" hidden="1"/>
    <cellStyle name="Followed Hyperlink" xfId="3029" builtinId="9" hidden="1"/>
    <cellStyle name="Followed Hyperlink" xfId="3030" builtinId="9" hidden="1"/>
    <cellStyle name="Followed Hyperlink" xfId="3031" builtinId="9" hidden="1"/>
    <cellStyle name="Followed Hyperlink" xfId="3032" builtinId="9" hidden="1"/>
    <cellStyle name="Followed Hyperlink" xfId="3033" builtinId="9" hidden="1"/>
    <cellStyle name="Followed Hyperlink" xfId="3034" builtinId="9" hidden="1"/>
    <cellStyle name="Followed Hyperlink" xfId="3035" builtinId="9" hidden="1"/>
    <cellStyle name="Followed Hyperlink" xfId="3036" builtinId="9" hidden="1"/>
    <cellStyle name="Followed Hyperlink" xfId="3037" builtinId="9" hidden="1"/>
    <cellStyle name="Followed Hyperlink" xfId="3038" builtinId="9" hidden="1"/>
    <cellStyle name="Followed Hyperlink" xfId="3039" builtinId="9" hidden="1"/>
    <cellStyle name="Followed Hyperlink" xfId="3040" builtinId="9" hidden="1"/>
    <cellStyle name="Followed Hyperlink" xfId="3041" builtinId="9" hidden="1"/>
    <cellStyle name="Followed Hyperlink" xfId="3042" builtinId="9" hidden="1"/>
    <cellStyle name="Followed Hyperlink" xfId="3043" builtinId="9" hidden="1"/>
    <cellStyle name="Followed Hyperlink" xfId="3044" builtinId="9" hidden="1"/>
    <cellStyle name="Followed Hyperlink" xfId="3045" builtinId="9" hidden="1"/>
    <cellStyle name="Followed Hyperlink" xfId="3046" builtinId="9" hidden="1"/>
    <cellStyle name="Followed Hyperlink" xfId="3047" builtinId="9" hidden="1"/>
    <cellStyle name="Followed Hyperlink" xfId="3048" builtinId="9" hidden="1"/>
    <cellStyle name="Followed Hyperlink" xfId="3049" builtinId="9" hidden="1"/>
    <cellStyle name="Followed Hyperlink" xfId="3050" builtinId="9" hidden="1"/>
    <cellStyle name="Followed Hyperlink" xfId="3051" builtinId="9" hidden="1"/>
    <cellStyle name="Followed Hyperlink" xfId="3052" builtinId="9" hidden="1"/>
    <cellStyle name="Followed Hyperlink" xfId="3053" builtinId="9" hidden="1"/>
    <cellStyle name="Followed Hyperlink" xfId="3054" builtinId="9" hidden="1"/>
    <cellStyle name="Followed Hyperlink" xfId="3055" builtinId="9" hidden="1"/>
    <cellStyle name="Followed Hyperlink" xfId="3056" builtinId="9" hidden="1"/>
    <cellStyle name="Followed Hyperlink" xfId="3057" builtinId="9" hidden="1"/>
    <cellStyle name="Followed Hyperlink" xfId="3058" builtinId="9" hidden="1"/>
    <cellStyle name="Followed Hyperlink" xfId="3059" builtinId="9" hidden="1"/>
    <cellStyle name="Followed Hyperlink" xfId="3060" builtinId="9" hidden="1"/>
    <cellStyle name="Followed Hyperlink" xfId="3061" builtinId="9" hidden="1"/>
    <cellStyle name="Followed Hyperlink" xfId="3062" builtinId="9" hidden="1"/>
    <cellStyle name="Followed Hyperlink" xfId="3063" builtinId="9" hidden="1"/>
    <cellStyle name="Followed Hyperlink" xfId="3064" builtinId="9" hidden="1"/>
    <cellStyle name="Followed Hyperlink" xfId="3065" builtinId="9" hidden="1"/>
    <cellStyle name="Followed Hyperlink" xfId="3066" builtinId="9" hidden="1"/>
    <cellStyle name="Followed Hyperlink" xfId="3067" builtinId="9" hidden="1"/>
    <cellStyle name="Followed Hyperlink" xfId="3068" builtinId="9" hidden="1"/>
    <cellStyle name="Followed Hyperlink" xfId="3069" builtinId="9" hidden="1"/>
    <cellStyle name="Followed Hyperlink" xfId="3070" builtinId="9" hidden="1"/>
    <cellStyle name="Followed Hyperlink" xfId="3071" builtinId="9" hidden="1"/>
    <cellStyle name="Followed Hyperlink" xfId="3072" builtinId="9" hidden="1"/>
    <cellStyle name="Followed Hyperlink" xfId="3073" builtinId="9" hidden="1"/>
    <cellStyle name="Followed Hyperlink" xfId="3074" builtinId="9" hidden="1"/>
    <cellStyle name="Followed Hyperlink" xfId="3075" builtinId="9" hidden="1"/>
    <cellStyle name="Followed Hyperlink" xfId="3076" builtinId="9" hidden="1"/>
    <cellStyle name="Followed Hyperlink" xfId="3077" builtinId="9" hidden="1"/>
    <cellStyle name="Followed Hyperlink" xfId="3078" builtinId="9" hidden="1"/>
    <cellStyle name="Followed Hyperlink" xfId="3079" builtinId="9" hidden="1"/>
    <cellStyle name="Followed Hyperlink" xfId="3080" builtinId="9" hidden="1"/>
    <cellStyle name="Followed Hyperlink" xfId="3081" builtinId="9" hidden="1"/>
    <cellStyle name="Followed Hyperlink" xfId="3082" builtinId="9" hidden="1"/>
    <cellStyle name="Followed Hyperlink" xfId="3083" builtinId="9" hidden="1"/>
    <cellStyle name="Followed Hyperlink" xfId="3084" builtinId="9" hidden="1"/>
    <cellStyle name="Followed Hyperlink" xfId="3085" builtinId="9" hidden="1"/>
    <cellStyle name="Followed Hyperlink" xfId="3086" builtinId="9" hidden="1"/>
    <cellStyle name="Followed Hyperlink" xfId="3087" builtinId="9" hidden="1"/>
    <cellStyle name="Followed Hyperlink" xfId="3088" builtinId="9" hidden="1"/>
    <cellStyle name="Followed Hyperlink" xfId="3089" builtinId="9" hidden="1"/>
    <cellStyle name="Followed Hyperlink" xfId="3090" builtinId="9" hidden="1"/>
    <cellStyle name="Followed Hyperlink" xfId="3091" builtinId="9" hidden="1"/>
    <cellStyle name="Followed Hyperlink" xfId="3092" builtinId="9" hidden="1"/>
    <cellStyle name="Followed Hyperlink" xfId="3093" builtinId="9" hidden="1"/>
    <cellStyle name="Followed Hyperlink" xfId="3094" builtinId="9" hidden="1"/>
    <cellStyle name="Followed Hyperlink" xfId="3095" builtinId="9" hidden="1"/>
    <cellStyle name="Followed Hyperlink" xfId="3096" builtinId="9" hidden="1"/>
    <cellStyle name="Followed Hyperlink" xfId="3097" builtinId="9" hidden="1"/>
    <cellStyle name="Followed Hyperlink" xfId="3098" builtinId="9" hidden="1"/>
    <cellStyle name="Followed Hyperlink" xfId="3099" builtinId="9" hidden="1"/>
    <cellStyle name="Followed Hyperlink" xfId="3100" builtinId="9" hidden="1"/>
    <cellStyle name="Followed Hyperlink" xfId="3101" builtinId="9" hidden="1"/>
    <cellStyle name="Followed Hyperlink" xfId="3102" builtinId="9" hidden="1"/>
    <cellStyle name="Followed Hyperlink" xfId="3103" builtinId="9" hidden="1"/>
    <cellStyle name="Followed Hyperlink" xfId="3104" builtinId="9" hidden="1"/>
    <cellStyle name="Followed Hyperlink" xfId="3105" builtinId="9" hidden="1"/>
    <cellStyle name="Followed Hyperlink" xfId="3106" builtinId="9" hidden="1"/>
    <cellStyle name="Followed Hyperlink" xfId="3107" builtinId="9" hidden="1"/>
    <cellStyle name="Followed Hyperlink" xfId="3108" builtinId="9" hidden="1"/>
    <cellStyle name="Followed Hyperlink" xfId="3109" builtinId="9" hidden="1"/>
    <cellStyle name="Followed Hyperlink" xfId="3110" builtinId="9" hidden="1"/>
    <cellStyle name="Followed Hyperlink" xfId="3111" builtinId="9" hidden="1"/>
    <cellStyle name="Followed Hyperlink" xfId="3112" builtinId="9" hidden="1"/>
    <cellStyle name="Followed Hyperlink" xfId="3113" builtinId="9" hidden="1"/>
    <cellStyle name="Followed Hyperlink" xfId="3114" builtinId="9" hidden="1"/>
    <cellStyle name="Followed Hyperlink" xfId="3115" builtinId="9" hidden="1"/>
    <cellStyle name="Followed Hyperlink" xfId="3116" builtinId="9" hidden="1"/>
    <cellStyle name="Followed Hyperlink" xfId="3117" builtinId="9" hidden="1"/>
    <cellStyle name="Followed Hyperlink" xfId="3118" builtinId="9" hidden="1"/>
    <cellStyle name="Followed Hyperlink" xfId="3119" builtinId="9" hidden="1"/>
    <cellStyle name="Followed Hyperlink" xfId="3120" builtinId="9" hidden="1"/>
    <cellStyle name="Followed Hyperlink" xfId="3121" builtinId="9" hidden="1"/>
    <cellStyle name="Followed Hyperlink" xfId="3122" builtinId="9" hidden="1"/>
    <cellStyle name="Followed Hyperlink" xfId="3123" builtinId="9" hidden="1"/>
    <cellStyle name="Followed Hyperlink" xfId="3124" builtinId="9" hidden="1"/>
    <cellStyle name="Followed Hyperlink" xfId="3125" builtinId="9" hidden="1"/>
    <cellStyle name="Followed Hyperlink" xfId="3126" builtinId="9" hidden="1"/>
    <cellStyle name="Followed Hyperlink" xfId="3127" builtinId="9" hidden="1"/>
    <cellStyle name="Followed Hyperlink" xfId="3128" builtinId="9" hidden="1"/>
    <cellStyle name="Followed Hyperlink" xfId="3129" builtinId="9" hidden="1"/>
    <cellStyle name="Followed Hyperlink" xfId="3130" builtinId="9" hidden="1"/>
    <cellStyle name="Followed Hyperlink" xfId="3131" builtinId="9" hidden="1"/>
    <cellStyle name="Followed Hyperlink" xfId="3132" builtinId="9" hidden="1"/>
    <cellStyle name="Followed Hyperlink" xfId="3133" builtinId="9" hidden="1"/>
    <cellStyle name="Followed Hyperlink" xfId="3134" builtinId="9" hidden="1"/>
    <cellStyle name="Followed Hyperlink" xfId="3135" builtinId="9" hidden="1"/>
    <cellStyle name="Followed Hyperlink" xfId="3136" builtinId="9" hidden="1"/>
    <cellStyle name="Followed Hyperlink" xfId="3137" builtinId="9" hidden="1"/>
    <cellStyle name="Followed Hyperlink" xfId="3138" builtinId="9" hidden="1"/>
    <cellStyle name="Followed Hyperlink" xfId="3139" builtinId="9" hidden="1"/>
    <cellStyle name="Followed Hyperlink" xfId="3140" builtinId="9" hidden="1"/>
    <cellStyle name="Followed Hyperlink" xfId="3141" builtinId="9" hidden="1"/>
    <cellStyle name="Followed Hyperlink" xfId="3142" builtinId="9" hidden="1"/>
    <cellStyle name="Followed Hyperlink" xfId="3143" builtinId="9" hidden="1"/>
    <cellStyle name="Followed Hyperlink" xfId="3144" builtinId="9" hidden="1"/>
    <cellStyle name="Followed Hyperlink" xfId="3145" builtinId="9" hidden="1"/>
    <cellStyle name="Followed Hyperlink" xfId="3146" builtinId="9" hidden="1"/>
    <cellStyle name="Followed Hyperlink" xfId="3147" builtinId="9" hidden="1"/>
    <cellStyle name="Followed Hyperlink" xfId="3148" builtinId="9" hidden="1"/>
    <cellStyle name="Followed Hyperlink" xfId="3149" builtinId="9" hidden="1"/>
    <cellStyle name="Followed Hyperlink" xfId="3150" builtinId="9" hidden="1"/>
    <cellStyle name="Followed Hyperlink" xfId="3151" builtinId="9" hidden="1"/>
    <cellStyle name="Followed Hyperlink" xfId="3152" builtinId="9" hidden="1"/>
    <cellStyle name="Followed Hyperlink" xfId="3153" builtinId="9" hidden="1"/>
    <cellStyle name="Followed Hyperlink" xfId="3154" builtinId="9" hidden="1"/>
    <cellStyle name="Followed Hyperlink" xfId="3155" builtinId="9" hidden="1"/>
    <cellStyle name="Followed Hyperlink" xfId="3156" builtinId="9" hidden="1"/>
    <cellStyle name="Followed Hyperlink" xfId="3157" builtinId="9" hidden="1"/>
    <cellStyle name="Followed Hyperlink" xfId="3158" builtinId="9" hidden="1"/>
    <cellStyle name="Followed Hyperlink" xfId="3159" builtinId="9" hidden="1"/>
    <cellStyle name="Followed Hyperlink" xfId="3160" builtinId="9" hidden="1"/>
    <cellStyle name="Followed Hyperlink" xfId="3161" builtinId="9" hidden="1"/>
    <cellStyle name="Followed Hyperlink" xfId="3162" builtinId="9" hidden="1"/>
    <cellStyle name="Followed Hyperlink" xfId="3163" builtinId="9" hidden="1"/>
    <cellStyle name="Followed Hyperlink" xfId="3164" builtinId="9" hidden="1"/>
    <cellStyle name="Followed Hyperlink" xfId="3165" builtinId="9" hidden="1"/>
    <cellStyle name="Followed Hyperlink" xfId="3166" builtinId="9" hidden="1"/>
    <cellStyle name="Followed Hyperlink" xfId="3167" builtinId="9" hidden="1"/>
    <cellStyle name="Followed Hyperlink" xfId="3168" builtinId="9" hidden="1"/>
    <cellStyle name="Followed Hyperlink" xfId="3169" builtinId="9" hidden="1"/>
    <cellStyle name="Followed Hyperlink" xfId="3170" builtinId="9" hidden="1"/>
    <cellStyle name="Followed Hyperlink" xfId="3171" builtinId="9" hidden="1"/>
    <cellStyle name="Followed Hyperlink" xfId="3172" builtinId="9" hidden="1"/>
    <cellStyle name="Followed Hyperlink" xfId="3173" builtinId="9" hidden="1"/>
    <cellStyle name="Followed Hyperlink" xfId="3174" builtinId="9" hidden="1"/>
    <cellStyle name="Followed Hyperlink" xfId="3175" builtinId="9" hidden="1"/>
    <cellStyle name="Followed Hyperlink" xfId="3176" builtinId="9" hidden="1"/>
    <cellStyle name="Followed Hyperlink" xfId="3177" builtinId="9" hidden="1"/>
    <cellStyle name="Followed Hyperlink" xfId="3178" builtinId="9" hidden="1"/>
    <cellStyle name="Followed Hyperlink" xfId="3179" builtinId="9" hidden="1"/>
    <cellStyle name="Followed Hyperlink" xfId="3180" builtinId="9" hidden="1"/>
    <cellStyle name="Followed Hyperlink" xfId="3181" builtinId="9" hidden="1"/>
    <cellStyle name="Followed Hyperlink" xfId="3182" builtinId="9" hidden="1"/>
    <cellStyle name="Followed Hyperlink" xfId="3183" builtinId="9" hidden="1"/>
    <cellStyle name="Followed Hyperlink" xfId="3184" builtinId="9" hidden="1"/>
    <cellStyle name="Followed Hyperlink" xfId="3185" builtinId="9" hidden="1"/>
    <cellStyle name="Followed Hyperlink" xfId="3186" builtinId="9" hidden="1"/>
    <cellStyle name="Followed Hyperlink" xfId="3187" builtinId="9" hidden="1"/>
    <cellStyle name="Followed Hyperlink" xfId="3188" builtinId="9" hidden="1"/>
    <cellStyle name="Followed Hyperlink" xfId="3189" builtinId="9" hidden="1"/>
    <cellStyle name="Followed Hyperlink" xfId="3190" builtinId="9" hidden="1"/>
    <cellStyle name="Followed Hyperlink" xfId="3191" builtinId="9" hidden="1"/>
    <cellStyle name="Followed Hyperlink" xfId="3192" builtinId="9" hidden="1"/>
    <cellStyle name="Followed Hyperlink" xfId="3193" builtinId="9" hidden="1"/>
    <cellStyle name="Followed Hyperlink" xfId="3194" builtinId="9" hidden="1"/>
    <cellStyle name="Followed Hyperlink" xfId="3195" builtinId="9" hidden="1"/>
    <cellStyle name="Followed Hyperlink" xfId="3196" builtinId="9" hidden="1"/>
    <cellStyle name="Followed Hyperlink" xfId="3197" builtinId="9" hidden="1"/>
    <cellStyle name="Followed Hyperlink" xfId="3198" builtinId="9" hidden="1"/>
    <cellStyle name="Followed Hyperlink" xfId="3199" builtinId="9" hidden="1"/>
    <cellStyle name="Followed Hyperlink" xfId="3200" builtinId="9" hidden="1"/>
    <cellStyle name="Followed Hyperlink" xfId="3201" builtinId="9" hidden="1"/>
    <cellStyle name="Followed Hyperlink" xfId="3202" builtinId="9" hidden="1"/>
    <cellStyle name="Followed Hyperlink" xfId="3203" builtinId="9" hidden="1"/>
    <cellStyle name="Followed Hyperlink" xfId="3204" builtinId="9" hidden="1"/>
    <cellStyle name="Followed Hyperlink" xfId="3205" builtinId="9" hidden="1"/>
    <cellStyle name="Followed Hyperlink" xfId="3206" builtinId="9" hidden="1"/>
    <cellStyle name="Followed Hyperlink" xfId="3207" builtinId="9" hidden="1"/>
    <cellStyle name="Followed Hyperlink" xfId="3208" builtinId="9" hidden="1"/>
    <cellStyle name="Followed Hyperlink" xfId="3209" builtinId="9" hidden="1"/>
    <cellStyle name="Followed Hyperlink" xfId="3210" builtinId="9" hidden="1"/>
    <cellStyle name="Followed Hyperlink" xfId="3211" builtinId="9" hidden="1"/>
    <cellStyle name="Followed Hyperlink" xfId="3212" builtinId="9" hidden="1"/>
    <cellStyle name="Followed Hyperlink" xfId="3213" builtinId="9" hidden="1"/>
    <cellStyle name="Followed Hyperlink" xfId="3214" builtinId="9" hidden="1"/>
    <cellStyle name="Followed Hyperlink" xfId="3215" builtinId="9" hidden="1"/>
    <cellStyle name="Followed Hyperlink" xfId="3216" builtinId="9" hidden="1"/>
    <cellStyle name="Followed Hyperlink" xfId="3217" builtinId="9" hidden="1"/>
    <cellStyle name="Followed Hyperlink" xfId="3218" builtinId="9" hidden="1"/>
    <cellStyle name="Followed Hyperlink" xfId="3219" builtinId="9" hidden="1"/>
    <cellStyle name="Followed Hyperlink" xfId="3220" builtinId="9" hidden="1"/>
    <cellStyle name="Followed Hyperlink" xfId="3221" builtinId="9" hidden="1"/>
    <cellStyle name="Followed Hyperlink" xfId="3222" builtinId="9" hidden="1"/>
    <cellStyle name="Followed Hyperlink" xfId="3223" builtinId="9" hidden="1"/>
    <cellStyle name="Followed Hyperlink" xfId="3224" builtinId="9" hidden="1"/>
    <cellStyle name="Followed Hyperlink" xfId="3225" builtinId="9" hidden="1"/>
    <cellStyle name="Followed Hyperlink" xfId="3226" builtinId="9" hidden="1"/>
    <cellStyle name="Followed Hyperlink" xfId="3227" builtinId="9" hidden="1"/>
    <cellStyle name="Followed Hyperlink" xfId="3228" builtinId="9" hidden="1"/>
    <cellStyle name="Followed Hyperlink" xfId="3229" builtinId="9" hidden="1"/>
    <cellStyle name="Followed Hyperlink" xfId="3230" builtinId="9" hidden="1"/>
    <cellStyle name="Followed Hyperlink" xfId="3231" builtinId="9" hidden="1"/>
    <cellStyle name="Followed Hyperlink" xfId="3232" builtinId="9" hidden="1"/>
    <cellStyle name="Followed Hyperlink" xfId="3233" builtinId="9" hidden="1"/>
    <cellStyle name="Followed Hyperlink" xfId="3234" builtinId="9" hidden="1"/>
    <cellStyle name="Followed Hyperlink" xfId="3235" builtinId="9" hidden="1"/>
    <cellStyle name="Followed Hyperlink" xfId="3236" builtinId="9" hidden="1"/>
    <cellStyle name="Followed Hyperlink" xfId="3237" builtinId="9" hidden="1"/>
    <cellStyle name="Followed Hyperlink" xfId="3238" builtinId="9" hidden="1"/>
    <cellStyle name="Followed Hyperlink" xfId="3239" builtinId="9" hidden="1"/>
    <cellStyle name="Followed Hyperlink" xfId="3240" builtinId="9" hidden="1"/>
    <cellStyle name="Followed Hyperlink" xfId="3241" builtinId="9" hidden="1"/>
    <cellStyle name="Followed Hyperlink" xfId="3242" builtinId="9" hidden="1"/>
    <cellStyle name="Followed Hyperlink" xfId="3243" builtinId="9" hidden="1"/>
    <cellStyle name="Followed Hyperlink" xfId="3244" builtinId="9" hidden="1"/>
    <cellStyle name="Followed Hyperlink" xfId="3245" builtinId="9" hidden="1"/>
    <cellStyle name="Followed Hyperlink" xfId="3246" builtinId="9" hidden="1"/>
    <cellStyle name="Followed Hyperlink" xfId="3247" builtinId="9" hidden="1"/>
    <cellStyle name="Followed Hyperlink" xfId="3248" builtinId="9" hidden="1"/>
    <cellStyle name="Followed Hyperlink" xfId="3249" builtinId="9" hidden="1"/>
    <cellStyle name="Followed Hyperlink" xfId="3250" builtinId="9" hidden="1"/>
    <cellStyle name="Followed Hyperlink" xfId="3251" builtinId="9" hidden="1"/>
    <cellStyle name="Followed Hyperlink" xfId="3252" builtinId="9" hidden="1"/>
    <cellStyle name="Followed Hyperlink" xfId="3253" builtinId="9" hidden="1"/>
    <cellStyle name="Followed Hyperlink" xfId="3254" builtinId="9" hidden="1"/>
    <cellStyle name="Followed Hyperlink" xfId="3255" builtinId="9" hidden="1"/>
    <cellStyle name="Followed Hyperlink" xfId="3256" builtinId="9" hidden="1"/>
    <cellStyle name="Followed Hyperlink" xfId="3257" builtinId="9" hidden="1"/>
    <cellStyle name="Followed Hyperlink" xfId="3258" builtinId="9" hidden="1"/>
    <cellStyle name="Followed Hyperlink" xfId="3259" builtinId="9" hidden="1"/>
    <cellStyle name="Followed Hyperlink" xfId="3260" builtinId="9" hidden="1"/>
    <cellStyle name="Followed Hyperlink" xfId="3261" builtinId="9" hidden="1"/>
    <cellStyle name="Followed Hyperlink" xfId="3262" builtinId="9" hidden="1"/>
    <cellStyle name="Followed Hyperlink" xfId="3263" builtinId="9" hidden="1"/>
    <cellStyle name="Followed Hyperlink" xfId="3264" builtinId="9" hidden="1"/>
    <cellStyle name="Followed Hyperlink" xfId="3265" builtinId="9" hidden="1"/>
    <cellStyle name="Followed Hyperlink" xfId="3266" builtinId="9" hidden="1"/>
    <cellStyle name="Followed Hyperlink" xfId="3267" builtinId="9" hidden="1"/>
    <cellStyle name="Followed Hyperlink" xfId="3268" builtinId="9" hidden="1"/>
    <cellStyle name="Followed Hyperlink" xfId="3269" builtinId="9" hidden="1"/>
    <cellStyle name="Followed Hyperlink" xfId="3270" builtinId="9" hidden="1"/>
    <cellStyle name="Followed Hyperlink" xfId="3271" builtinId="9" hidden="1"/>
    <cellStyle name="Followed Hyperlink" xfId="3272" builtinId="9" hidden="1"/>
    <cellStyle name="Followed Hyperlink" xfId="3273" builtinId="9" hidden="1"/>
    <cellStyle name="Followed Hyperlink" xfId="3274" builtinId="9" hidden="1"/>
    <cellStyle name="Followed Hyperlink" xfId="3275" builtinId="9" hidden="1"/>
    <cellStyle name="Followed Hyperlink" xfId="3276" builtinId="9" hidden="1"/>
    <cellStyle name="Followed Hyperlink" xfId="3277" builtinId="9" hidden="1"/>
    <cellStyle name="Followed Hyperlink" xfId="3278" builtinId="9" hidden="1"/>
    <cellStyle name="Followed Hyperlink" xfId="3279" builtinId="9" hidden="1"/>
    <cellStyle name="Followed Hyperlink" xfId="3280" builtinId="9" hidden="1"/>
    <cellStyle name="Followed Hyperlink" xfId="3281" builtinId="9" hidden="1"/>
    <cellStyle name="Followed Hyperlink" xfId="3282" builtinId="9" hidden="1"/>
    <cellStyle name="Followed Hyperlink" xfId="3283" builtinId="9" hidden="1"/>
    <cellStyle name="Followed Hyperlink" xfId="3284" builtinId="9" hidden="1"/>
    <cellStyle name="Followed Hyperlink" xfId="3285" builtinId="9" hidden="1"/>
    <cellStyle name="Followed Hyperlink" xfId="3286" builtinId="9" hidden="1"/>
    <cellStyle name="Followed Hyperlink" xfId="3287" builtinId="9" hidden="1"/>
    <cellStyle name="Followed Hyperlink" xfId="3288" builtinId="9" hidden="1"/>
    <cellStyle name="Followed Hyperlink" xfId="3289" builtinId="9" hidden="1"/>
    <cellStyle name="Followed Hyperlink" xfId="3290" builtinId="9" hidden="1"/>
    <cellStyle name="Followed Hyperlink" xfId="3291" builtinId="9" hidden="1"/>
    <cellStyle name="Followed Hyperlink" xfId="3292" builtinId="9" hidden="1"/>
    <cellStyle name="Followed Hyperlink" xfId="3293" builtinId="9" hidden="1"/>
    <cellStyle name="Followed Hyperlink" xfId="3294" builtinId="9" hidden="1"/>
    <cellStyle name="Followed Hyperlink" xfId="3295" builtinId="9" hidden="1"/>
    <cellStyle name="Followed Hyperlink" xfId="3296" builtinId="9" hidden="1"/>
    <cellStyle name="Followed Hyperlink" xfId="3297" builtinId="9" hidden="1"/>
    <cellStyle name="Followed Hyperlink" xfId="3298" builtinId="9" hidden="1"/>
    <cellStyle name="Followed Hyperlink" xfId="3299" builtinId="9" hidden="1"/>
    <cellStyle name="Followed Hyperlink" xfId="3300" builtinId="9" hidden="1"/>
    <cellStyle name="Followed Hyperlink" xfId="3301" builtinId="9" hidden="1"/>
    <cellStyle name="Followed Hyperlink" xfId="3302" builtinId="9" hidden="1"/>
    <cellStyle name="Followed Hyperlink" xfId="3303" builtinId="9" hidden="1"/>
    <cellStyle name="Followed Hyperlink" xfId="3304" builtinId="9" hidden="1"/>
    <cellStyle name="Followed Hyperlink" xfId="3305" builtinId="9" hidden="1"/>
    <cellStyle name="Followed Hyperlink" xfId="3306" builtinId="9" hidden="1"/>
    <cellStyle name="Followed Hyperlink" xfId="3307" builtinId="9" hidden="1"/>
    <cellStyle name="Followed Hyperlink" xfId="3308" builtinId="9" hidden="1"/>
    <cellStyle name="Followed Hyperlink" xfId="3309" builtinId="9" hidden="1"/>
    <cellStyle name="Followed Hyperlink" xfId="3310" builtinId="9" hidden="1"/>
    <cellStyle name="Followed Hyperlink" xfId="3311" builtinId="9" hidden="1"/>
    <cellStyle name="Followed Hyperlink" xfId="3312" builtinId="9" hidden="1"/>
    <cellStyle name="Followed Hyperlink" xfId="3313" builtinId="9" hidden="1"/>
    <cellStyle name="Followed Hyperlink" xfId="3314" builtinId="9" hidden="1"/>
    <cellStyle name="Followed Hyperlink" xfId="3315" builtinId="9" hidden="1"/>
    <cellStyle name="Followed Hyperlink" xfId="3316" builtinId="9" hidden="1"/>
    <cellStyle name="Followed Hyperlink" xfId="3317" builtinId="9" hidden="1"/>
    <cellStyle name="Followed Hyperlink" xfId="3318" builtinId="9" hidden="1"/>
    <cellStyle name="Followed Hyperlink" xfId="3319" builtinId="9" hidden="1"/>
    <cellStyle name="Followed Hyperlink" xfId="3320" builtinId="9" hidden="1"/>
    <cellStyle name="Followed Hyperlink" xfId="3321" builtinId="9" hidden="1"/>
    <cellStyle name="Followed Hyperlink" xfId="3322" builtinId="9" hidden="1"/>
    <cellStyle name="Followed Hyperlink" xfId="3323" builtinId="9" hidden="1"/>
    <cellStyle name="Followed Hyperlink" xfId="3324" builtinId="9" hidden="1"/>
    <cellStyle name="Followed Hyperlink" xfId="3325" builtinId="9" hidden="1"/>
    <cellStyle name="Followed Hyperlink" xfId="3326" builtinId="9" hidden="1"/>
    <cellStyle name="Followed Hyperlink" xfId="3327" builtinId="9" hidden="1"/>
    <cellStyle name="Followed Hyperlink" xfId="3328" builtinId="9" hidden="1"/>
    <cellStyle name="Followed Hyperlink" xfId="3329" builtinId="9" hidden="1"/>
    <cellStyle name="Followed Hyperlink" xfId="3330" builtinId="9" hidden="1"/>
    <cellStyle name="Followed Hyperlink" xfId="3331" builtinId="9" hidden="1"/>
    <cellStyle name="Followed Hyperlink" xfId="3332" builtinId="9" hidden="1"/>
    <cellStyle name="Followed Hyperlink" xfId="3333" builtinId="9" hidden="1"/>
    <cellStyle name="Followed Hyperlink" xfId="3334" builtinId="9" hidden="1"/>
    <cellStyle name="Followed Hyperlink" xfId="3335" builtinId="9" hidden="1"/>
    <cellStyle name="Followed Hyperlink" xfId="3336" builtinId="9" hidden="1"/>
    <cellStyle name="Followed Hyperlink" xfId="3337" builtinId="9" hidden="1"/>
    <cellStyle name="Followed Hyperlink" xfId="3338" builtinId="9" hidden="1"/>
    <cellStyle name="Followed Hyperlink" xfId="3339" builtinId="9" hidden="1"/>
    <cellStyle name="Followed Hyperlink" xfId="3340" builtinId="9" hidden="1"/>
    <cellStyle name="Followed Hyperlink" xfId="3341" builtinId="9" hidden="1"/>
    <cellStyle name="Followed Hyperlink" xfId="3342" builtinId="9" hidden="1"/>
    <cellStyle name="Followed Hyperlink" xfId="3343" builtinId="9" hidden="1"/>
    <cellStyle name="Followed Hyperlink" xfId="3344" builtinId="9" hidden="1"/>
    <cellStyle name="Followed Hyperlink" xfId="3345" builtinId="9" hidden="1"/>
    <cellStyle name="Followed Hyperlink" xfId="3346" builtinId="9" hidden="1"/>
    <cellStyle name="Followed Hyperlink" xfId="3347" builtinId="9" hidden="1"/>
    <cellStyle name="Followed Hyperlink" xfId="3348" builtinId="9" hidden="1"/>
    <cellStyle name="Followed Hyperlink" xfId="3349" builtinId="9" hidden="1"/>
    <cellStyle name="Followed Hyperlink" xfId="3350" builtinId="9" hidden="1"/>
    <cellStyle name="Followed Hyperlink" xfId="3351" builtinId="9" hidden="1"/>
    <cellStyle name="Followed Hyperlink" xfId="3352" builtinId="9" hidden="1"/>
    <cellStyle name="Followed Hyperlink" xfId="3353" builtinId="9" hidden="1"/>
    <cellStyle name="Followed Hyperlink" xfId="3354" builtinId="9" hidden="1"/>
    <cellStyle name="Followed Hyperlink" xfId="3355" builtinId="9" hidden="1"/>
    <cellStyle name="Followed Hyperlink" xfId="3356" builtinId="9" hidden="1"/>
    <cellStyle name="Followed Hyperlink" xfId="3357" builtinId="9" hidden="1"/>
    <cellStyle name="Followed Hyperlink" xfId="3358" builtinId="9" hidden="1"/>
    <cellStyle name="Followed Hyperlink" xfId="3359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/>
    <cellStyle name="Normal" xfId="0" builtinId="0"/>
    <cellStyle name="Normal 2" xfId="154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theme" Target="theme/theme1.xml"/><Relationship Id="rId28" Type="http://schemas.openxmlformats.org/officeDocument/2006/relationships/styles" Target="styles.xml"/><Relationship Id="rId29" Type="http://schemas.openxmlformats.org/officeDocument/2006/relationships/sharedStrings" Target="sharedStrings.xml"/><Relationship Id="rId30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83"/>
  <sheetViews>
    <sheetView tabSelected="1" workbookViewId="0">
      <pane ySplit="1" topLeftCell="A2" activePane="bottomLeft" state="frozen"/>
      <selection pane="bottomLeft"/>
    </sheetView>
  </sheetViews>
  <sheetFormatPr baseColWidth="10" defaultRowHeight="15" x14ac:dyDescent="0"/>
  <cols>
    <col min="1" max="1" width="30.5" style="19" bestFit="1" customWidth="1"/>
    <col min="2" max="2" width="12" style="19" customWidth="1"/>
    <col min="3" max="3" width="24.83203125" style="19" bestFit="1" customWidth="1"/>
    <col min="4" max="4" width="20" style="19" bestFit="1" customWidth="1"/>
    <col min="5" max="5" width="17" style="19" bestFit="1" customWidth="1"/>
    <col min="6" max="6" width="12.6640625" style="19" bestFit="1" customWidth="1"/>
    <col min="7" max="7" width="6" style="19" bestFit="1" customWidth="1"/>
    <col min="8" max="8" width="26.1640625" style="19" bestFit="1" customWidth="1"/>
    <col min="9" max="9" width="13.5" customWidth="1"/>
    <col min="10" max="10" width="13" customWidth="1"/>
    <col min="11" max="11" width="22" bestFit="1" customWidth="1"/>
    <col min="12" max="13" width="9.1640625" customWidth="1"/>
    <col min="14" max="14" width="13.6640625" bestFit="1" customWidth="1"/>
    <col min="15" max="15" width="7.6640625" bestFit="1" customWidth="1"/>
    <col min="16" max="16" width="21.1640625" customWidth="1"/>
    <col min="17" max="17" width="39.83203125" bestFit="1" customWidth="1"/>
    <col min="19" max="19" width="8.6640625" bestFit="1" customWidth="1"/>
    <col min="20" max="20" width="3.6640625" customWidth="1"/>
    <col min="21" max="21" width="10.1640625" customWidth="1"/>
    <col min="22" max="22" width="8.5" bestFit="1" customWidth="1"/>
    <col min="23" max="23" width="4.33203125" customWidth="1"/>
    <col min="24" max="24" width="9.1640625" customWidth="1"/>
    <col min="26" max="26" width="4.5" customWidth="1"/>
  </cols>
  <sheetData>
    <row r="1" spans="1:28" ht="16">
      <c r="A1" s="3" t="s">
        <v>9</v>
      </c>
      <c r="B1" s="3" t="s">
        <v>20</v>
      </c>
      <c r="C1" s="3" t="s">
        <v>21</v>
      </c>
      <c r="D1" s="3" t="s">
        <v>23</v>
      </c>
      <c r="E1" s="3" t="s">
        <v>24</v>
      </c>
      <c r="F1" s="3" t="s">
        <v>10</v>
      </c>
      <c r="G1" s="3" t="s">
        <v>22</v>
      </c>
      <c r="H1" s="3" t="s">
        <v>8</v>
      </c>
      <c r="K1" s="3" t="s">
        <v>8</v>
      </c>
      <c r="L1" s="3" t="s">
        <v>22</v>
      </c>
      <c r="M1" s="40" t="s">
        <v>3466</v>
      </c>
      <c r="N1" s="40" t="s">
        <v>3280</v>
      </c>
      <c r="O1" s="40" t="s">
        <v>3279</v>
      </c>
      <c r="P1" s="3" t="s">
        <v>23</v>
      </c>
      <c r="Q1" s="40" t="s">
        <v>3309</v>
      </c>
      <c r="R1" s="40" t="s">
        <v>3448</v>
      </c>
      <c r="S1" s="40" t="s">
        <v>3318</v>
      </c>
      <c r="U1" s="40" t="s">
        <v>3449</v>
      </c>
      <c r="V1" s="40" t="s">
        <v>3342</v>
      </c>
      <c r="X1" s="3" t="s">
        <v>3480</v>
      </c>
      <c r="Y1" s="3" t="s">
        <v>3481</v>
      </c>
      <c r="AA1" s="3" t="s">
        <v>3482</v>
      </c>
      <c r="AB1" s="3" t="s">
        <v>3483</v>
      </c>
    </row>
    <row r="2" spans="1:28">
      <c r="A2" s="8" t="str">
        <f t="shared" ref="A2:A7" si="0">CONCATENATE("RV_",B2,"_",D2,"_",G2,"_",E2)</f>
        <v>RV_AB383167_Brazil_Bat_1998</v>
      </c>
      <c r="B2" s="18" t="s">
        <v>1941</v>
      </c>
      <c r="C2" s="18" t="s">
        <v>1855</v>
      </c>
      <c r="D2" s="18" t="s">
        <v>825</v>
      </c>
      <c r="E2" s="18">
        <v>1998</v>
      </c>
      <c r="F2" s="18" t="s">
        <v>13</v>
      </c>
      <c r="G2" s="18" t="s">
        <v>1829</v>
      </c>
      <c r="H2" s="7" t="s">
        <v>3443</v>
      </c>
      <c r="K2" s="9" t="s">
        <v>2083</v>
      </c>
      <c r="L2" s="18" t="s">
        <v>1829</v>
      </c>
      <c r="M2" s="132">
        <v>48</v>
      </c>
      <c r="N2" s="78" t="s">
        <v>3276</v>
      </c>
      <c r="O2" s="120">
        <v>9</v>
      </c>
      <c r="P2" s="123" t="s">
        <v>2036</v>
      </c>
      <c r="Q2" s="122" t="s">
        <v>3445</v>
      </c>
      <c r="R2" s="71">
        <v>0.86699999999999999</v>
      </c>
      <c r="S2" s="71">
        <v>0.86699999999999999</v>
      </c>
      <c r="U2" s="71">
        <v>0.86699999999999999</v>
      </c>
      <c r="V2" s="71">
        <v>0.86699999999999999</v>
      </c>
      <c r="X2" s="43">
        <v>7.0000000000000007E-2</v>
      </c>
      <c r="Y2" s="43">
        <v>7.0000000000000007E-2</v>
      </c>
      <c r="Z2" s="11"/>
      <c r="AA2" s="43">
        <v>7.0000000000000007E-2</v>
      </c>
      <c r="AB2" s="43">
        <v>7.0000000000000007E-2</v>
      </c>
    </row>
    <row r="3" spans="1:28">
      <c r="A3" s="8" t="str">
        <f t="shared" si="0"/>
        <v>RV_AB383172_Brazil_Bat_1999</v>
      </c>
      <c r="B3" s="18" t="s">
        <v>1945</v>
      </c>
      <c r="C3" s="18" t="s">
        <v>1851</v>
      </c>
      <c r="D3" s="18" t="s">
        <v>181</v>
      </c>
      <c r="E3" s="18">
        <v>1999</v>
      </c>
      <c r="F3" s="18" t="s">
        <v>13</v>
      </c>
      <c r="G3" s="18" t="s">
        <v>1829</v>
      </c>
      <c r="H3" s="7" t="s">
        <v>2092</v>
      </c>
      <c r="K3" s="9" t="s">
        <v>2092</v>
      </c>
      <c r="L3" s="18" t="s">
        <v>1829</v>
      </c>
      <c r="M3" s="132">
        <v>43</v>
      </c>
      <c r="N3" s="78" t="s">
        <v>3276</v>
      </c>
      <c r="O3" s="120">
        <v>9</v>
      </c>
      <c r="P3" s="120" t="s">
        <v>181</v>
      </c>
      <c r="Q3" s="122" t="s">
        <v>3445</v>
      </c>
      <c r="R3" s="62">
        <v>0.93400000000000005</v>
      </c>
      <c r="S3" s="62">
        <v>0.93400000000000005</v>
      </c>
      <c r="U3" s="62">
        <v>0.93400000000000005</v>
      </c>
      <c r="V3" s="62">
        <v>0.93400000000000005</v>
      </c>
      <c r="X3" s="18"/>
      <c r="Y3" s="18"/>
      <c r="AA3" s="18"/>
      <c r="AB3" s="18"/>
    </row>
    <row r="4" spans="1:28">
      <c r="A4" s="8" t="str">
        <f t="shared" si="0"/>
        <v>RV_AB449215_Brazil_Bat_2000</v>
      </c>
      <c r="B4" s="18" t="s">
        <v>1951</v>
      </c>
      <c r="C4" s="18" t="s">
        <v>1869</v>
      </c>
      <c r="D4" s="18" t="s">
        <v>825</v>
      </c>
      <c r="E4" s="18">
        <v>2000</v>
      </c>
      <c r="F4" s="18" t="s">
        <v>13</v>
      </c>
      <c r="G4" s="18" t="s">
        <v>1829</v>
      </c>
      <c r="H4" s="7" t="s">
        <v>2089</v>
      </c>
      <c r="K4" s="69"/>
      <c r="N4" s="35"/>
      <c r="O4" s="34"/>
    </row>
    <row r="5" spans="1:28" ht="18">
      <c r="A5" s="8" t="str">
        <f t="shared" si="0"/>
        <v>RV_AB449216_Brazil_Bat_1999</v>
      </c>
      <c r="B5" s="18" t="s">
        <v>1952</v>
      </c>
      <c r="C5" s="18" t="s">
        <v>1863</v>
      </c>
      <c r="D5" s="18" t="s">
        <v>825</v>
      </c>
      <c r="E5" s="18">
        <v>1999</v>
      </c>
      <c r="F5" s="18" t="s">
        <v>13</v>
      </c>
      <c r="G5" s="18" t="s">
        <v>1829</v>
      </c>
      <c r="H5" s="7" t="s">
        <v>2089</v>
      </c>
      <c r="K5" s="69"/>
      <c r="N5" s="35"/>
      <c r="O5" s="34"/>
      <c r="Q5" s="97" t="s">
        <v>3322</v>
      </c>
      <c r="R5" s="41">
        <f>AVERAGE(R2:R3)</f>
        <v>0.90050000000000008</v>
      </c>
      <c r="S5" s="41">
        <f>((S2*1)+(S3*6))/7</f>
        <v>0.92442857142857149</v>
      </c>
      <c r="U5" s="41">
        <f>AVERAGE(U2:U3)</f>
        <v>0.90050000000000008</v>
      </c>
      <c r="V5" s="41">
        <f>((V2*1)+(V3*1))/2</f>
        <v>0.90050000000000008</v>
      </c>
      <c r="X5" s="41">
        <f>AVERAGE(X2:X3)</f>
        <v>7.0000000000000007E-2</v>
      </c>
      <c r="Y5" s="41">
        <f>AVERAGE(Y2:Y3)</f>
        <v>7.0000000000000007E-2</v>
      </c>
      <c r="AA5" s="41">
        <f>AVERAGE(AA2:AA3)</f>
        <v>7.0000000000000007E-2</v>
      </c>
      <c r="AB5" s="41">
        <f>AVERAGE(AB2:AB3)</f>
        <v>7.0000000000000007E-2</v>
      </c>
    </row>
    <row r="6" spans="1:28" ht="18">
      <c r="A6" s="8" t="str">
        <f t="shared" si="0"/>
        <v>RV_AB449217_Brazil_Bat_2002</v>
      </c>
      <c r="B6" s="18" t="s">
        <v>1953</v>
      </c>
      <c r="C6" s="18" t="s">
        <v>1865</v>
      </c>
      <c r="D6" s="18" t="s">
        <v>825</v>
      </c>
      <c r="E6" s="18">
        <v>2002</v>
      </c>
      <c r="F6" s="18" t="s">
        <v>13</v>
      </c>
      <c r="G6" s="18" t="s">
        <v>1829</v>
      </c>
      <c r="H6" s="7" t="s">
        <v>2089</v>
      </c>
      <c r="K6" s="69"/>
      <c r="N6" s="35"/>
      <c r="O6" s="34"/>
      <c r="Q6" s="97" t="s">
        <v>7</v>
      </c>
      <c r="R6" s="98">
        <f>STDEV(R2:R3)/SQRT(2)</f>
        <v>3.3500000000000023E-2</v>
      </c>
      <c r="S6" s="98">
        <f>STDEV(S2:S3)/SQRT(2)</f>
        <v>3.3500000000000023E-2</v>
      </c>
      <c r="U6" s="98">
        <f>STDEV(U2:U3)/SQRT(2)</f>
        <v>3.3500000000000023E-2</v>
      </c>
      <c r="V6" s="98">
        <f>STDEV(V2:V3)/SQRT(2)</f>
        <v>3.3500000000000023E-2</v>
      </c>
      <c r="X6" s="98">
        <v>0</v>
      </c>
      <c r="Y6" s="98">
        <v>0</v>
      </c>
      <c r="AA6" s="98">
        <v>0</v>
      </c>
      <c r="AB6" s="98">
        <v>0</v>
      </c>
    </row>
    <row r="7" spans="1:28">
      <c r="A7" s="8" t="str">
        <f t="shared" si="0"/>
        <v>RV_EU293116_Argentina_Bat_1997</v>
      </c>
      <c r="B7" s="18" t="s">
        <v>3330</v>
      </c>
      <c r="C7" s="18" t="s">
        <v>2074</v>
      </c>
      <c r="D7" s="18" t="s">
        <v>1180</v>
      </c>
      <c r="E7" s="18">
        <v>1997</v>
      </c>
      <c r="F7" s="18" t="s">
        <v>13</v>
      </c>
      <c r="G7" s="18" t="s">
        <v>1829</v>
      </c>
      <c r="H7" s="9" t="s">
        <v>2083</v>
      </c>
      <c r="K7" s="69"/>
      <c r="N7" s="35"/>
      <c r="O7" s="34"/>
    </row>
    <row r="8" spans="1:28" ht="9" customHeight="1">
      <c r="A8" s="25"/>
      <c r="B8" s="30"/>
      <c r="C8" s="30"/>
      <c r="D8" s="30"/>
      <c r="E8" s="30"/>
      <c r="F8" s="30"/>
      <c r="G8" s="30"/>
      <c r="H8" s="118"/>
      <c r="K8" s="69"/>
      <c r="N8" s="35"/>
      <c r="O8" s="34"/>
    </row>
    <row r="9" spans="1:28">
      <c r="A9" s="8" t="str">
        <f t="shared" ref="A9:A19" si="1">CONCATENATE("RV_",B9,"_",D9,"_",G9,"_",E9)</f>
        <v>RV_AB201806_Brazil_Bat_1998</v>
      </c>
      <c r="B9" s="18" t="s">
        <v>1848</v>
      </c>
      <c r="C9" s="18" t="s">
        <v>1849</v>
      </c>
      <c r="D9" s="18" t="s">
        <v>181</v>
      </c>
      <c r="E9" s="18">
        <v>1998</v>
      </c>
      <c r="F9" s="18" t="s">
        <v>12</v>
      </c>
      <c r="G9" s="18" t="s">
        <v>1829</v>
      </c>
      <c r="H9" s="7" t="s">
        <v>2092</v>
      </c>
      <c r="K9" s="69"/>
      <c r="N9" s="35"/>
      <c r="O9" s="34"/>
    </row>
    <row r="10" spans="1:28">
      <c r="A10" s="8" t="str">
        <f t="shared" si="1"/>
        <v>RV_AB201807_Brazil_Bat_1999</v>
      </c>
      <c r="B10" s="18" t="s">
        <v>1850</v>
      </c>
      <c r="C10" s="18" t="s">
        <v>1851</v>
      </c>
      <c r="D10" s="18" t="s">
        <v>181</v>
      </c>
      <c r="E10" s="18">
        <v>1999</v>
      </c>
      <c r="F10" s="18" t="s">
        <v>12</v>
      </c>
      <c r="G10" s="18" t="s">
        <v>1829</v>
      </c>
      <c r="H10" s="7" t="s">
        <v>2092</v>
      </c>
      <c r="K10" s="69"/>
      <c r="N10" s="35"/>
      <c r="O10" s="34"/>
    </row>
    <row r="11" spans="1:28">
      <c r="A11" s="8" t="str">
        <f t="shared" si="1"/>
        <v>RV_AB201808_Brazil_Bat_2001</v>
      </c>
      <c r="B11" s="18" t="s">
        <v>1852</v>
      </c>
      <c r="C11" s="18" t="s">
        <v>1853</v>
      </c>
      <c r="D11" s="18" t="s">
        <v>181</v>
      </c>
      <c r="E11" s="18">
        <v>2001</v>
      </c>
      <c r="F11" s="18" t="s">
        <v>12</v>
      </c>
      <c r="G11" s="18" t="s">
        <v>1829</v>
      </c>
      <c r="H11" s="7" t="s">
        <v>2092</v>
      </c>
      <c r="K11" s="69"/>
      <c r="N11" s="35"/>
      <c r="O11" s="34"/>
    </row>
    <row r="12" spans="1:28">
      <c r="A12" s="8" t="str">
        <f t="shared" si="1"/>
        <v>RV_AB201809_Brazil_Bat_1998</v>
      </c>
      <c r="B12" s="18" t="s">
        <v>1854</v>
      </c>
      <c r="C12" s="18" t="s">
        <v>1855</v>
      </c>
      <c r="D12" s="18" t="s">
        <v>825</v>
      </c>
      <c r="E12" s="18">
        <v>1998</v>
      </c>
      <c r="F12" s="18" t="s">
        <v>12</v>
      </c>
      <c r="G12" s="18" t="s">
        <v>1829</v>
      </c>
      <c r="H12" s="7" t="s">
        <v>3443</v>
      </c>
      <c r="K12" s="69"/>
      <c r="N12" s="35"/>
      <c r="O12" s="34"/>
      <c r="Q12" s="35"/>
    </row>
    <row r="13" spans="1:28">
      <c r="A13" s="8" t="str">
        <f t="shared" si="1"/>
        <v>RV_AB201815_Brazil_Bat_1999</v>
      </c>
      <c r="B13" s="18" t="s">
        <v>1862</v>
      </c>
      <c r="C13" s="18" t="s">
        <v>1863</v>
      </c>
      <c r="D13" s="18" t="s">
        <v>825</v>
      </c>
      <c r="E13" s="18">
        <v>1999</v>
      </c>
      <c r="F13" s="18" t="s">
        <v>12</v>
      </c>
      <c r="G13" s="18" t="s">
        <v>1829</v>
      </c>
      <c r="H13" s="7" t="s">
        <v>2089</v>
      </c>
      <c r="N13" s="35"/>
    </row>
    <row r="14" spans="1:28">
      <c r="A14" s="8" t="str">
        <f t="shared" si="1"/>
        <v>RV_AB201816_Brazil_Bat_2002</v>
      </c>
      <c r="B14" s="18" t="s">
        <v>1864</v>
      </c>
      <c r="C14" s="18" t="s">
        <v>1865</v>
      </c>
      <c r="D14" s="18" t="s">
        <v>825</v>
      </c>
      <c r="E14" s="18">
        <v>2002</v>
      </c>
      <c r="F14" s="18" t="s">
        <v>12</v>
      </c>
      <c r="G14" s="18" t="s">
        <v>1829</v>
      </c>
      <c r="H14" s="7" t="s">
        <v>2089</v>
      </c>
      <c r="N14" s="35"/>
    </row>
    <row r="15" spans="1:28">
      <c r="A15" s="8" t="str">
        <f t="shared" si="1"/>
        <v>RV_AB201817_Brazil_Bat_2002</v>
      </c>
      <c r="B15" s="18" t="s">
        <v>1866</v>
      </c>
      <c r="C15" s="18" t="s">
        <v>1867</v>
      </c>
      <c r="D15" s="18" t="s">
        <v>825</v>
      </c>
      <c r="E15" s="18">
        <v>2002</v>
      </c>
      <c r="F15" s="18" t="s">
        <v>12</v>
      </c>
      <c r="G15" s="18" t="s">
        <v>1829</v>
      </c>
      <c r="H15" s="7" t="s">
        <v>2093</v>
      </c>
      <c r="N15" s="35"/>
    </row>
    <row r="16" spans="1:28">
      <c r="A16" s="8" t="str">
        <f t="shared" si="1"/>
        <v>RV_AB201818_Brazil_Bat_2000</v>
      </c>
      <c r="B16" s="18" t="s">
        <v>1868</v>
      </c>
      <c r="C16" s="18" t="s">
        <v>1869</v>
      </c>
      <c r="D16" s="18" t="s">
        <v>825</v>
      </c>
      <c r="E16" s="18">
        <v>2000</v>
      </c>
      <c r="F16" s="18" t="s">
        <v>12</v>
      </c>
      <c r="G16" s="18" t="s">
        <v>1829</v>
      </c>
      <c r="H16" s="7" t="s">
        <v>2089</v>
      </c>
      <c r="N16" s="35"/>
    </row>
    <row r="17" spans="1:14">
      <c r="A17" s="8" t="str">
        <f t="shared" si="1"/>
        <v>RV_AB297647_Brazil_Bat_2004</v>
      </c>
      <c r="B17" s="18" t="s">
        <v>1912</v>
      </c>
      <c r="C17" s="18" t="s">
        <v>1913</v>
      </c>
      <c r="D17" s="18" t="s">
        <v>181</v>
      </c>
      <c r="E17" s="18">
        <v>2004</v>
      </c>
      <c r="F17" s="18" t="s">
        <v>12</v>
      </c>
      <c r="G17" s="18" t="s">
        <v>1829</v>
      </c>
      <c r="H17" s="9" t="s">
        <v>2092</v>
      </c>
      <c r="N17" s="35"/>
    </row>
    <row r="18" spans="1:14">
      <c r="A18" s="8" t="str">
        <f t="shared" si="1"/>
        <v>RV_AB297648_Brazil_Bat_1990</v>
      </c>
      <c r="B18" s="18" t="s">
        <v>1914</v>
      </c>
      <c r="C18" s="18" t="s">
        <v>1915</v>
      </c>
      <c r="D18" s="18" t="s">
        <v>181</v>
      </c>
      <c r="E18" s="18">
        <v>1990</v>
      </c>
      <c r="F18" s="18" t="s">
        <v>12</v>
      </c>
      <c r="G18" s="18" t="s">
        <v>1829</v>
      </c>
      <c r="H18" s="7" t="s">
        <v>2092</v>
      </c>
    </row>
    <row r="19" spans="1:14">
      <c r="A19" s="8" t="str">
        <f t="shared" si="1"/>
        <v>RV_AB297649_Brazil_Bat_1990</v>
      </c>
      <c r="B19" s="18" t="s">
        <v>1916</v>
      </c>
      <c r="C19" s="18" t="s">
        <v>1917</v>
      </c>
      <c r="D19" s="18" t="s">
        <v>181</v>
      </c>
      <c r="E19" s="18">
        <v>1990</v>
      </c>
      <c r="F19" s="18" t="s">
        <v>12</v>
      </c>
      <c r="G19" s="18" t="s">
        <v>1829</v>
      </c>
      <c r="H19" s="7" t="s">
        <v>2092</v>
      </c>
    </row>
    <row r="20" spans="1:14">
      <c r="A20" s="8" t="str">
        <f t="shared" ref="A20:A23" si="2">CONCATENATE("RV_",B20,"_",D20,"_",G20,"_",E20)</f>
        <v>RV_EU293116_Argentina_Bat_1997</v>
      </c>
      <c r="B20" s="18" t="s">
        <v>2058</v>
      </c>
      <c r="C20" s="18" t="s">
        <v>2041</v>
      </c>
      <c r="D20" s="18" t="s">
        <v>2036</v>
      </c>
      <c r="E20" s="18">
        <v>1997</v>
      </c>
      <c r="F20" s="18" t="s">
        <v>12</v>
      </c>
      <c r="G20" s="18" t="s">
        <v>1829</v>
      </c>
      <c r="H20" s="9" t="s">
        <v>2083</v>
      </c>
    </row>
    <row r="21" spans="1:14">
      <c r="A21" s="8" t="str">
        <f t="shared" si="2"/>
        <v>RV_EU981920_Uruguay_Bat_2008</v>
      </c>
      <c r="B21" s="18" t="s">
        <v>2060</v>
      </c>
      <c r="C21" s="18" t="s">
        <v>2061</v>
      </c>
      <c r="D21" s="18" t="s">
        <v>2059</v>
      </c>
      <c r="E21" s="18">
        <v>2008</v>
      </c>
      <c r="F21" s="18" t="s">
        <v>12</v>
      </c>
      <c r="G21" s="18" t="s">
        <v>1829</v>
      </c>
      <c r="H21" s="9" t="s">
        <v>2083</v>
      </c>
    </row>
    <row r="22" spans="1:14">
      <c r="A22" s="8" t="str">
        <f t="shared" si="2"/>
        <v>RV_EU981924_Uruguay_Bat_2008</v>
      </c>
      <c r="B22" s="18" t="s">
        <v>2064</v>
      </c>
      <c r="C22" s="18" t="s">
        <v>2065</v>
      </c>
      <c r="D22" s="18" t="s">
        <v>2059</v>
      </c>
      <c r="E22" s="18">
        <v>2008</v>
      </c>
      <c r="F22" s="18" t="s">
        <v>12</v>
      </c>
      <c r="G22" s="18" t="s">
        <v>1829</v>
      </c>
      <c r="H22" s="7" t="s">
        <v>2089</v>
      </c>
    </row>
    <row r="23" spans="1:14">
      <c r="A23" s="8" t="str">
        <f t="shared" si="2"/>
        <v>RV_FJ228486_USA_Bat_2007</v>
      </c>
      <c r="B23" s="18" t="s">
        <v>2072</v>
      </c>
      <c r="C23" s="18" t="s">
        <v>2073</v>
      </c>
      <c r="D23" s="18" t="s">
        <v>180</v>
      </c>
      <c r="E23" s="18">
        <v>2007</v>
      </c>
      <c r="F23" s="18" t="s">
        <v>12</v>
      </c>
      <c r="G23" s="18" t="s">
        <v>1829</v>
      </c>
      <c r="H23" s="7" t="s">
        <v>2096</v>
      </c>
    </row>
    <row r="24" spans="1:14">
      <c r="A24" s="8"/>
      <c r="B24" s="18"/>
      <c r="C24" s="18"/>
      <c r="D24" s="18"/>
      <c r="E24" s="18"/>
      <c r="F24" s="18"/>
      <c r="G24" s="18"/>
      <c r="H24" s="18"/>
    </row>
    <row r="25" spans="1:14">
      <c r="A25" s="8"/>
      <c r="B25" s="18"/>
      <c r="C25" s="18"/>
      <c r="D25" s="18"/>
      <c r="E25" s="18"/>
      <c r="F25" s="18"/>
      <c r="G25" s="18"/>
      <c r="H25" s="18"/>
    </row>
    <row r="26" spans="1:14">
      <c r="A26" s="8"/>
      <c r="B26" s="18"/>
      <c r="C26" s="18"/>
      <c r="D26" s="18"/>
      <c r="E26" s="18"/>
      <c r="F26" s="18"/>
      <c r="G26" s="18"/>
      <c r="H26" s="18"/>
    </row>
    <row r="27" spans="1:14">
      <c r="A27" s="8"/>
      <c r="B27" s="18"/>
      <c r="C27" s="18"/>
      <c r="D27" s="18"/>
      <c r="E27" s="18"/>
      <c r="F27" s="18"/>
      <c r="G27" s="18"/>
      <c r="H27" s="18"/>
    </row>
    <row r="28" spans="1:14">
      <c r="A28" s="8"/>
      <c r="B28" s="18"/>
      <c r="C28" s="18"/>
      <c r="D28" s="18"/>
      <c r="E28" s="18"/>
      <c r="F28" s="18"/>
      <c r="G28" s="18"/>
      <c r="H28" s="18"/>
    </row>
    <row r="29" spans="1:14">
      <c r="A29" s="8"/>
      <c r="B29" s="18"/>
      <c r="C29" s="18"/>
      <c r="D29" s="18"/>
      <c r="E29" s="18"/>
      <c r="F29" s="18"/>
      <c r="G29" s="18"/>
      <c r="H29" s="18"/>
    </row>
    <row r="30" spans="1:14">
      <c r="A30" s="8"/>
      <c r="B30" s="18"/>
      <c r="C30" s="18"/>
      <c r="D30" s="18"/>
      <c r="E30" s="18"/>
      <c r="F30" s="18"/>
      <c r="G30" s="18"/>
      <c r="H30" s="18"/>
    </row>
    <row r="31" spans="1:14">
      <c r="A31" s="8"/>
      <c r="B31" s="18"/>
      <c r="C31" s="18"/>
      <c r="D31" s="18"/>
      <c r="E31" s="18"/>
      <c r="F31" s="18"/>
      <c r="G31" s="18"/>
      <c r="H31" s="18"/>
    </row>
    <row r="32" spans="1:14">
      <c r="A32" s="8"/>
      <c r="B32" s="18"/>
      <c r="C32" s="18"/>
      <c r="D32" s="18"/>
      <c r="E32" s="18"/>
      <c r="F32" s="18"/>
      <c r="G32" s="18"/>
      <c r="H32" s="18"/>
    </row>
    <row r="33" spans="1:10">
      <c r="A33" s="8"/>
      <c r="B33" s="18"/>
      <c r="C33" s="18"/>
      <c r="D33" s="18"/>
      <c r="E33" s="18"/>
      <c r="F33" s="18"/>
      <c r="G33" s="18"/>
      <c r="H33" s="18"/>
    </row>
    <row r="34" spans="1:10">
      <c r="A34" s="8"/>
      <c r="B34" s="18"/>
      <c r="C34" s="18"/>
      <c r="D34" s="18"/>
      <c r="E34" s="18"/>
      <c r="F34" s="18"/>
      <c r="G34" s="18"/>
      <c r="H34" s="18"/>
    </row>
    <row r="35" spans="1:10">
      <c r="A35" s="8"/>
      <c r="B35" s="18"/>
      <c r="C35" s="18"/>
      <c r="D35" s="18"/>
      <c r="E35" s="18"/>
      <c r="F35" s="18"/>
      <c r="G35" s="18"/>
      <c r="H35" s="18"/>
    </row>
    <row r="36" spans="1:10" ht="11" customHeight="1">
      <c r="A36" s="8"/>
      <c r="B36" s="18"/>
      <c r="C36" s="18"/>
      <c r="D36" s="18"/>
      <c r="E36" s="18"/>
      <c r="F36" s="18"/>
      <c r="G36" s="18"/>
      <c r="H36" s="18"/>
      <c r="I36" s="11"/>
      <c r="J36" s="17"/>
    </row>
    <row r="37" spans="1:10">
      <c r="A37" s="8"/>
      <c r="B37" s="18"/>
      <c r="C37" s="18"/>
      <c r="D37" s="18"/>
      <c r="E37" s="18"/>
      <c r="F37" s="18"/>
      <c r="G37" s="18"/>
      <c r="H37" s="18"/>
    </row>
    <row r="38" spans="1:10">
      <c r="A38" s="8"/>
      <c r="B38" s="18"/>
      <c r="C38" s="18"/>
      <c r="D38" s="18"/>
      <c r="E38" s="18"/>
      <c r="F38" s="18"/>
      <c r="G38" s="18"/>
      <c r="H38" s="18"/>
    </row>
    <row r="39" spans="1:10">
      <c r="A39" s="8"/>
      <c r="B39" s="18"/>
      <c r="C39" s="18"/>
      <c r="D39" s="18"/>
      <c r="E39" s="18"/>
      <c r="F39" s="18"/>
      <c r="G39" s="18"/>
      <c r="H39" s="18"/>
    </row>
    <row r="40" spans="1:10">
      <c r="A40" s="8"/>
      <c r="B40" s="18"/>
      <c r="C40" s="18"/>
      <c r="D40" s="18"/>
      <c r="E40" s="18"/>
      <c r="F40" s="18"/>
      <c r="G40" s="18"/>
      <c r="H40" s="18"/>
    </row>
    <row r="41" spans="1:10">
      <c r="A41" s="8"/>
      <c r="B41" s="18"/>
      <c r="C41" s="18"/>
      <c r="D41" s="18"/>
      <c r="E41" s="18"/>
      <c r="F41" s="18"/>
      <c r="G41" s="18"/>
      <c r="H41" s="18"/>
    </row>
    <row r="42" spans="1:10">
      <c r="A42" s="8"/>
      <c r="B42" s="18"/>
      <c r="C42" s="18"/>
      <c r="D42" s="18"/>
      <c r="E42" s="18"/>
      <c r="F42" s="18"/>
      <c r="G42" s="18"/>
      <c r="H42" s="18"/>
    </row>
    <row r="43" spans="1:10">
      <c r="A43" s="8"/>
      <c r="B43" s="18"/>
      <c r="C43" s="18"/>
      <c r="D43" s="18"/>
      <c r="E43" s="18"/>
      <c r="F43" s="18"/>
      <c r="G43" s="18"/>
      <c r="H43" s="18"/>
    </row>
    <row r="44" spans="1:10">
      <c r="A44" s="8"/>
      <c r="B44" s="18"/>
      <c r="C44" s="18"/>
      <c r="D44" s="18"/>
      <c r="E44" s="18"/>
      <c r="F44" s="18"/>
      <c r="G44" s="18"/>
      <c r="H44" s="18"/>
    </row>
    <row r="45" spans="1:10">
      <c r="A45" s="8"/>
      <c r="B45" s="18"/>
      <c r="C45" s="18"/>
      <c r="D45" s="18"/>
      <c r="E45" s="18"/>
      <c r="F45" s="18"/>
      <c r="G45" s="18"/>
      <c r="H45" s="18"/>
    </row>
    <row r="46" spans="1:10">
      <c r="A46" s="8"/>
      <c r="B46" s="18"/>
      <c r="C46" s="18"/>
      <c r="D46" s="18"/>
      <c r="E46" s="18"/>
      <c r="F46" s="18"/>
      <c r="G46" s="18"/>
      <c r="H46" s="18"/>
    </row>
    <row r="47" spans="1:10">
      <c r="A47" s="8"/>
      <c r="B47" s="18"/>
      <c r="C47" s="18"/>
      <c r="D47" s="18"/>
      <c r="E47" s="18"/>
      <c r="F47" s="18"/>
      <c r="G47" s="18"/>
      <c r="H47" s="18"/>
    </row>
    <row r="48" spans="1:10">
      <c r="A48" s="8"/>
      <c r="B48" s="18"/>
      <c r="C48" s="18"/>
      <c r="D48" s="18"/>
      <c r="E48" s="18"/>
      <c r="F48" s="18"/>
      <c r="G48" s="18"/>
      <c r="H48" s="18"/>
    </row>
    <row r="49" spans="1:10">
      <c r="A49" s="8"/>
      <c r="B49" s="18"/>
      <c r="C49" s="18"/>
      <c r="D49" s="18"/>
      <c r="E49" s="18"/>
      <c r="F49" s="18"/>
      <c r="G49" s="18"/>
      <c r="H49" s="18"/>
    </row>
    <row r="50" spans="1:10">
      <c r="A50" s="8"/>
      <c r="B50" s="18"/>
      <c r="C50" s="18"/>
      <c r="D50" s="18"/>
      <c r="E50" s="18"/>
      <c r="F50" s="18"/>
      <c r="G50" s="18"/>
      <c r="H50" s="18"/>
    </row>
    <row r="51" spans="1:10">
      <c r="A51" s="8"/>
      <c r="B51" s="18"/>
      <c r="C51" s="18"/>
      <c r="D51" s="18"/>
      <c r="E51" s="18"/>
      <c r="F51" s="18"/>
      <c r="G51" s="18"/>
      <c r="H51" s="18"/>
    </row>
    <row r="52" spans="1:10">
      <c r="A52" s="8"/>
      <c r="B52" s="18"/>
      <c r="C52" s="18"/>
      <c r="D52" s="18"/>
      <c r="E52" s="18"/>
      <c r="F52" s="18"/>
      <c r="G52" s="18"/>
      <c r="H52" s="18"/>
    </row>
    <row r="53" spans="1:10">
      <c r="A53" s="8"/>
      <c r="B53" s="18"/>
      <c r="C53" s="18"/>
      <c r="D53" s="18"/>
      <c r="E53" s="18"/>
      <c r="F53" s="18"/>
      <c r="G53" s="18"/>
      <c r="H53" s="18"/>
    </row>
    <row r="54" spans="1:10">
      <c r="A54" s="8"/>
      <c r="B54" s="18"/>
      <c r="C54" s="18"/>
      <c r="D54" s="18"/>
      <c r="E54" s="18"/>
      <c r="F54" s="18"/>
      <c r="G54" s="18"/>
      <c r="H54" s="18"/>
    </row>
    <row r="55" spans="1:10">
      <c r="A55" s="8"/>
      <c r="B55" s="18"/>
      <c r="C55" s="18"/>
      <c r="D55" s="18"/>
      <c r="E55" s="18"/>
      <c r="F55" s="18"/>
      <c r="G55" s="18"/>
      <c r="H55" s="18"/>
    </row>
    <row r="56" spans="1:10">
      <c r="A56" s="8"/>
      <c r="B56" s="18"/>
      <c r="C56" s="18"/>
      <c r="D56" s="18"/>
      <c r="E56" s="18"/>
      <c r="F56" s="18"/>
      <c r="G56" s="18"/>
      <c r="H56" s="18"/>
    </row>
    <row r="57" spans="1:10">
      <c r="A57" s="8"/>
      <c r="B57" s="18"/>
      <c r="C57" s="18"/>
      <c r="D57" s="18"/>
      <c r="E57" s="18"/>
      <c r="F57" s="18"/>
      <c r="G57" s="18"/>
      <c r="H57" s="18"/>
    </row>
    <row r="58" spans="1:10">
      <c r="A58" s="8"/>
      <c r="B58" s="18"/>
      <c r="C58" s="18"/>
      <c r="D58" s="18"/>
      <c r="E58" s="18"/>
      <c r="F58" s="18"/>
      <c r="G58" s="18"/>
      <c r="H58" s="18"/>
    </row>
    <row r="59" spans="1:10">
      <c r="A59" s="8"/>
      <c r="B59" s="18"/>
      <c r="C59" s="18"/>
      <c r="D59" s="18"/>
      <c r="E59" s="18"/>
      <c r="F59" s="18"/>
      <c r="G59" s="18"/>
      <c r="H59" s="18"/>
      <c r="J59" s="7"/>
    </row>
    <row r="60" spans="1:10">
      <c r="A60" s="8"/>
      <c r="B60" s="18"/>
      <c r="C60" s="18"/>
      <c r="D60" s="18"/>
      <c r="E60" s="18"/>
      <c r="F60" s="18"/>
      <c r="G60" s="18"/>
      <c r="H60" s="18"/>
    </row>
    <row r="61" spans="1:10">
      <c r="A61" s="8"/>
      <c r="B61" s="18"/>
      <c r="C61" s="18"/>
      <c r="D61" s="18"/>
      <c r="E61" s="18"/>
      <c r="F61" s="18"/>
      <c r="G61" s="18"/>
      <c r="H61" s="18"/>
    </row>
    <row r="62" spans="1:10">
      <c r="A62" s="8"/>
      <c r="B62" s="18"/>
      <c r="C62" s="18"/>
      <c r="D62" s="18"/>
      <c r="E62" s="18"/>
      <c r="F62" s="18"/>
      <c r="G62" s="18"/>
      <c r="H62" s="18"/>
    </row>
    <row r="63" spans="1:10">
      <c r="A63" s="8"/>
      <c r="B63" s="18"/>
      <c r="C63" s="18"/>
      <c r="D63" s="18"/>
      <c r="E63" s="18"/>
      <c r="F63" s="18"/>
      <c r="G63" s="18"/>
      <c r="H63" s="18"/>
      <c r="J63" s="7"/>
    </row>
    <row r="64" spans="1:10">
      <c r="A64" s="8"/>
      <c r="B64" s="18"/>
      <c r="C64" s="18"/>
      <c r="D64" s="18"/>
      <c r="E64" s="18"/>
      <c r="F64" s="18"/>
      <c r="G64" s="18"/>
      <c r="H64" s="18"/>
    </row>
    <row r="65" spans="1:9">
      <c r="A65" s="8"/>
      <c r="B65" s="18"/>
      <c r="C65" s="18"/>
      <c r="D65" s="18"/>
      <c r="E65" s="18"/>
      <c r="F65" s="18"/>
      <c r="G65" s="18"/>
      <c r="H65" s="18"/>
    </row>
    <row r="66" spans="1:9">
      <c r="A66" s="8"/>
      <c r="B66" s="18"/>
      <c r="C66" s="18"/>
      <c r="D66" s="18"/>
      <c r="E66" s="18"/>
      <c r="F66" s="18"/>
      <c r="G66" s="18"/>
      <c r="H66" s="18"/>
    </row>
    <row r="67" spans="1:9">
      <c r="A67" s="8"/>
      <c r="B67" s="18"/>
      <c r="C67" s="18"/>
      <c r="D67" s="18"/>
      <c r="E67" s="18"/>
      <c r="F67" s="18"/>
      <c r="G67" s="18"/>
      <c r="H67" s="18"/>
    </row>
    <row r="68" spans="1:9">
      <c r="A68" s="8"/>
      <c r="B68" s="18"/>
      <c r="C68" s="18"/>
      <c r="D68" s="18"/>
      <c r="E68" s="18"/>
      <c r="F68" s="18"/>
      <c r="G68" s="18"/>
      <c r="H68" s="18"/>
    </row>
    <row r="69" spans="1:9">
      <c r="A69" s="8"/>
      <c r="B69" s="18"/>
      <c r="C69" s="18"/>
      <c r="D69" s="18"/>
      <c r="E69" s="18"/>
      <c r="F69" s="18"/>
      <c r="G69" s="18"/>
      <c r="H69" s="18"/>
    </row>
    <row r="70" spans="1:9">
      <c r="A70" s="8"/>
      <c r="B70" s="18"/>
      <c r="C70" s="18"/>
      <c r="D70" s="18"/>
      <c r="E70" s="18"/>
      <c r="F70" s="18"/>
      <c r="G70" s="18"/>
      <c r="H70" s="18"/>
    </row>
    <row r="71" spans="1:9">
      <c r="A71" s="8"/>
      <c r="B71" s="18"/>
      <c r="C71" s="18"/>
      <c r="D71" s="18"/>
      <c r="E71" s="18"/>
      <c r="F71" s="18"/>
      <c r="G71" s="18"/>
      <c r="H71" s="18"/>
    </row>
    <row r="72" spans="1:9">
      <c r="A72" s="8"/>
      <c r="B72" s="18"/>
      <c r="C72" s="18"/>
      <c r="D72" s="18"/>
      <c r="E72" s="18"/>
      <c r="F72" s="18"/>
      <c r="G72" s="18"/>
      <c r="H72" s="18"/>
    </row>
    <row r="73" spans="1:9">
      <c r="A73" s="8"/>
      <c r="B73" s="18"/>
      <c r="C73" s="18"/>
      <c r="D73" s="18"/>
      <c r="E73" s="18"/>
      <c r="F73" s="18"/>
      <c r="G73" s="18"/>
      <c r="H73" s="18"/>
    </row>
    <row r="74" spans="1:9">
      <c r="A74" s="8"/>
      <c r="B74" s="18"/>
      <c r="C74" s="18"/>
      <c r="D74" s="18"/>
      <c r="E74" s="18"/>
      <c r="F74" s="18"/>
      <c r="G74" s="18"/>
      <c r="H74" s="18"/>
    </row>
    <row r="75" spans="1:9">
      <c r="A75" s="8"/>
      <c r="B75" s="18"/>
      <c r="C75" s="18"/>
      <c r="D75" s="18"/>
      <c r="E75" s="18"/>
      <c r="F75" s="18"/>
      <c r="G75" s="18"/>
      <c r="H75" s="18"/>
      <c r="I75" s="9"/>
    </row>
    <row r="76" spans="1:9">
      <c r="A76" s="8"/>
      <c r="B76" s="18"/>
      <c r="C76" s="18"/>
      <c r="D76" s="18"/>
      <c r="E76" s="18"/>
      <c r="F76" s="18"/>
      <c r="G76" s="18"/>
      <c r="H76" s="18"/>
    </row>
    <row r="77" spans="1:9">
      <c r="A77" s="8"/>
      <c r="B77" s="18"/>
      <c r="C77" s="18"/>
      <c r="D77" s="18"/>
      <c r="E77" s="18"/>
      <c r="F77" s="18"/>
      <c r="G77" s="18"/>
      <c r="H77" s="18"/>
    </row>
    <row r="78" spans="1:9">
      <c r="A78" s="8"/>
      <c r="B78" s="18"/>
      <c r="C78" s="18"/>
      <c r="D78" s="18"/>
      <c r="E78" s="18"/>
      <c r="F78" s="18"/>
      <c r="G78" s="18"/>
      <c r="H78" s="18"/>
    </row>
    <row r="79" spans="1:9">
      <c r="A79" s="8"/>
      <c r="B79" s="18"/>
      <c r="C79" s="18"/>
      <c r="D79" s="18"/>
      <c r="E79" s="18"/>
      <c r="F79" s="18"/>
      <c r="G79" s="18"/>
      <c r="H79" s="18"/>
    </row>
    <row r="80" spans="1:9">
      <c r="A80" s="8"/>
      <c r="B80" s="18"/>
      <c r="C80" s="18"/>
      <c r="D80" s="18"/>
      <c r="E80" s="18"/>
      <c r="F80" s="18"/>
      <c r="G80" s="18"/>
      <c r="H80" s="18"/>
    </row>
    <row r="81" spans="1:8">
      <c r="A81" s="8"/>
      <c r="B81" s="18"/>
      <c r="C81" s="18"/>
      <c r="D81" s="18"/>
      <c r="E81" s="18"/>
      <c r="F81" s="18"/>
      <c r="G81" s="18"/>
      <c r="H81" s="18"/>
    </row>
    <row r="82" spans="1:8">
      <c r="A82" s="8"/>
      <c r="B82" s="18"/>
      <c r="C82" s="18"/>
      <c r="D82" s="18"/>
      <c r="E82" s="18"/>
      <c r="F82" s="18"/>
      <c r="G82" s="18"/>
      <c r="H82" s="18"/>
    </row>
    <row r="83" spans="1:8">
      <c r="A83" s="8"/>
      <c r="B83" s="18"/>
      <c r="C83" s="18"/>
      <c r="D83" s="18"/>
      <c r="E83" s="18"/>
      <c r="F83" s="18"/>
      <c r="G83" s="18"/>
      <c r="H83" s="18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18"/>
  <sheetViews>
    <sheetView workbookViewId="0">
      <pane ySplit="1" topLeftCell="A2" activePane="bottomLeft" state="frozen"/>
      <selection pane="bottomLeft"/>
    </sheetView>
  </sheetViews>
  <sheetFormatPr baseColWidth="10" defaultRowHeight="15" x14ac:dyDescent="0"/>
  <cols>
    <col min="1" max="1" width="38" style="19" customWidth="1"/>
    <col min="2" max="2" width="11.83203125" style="19" customWidth="1"/>
    <col min="3" max="3" width="23.1640625" style="19" customWidth="1"/>
    <col min="4" max="4" width="20.6640625" style="19" customWidth="1"/>
    <col min="5" max="5" width="18.1640625" style="19" customWidth="1"/>
    <col min="6" max="6" width="13.5" style="19" customWidth="1"/>
    <col min="7" max="7" width="8.83203125" style="19" customWidth="1"/>
    <col min="8" max="8" width="23.33203125" style="19" customWidth="1"/>
    <col min="9" max="10" width="12.1640625" customWidth="1"/>
    <col min="11" max="11" width="14.33203125" customWidth="1"/>
    <col min="12" max="12" width="9.5" customWidth="1"/>
    <col min="13" max="13" width="9.33203125" customWidth="1"/>
    <col min="14" max="14" width="13.6640625" bestFit="1" customWidth="1"/>
    <col min="16" max="16" width="20" bestFit="1" customWidth="1"/>
    <col min="17" max="17" width="40.83203125" bestFit="1" customWidth="1"/>
    <col min="18" max="18" width="4" customWidth="1"/>
    <col min="21" max="21" width="4.1640625" customWidth="1"/>
    <col min="24" max="24" width="5.6640625" customWidth="1"/>
    <col min="27" max="27" width="3.83203125" customWidth="1"/>
  </cols>
  <sheetData>
    <row r="1" spans="1:29" ht="16">
      <c r="A1" s="3" t="s">
        <v>9</v>
      </c>
      <c r="B1" s="3" t="s">
        <v>20</v>
      </c>
      <c r="C1" s="3" t="s">
        <v>21</v>
      </c>
      <c r="D1" s="3" t="s">
        <v>23</v>
      </c>
      <c r="E1" s="3" t="s">
        <v>24</v>
      </c>
      <c r="F1" s="3" t="s">
        <v>10</v>
      </c>
      <c r="G1" s="3" t="s">
        <v>22</v>
      </c>
      <c r="H1" s="3" t="s">
        <v>8</v>
      </c>
      <c r="K1" s="3" t="s">
        <v>8</v>
      </c>
      <c r="L1" s="3" t="s">
        <v>22</v>
      </c>
      <c r="M1" s="3" t="s">
        <v>3466</v>
      </c>
      <c r="N1" s="40" t="s">
        <v>3280</v>
      </c>
      <c r="O1" s="40" t="s">
        <v>3279</v>
      </c>
      <c r="P1" s="3" t="s">
        <v>23</v>
      </c>
      <c r="Q1" s="40" t="s">
        <v>3309</v>
      </c>
      <c r="R1" s="40"/>
      <c r="S1" s="40" t="s">
        <v>3448</v>
      </c>
      <c r="T1" s="40" t="s">
        <v>3318</v>
      </c>
      <c r="V1" s="40" t="s">
        <v>3449</v>
      </c>
      <c r="W1" s="40" t="s">
        <v>3342</v>
      </c>
      <c r="Y1" s="3" t="s">
        <v>3480</v>
      </c>
      <c r="Z1" s="3" t="s">
        <v>3481</v>
      </c>
      <c r="AB1" s="3" t="s">
        <v>3482</v>
      </c>
      <c r="AC1" s="3" t="s">
        <v>3483</v>
      </c>
    </row>
    <row r="2" spans="1:29">
      <c r="A2" s="8" t="str">
        <f t="shared" ref="A2:A5" si="0">CONCATENATE("RV_",B2,"_",D2,"_",G2,"_",E2)</f>
        <v>RV_AY353876_Russia_Fox_1990</v>
      </c>
      <c r="B2" s="18" t="s">
        <v>1472</v>
      </c>
      <c r="C2" s="18" t="s">
        <v>1473</v>
      </c>
      <c r="D2" s="18" t="s">
        <v>793</v>
      </c>
      <c r="E2" s="18">
        <v>1990</v>
      </c>
      <c r="F2" s="18" t="s">
        <v>13</v>
      </c>
      <c r="G2" s="18" t="s">
        <v>1426</v>
      </c>
      <c r="H2" s="9" t="s">
        <v>1825</v>
      </c>
      <c r="K2" s="36" t="s">
        <v>1826</v>
      </c>
      <c r="L2" s="53" t="s">
        <v>1426</v>
      </c>
      <c r="M2" s="37">
        <v>21</v>
      </c>
      <c r="N2" s="37" t="s">
        <v>3276</v>
      </c>
      <c r="O2" s="37">
        <v>5</v>
      </c>
      <c r="P2" s="53" t="s">
        <v>3277</v>
      </c>
      <c r="Q2" s="110" t="s">
        <v>3377</v>
      </c>
      <c r="S2" s="38">
        <v>0.62</v>
      </c>
      <c r="T2" s="42"/>
      <c r="V2" s="38">
        <v>0.62</v>
      </c>
      <c r="Y2" s="77">
        <v>0.04</v>
      </c>
      <c r="Z2" s="42"/>
      <c r="AA2" s="143"/>
      <c r="AB2" s="77">
        <v>0.04</v>
      </c>
      <c r="AC2" s="143"/>
    </row>
    <row r="3" spans="1:29">
      <c r="A3" s="8" t="str">
        <f t="shared" si="0"/>
        <v>RV_AY353888_Russia_Fox_1986</v>
      </c>
      <c r="B3" s="18" t="s">
        <v>1474</v>
      </c>
      <c r="C3" s="18" t="s">
        <v>1468</v>
      </c>
      <c r="D3" s="18" t="s">
        <v>793</v>
      </c>
      <c r="E3" s="18">
        <v>1986</v>
      </c>
      <c r="F3" s="18" t="s">
        <v>13</v>
      </c>
      <c r="G3" s="18" t="s">
        <v>1426</v>
      </c>
      <c r="H3" s="9" t="s">
        <v>1826</v>
      </c>
      <c r="K3" s="36" t="s">
        <v>1826</v>
      </c>
      <c r="L3" s="53" t="s">
        <v>1426</v>
      </c>
      <c r="M3" s="37">
        <v>31</v>
      </c>
      <c r="N3" s="37" t="s">
        <v>3276</v>
      </c>
      <c r="O3" s="37">
        <v>5</v>
      </c>
      <c r="P3" s="53" t="s">
        <v>14</v>
      </c>
      <c r="Q3" s="110" t="s">
        <v>3377</v>
      </c>
      <c r="S3" s="38">
        <v>0.83</v>
      </c>
      <c r="T3" s="42">
        <f>AVERAGE(S2:S3)</f>
        <v>0.72499999999999998</v>
      </c>
      <c r="V3" s="38">
        <v>0.83</v>
      </c>
      <c r="W3" s="42">
        <f>AVERAGE(V2:V3)</f>
        <v>0.72499999999999998</v>
      </c>
      <c r="Y3" s="77">
        <v>0.04</v>
      </c>
      <c r="Z3" s="42">
        <f>AVERAGE(Y2:Y3)</f>
        <v>0.04</v>
      </c>
      <c r="AA3" s="143"/>
      <c r="AB3" s="77">
        <v>0.04</v>
      </c>
      <c r="AC3" s="42">
        <f>AVERAGE(AB2:AB3)</f>
        <v>0.04</v>
      </c>
    </row>
    <row r="4" spans="1:29">
      <c r="A4" s="8" t="str">
        <f t="shared" si="0"/>
        <v>RV_AY353889_Russia_Fox_1988</v>
      </c>
      <c r="B4" s="18" t="s">
        <v>1475</v>
      </c>
      <c r="C4" s="18" t="s">
        <v>1470</v>
      </c>
      <c r="D4" s="18" t="s">
        <v>793</v>
      </c>
      <c r="E4" s="18">
        <v>1988</v>
      </c>
      <c r="F4" s="18" t="s">
        <v>13</v>
      </c>
      <c r="G4" s="18" t="s">
        <v>1426</v>
      </c>
      <c r="H4" s="9" t="s">
        <v>1826</v>
      </c>
      <c r="K4" s="36" t="s">
        <v>1826</v>
      </c>
      <c r="L4" s="53" t="s">
        <v>1426</v>
      </c>
      <c r="M4" s="37">
        <v>16</v>
      </c>
      <c r="N4" s="37" t="s">
        <v>3276</v>
      </c>
      <c r="O4" s="37">
        <v>6</v>
      </c>
      <c r="P4" s="53" t="s">
        <v>3432</v>
      </c>
      <c r="Q4" s="121" t="s">
        <v>3433</v>
      </c>
      <c r="S4" s="42">
        <v>0.54</v>
      </c>
      <c r="T4" s="42"/>
      <c r="V4" s="38"/>
      <c r="W4" s="42"/>
      <c r="Y4" s="77">
        <v>0.19800000000000001</v>
      </c>
      <c r="Z4" s="42"/>
      <c r="AA4" s="143"/>
      <c r="AB4" s="77"/>
      <c r="AC4" s="42"/>
    </row>
    <row r="5" spans="1:29">
      <c r="A5" s="8" t="str">
        <f t="shared" si="0"/>
        <v>RV_AY353899_USA_Fox_1988</v>
      </c>
      <c r="B5" s="18" t="s">
        <v>1476</v>
      </c>
      <c r="C5" s="18">
        <v>1421</v>
      </c>
      <c r="D5" s="18" t="s">
        <v>180</v>
      </c>
      <c r="E5" s="18">
        <v>1988</v>
      </c>
      <c r="F5" s="18" t="s">
        <v>13</v>
      </c>
      <c r="G5" s="18" t="s">
        <v>1426</v>
      </c>
      <c r="H5" s="9" t="s">
        <v>1825</v>
      </c>
      <c r="K5" s="36" t="s">
        <v>1826</v>
      </c>
      <c r="L5" s="53" t="s">
        <v>1426</v>
      </c>
      <c r="M5" s="37">
        <v>19</v>
      </c>
      <c r="N5" s="37" t="s">
        <v>3276</v>
      </c>
      <c r="O5" s="37">
        <v>6</v>
      </c>
      <c r="P5" s="53" t="s">
        <v>3432</v>
      </c>
      <c r="Q5" s="121" t="s">
        <v>3433</v>
      </c>
      <c r="S5" s="38">
        <v>0.64500000000000002</v>
      </c>
      <c r="T5" s="42"/>
      <c r="V5" s="38"/>
      <c r="W5" s="42"/>
      <c r="Y5" s="77">
        <v>0.26200000000000001</v>
      </c>
      <c r="Z5" s="42"/>
      <c r="AA5" s="143"/>
      <c r="AB5" s="77"/>
      <c r="AC5" s="42"/>
    </row>
    <row r="6" spans="1:29">
      <c r="A6" s="8" t="str">
        <f t="shared" ref="A6:A25" si="1">CONCATENATE("RV_",B6,"_",D6,"_",G6,"_",E6)</f>
        <v>RV_DQ108933_Canada_Fox_1990</v>
      </c>
      <c r="B6" s="18" t="s">
        <v>1478</v>
      </c>
      <c r="C6" s="18" t="s">
        <v>1479</v>
      </c>
      <c r="D6" s="18" t="s">
        <v>179</v>
      </c>
      <c r="E6" s="18">
        <v>1990</v>
      </c>
      <c r="F6" s="18" t="s">
        <v>13</v>
      </c>
      <c r="G6" s="18" t="s">
        <v>1426</v>
      </c>
      <c r="H6" s="9" t="s">
        <v>1825</v>
      </c>
      <c r="K6" s="36" t="s">
        <v>1826</v>
      </c>
      <c r="L6" s="53" t="s">
        <v>1426</v>
      </c>
      <c r="M6" s="37">
        <v>20</v>
      </c>
      <c r="N6" s="37" t="s">
        <v>3276</v>
      </c>
      <c r="O6" s="37">
        <v>6</v>
      </c>
      <c r="P6" s="53" t="s">
        <v>3432</v>
      </c>
      <c r="Q6" s="121" t="s">
        <v>3433</v>
      </c>
      <c r="S6" s="38">
        <v>0.72499999999999998</v>
      </c>
      <c r="T6" s="42"/>
      <c r="V6" s="38"/>
      <c r="W6" s="42"/>
      <c r="Y6" s="77">
        <v>9.6000000000000002E-2</v>
      </c>
      <c r="Z6" s="42"/>
      <c r="AA6" s="143"/>
      <c r="AB6" s="77"/>
      <c r="AC6" s="42"/>
    </row>
    <row r="7" spans="1:29">
      <c r="A7" s="8" t="str">
        <f t="shared" si="1"/>
        <v>RV_DQ118245_Canada_Fox_1990</v>
      </c>
      <c r="B7" s="18" t="s">
        <v>1480</v>
      </c>
      <c r="C7" s="18" t="s">
        <v>1481</v>
      </c>
      <c r="D7" s="18" t="s">
        <v>179</v>
      </c>
      <c r="E7" s="18">
        <v>1990</v>
      </c>
      <c r="F7" s="18" t="s">
        <v>13</v>
      </c>
      <c r="G7" s="18" t="s">
        <v>1426</v>
      </c>
      <c r="H7" s="9" t="s">
        <v>1825</v>
      </c>
      <c r="K7" s="36" t="s">
        <v>1826</v>
      </c>
      <c r="L7" s="53" t="s">
        <v>1426</v>
      </c>
      <c r="M7" s="37">
        <v>20</v>
      </c>
      <c r="N7" s="37" t="s">
        <v>3276</v>
      </c>
      <c r="O7" s="37">
        <v>6</v>
      </c>
      <c r="P7" s="53" t="s">
        <v>3432</v>
      </c>
      <c r="Q7" s="121" t="s">
        <v>3433</v>
      </c>
      <c r="S7" s="38">
        <v>0.66</v>
      </c>
      <c r="T7" s="42">
        <f>AVERAGE(S4:S7)</f>
        <v>0.64250000000000007</v>
      </c>
      <c r="V7" s="38"/>
      <c r="W7" s="42"/>
      <c r="Y7" s="77">
        <v>7.0000000000000007E-2</v>
      </c>
      <c r="Z7" s="42">
        <f>AVERAGE(Y4:Y7)</f>
        <v>0.15650000000000003</v>
      </c>
      <c r="AA7" s="143"/>
      <c r="AB7" s="77"/>
      <c r="AC7" s="42"/>
    </row>
    <row r="8" spans="1:29">
      <c r="A8" s="8" t="str">
        <f t="shared" si="1"/>
        <v>RV_DQ123844_Canada_Fox_1990</v>
      </c>
      <c r="B8" s="18" t="s">
        <v>1482</v>
      </c>
      <c r="C8" s="18" t="s">
        <v>1483</v>
      </c>
      <c r="D8" s="18" t="s">
        <v>179</v>
      </c>
      <c r="E8" s="18">
        <v>1990</v>
      </c>
      <c r="F8" s="18" t="s">
        <v>13</v>
      </c>
      <c r="G8" s="18" t="s">
        <v>1426</v>
      </c>
      <c r="H8" s="9" t="s">
        <v>1825</v>
      </c>
      <c r="K8" s="36" t="s">
        <v>1826</v>
      </c>
      <c r="L8" s="53" t="s">
        <v>1426</v>
      </c>
      <c r="M8" s="37">
        <v>610</v>
      </c>
      <c r="N8" s="37" t="s">
        <v>3276</v>
      </c>
      <c r="O8" s="37">
        <v>13</v>
      </c>
      <c r="P8" s="53" t="s">
        <v>180</v>
      </c>
      <c r="Q8" s="121" t="s">
        <v>3434</v>
      </c>
      <c r="S8" s="38">
        <v>0.77</v>
      </c>
      <c r="T8" s="38">
        <v>0.77</v>
      </c>
      <c r="V8" s="38">
        <v>0.77</v>
      </c>
      <c r="W8" s="42"/>
      <c r="Y8" s="77">
        <v>0.02</v>
      </c>
      <c r="Z8" s="42">
        <v>0.77</v>
      </c>
      <c r="AA8" s="143"/>
      <c r="AB8" s="77">
        <v>0.02</v>
      </c>
      <c r="AC8" s="42"/>
    </row>
    <row r="9" spans="1:29">
      <c r="A9" s="8" t="str">
        <f t="shared" si="1"/>
        <v>RV_DQ123845_Canada_Fox_1990</v>
      </c>
      <c r="B9" s="18" t="s">
        <v>1484</v>
      </c>
      <c r="C9" s="18" t="s">
        <v>1485</v>
      </c>
      <c r="D9" s="18" t="s">
        <v>179</v>
      </c>
      <c r="E9" s="18">
        <v>1990</v>
      </c>
      <c r="F9" s="18" t="s">
        <v>13</v>
      </c>
      <c r="G9" s="18" t="s">
        <v>1426</v>
      </c>
      <c r="H9" s="9" t="s">
        <v>1825</v>
      </c>
      <c r="K9" s="36" t="s">
        <v>1825</v>
      </c>
      <c r="L9" s="53" t="s">
        <v>1426</v>
      </c>
      <c r="M9" s="37">
        <v>904</v>
      </c>
      <c r="N9" s="37" t="s">
        <v>3276</v>
      </c>
      <c r="O9" s="37">
        <v>13</v>
      </c>
      <c r="P9" s="53" t="s">
        <v>180</v>
      </c>
      <c r="Q9" s="121" t="s">
        <v>3436</v>
      </c>
      <c r="S9" s="42">
        <v>0.65759999999999996</v>
      </c>
      <c r="T9" s="38"/>
      <c r="V9" s="42">
        <v>0.65759999999999996</v>
      </c>
      <c r="W9" s="42"/>
      <c r="Y9" s="77">
        <v>3.9E-2</v>
      </c>
      <c r="Z9" s="42"/>
      <c r="AA9" s="143"/>
      <c r="AB9" s="77">
        <v>3.9E-2</v>
      </c>
      <c r="AC9" s="42"/>
    </row>
    <row r="10" spans="1:29">
      <c r="A10" s="8" t="str">
        <f t="shared" si="1"/>
        <v>RV_DQ123850_Canada_Fox_1990</v>
      </c>
      <c r="B10" s="18" t="s">
        <v>1486</v>
      </c>
      <c r="C10" s="18" t="s">
        <v>1487</v>
      </c>
      <c r="D10" s="18" t="s">
        <v>179</v>
      </c>
      <c r="E10" s="18">
        <v>1990</v>
      </c>
      <c r="F10" s="18" t="s">
        <v>13</v>
      </c>
      <c r="G10" s="18" t="s">
        <v>1426</v>
      </c>
      <c r="H10" s="9" t="s">
        <v>1825</v>
      </c>
      <c r="K10" s="36" t="s">
        <v>1825</v>
      </c>
      <c r="L10" s="53" t="s">
        <v>1426</v>
      </c>
      <c r="M10" s="37">
        <v>193</v>
      </c>
      <c r="N10" s="37" t="s">
        <v>3276</v>
      </c>
      <c r="O10" s="37">
        <v>14</v>
      </c>
      <c r="P10" s="53" t="s">
        <v>180</v>
      </c>
      <c r="Q10" s="121" t="s">
        <v>3435</v>
      </c>
      <c r="S10" s="42">
        <v>0.66159999999999997</v>
      </c>
      <c r="T10" s="38"/>
      <c r="V10" s="42">
        <v>0.66159999999999997</v>
      </c>
      <c r="W10" s="42">
        <f>AVERAGE(V8:V10)</f>
        <v>0.69640000000000002</v>
      </c>
      <c r="Y10" s="77">
        <v>0.153</v>
      </c>
      <c r="Z10" s="42"/>
      <c r="AA10" s="143"/>
      <c r="AB10" s="77">
        <v>0.153</v>
      </c>
      <c r="AC10" s="42">
        <f>AVERAGE(AB8:AB10)</f>
        <v>7.0666666666666669E-2</v>
      </c>
    </row>
    <row r="11" spans="1:29">
      <c r="A11" s="8" t="str">
        <f t="shared" si="1"/>
        <v>RV_DQ123852_Canada_Fox_1991</v>
      </c>
      <c r="B11" s="18" t="s">
        <v>1488</v>
      </c>
      <c r="C11" s="18" t="s">
        <v>1489</v>
      </c>
      <c r="D11" s="18" t="s">
        <v>179</v>
      </c>
      <c r="E11" s="18">
        <v>1991</v>
      </c>
      <c r="F11" s="18" t="s">
        <v>13</v>
      </c>
      <c r="G11" s="18" t="s">
        <v>1426</v>
      </c>
      <c r="H11" s="9" t="s">
        <v>1825</v>
      </c>
      <c r="K11" s="36" t="s">
        <v>1825</v>
      </c>
      <c r="L11" s="53" t="s">
        <v>1426</v>
      </c>
      <c r="M11" s="37">
        <v>167</v>
      </c>
      <c r="N11" s="37" t="s">
        <v>3276</v>
      </c>
      <c r="O11" s="37">
        <v>11</v>
      </c>
      <c r="P11" s="53" t="s">
        <v>3431</v>
      </c>
      <c r="Q11" s="110" t="s">
        <v>3376</v>
      </c>
      <c r="S11" s="38">
        <v>0.61</v>
      </c>
      <c r="T11" s="42">
        <f>AVERAGE(S9:S11)</f>
        <v>0.64306666666666656</v>
      </c>
      <c r="V11" s="38">
        <v>0.61</v>
      </c>
      <c r="W11" s="38">
        <v>0.61</v>
      </c>
      <c r="Y11" s="143"/>
      <c r="Z11" s="42">
        <f>AVERAGE(Y9:Y11)</f>
        <v>9.6000000000000002E-2</v>
      </c>
      <c r="AA11" s="143"/>
      <c r="AB11" s="143"/>
      <c r="AC11" s="42"/>
    </row>
    <row r="12" spans="1:29">
      <c r="A12" s="8" t="str">
        <f t="shared" si="1"/>
        <v>RV_DQ123853_Canada_Fox_1991</v>
      </c>
      <c r="B12" s="18" t="s">
        <v>1490</v>
      </c>
      <c r="C12" s="18" t="s">
        <v>1491</v>
      </c>
      <c r="D12" s="18" t="s">
        <v>179</v>
      </c>
      <c r="E12" s="18">
        <v>1991</v>
      </c>
      <c r="F12" s="18" t="s">
        <v>13</v>
      </c>
      <c r="G12" s="18" t="s">
        <v>1426</v>
      </c>
      <c r="H12" s="9" t="s">
        <v>1825</v>
      </c>
      <c r="P12" s="18"/>
    </row>
    <row r="13" spans="1:29" ht="18">
      <c r="A13" s="8" t="str">
        <f t="shared" si="1"/>
        <v>RV_DQ123854_Canada_Fox_1991</v>
      </c>
      <c r="B13" s="18" t="s">
        <v>1492</v>
      </c>
      <c r="C13" s="18" t="s">
        <v>1493</v>
      </c>
      <c r="D13" s="18" t="s">
        <v>179</v>
      </c>
      <c r="E13" s="18">
        <v>1991</v>
      </c>
      <c r="F13" s="18" t="s">
        <v>13</v>
      </c>
      <c r="G13" s="18" t="s">
        <v>1426</v>
      </c>
      <c r="H13" s="9" t="s">
        <v>1825</v>
      </c>
      <c r="P13" s="18"/>
      <c r="Q13" s="97" t="s">
        <v>3322</v>
      </c>
      <c r="S13" s="41">
        <f>AVERAGE(S2:S11)</f>
        <v>0.67191999999999996</v>
      </c>
      <c r="T13" s="41">
        <f>((T8*4)+(T7*1)+(T3*7)+(T11*15))/27</f>
        <v>0.68309259259259258</v>
      </c>
      <c r="V13" s="41">
        <f>AVERAGE(V2:V11)</f>
        <v>0.69153333333333322</v>
      </c>
      <c r="W13" s="41">
        <f>((W3*3)+(W10*1)+(W11*43))/47</f>
        <v>0.61917872340425539</v>
      </c>
      <c r="Y13" s="41">
        <f>AVERAGE(Y2:Y11)</f>
        <v>0.10200000000000001</v>
      </c>
      <c r="Z13" s="41">
        <f>((Z8*4)+(Z7*1)+(Z3*7)+(Z11*15))/27</f>
        <v>0.18357407407407408</v>
      </c>
      <c r="AB13" s="41">
        <f>AVERAGE(AB2:AB11)</f>
        <v>5.8400000000000007E-2</v>
      </c>
      <c r="AC13" s="41">
        <f>((AC3*3)+(AC10*1))/4</f>
        <v>4.7666666666666663E-2</v>
      </c>
    </row>
    <row r="14" spans="1:29" ht="18">
      <c r="A14" s="8" t="str">
        <f t="shared" si="1"/>
        <v>RV_DQ125459_Canada_Fox_1991</v>
      </c>
      <c r="B14" s="18" t="s">
        <v>1494</v>
      </c>
      <c r="C14" s="18" t="s">
        <v>1495</v>
      </c>
      <c r="D14" s="18" t="s">
        <v>179</v>
      </c>
      <c r="E14" s="18">
        <v>1991</v>
      </c>
      <c r="F14" s="18" t="s">
        <v>13</v>
      </c>
      <c r="G14" s="18" t="s">
        <v>1426</v>
      </c>
      <c r="H14" s="9" t="s">
        <v>1825</v>
      </c>
      <c r="P14" s="18"/>
      <c r="Q14" s="97" t="s">
        <v>7</v>
      </c>
      <c r="S14" s="98">
        <f>STDEV(S2:S11)/SQRT(10)</f>
        <v>2.6360209070153733E-2</v>
      </c>
      <c r="T14" s="98">
        <f>STDEV(T2:T11)/SQRT(4)</f>
        <v>3.1594093373779719E-2</v>
      </c>
      <c r="V14" s="98">
        <f>STDEV(V2:V11)/SQRT(6)</f>
        <v>3.6121191071785977E-2</v>
      </c>
      <c r="W14" s="98">
        <f>STDEV(W2:W11)/SQRT(3)</f>
        <v>3.4567100608012304E-2</v>
      </c>
      <c r="Y14" s="98">
        <f>STDEV(Y2:Y11)/SQRT(9)</f>
        <v>2.8101502530015091E-2</v>
      </c>
      <c r="Z14" s="98">
        <f>STDEV(Z2:Z11)/SQRT(4)</f>
        <v>0.16979931475617524</v>
      </c>
      <c r="AB14" s="98">
        <f>STDEV(AB2:AB11)/SQRT(5)</f>
        <v>2.3955375179696096E-2</v>
      </c>
      <c r="AC14" s="98">
        <f>STDEV(AC2:AC11)/SQRT(2)</f>
        <v>1.5333333333333352E-2</v>
      </c>
    </row>
    <row r="15" spans="1:29">
      <c r="A15" s="8" t="str">
        <f t="shared" si="1"/>
        <v>RV_DQ125460_Canada_Fox_1991</v>
      </c>
      <c r="B15" s="18" t="s">
        <v>1496</v>
      </c>
      <c r="C15" s="18" t="s">
        <v>1497</v>
      </c>
      <c r="D15" s="18" t="s">
        <v>179</v>
      </c>
      <c r="E15" s="18">
        <v>1991</v>
      </c>
      <c r="F15" s="18" t="s">
        <v>13</v>
      </c>
      <c r="G15" s="18" t="s">
        <v>1426</v>
      </c>
      <c r="H15" s="9" t="s">
        <v>1825</v>
      </c>
      <c r="P15" s="18"/>
    </row>
    <row r="16" spans="1:29">
      <c r="A16" s="8" t="str">
        <f t="shared" si="1"/>
        <v>RV_DQ125461_Canada_Fox_1991</v>
      </c>
      <c r="B16" s="18" t="s">
        <v>1498</v>
      </c>
      <c r="C16" s="18" t="s">
        <v>1499</v>
      </c>
      <c r="D16" s="18" t="s">
        <v>179</v>
      </c>
      <c r="E16" s="18">
        <v>1991</v>
      </c>
      <c r="F16" s="18" t="s">
        <v>13</v>
      </c>
      <c r="G16" s="18" t="s">
        <v>1426</v>
      </c>
      <c r="H16" s="9" t="s">
        <v>1825</v>
      </c>
      <c r="P16" s="18"/>
    </row>
    <row r="17" spans="1:23">
      <c r="A17" s="8" t="str">
        <f t="shared" si="1"/>
        <v>RV_DQ125464_Canada_Fox_1993</v>
      </c>
      <c r="B17" s="18" t="s">
        <v>1500</v>
      </c>
      <c r="C17" s="18" t="s">
        <v>1501</v>
      </c>
      <c r="D17" s="18" t="s">
        <v>179</v>
      </c>
      <c r="E17" s="18">
        <v>1993</v>
      </c>
      <c r="F17" s="18" t="s">
        <v>13</v>
      </c>
      <c r="G17" s="18" t="s">
        <v>1426</v>
      </c>
      <c r="H17" s="9" t="s">
        <v>1825</v>
      </c>
      <c r="P17" s="18"/>
    </row>
    <row r="18" spans="1:23">
      <c r="A18" s="8" t="str">
        <f t="shared" si="1"/>
        <v>RV_DQ125465_Canada_Fox_1993</v>
      </c>
      <c r="B18" s="18" t="s">
        <v>1502</v>
      </c>
      <c r="C18" s="18" t="s">
        <v>1503</v>
      </c>
      <c r="D18" s="18" t="s">
        <v>179</v>
      </c>
      <c r="E18" s="18">
        <v>1993</v>
      </c>
      <c r="F18" s="18" t="s">
        <v>13</v>
      </c>
      <c r="G18" s="18" t="s">
        <v>1426</v>
      </c>
      <c r="H18" s="9" t="s">
        <v>1825</v>
      </c>
      <c r="O18" s="34"/>
      <c r="P18" s="6"/>
      <c r="S18" s="35"/>
    </row>
    <row r="19" spans="1:23">
      <c r="A19" s="8" t="str">
        <f t="shared" si="1"/>
        <v>RV_DQ129670_Canada_Fox_1993</v>
      </c>
      <c r="B19" s="18" t="s">
        <v>1504</v>
      </c>
      <c r="C19" s="18" t="s">
        <v>1505</v>
      </c>
      <c r="D19" s="18" t="s">
        <v>179</v>
      </c>
      <c r="E19" s="18">
        <v>1993</v>
      </c>
      <c r="F19" s="18" t="s">
        <v>13</v>
      </c>
      <c r="G19" s="18" t="s">
        <v>1426</v>
      </c>
      <c r="H19" s="9" t="s">
        <v>1825</v>
      </c>
      <c r="O19" s="9"/>
      <c r="P19" s="52"/>
      <c r="S19" s="51"/>
    </row>
    <row r="20" spans="1:23">
      <c r="A20" s="8" t="str">
        <f t="shared" si="1"/>
        <v>RV_DQ129671_Canada_Fox_1993</v>
      </c>
      <c r="B20" s="18" t="s">
        <v>1506</v>
      </c>
      <c r="C20" s="18" t="s">
        <v>1507</v>
      </c>
      <c r="D20" s="18" t="s">
        <v>179</v>
      </c>
      <c r="E20" s="18">
        <v>1993</v>
      </c>
      <c r="F20" s="18" t="s">
        <v>13</v>
      </c>
      <c r="G20" s="18" t="s">
        <v>1426</v>
      </c>
      <c r="H20" s="9" t="s">
        <v>1825</v>
      </c>
      <c r="K20" s="76"/>
      <c r="L20" s="53"/>
      <c r="M20" s="53"/>
      <c r="N20" s="37"/>
      <c r="O20" s="37"/>
      <c r="P20" s="53"/>
      <c r="Q20" s="110"/>
      <c r="S20" s="38"/>
      <c r="T20" s="38"/>
      <c r="V20" s="38"/>
      <c r="W20" s="38"/>
    </row>
    <row r="21" spans="1:23">
      <c r="A21" s="8" t="str">
        <f t="shared" si="1"/>
        <v>RV_DQ129672_Canada_Fox_1993</v>
      </c>
      <c r="B21" s="18" t="s">
        <v>1508</v>
      </c>
      <c r="C21" s="18" t="s">
        <v>1509</v>
      </c>
      <c r="D21" s="18" t="s">
        <v>179</v>
      </c>
      <c r="E21" s="18">
        <v>1993</v>
      </c>
      <c r="F21" s="18" t="s">
        <v>13</v>
      </c>
      <c r="G21" s="18" t="s">
        <v>1426</v>
      </c>
      <c r="H21" s="9" t="s">
        <v>1825</v>
      </c>
      <c r="O21" s="9"/>
      <c r="P21" s="52"/>
      <c r="S21" s="35"/>
    </row>
    <row r="22" spans="1:23" ht="18">
      <c r="A22" s="8" t="str">
        <f t="shared" si="1"/>
        <v>RV_DQ129673_Canada_Fox_1993</v>
      </c>
      <c r="B22" s="18" t="s">
        <v>1510</v>
      </c>
      <c r="C22" s="18" t="s">
        <v>1511</v>
      </c>
      <c r="D22" s="18" t="s">
        <v>179</v>
      </c>
      <c r="E22" s="18">
        <v>1993</v>
      </c>
      <c r="F22" s="18" t="s">
        <v>13</v>
      </c>
      <c r="G22" s="18" t="s">
        <v>1426</v>
      </c>
      <c r="H22" s="9" t="s">
        <v>1825</v>
      </c>
      <c r="N22" s="36"/>
      <c r="O22" s="36"/>
      <c r="P22" s="36"/>
      <c r="Q22" s="97"/>
      <c r="S22" s="41"/>
      <c r="T22" s="41"/>
      <c r="V22" s="41"/>
      <c r="W22" s="41"/>
    </row>
    <row r="23" spans="1:23" ht="18">
      <c r="A23" s="8" t="str">
        <f t="shared" si="1"/>
        <v>RV_DQ129674_Canada_Fox_1993</v>
      </c>
      <c r="B23" s="18" t="s">
        <v>1512</v>
      </c>
      <c r="C23" s="18" t="s">
        <v>1513</v>
      </c>
      <c r="D23" s="18" t="s">
        <v>179</v>
      </c>
      <c r="E23" s="18">
        <v>1993</v>
      </c>
      <c r="F23" s="18" t="s">
        <v>13</v>
      </c>
      <c r="G23" s="18" t="s">
        <v>1426</v>
      </c>
      <c r="H23" s="9" t="s">
        <v>1825</v>
      </c>
      <c r="P23" s="52"/>
      <c r="Q23" s="97"/>
      <c r="S23" s="98"/>
      <c r="T23" s="98"/>
      <c r="V23" s="98"/>
      <c r="W23" s="98"/>
    </row>
    <row r="24" spans="1:23">
      <c r="A24" s="8" t="str">
        <f t="shared" si="1"/>
        <v>RV_DQ129675_Canada_Fox_1993</v>
      </c>
      <c r="B24" s="18" t="s">
        <v>1514</v>
      </c>
      <c r="C24" s="18" t="s">
        <v>1515</v>
      </c>
      <c r="D24" s="18" t="s">
        <v>179</v>
      </c>
      <c r="E24" s="18">
        <v>1993</v>
      </c>
      <c r="F24" s="18" t="s">
        <v>13</v>
      </c>
      <c r="G24" s="18" t="s">
        <v>1426</v>
      </c>
      <c r="H24" s="9" t="s">
        <v>1825</v>
      </c>
      <c r="O24" s="9"/>
      <c r="P24" s="52"/>
      <c r="S24" s="35"/>
    </row>
    <row r="25" spans="1:23">
      <c r="A25" s="8" t="str">
        <f t="shared" si="1"/>
        <v>RV_DQ129676_Canada_Fox_1993</v>
      </c>
      <c r="B25" s="18" t="s">
        <v>1516</v>
      </c>
      <c r="C25" s="18" t="s">
        <v>1517</v>
      </c>
      <c r="D25" s="18" t="s">
        <v>179</v>
      </c>
      <c r="E25" s="18">
        <v>1993</v>
      </c>
      <c r="F25" s="18" t="s">
        <v>13</v>
      </c>
      <c r="G25" s="18" t="s">
        <v>1426</v>
      </c>
      <c r="H25" s="9" t="s">
        <v>1825</v>
      </c>
      <c r="O25" s="9"/>
      <c r="P25" s="52"/>
      <c r="S25" s="35"/>
    </row>
    <row r="26" spans="1:23">
      <c r="A26" s="8" t="str">
        <f t="shared" ref="A26:A28" si="2">CONCATENATE("RV_",B26,"_",D26,"_",G26,"_",E26)</f>
        <v>RV_DQ129677_Canada_Fox_1993</v>
      </c>
      <c r="B26" s="18" t="s">
        <v>1518</v>
      </c>
      <c r="C26" s="18" t="s">
        <v>1519</v>
      </c>
      <c r="D26" s="18" t="s">
        <v>179</v>
      </c>
      <c r="E26" s="18">
        <v>1993</v>
      </c>
      <c r="F26" s="18" t="s">
        <v>13</v>
      </c>
      <c r="G26" s="18" t="s">
        <v>1426</v>
      </c>
      <c r="H26" s="9" t="s">
        <v>1825</v>
      </c>
      <c r="O26" s="9"/>
      <c r="P26" s="52"/>
      <c r="S26" s="35"/>
    </row>
    <row r="27" spans="1:23">
      <c r="A27" s="8" t="str">
        <f t="shared" si="2"/>
        <v>RV_DQ129678_Canada_Fox_1993</v>
      </c>
      <c r="B27" s="18" t="s">
        <v>1520</v>
      </c>
      <c r="C27" s="18" t="s">
        <v>1521</v>
      </c>
      <c r="D27" s="18" t="s">
        <v>179</v>
      </c>
      <c r="E27" s="18">
        <v>1993</v>
      </c>
      <c r="F27" s="18" t="s">
        <v>13</v>
      </c>
      <c r="G27" s="18" t="s">
        <v>1426</v>
      </c>
      <c r="H27" s="9" t="s">
        <v>1825</v>
      </c>
      <c r="O27" s="9"/>
      <c r="P27" s="52"/>
    </row>
    <row r="28" spans="1:23">
      <c r="A28" s="8" t="str">
        <f t="shared" si="2"/>
        <v>RV_DQ129679_Canada_Fox_1993</v>
      </c>
      <c r="B28" s="18" t="s">
        <v>1522</v>
      </c>
      <c r="C28" s="18" t="s">
        <v>1523</v>
      </c>
      <c r="D28" s="18" t="s">
        <v>179</v>
      </c>
      <c r="E28" s="18">
        <v>1993</v>
      </c>
      <c r="F28" s="18" t="s">
        <v>13</v>
      </c>
      <c r="G28" s="18" t="s">
        <v>1426</v>
      </c>
      <c r="H28" s="9" t="s">
        <v>1825</v>
      </c>
      <c r="O28" s="9"/>
      <c r="P28" s="52"/>
    </row>
    <row r="29" spans="1:23">
      <c r="A29" s="8" t="str">
        <f t="shared" ref="A29:A33" si="3">CONCATENATE("RV_",B29,"_",D29,"_",G29,"_",E29)</f>
        <v>RV_U11736_Canada_Fox_1991</v>
      </c>
      <c r="B29" s="18" t="s">
        <v>1766</v>
      </c>
      <c r="C29" s="18" t="s">
        <v>1767</v>
      </c>
      <c r="D29" s="18" t="s">
        <v>179</v>
      </c>
      <c r="E29" s="18">
        <v>1991</v>
      </c>
      <c r="F29" s="18" t="s">
        <v>13</v>
      </c>
      <c r="G29" s="18" t="s">
        <v>1426</v>
      </c>
      <c r="H29" s="9" t="s">
        <v>1825</v>
      </c>
      <c r="K29" s="36"/>
      <c r="L29" s="53"/>
      <c r="M29" s="53"/>
      <c r="N29" s="37"/>
      <c r="O29" s="37"/>
      <c r="P29" s="53"/>
      <c r="Q29" s="110"/>
      <c r="S29" s="42"/>
      <c r="T29" s="77"/>
      <c r="V29" s="42"/>
      <c r="W29" s="77"/>
    </row>
    <row r="30" spans="1:23">
      <c r="A30" s="8" t="str">
        <f t="shared" si="3"/>
        <v>RV_U11737_Canada_Fox_1993</v>
      </c>
      <c r="B30" s="18" t="s">
        <v>1768</v>
      </c>
      <c r="C30" s="18" t="s">
        <v>1769</v>
      </c>
      <c r="D30" s="18" t="s">
        <v>179</v>
      </c>
      <c r="E30" s="18">
        <v>1993</v>
      </c>
      <c r="F30" s="18" t="s">
        <v>13</v>
      </c>
      <c r="G30" s="18" t="s">
        <v>1426</v>
      </c>
      <c r="H30" s="9" t="s">
        <v>1825</v>
      </c>
      <c r="K30" s="36"/>
      <c r="L30" s="53"/>
      <c r="M30" s="53"/>
      <c r="N30" s="37"/>
      <c r="O30" s="37"/>
      <c r="P30" s="53"/>
      <c r="Q30" s="110"/>
      <c r="S30" s="38"/>
      <c r="T30" s="42"/>
      <c r="V30" s="38"/>
      <c r="W30" s="42"/>
    </row>
    <row r="31" spans="1:23">
      <c r="A31" s="8" t="str">
        <f t="shared" si="3"/>
        <v>RV_U11739_Canada_Fox_1993</v>
      </c>
      <c r="B31" s="18" t="s">
        <v>1770</v>
      </c>
      <c r="C31" s="18" t="s">
        <v>1771</v>
      </c>
      <c r="D31" s="18" t="s">
        <v>179</v>
      </c>
      <c r="E31" s="18">
        <v>1993</v>
      </c>
      <c r="F31" s="18" t="s">
        <v>13</v>
      </c>
      <c r="G31" s="18" t="s">
        <v>1426</v>
      </c>
      <c r="H31" s="9" t="s">
        <v>1825</v>
      </c>
      <c r="O31" s="9"/>
      <c r="P31" s="52"/>
    </row>
    <row r="32" spans="1:23" ht="18">
      <c r="A32" s="8" t="str">
        <f t="shared" si="3"/>
        <v>RV_U11741_Canada_Fox_1991</v>
      </c>
      <c r="B32" s="18" t="s">
        <v>1772</v>
      </c>
      <c r="C32" s="18" t="s">
        <v>1773</v>
      </c>
      <c r="D32" s="18" t="s">
        <v>179</v>
      </c>
      <c r="E32" s="18">
        <v>1991</v>
      </c>
      <c r="F32" s="18" t="s">
        <v>13</v>
      </c>
      <c r="G32" s="18" t="s">
        <v>1426</v>
      </c>
      <c r="H32" s="9" t="s">
        <v>1825</v>
      </c>
      <c r="O32" s="9"/>
      <c r="P32" s="52"/>
      <c r="Q32" s="97"/>
      <c r="S32" s="41"/>
      <c r="T32" s="41"/>
      <c r="V32" s="41"/>
      <c r="W32" s="41"/>
    </row>
    <row r="33" spans="1:23" ht="18">
      <c r="A33" s="8" t="str">
        <f t="shared" si="3"/>
        <v>RV_U11742_Canada_Fox_1991</v>
      </c>
      <c r="B33" s="18" t="s">
        <v>1774</v>
      </c>
      <c r="C33" s="18" t="s">
        <v>1775</v>
      </c>
      <c r="D33" s="18" t="s">
        <v>179</v>
      </c>
      <c r="E33" s="18">
        <v>1991</v>
      </c>
      <c r="F33" s="18" t="s">
        <v>13</v>
      </c>
      <c r="G33" s="18" t="s">
        <v>1426</v>
      </c>
      <c r="H33" s="9" t="s">
        <v>1825</v>
      </c>
      <c r="O33" s="9"/>
      <c r="P33" s="52"/>
      <c r="Q33" s="97"/>
      <c r="S33" s="98"/>
      <c r="T33" s="98"/>
      <c r="V33" s="98"/>
      <c r="W33" s="98"/>
    </row>
    <row r="34" spans="1:23">
      <c r="A34" s="8" t="str">
        <f t="shared" ref="A34:A48" si="4">CONCATENATE("RV_",B34,"_",D34,"_",G34,"_",E34)</f>
        <v>RV_U11743_Canada_Fox_1991</v>
      </c>
      <c r="B34" s="18" t="s">
        <v>1776</v>
      </c>
      <c r="C34" s="18" t="s">
        <v>1777</v>
      </c>
      <c r="D34" s="18" t="s">
        <v>179</v>
      </c>
      <c r="E34" s="18">
        <v>1991</v>
      </c>
      <c r="F34" s="18" t="s">
        <v>13</v>
      </c>
      <c r="G34" s="18" t="s">
        <v>1426</v>
      </c>
      <c r="H34" s="9" t="s">
        <v>1825</v>
      </c>
      <c r="O34" s="9"/>
      <c r="P34" s="52"/>
    </row>
    <row r="35" spans="1:23">
      <c r="A35" s="8" t="str">
        <f t="shared" si="4"/>
        <v>RV_U11744_Canada_Fox_1991</v>
      </c>
      <c r="B35" s="18" t="s">
        <v>1778</v>
      </c>
      <c r="C35" s="18" t="s">
        <v>1779</v>
      </c>
      <c r="D35" s="18" t="s">
        <v>179</v>
      </c>
      <c r="E35" s="18">
        <v>1991</v>
      </c>
      <c r="F35" s="18" t="s">
        <v>13</v>
      </c>
      <c r="G35" s="18" t="s">
        <v>1426</v>
      </c>
      <c r="H35" s="9" t="s">
        <v>1825</v>
      </c>
      <c r="O35" s="9"/>
      <c r="P35" s="52"/>
    </row>
    <row r="36" spans="1:23">
      <c r="A36" s="8" t="str">
        <f t="shared" si="4"/>
        <v>RV_U11745_Canada_Fox_1991</v>
      </c>
      <c r="B36" s="18" t="s">
        <v>1780</v>
      </c>
      <c r="C36" s="18" t="s">
        <v>1781</v>
      </c>
      <c r="D36" s="18" t="s">
        <v>179</v>
      </c>
      <c r="E36" s="18">
        <v>1991</v>
      </c>
      <c r="F36" s="18" t="s">
        <v>13</v>
      </c>
      <c r="G36" s="18" t="s">
        <v>1426</v>
      </c>
      <c r="H36" s="9" t="s">
        <v>1825</v>
      </c>
      <c r="O36" s="9"/>
      <c r="P36" s="52"/>
    </row>
    <row r="37" spans="1:23">
      <c r="A37" s="8" t="str">
        <f t="shared" si="4"/>
        <v>RV_U11746_Canada_Fox_1991</v>
      </c>
      <c r="B37" s="18" t="s">
        <v>1782</v>
      </c>
      <c r="C37" s="18" t="s">
        <v>1783</v>
      </c>
      <c r="D37" s="18" t="s">
        <v>179</v>
      </c>
      <c r="E37" s="18">
        <v>1991</v>
      </c>
      <c r="F37" s="18" t="s">
        <v>13</v>
      </c>
      <c r="G37" s="18" t="s">
        <v>1426</v>
      </c>
      <c r="H37" s="9" t="s">
        <v>1825</v>
      </c>
      <c r="O37" s="9"/>
      <c r="P37" s="52"/>
    </row>
    <row r="38" spans="1:23">
      <c r="A38" s="8" t="str">
        <f t="shared" si="4"/>
        <v>RV_U11747_Canada_Fox_1991</v>
      </c>
      <c r="B38" s="18" t="s">
        <v>1784</v>
      </c>
      <c r="C38" s="18" t="s">
        <v>1785</v>
      </c>
      <c r="D38" s="18" t="s">
        <v>179</v>
      </c>
      <c r="E38" s="18">
        <v>1991</v>
      </c>
      <c r="F38" s="18" t="s">
        <v>13</v>
      </c>
      <c r="G38" s="18" t="s">
        <v>1426</v>
      </c>
      <c r="H38" s="9" t="s">
        <v>1825</v>
      </c>
      <c r="O38" s="9"/>
      <c r="P38" s="52"/>
    </row>
    <row r="39" spans="1:23">
      <c r="A39" s="8" t="str">
        <f t="shared" si="4"/>
        <v>RV_U11748_Canada_Fox_1991</v>
      </c>
      <c r="B39" s="18" t="s">
        <v>1786</v>
      </c>
      <c r="C39" s="18" t="s">
        <v>1787</v>
      </c>
      <c r="D39" s="18" t="s">
        <v>179</v>
      </c>
      <c r="E39" s="18">
        <v>1991</v>
      </c>
      <c r="F39" s="18" t="s">
        <v>13</v>
      </c>
      <c r="G39" s="18" t="s">
        <v>1426</v>
      </c>
      <c r="H39" s="9" t="s">
        <v>1825</v>
      </c>
      <c r="K39" s="36"/>
      <c r="L39" s="53"/>
      <c r="M39" s="53"/>
      <c r="N39" s="37"/>
      <c r="O39" s="37"/>
      <c r="P39" s="53"/>
      <c r="Q39" s="110"/>
      <c r="S39" s="38"/>
      <c r="T39" s="38"/>
      <c r="V39" s="38"/>
      <c r="W39" s="38"/>
    </row>
    <row r="40" spans="1:23">
      <c r="A40" s="8" t="str">
        <f t="shared" si="4"/>
        <v>RV_U11750_Canada_Fox_1990</v>
      </c>
      <c r="B40" s="18" t="s">
        <v>1788</v>
      </c>
      <c r="C40" s="18" t="s">
        <v>1789</v>
      </c>
      <c r="D40" s="18" t="s">
        <v>179</v>
      </c>
      <c r="E40" s="18">
        <v>1990</v>
      </c>
      <c r="F40" s="18" t="s">
        <v>13</v>
      </c>
      <c r="G40" s="18" t="s">
        <v>1426</v>
      </c>
      <c r="H40" s="9" t="s">
        <v>1825</v>
      </c>
      <c r="O40" s="9"/>
      <c r="P40" s="52"/>
    </row>
    <row r="41" spans="1:23" ht="18">
      <c r="A41" s="8" t="str">
        <f t="shared" si="4"/>
        <v>RV_U11751_Canada_Fox_1990</v>
      </c>
      <c r="B41" s="18" t="s">
        <v>1790</v>
      </c>
      <c r="C41" s="18" t="s">
        <v>1791</v>
      </c>
      <c r="D41" s="18" t="s">
        <v>179</v>
      </c>
      <c r="E41" s="18">
        <v>1990</v>
      </c>
      <c r="F41" s="18" t="s">
        <v>13</v>
      </c>
      <c r="G41" s="18" t="s">
        <v>1426</v>
      </c>
      <c r="H41" s="9" t="s">
        <v>1825</v>
      </c>
      <c r="O41" s="9"/>
      <c r="P41" s="52"/>
      <c r="Q41" s="97"/>
      <c r="S41" s="41"/>
      <c r="T41" s="41"/>
      <c r="V41" s="41"/>
      <c r="W41" s="41"/>
    </row>
    <row r="42" spans="1:23" ht="18">
      <c r="A42" s="8" t="str">
        <f t="shared" si="4"/>
        <v>RV_U11752_Canada_Fox_1990</v>
      </c>
      <c r="B42" s="18" t="s">
        <v>1792</v>
      </c>
      <c r="C42" s="18" t="s">
        <v>1793</v>
      </c>
      <c r="D42" s="18" t="s">
        <v>179</v>
      </c>
      <c r="E42" s="18">
        <v>1990</v>
      </c>
      <c r="F42" s="18" t="s">
        <v>13</v>
      </c>
      <c r="G42" s="18" t="s">
        <v>1426</v>
      </c>
      <c r="H42" s="9" t="s">
        <v>1825</v>
      </c>
      <c r="O42" s="9"/>
      <c r="P42" s="52"/>
      <c r="Q42" s="97"/>
      <c r="S42" s="98"/>
      <c r="T42" s="98"/>
      <c r="V42" s="98"/>
      <c r="W42" s="98"/>
    </row>
    <row r="43" spans="1:23">
      <c r="A43" s="8" t="str">
        <f t="shared" si="4"/>
        <v>RV_U11753_Canada_Fox_1990</v>
      </c>
      <c r="B43" s="18" t="s">
        <v>1794</v>
      </c>
      <c r="C43" s="18" t="s">
        <v>1795</v>
      </c>
      <c r="D43" s="18" t="s">
        <v>179</v>
      </c>
      <c r="E43" s="18">
        <v>1990</v>
      </c>
      <c r="F43" s="18" t="s">
        <v>13</v>
      </c>
      <c r="G43" s="18" t="s">
        <v>1426</v>
      </c>
      <c r="H43" s="9" t="s">
        <v>1825</v>
      </c>
      <c r="O43" s="9"/>
      <c r="P43" s="52"/>
    </row>
    <row r="44" spans="1:23">
      <c r="A44" s="8" t="str">
        <f t="shared" si="4"/>
        <v>RV_U11754_Canada_Fox_1990</v>
      </c>
      <c r="B44" s="18" t="s">
        <v>1796</v>
      </c>
      <c r="C44" s="18" t="s">
        <v>1797</v>
      </c>
      <c r="D44" s="18" t="s">
        <v>179</v>
      </c>
      <c r="E44" s="18">
        <v>1990</v>
      </c>
      <c r="F44" s="18" t="s">
        <v>13</v>
      </c>
      <c r="G44" s="18" t="s">
        <v>1426</v>
      </c>
      <c r="H44" s="9" t="s">
        <v>1825</v>
      </c>
      <c r="O44" s="9"/>
      <c r="P44" s="52"/>
    </row>
    <row r="45" spans="1:23">
      <c r="A45" s="8" t="str">
        <f t="shared" si="4"/>
        <v>RV_U11755_Canada_Fox_1991</v>
      </c>
      <c r="B45" s="18" t="s">
        <v>1798</v>
      </c>
      <c r="C45" s="18" t="s">
        <v>1460</v>
      </c>
      <c r="D45" s="18" t="s">
        <v>179</v>
      </c>
      <c r="E45" s="18">
        <v>1991</v>
      </c>
      <c r="F45" s="18" t="s">
        <v>13</v>
      </c>
      <c r="G45" s="18" t="s">
        <v>1426</v>
      </c>
      <c r="H45" s="9" t="s">
        <v>1825</v>
      </c>
      <c r="O45" s="9"/>
      <c r="P45" s="52"/>
    </row>
    <row r="46" spans="1:23">
      <c r="A46" s="8" t="str">
        <f t="shared" si="4"/>
        <v>RV_U11756_Canada_Fox_1990</v>
      </c>
      <c r="B46" s="18" t="s">
        <v>1799</v>
      </c>
      <c r="C46" s="18" t="s">
        <v>1461</v>
      </c>
      <c r="D46" s="18" t="s">
        <v>179</v>
      </c>
      <c r="E46" s="18">
        <v>1990</v>
      </c>
      <c r="F46" s="18" t="s">
        <v>13</v>
      </c>
      <c r="G46" s="18" t="s">
        <v>1426</v>
      </c>
      <c r="H46" s="9" t="s">
        <v>1825</v>
      </c>
      <c r="O46" s="9"/>
      <c r="P46" s="52"/>
    </row>
    <row r="47" spans="1:23">
      <c r="A47" s="8" t="str">
        <f t="shared" si="4"/>
        <v>RV_U11757_Canada_Fox_1991</v>
      </c>
      <c r="B47" s="18" t="s">
        <v>1800</v>
      </c>
      <c r="C47" s="18" t="s">
        <v>1462</v>
      </c>
      <c r="D47" s="18" t="s">
        <v>179</v>
      </c>
      <c r="E47" s="18">
        <v>1991</v>
      </c>
      <c r="F47" s="18" t="s">
        <v>13</v>
      </c>
      <c r="G47" s="18" t="s">
        <v>1426</v>
      </c>
      <c r="H47" s="9" t="s">
        <v>1825</v>
      </c>
      <c r="O47" s="9"/>
      <c r="P47" s="52"/>
    </row>
    <row r="48" spans="1:23">
      <c r="A48" s="8" t="str">
        <f t="shared" si="4"/>
        <v>RV_U11758_Canada_Fox_1990</v>
      </c>
      <c r="B48" s="18" t="s">
        <v>1801</v>
      </c>
      <c r="C48" s="18" t="s">
        <v>1463</v>
      </c>
      <c r="D48" s="18" t="s">
        <v>179</v>
      </c>
      <c r="E48" s="18">
        <v>1990</v>
      </c>
      <c r="F48" s="18" t="s">
        <v>13</v>
      </c>
      <c r="G48" s="18" t="s">
        <v>1426</v>
      </c>
      <c r="H48" s="9" t="s">
        <v>1825</v>
      </c>
      <c r="O48" s="9"/>
      <c r="P48" s="52"/>
    </row>
    <row r="49" spans="1:16">
      <c r="A49" s="25"/>
      <c r="B49" s="30"/>
      <c r="C49" s="30"/>
      <c r="D49" s="30"/>
      <c r="E49" s="30"/>
      <c r="F49" s="30"/>
      <c r="G49" s="30"/>
      <c r="H49" s="30"/>
      <c r="O49" s="9"/>
      <c r="P49" s="52"/>
    </row>
    <row r="50" spans="1:16">
      <c r="A50" s="8" t="str">
        <f t="shared" ref="A50:A52" si="5">CONCATENATE("RV_",B50,"_",D50,"_",G50,"_",E50)</f>
        <v>RV_AY352487_Russia_Fox_1986</v>
      </c>
      <c r="B50" s="18" t="s">
        <v>1467</v>
      </c>
      <c r="C50" s="18" t="s">
        <v>1468</v>
      </c>
      <c r="D50" s="18" t="s">
        <v>793</v>
      </c>
      <c r="E50" s="18">
        <v>1986</v>
      </c>
      <c r="F50" s="18" t="s">
        <v>12</v>
      </c>
      <c r="G50" s="18" t="s">
        <v>1426</v>
      </c>
      <c r="H50" s="9" t="s">
        <v>1826</v>
      </c>
      <c r="O50" s="9"/>
      <c r="P50" s="52"/>
    </row>
    <row r="51" spans="1:16">
      <c r="A51" s="8" t="str">
        <f t="shared" si="5"/>
        <v>RV_AY352488_Russia_Fox_1988</v>
      </c>
      <c r="B51" s="18" t="s">
        <v>1469</v>
      </c>
      <c r="C51" s="18" t="s">
        <v>1470</v>
      </c>
      <c r="D51" s="18" t="s">
        <v>793</v>
      </c>
      <c r="E51" s="18">
        <v>1988</v>
      </c>
      <c r="F51" s="18" t="s">
        <v>12</v>
      </c>
      <c r="G51" s="18" t="s">
        <v>1426</v>
      </c>
      <c r="H51" s="9" t="s">
        <v>1826</v>
      </c>
      <c r="O51" s="9"/>
      <c r="P51" s="52"/>
    </row>
    <row r="52" spans="1:16">
      <c r="A52" s="8" t="str">
        <f t="shared" si="5"/>
        <v>RV_AY352500_USA_Fox_1988</v>
      </c>
      <c r="B52" s="18" t="s">
        <v>1471</v>
      </c>
      <c r="C52" s="18">
        <v>1421</v>
      </c>
      <c r="D52" s="18" t="s">
        <v>180</v>
      </c>
      <c r="E52" s="18">
        <v>1988</v>
      </c>
      <c r="F52" s="18" t="s">
        <v>12</v>
      </c>
      <c r="G52" s="18" t="s">
        <v>1426</v>
      </c>
      <c r="H52" s="9" t="s">
        <v>1825</v>
      </c>
      <c r="O52" s="9"/>
      <c r="P52" s="52"/>
    </row>
    <row r="53" spans="1:16">
      <c r="A53" s="8" t="str">
        <f t="shared" ref="A53:A61" si="6">CONCATENATE("RV_",B53,"_",D53,"_",G53,"_",E53)</f>
        <v>RV_EF611828_Russia_Fox_1987</v>
      </c>
      <c r="B53" s="18" t="s">
        <v>1673</v>
      </c>
      <c r="C53" s="18" t="s">
        <v>1674</v>
      </c>
      <c r="D53" s="18" t="s">
        <v>793</v>
      </c>
      <c r="E53" s="18">
        <v>1987</v>
      </c>
      <c r="F53" s="18" t="s">
        <v>12</v>
      </c>
      <c r="G53" s="18" t="s">
        <v>1426</v>
      </c>
      <c r="H53" s="9" t="s">
        <v>1826</v>
      </c>
      <c r="O53" s="9"/>
      <c r="P53" s="52"/>
    </row>
    <row r="54" spans="1:16">
      <c r="A54" s="8" t="str">
        <f t="shared" si="6"/>
        <v>RV_EF611829_Russia_Fox_1987</v>
      </c>
      <c r="B54" s="18" t="s">
        <v>1675</v>
      </c>
      <c r="C54" s="18" t="s">
        <v>1676</v>
      </c>
      <c r="D54" s="18" t="s">
        <v>793</v>
      </c>
      <c r="E54" s="18">
        <v>1987</v>
      </c>
      <c r="F54" s="18" t="s">
        <v>12</v>
      </c>
      <c r="G54" s="18" t="s">
        <v>1426</v>
      </c>
      <c r="H54" s="9" t="s">
        <v>1826</v>
      </c>
      <c r="O54" s="9"/>
      <c r="P54" s="52"/>
    </row>
    <row r="55" spans="1:16">
      <c r="A55" s="8" t="str">
        <f t="shared" si="6"/>
        <v>RV_EF611830_Russia_Fox_1987</v>
      </c>
      <c r="B55" s="18" t="s">
        <v>1677</v>
      </c>
      <c r="C55" s="18" t="s">
        <v>1678</v>
      </c>
      <c r="D55" s="18" t="s">
        <v>793</v>
      </c>
      <c r="E55" s="18">
        <v>1987</v>
      </c>
      <c r="F55" s="18" t="s">
        <v>12</v>
      </c>
      <c r="G55" s="18" t="s">
        <v>1426</v>
      </c>
      <c r="H55" s="9" t="s">
        <v>1826</v>
      </c>
      <c r="O55" s="9"/>
      <c r="P55" s="52"/>
    </row>
    <row r="56" spans="1:16">
      <c r="A56" s="8" t="str">
        <f t="shared" si="6"/>
        <v>RV_EF611831_Russia_Fox_1987</v>
      </c>
      <c r="B56" s="18" t="s">
        <v>1679</v>
      </c>
      <c r="C56" s="18" t="s">
        <v>1680</v>
      </c>
      <c r="D56" s="18" t="s">
        <v>793</v>
      </c>
      <c r="E56" s="18">
        <v>1987</v>
      </c>
      <c r="F56" s="18" t="s">
        <v>12</v>
      </c>
      <c r="G56" s="18" t="s">
        <v>1426</v>
      </c>
      <c r="H56" s="9" t="s">
        <v>1826</v>
      </c>
      <c r="O56" s="9"/>
      <c r="P56" s="52"/>
    </row>
    <row r="57" spans="1:16">
      <c r="A57" s="8" t="str">
        <f t="shared" si="6"/>
        <v>RV_EF611833_Russia_Fox_1988</v>
      </c>
      <c r="B57" s="18" t="s">
        <v>1681</v>
      </c>
      <c r="C57" s="18" t="s">
        <v>1682</v>
      </c>
      <c r="D57" s="18" t="s">
        <v>793</v>
      </c>
      <c r="E57" s="18">
        <v>1988</v>
      </c>
      <c r="F57" s="18" t="s">
        <v>12</v>
      </c>
      <c r="G57" s="18" t="s">
        <v>1426</v>
      </c>
      <c r="H57" s="9" t="s">
        <v>1826</v>
      </c>
      <c r="O57" s="9"/>
      <c r="P57" s="52"/>
    </row>
    <row r="58" spans="1:16">
      <c r="A58" s="8" t="str">
        <f t="shared" si="6"/>
        <v>RV_EF611841_USA_Fox_2007</v>
      </c>
      <c r="B58" s="18" t="s">
        <v>1683</v>
      </c>
      <c r="C58" s="18" t="s">
        <v>1684</v>
      </c>
      <c r="D58" s="18" t="s">
        <v>180</v>
      </c>
      <c r="E58" s="18">
        <v>2007</v>
      </c>
      <c r="F58" s="18" t="s">
        <v>12</v>
      </c>
      <c r="G58" s="18" t="s">
        <v>1426</v>
      </c>
      <c r="H58" s="9" t="s">
        <v>1825</v>
      </c>
      <c r="O58" s="9"/>
      <c r="P58" s="52"/>
    </row>
    <row r="59" spans="1:16">
      <c r="A59" s="8" t="str">
        <f t="shared" si="6"/>
        <v>RV_EF611842_USA_Fox_2006</v>
      </c>
      <c r="B59" s="18" t="s">
        <v>1685</v>
      </c>
      <c r="C59" s="18" t="s">
        <v>1686</v>
      </c>
      <c r="D59" s="18" t="s">
        <v>180</v>
      </c>
      <c r="E59" s="18">
        <v>2006</v>
      </c>
      <c r="F59" s="18" t="s">
        <v>12</v>
      </c>
      <c r="G59" s="18" t="s">
        <v>1426</v>
      </c>
      <c r="H59" s="9" t="s">
        <v>1825</v>
      </c>
      <c r="O59" s="9"/>
      <c r="P59" s="52"/>
    </row>
    <row r="60" spans="1:16">
      <c r="A60" s="8" t="str">
        <f t="shared" si="6"/>
        <v>RV_EF611843_USA_Fox_2007</v>
      </c>
      <c r="B60" s="18" t="s">
        <v>1687</v>
      </c>
      <c r="C60" s="18" t="s">
        <v>1688</v>
      </c>
      <c r="D60" s="18" t="s">
        <v>180</v>
      </c>
      <c r="E60" s="18">
        <v>2007</v>
      </c>
      <c r="F60" s="18" t="s">
        <v>12</v>
      </c>
      <c r="G60" s="18" t="s">
        <v>1426</v>
      </c>
      <c r="H60" s="9" t="s">
        <v>1825</v>
      </c>
      <c r="O60" s="9"/>
      <c r="P60" s="52"/>
    </row>
    <row r="61" spans="1:16">
      <c r="A61" s="8" t="str">
        <f t="shared" si="6"/>
        <v>RV_EF611845_USA_Fox_2007</v>
      </c>
      <c r="B61" s="18" t="s">
        <v>1689</v>
      </c>
      <c r="C61" s="18" t="s">
        <v>1690</v>
      </c>
      <c r="D61" s="18" t="s">
        <v>180</v>
      </c>
      <c r="E61" s="18">
        <v>2007</v>
      </c>
      <c r="F61" s="18" t="s">
        <v>12</v>
      </c>
      <c r="G61" s="18" t="s">
        <v>1426</v>
      </c>
      <c r="H61" s="9" t="s">
        <v>1825</v>
      </c>
      <c r="O61" s="9"/>
      <c r="P61" s="52"/>
    </row>
    <row r="62" spans="1:16">
      <c r="A62" s="8" t="str">
        <f t="shared" ref="A62:A73" si="7">CONCATENATE("RV_",B62,"_",D62,"_",G62,"_",E62)</f>
        <v>RV_EF611846_USA_Fox_2006</v>
      </c>
      <c r="B62" s="18" t="s">
        <v>1691</v>
      </c>
      <c r="C62" s="18" t="s">
        <v>1692</v>
      </c>
      <c r="D62" s="18" t="s">
        <v>180</v>
      </c>
      <c r="E62" s="18">
        <v>2006</v>
      </c>
      <c r="F62" s="18" t="s">
        <v>12</v>
      </c>
      <c r="G62" s="18" t="s">
        <v>1426</v>
      </c>
      <c r="H62" s="9" t="s">
        <v>1825</v>
      </c>
      <c r="O62" s="9"/>
      <c r="P62" s="52"/>
    </row>
    <row r="63" spans="1:16">
      <c r="A63" s="8" t="str">
        <f t="shared" si="7"/>
        <v>RV_EF611847_USA_Fox_2006</v>
      </c>
      <c r="B63" s="18" t="s">
        <v>1693</v>
      </c>
      <c r="C63" s="18" t="s">
        <v>1694</v>
      </c>
      <c r="D63" s="18" t="s">
        <v>180</v>
      </c>
      <c r="E63" s="18">
        <v>2006</v>
      </c>
      <c r="F63" s="18" t="s">
        <v>12</v>
      </c>
      <c r="G63" s="18" t="s">
        <v>1426</v>
      </c>
      <c r="H63" s="9" t="s">
        <v>1825</v>
      </c>
      <c r="O63" s="9"/>
      <c r="P63" s="52"/>
    </row>
    <row r="64" spans="1:16">
      <c r="A64" s="8" t="str">
        <f t="shared" si="7"/>
        <v>RV_EF611848_USA_Fox_2006</v>
      </c>
      <c r="B64" s="18" t="s">
        <v>1695</v>
      </c>
      <c r="C64" s="18" t="s">
        <v>1696</v>
      </c>
      <c r="D64" s="18" t="s">
        <v>180</v>
      </c>
      <c r="E64" s="18">
        <v>2006</v>
      </c>
      <c r="F64" s="18" t="s">
        <v>12</v>
      </c>
      <c r="G64" s="18" t="s">
        <v>1426</v>
      </c>
      <c r="H64" s="9" t="s">
        <v>1825</v>
      </c>
      <c r="O64" s="9"/>
      <c r="P64" s="52"/>
    </row>
    <row r="65" spans="1:16">
      <c r="A65" s="8" t="str">
        <f t="shared" si="7"/>
        <v>RV_EF611849_USA_Fox_2006</v>
      </c>
      <c r="B65" s="18" t="s">
        <v>1697</v>
      </c>
      <c r="C65" s="18" t="s">
        <v>1698</v>
      </c>
      <c r="D65" s="18" t="s">
        <v>180</v>
      </c>
      <c r="E65" s="18">
        <v>2006</v>
      </c>
      <c r="F65" s="18" t="s">
        <v>12</v>
      </c>
      <c r="G65" s="18" t="s">
        <v>1426</v>
      </c>
      <c r="H65" s="9" t="s">
        <v>1825</v>
      </c>
      <c r="O65" s="9"/>
      <c r="P65" s="52"/>
    </row>
    <row r="66" spans="1:16">
      <c r="A66" s="8" t="str">
        <f t="shared" si="7"/>
        <v>RV_EF611850_USA_Fox_2007</v>
      </c>
      <c r="B66" s="18" t="s">
        <v>1699</v>
      </c>
      <c r="C66" s="18" t="s">
        <v>1700</v>
      </c>
      <c r="D66" s="18" t="s">
        <v>180</v>
      </c>
      <c r="E66" s="18">
        <v>2007</v>
      </c>
      <c r="F66" s="18" t="s">
        <v>12</v>
      </c>
      <c r="G66" s="18" t="s">
        <v>1426</v>
      </c>
      <c r="H66" s="9" t="s">
        <v>1825</v>
      </c>
      <c r="O66" s="9"/>
      <c r="P66" s="52"/>
    </row>
    <row r="67" spans="1:16">
      <c r="A67" s="8" t="str">
        <f t="shared" si="7"/>
        <v>RV_EF611851_USA_Fox_2006</v>
      </c>
      <c r="B67" s="18" t="s">
        <v>1701</v>
      </c>
      <c r="C67" s="18" t="s">
        <v>1702</v>
      </c>
      <c r="D67" s="18" t="s">
        <v>180</v>
      </c>
      <c r="E67" s="18">
        <v>2006</v>
      </c>
      <c r="F67" s="18" t="s">
        <v>12</v>
      </c>
      <c r="G67" s="18" t="s">
        <v>1426</v>
      </c>
      <c r="H67" s="9" t="s">
        <v>1826</v>
      </c>
      <c r="O67" s="9"/>
      <c r="P67" s="52"/>
    </row>
    <row r="68" spans="1:16">
      <c r="A68" s="8" t="str">
        <f t="shared" si="7"/>
        <v>RV_EF611852_USA_Fox_2006</v>
      </c>
      <c r="B68" s="18" t="s">
        <v>1703</v>
      </c>
      <c r="C68" s="18" t="s">
        <v>1704</v>
      </c>
      <c r="D68" s="18" t="s">
        <v>180</v>
      </c>
      <c r="E68" s="18">
        <v>2006</v>
      </c>
      <c r="F68" s="18" t="s">
        <v>12</v>
      </c>
      <c r="G68" s="18" t="s">
        <v>1426</v>
      </c>
      <c r="H68" s="9" t="s">
        <v>1826</v>
      </c>
      <c r="O68" s="9"/>
      <c r="P68" s="52"/>
    </row>
    <row r="69" spans="1:16">
      <c r="A69" s="8" t="str">
        <f t="shared" si="7"/>
        <v>RV_EF611854_USA_Fox_2006</v>
      </c>
      <c r="B69" s="18" t="s">
        <v>1705</v>
      </c>
      <c r="C69" s="18" t="s">
        <v>1706</v>
      </c>
      <c r="D69" s="18" t="s">
        <v>180</v>
      </c>
      <c r="E69" s="18">
        <v>2006</v>
      </c>
      <c r="F69" s="18" t="s">
        <v>12</v>
      </c>
      <c r="G69" s="18" t="s">
        <v>1426</v>
      </c>
      <c r="H69" s="9" t="s">
        <v>1825</v>
      </c>
      <c r="O69" s="9"/>
      <c r="P69" s="52"/>
    </row>
    <row r="70" spans="1:16">
      <c r="A70" s="8" t="str">
        <f t="shared" si="7"/>
        <v>RV_EF611856_USA_Fox_2006</v>
      </c>
      <c r="B70" s="18" t="s">
        <v>1707</v>
      </c>
      <c r="C70" s="18" t="s">
        <v>1708</v>
      </c>
      <c r="D70" s="18" t="s">
        <v>180</v>
      </c>
      <c r="E70" s="18">
        <v>2006</v>
      </c>
      <c r="F70" s="18" t="s">
        <v>12</v>
      </c>
      <c r="G70" s="18" t="s">
        <v>1426</v>
      </c>
      <c r="H70" s="9" t="s">
        <v>1826</v>
      </c>
      <c r="O70" s="9"/>
      <c r="P70" s="52"/>
    </row>
    <row r="71" spans="1:16">
      <c r="A71" s="8" t="str">
        <f t="shared" si="7"/>
        <v>RV_EF614254_Mongolia_Fox_2006</v>
      </c>
      <c r="B71" s="18" t="s">
        <v>1709</v>
      </c>
      <c r="C71" s="18" t="s">
        <v>1710</v>
      </c>
      <c r="D71" s="18" t="s">
        <v>1711</v>
      </c>
      <c r="E71" s="18">
        <v>2006</v>
      </c>
      <c r="F71" s="18" t="s">
        <v>12</v>
      </c>
      <c r="G71" s="18" t="s">
        <v>1426</v>
      </c>
      <c r="H71" s="9" t="s">
        <v>1825</v>
      </c>
      <c r="O71" s="7"/>
      <c r="P71" s="52"/>
    </row>
    <row r="72" spans="1:16">
      <c r="A72" s="8" t="str">
        <f t="shared" si="7"/>
        <v>RV_L20673_Canada_Fox_1991</v>
      </c>
      <c r="B72" s="120" t="s">
        <v>3427</v>
      </c>
      <c r="C72" s="120" t="s">
        <v>3429</v>
      </c>
      <c r="D72" s="18" t="s">
        <v>179</v>
      </c>
      <c r="E72" s="18">
        <v>1991</v>
      </c>
      <c r="F72" s="18" t="s">
        <v>12</v>
      </c>
      <c r="G72" s="18" t="s">
        <v>1426</v>
      </c>
      <c r="H72" s="9" t="s">
        <v>1826</v>
      </c>
      <c r="O72" s="7"/>
      <c r="P72" s="52"/>
    </row>
    <row r="73" spans="1:16">
      <c r="A73" s="8" t="str">
        <f t="shared" si="7"/>
        <v>RV_L20675_Canada_Fox_1991</v>
      </c>
      <c r="B73" s="120" t="s">
        <v>3428</v>
      </c>
      <c r="C73" s="120" t="s">
        <v>3430</v>
      </c>
      <c r="D73" s="18" t="s">
        <v>179</v>
      </c>
      <c r="E73" s="18">
        <v>1991</v>
      </c>
      <c r="F73" s="18" t="s">
        <v>12</v>
      </c>
      <c r="G73" s="18" t="s">
        <v>1426</v>
      </c>
      <c r="H73" s="9" t="s">
        <v>1826</v>
      </c>
      <c r="O73" s="7"/>
      <c r="P73" s="52"/>
    </row>
    <row r="74" spans="1:16">
      <c r="A74" s="8" t="str">
        <f>CONCATENATE("RV_",B74,"_",D74,"_",G74,"_",E74)</f>
        <v>RV_L20676_Canada_Fox_1990</v>
      </c>
      <c r="B74" s="18" t="s">
        <v>1761</v>
      </c>
      <c r="C74" s="18" t="s">
        <v>1463</v>
      </c>
      <c r="D74" s="18" t="s">
        <v>179</v>
      </c>
      <c r="E74" s="18">
        <v>1990</v>
      </c>
      <c r="F74" s="18" t="s">
        <v>12</v>
      </c>
      <c r="G74" s="18" t="s">
        <v>1426</v>
      </c>
      <c r="H74" s="7" t="s">
        <v>1825</v>
      </c>
      <c r="O74" s="7"/>
      <c r="P74" s="52"/>
    </row>
    <row r="75" spans="1:16">
      <c r="A75" s="8" t="str">
        <f>CONCATENATE("RV_",B75,"_",D75,"_",G75,"_",E75)</f>
        <v>RV_U11734_Canada_Fox_1991</v>
      </c>
      <c r="B75" s="18" t="s">
        <v>1762</v>
      </c>
      <c r="C75" s="18" t="s">
        <v>1763</v>
      </c>
      <c r="D75" s="18" t="s">
        <v>179</v>
      </c>
      <c r="E75" s="18">
        <v>1991</v>
      </c>
      <c r="F75" s="18" t="s">
        <v>12</v>
      </c>
      <c r="G75" s="18" t="s">
        <v>1426</v>
      </c>
      <c r="H75" s="7" t="s">
        <v>1825</v>
      </c>
      <c r="O75" s="7"/>
      <c r="P75" s="52"/>
    </row>
    <row r="76" spans="1:16">
      <c r="A76" s="8" t="str">
        <f>CONCATENATE("RV_",B76,"_",D76,"_",G76,"_",E76)</f>
        <v>RV_U11735_Canada_Fox_1993</v>
      </c>
      <c r="B76" s="18" t="s">
        <v>1764</v>
      </c>
      <c r="C76" s="18" t="s">
        <v>1765</v>
      </c>
      <c r="D76" s="18" t="s">
        <v>179</v>
      </c>
      <c r="E76" s="18">
        <v>1993</v>
      </c>
      <c r="F76" s="18" t="s">
        <v>12</v>
      </c>
      <c r="G76" s="18" t="s">
        <v>1426</v>
      </c>
      <c r="H76" s="7" t="s">
        <v>1825</v>
      </c>
      <c r="O76" s="7"/>
      <c r="P76" s="52"/>
    </row>
    <row r="77" spans="1:16">
      <c r="A77" s="8" t="str">
        <f>CONCATENATE("RV_",B77,"_",D77,"_",G77,"_",E77)</f>
        <v>RV_U22654_Greenland _Fox_1981</v>
      </c>
      <c r="B77" s="18" t="s">
        <v>1805</v>
      </c>
      <c r="C77" s="18" t="s">
        <v>1806</v>
      </c>
      <c r="D77" s="18" t="s">
        <v>1807</v>
      </c>
      <c r="E77" s="18">
        <v>1981</v>
      </c>
      <c r="F77" s="18" t="s">
        <v>12</v>
      </c>
      <c r="G77" s="18" t="s">
        <v>1426</v>
      </c>
      <c r="H77" s="7" t="s">
        <v>1826</v>
      </c>
      <c r="O77" s="7"/>
      <c r="P77" s="52"/>
    </row>
    <row r="78" spans="1:16">
      <c r="A78" s="8" t="str">
        <f>CONCATENATE("RV_",B78,"_",D78,"_",G78,"_",E78)</f>
        <v>RV_U22655_Canada_Fox_1990</v>
      </c>
      <c r="B78" s="18" t="s">
        <v>1808</v>
      </c>
      <c r="C78" s="18" t="s">
        <v>1809</v>
      </c>
      <c r="D78" s="18" t="s">
        <v>179</v>
      </c>
      <c r="E78" s="18">
        <v>1990</v>
      </c>
      <c r="F78" s="18" t="s">
        <v>12</v>
      </c>
      <c r="G78" s="18" t="s">
        <v>1426</v>
      </c>
      <c r="H78" s="9" t="s">
        <v>1825</v>
      </c>
      <c r="O78" s="7"/>
      <c r="P78" s="52"/>
    </row>
    <row r="79" spans="1:16">
      <c r="A79" s="8"/>
      <c r="B79" s="18"/>
      <c r="C79" s="18"/>
      <c r="D79" s="18"/>
      <c r="E79" s="18"/>
      <c r="F79" s="18"/>
      <c r="G79" s="18"/>
      <c r="H79" s="18"/>
      <c r="O79" s="7"/>
      <c r="P79" s="52"/>
    </row>
    <row r="80" spans="1:16">
      <c r="A80" s="8"/>
      <c r="B80" s="18"/>
      <c r="C80" s="18"/>
      <c r="D80" s="18"/>
      <c r="E80" s="18"/>
      <c r="F80" s="18"/>
      <c r="G80" s="18"/>
      <c r="H80" s="18"/>
      <c r="O80" s="7"/>
      <c r="P80" s="52"/>
    </row>
    <row r="81" spans="1:16">
      <c r="A81" s="8"/>
      <c r="B81" s="18"/>
      <c r="C81" s="18"/>
      <c r="D81" s="18"/>
      <c r="E81" s="18"/>
      <c r="F81" s="18"/>
      <c r="G81" s="18"/>
      <c r="H81" s="18"/>
      <c r="O81" s="7"/>
      <c r="P81" s="52"/>
    </row>
    <row r="82" spans="1:16">
      <c r="A82" s="8"/>
      <c r="B82" s="18"/>
      <c r="C82" s="18"/>
      <c r="D82" s="18"/>
      <c r="E82" s="18"/>
      <c r="F82" s="18"/>
      <c r="G82" s="18"/>
      <c r="H82" s="18"/>
      <c r="O82" s="7"/>
      <c r="P82" s="52"/>
    </row>
    <row r="83" spans="1:16">
      <c r="A83" s="8"/>
      <c r="B83" s="18"/>
      <c r="C83" s="18"/>
      <c r="D83" s="18"/>
      <c r="E83" s="18"/>
      <c r="F83" s="18"/>
      <c r="G83" s="18"/>
      <c r="H83" s="18"/>
      <c r="O83" s="9"/>
      <c r="P83" s="52"/>
    </row>
    <row r="84" spans="1:16">
      <c r="A84" s="8"/>
      <c r="B84" s="18"/>
      <c r="C84" s="18"/>
      <c r="D84" s="18"/>
      <c r="E84" s="18"/>
      <c r="F84" s="18"/>
      <c r="G84" s="18"/>
      <c r="H84" s="18"/>
      <c r="O84" s="9"/>
      <c r="P84" s="52"/>
    </row>
    <row r="85" spans="1:16">
      <c r="A85" s="8"/>
      <c r="B85" s="18"/>
      <c r="C85" s="18"/>
      <c r="D85" s="18"/>
      <c r="E85" s="18"/>
      <c r="F85" s="18"/>
      <c r="G85" s="18"/>
      <c r="H85" s="18"/>
      <c r="O85" s="9"/>
      <c r="P85" s="52"/>
    </row>
    <row r="86" spans="1:16">
      <c r="A86" s="8"/>
      <c r="B86" s="18"/>
      <c r="C86" s="18"/>
      <c r="D86" s="18"/>
      <c r="E86" s="18"/>
      <c r="F86" s="18"/>
      <c r="G86" s="18"/>
      <c r="H86" s="18"/>
      <c r="O86" s="9"/>
      <c r="P86" s="52"/>
    </row>
    <row r="87" spans="1:16">
      <c r="A87" s="8"/>
      <c r="B87" s="18"/>
      <c r="C87" s="18"/>
      <c r="D87" s="18"/>
      <c r="E87" s="18"/>
      <c r="F87" s="18"/>
      <c r="G87" s="18"/>
      <c r="H87" s="18"/>
      <c r="O87" s="9"/>
      <c r="P87" s="52"/>
    </row>
    <row r="88" spans="1:16">
      <c r="A88" s="8"/>
      <c r="B88" s="18"/>
      <c r="C88" s="18"/>
      <c r="D88" s="18"/>
      <c r="E88" s="18"/>
      <c r="F88" s="18"/>
      <c r="G88" s="18"/>
      <c r="H88" s="18"/>
      <c r="O88" s="9"/>
      <c r="P88" s="52"/>
    </row>
    <row r="89" spans="1:16">
      <c r="A89" s="8"/>
      <c r="B89" s="18"/>
      <c r="C89" s="18"/>
      <c r="D89" s="18"/>
      <c r="E89" s="18"/>
      <c r="F89" s="18"/>
      <c r="G89" s="18"/>
      <c r="H89" s="18"/>
      <c r="O89" s="9"/>
      <c r="P89" s="52"/>
    </row>
    <row r="90" spans="1:16">
      <c r="A90" s="8"/>
      <c r="B90" s="18"/>
      <c r="C90" s="18"/>
      <c r="D90" s="18"/>
      <c r="E90" s="18"/>
      <c r="F90" s="18"/>
      <c r="G90" s="18"/>
      <c r="H90" s="18"/>
      <c r="O90" s="9"/>
      <c r="P90" s="52"/>
    </row>
    <row r="91" spans="1:16">
      <c r="A91" s="8"/>
      <c r="B91" s="18"/>
      <c r="C91" s="18"/>
      <c r="D91" s="18"/>
      <c r="E91" s="18"/>
      <c r="F91" s="18"/>
      <c r="G91" s="18"/>
      <c r="H91" s="18"/>
      <c r="O91" s="9"/>
      <c r="P91" s="52"/>
    </row>
    <row r="92" spans="1:16">
      <c r="A92" s="8"/>
      <c r="B92" s="18"/>
      <c r="C92" s="18"/>
      <c r="D92" s="18"/>
      <c r="E92" s="18"/>
      <c r="F92" s="18"/>
      <c r="G92" s="18"/>
      <c r="H92" s="18"/>
      <c r="O92" s="7"/>
      <c r="P92" s="52"/>
    </row>
    <row r="93" spans="1:16">
      <c r="A93" s="8"/>
      <c r="B93" s="18"/>
      <c r="C93" s="18"/>
      <c r="D93" s="18"/>
      <c r="E93" s="18"/>
      <c r="F93" s="18"/>
      <c r="G93" s="18"/>
      <c r="H93" s="18"/>
      <c r="O93" s="7"/>
      <c r="P93" s="52"/>
    </row>
    <row r="94" spans="1:16">
      <c r="A94" s="8"/>
      <c r="B94" s="18"/>
      <c r="C94" s="18"/>
      <c r="D94" s="18"/>
      <c r="E94" s="18"/>
      <c r="F94" s="18"/>
      <c r="G94" s="18"/>
      <c r="H94" s="18"/>
      <c r="O94" s="7"/>
      <c r="P94" s="52"/>
    </row>
    <row r="95" spans="1:16">
      <c r="A95" s="8"/>
      <c r="B95" s="18"/>
      <c r="C95" s="18"/>
      <c r="D95" s="18"/>
      <c r="E95" s="18"/>
      <c r="F95" s="18"/>
      <c r="G95" s="18"/>
      <c r="H95" s="18"/>
    </row>
    <row r="96" spans="1:16">
      <c r="A96" s="8"/>
      <c r="B96" s="18"/>
      <c r="C96" s="18"/>
      <c r="D96" s="18"/>
      <c r="E96" s="18"/>
      <c r="F96" s="18"/>
      <c r="G96" s="18"/>
      <c r="H96" s="18"/>
    </row>
    <row r="97" spans="1:8">
      <c r="A97" s="8"/>
      <c r="B97" s="18"/>
      <c r="C97" s="18"/>
      <c r="D97" s="18"/>
      <c r="E97" s="18"/>
      <c r="F97" s="18"/>
      <c r="G97" s="18"/>
      <c r="H97" s="18"/>
    </row>
    <row r="98" spans="1:8">
      <c r="A98" s="8"/>
      <c r="B98" s="18"/>
      <c r="C98" s="18"/>
      <c r="D98" s="18"/>
      <c r="E98" s="18"/>
      <c r="F98" s="18"/>
      <c r="G98" s="18"/>
      <c r="H98" s="18"/>
    </row>
    <row r="99" spans="1:8">
      <c r="A99" s="8"/>
      <c r="B99" s="18"/>
      <c r="C99" s="18"/>
      <c r="D99" s="18"/>
      <c r="E99" s="18"/>
      <c r="F99" s="18"/>
      <c r="G99" s="18"/>
      <c r="H99" s="18"/>
    </row>
    <row r="100" spans="1:8">
      <c r="A100" s="8"/>
      <c r="B100" s="18"/>
      <c r="C100" s="18"/>
      <c r="D100" s="18"/>
      <c r="E100" s="18"/>
      <c r="F100" s="18"/>
      <c r="G100" s="18"/>
      <c r="H100" s="18"/>
    </row>
    <row r="101" spans="1:8">
      <c r="A101" s="8"/>
      <c r="B101" s="18"/>
      <c r="C101" s="18"/>
      <c r="D101" s="18"/>
      <c r="E101" s="18"/>
      <c r="F101" s="18"/>
      <c r="G101" s="18"/>
      <c r="H101" s="18"/>
    </row>
    <row r="102" spans="1:8">
      <c r="A102" s="8"/>
      <c r="B102" s="18"/>
      <c r="C102" s="18"/>
      <c r="D102" s="18"/>
      <c r="E102" s="18"/>
      <c r="F102" s="18"/>
      <c r="G102" s="18"/>
      <c r="H102" s="18"/>
    </row>
    <row r="103" spans="1:8">
      <c r="A103" s="8"/>
      <c r="B103" s="18"/>
      <c r="C103" s="18"/>
      <c r="D103" s="18"/>
      <c r="E103" s="18"/>
      <c r="F103" s="18"/>
      <c r="G103" s="18"/>
      <c r="H103" s="18"/>
    </row>
    <row r="104" spans="1:8">
      <c r="A104" s="8"/>
      <c r="B104" s="18"/>
      <c r="C104" s="18"/>
      <c r="D104" s="18"/>
      <c r="E104" s="18"/>
      <c r="F104" s="18"/>
      <c r="G104" s="18"/>
      <c r="H104" s="18"/>
    </row>
    <row r="105" spans="1:8">
      <c r="A105" s="8"/>
      <c r="B105" s="18"/>
      <c r="C105" s="18"/>
      <c r="D105" s="18"/>
      <c r="E105" s="18"/>
      <c r="F105" s="18"/>
      <c r="G105" s="18"/>
      <c r="H105" s="18"/>
    </row>
    <row r="106" spans="1:8">
      <c r="A106" s="8"/>
      <c r="B106" s="18"/>
      <c r="C106" s="18"/>
      <c r="D106" s="18"/>
      <c r="E106" s="18"/>
      <c r="F106" s="18"/>
      <c r="G106" s="18"/>
      <c r="H106" s="18"/>
    </row>
    <row r="107" spans="1:8">
      <c r="A107" s="8"/>
      <c r="B107" s="18"/>
      <c r="C107" s="18"/>
      <c r="D107" s="18"/>
      <c r="E107" s="18"/>
      <c r="F107" s="18"/>
      <c r="G107" s="18"/>
      <c r="H107" s="18"/>
    </row>
    <row r="108" spans="1:8">
      <c r="A108" s="8"/>
      <c r="B108" s="18"/>
      <c r="C108" s="18"/>
      <c r="D108" s="18"/>
      <c r="E108" s="18"/>
      <c r="F108" s="18"/>
      <c r="G108" s="18"/>
      <c r="H108" s="18"/>
    </row>
    <row r="109" spans="1:8">
      <c r="A109" s="8"/>
      <c r="B109" s="18"/>
      <c r="C109" s="18"/>
      <c r="D109" s="18"/>
      <c r="E109" s="18"/>
      <c r="F109" s="18"/>
      <c r="G109" s="18"/>
      <c r="H109" s="18"/>
    </row>
    <row r="110" spans="1:8">
      <c r="A110" s="8"/>
      <c r="B110" s="18"/>
      <c r="C110" s="18"/>
      <c r="D110" s="18"/>
      <c r="E110" s="18"/>
      <c r="F110" s="18"/>
      <c r="G110" s="18"/>
      <c r="H110" s="18"/>
    </row>
    <row r="111" spans="1:8">
      <c r="A111" s="8"/>
      <c r="B111" s="18"/>
      <c r="C111" s="18"/>
      <c r="D111" s="18"/>
      <c r="E111" s="18"/>
      <c r="F111" s="18"/>
      <c r="G111" s="18"/>
      <c r="H111" s="18"/>
    </row>
    <row r="112" spans="1:8">
      <c r="A112" s="8"/>
      <c r="B112" s="18"/>
      <c r="C112" s="18"/>
      <c r="D112" s="18"/>
      <c r="E112" s="18"/>
      <c r="F112" s="18"/>
      <c r="G112" s="18"/>
      <c r="H112" s="18"/>
    </row>
    <row r="113" spans="1:8">
      <c r="A113" s="8"/>
      <c r="B113" s="18"/>
      <c r="C113" s="18"/>
      <c r="D113" s="18"/>
      <c r="E113" s="18"/>
      <c r="F113" s="18"/>
      <c r="G113" s="18"/>
      <c r="H113" s="18"/>
    </row>
    <row r="114" spans="1:8">
      <c r="A114" s="8"/>
      <c r="B114" s="18"/>
      <c r="C114" s="18"/>
      <c r="D114" s="18"/>
      <c r="E114" s="18"/>
      <c r="F114" s="18"/>
      <c r="G114" s="18"/>
      <c r="H114" s="18"/>
    </row>
    <row r="115" spans="1:8">
      <c r="A115" s="8"/>
      <c r="B115" s="18"/>
      <c r="C115" s="18"/>
      <c r="D115" s="18"/>
      <c r="E115" s="18"/>
      <c r="F115" s="18"/>
      <c r="G115" s="18"/>
      <c r="H115" s="18"/>
    </row>
    <row r="116" spans="1:8">
      <c r="A116" s="8"/>
      <c r="B116" s="18"/>
      <c r="C116" s="18"/>
      <c r="D116" s="18"/>
      <c r="E116" s="18"/>
      <c r="F116" s="18"/>
      <c r="G116" s="18"/>
      <c r="H116" s="18"/>
    </row>
    <row r="117" spans="1:8">
      <c r="A117" s="8"/>
      <c r="B117" s="18"/>
      <c r="C117" s="18"/>
      <c r="D117" s="18"/>
      <c r="E117" s="18"/>
      <c r="F117" s="18"/>
      <c r="G117" s="18"/>
      <c r="H117" s="18"/>
    </row>
    <row r="118" spans="1:8">
      <c r="A118" s="8"/>
      <c r="B118" s="18"/>
      <c r="C118" s="18"/>
      <c r="D118" s="18"/>
      <c r="E118" s="18"/>
      <c r="F118" s="18"/>
      <c r="G118" s="18"/>
      <c r="H118" s="18"/>
    </row>
    <row r="119" spans="1:8">
      <c r="A119" s="8"/>
      <c r="B119" s="18"/>
      <c r="C119" s="18"/>
      <c r="D119" s="18"/>
      <c r="E119" s="18"/>
      <c r="F119" s="18"/>
      <c r="G119" s="18"/>
      <c r="H119" s="18"/>
    </row>
    <row r="120" spans="1:8">
      <c r="A120" s="8"/>
      <c r="B120" s="18"/>
      <c r="C120" s="18"/>
      <c r="D120" s="18"/>
      <c r="E120" s="18"/>
      <c r="F120" s="18"/>
      <c r="G120" s="18"/>
      <c r="H120" s="18"/>
    </row>
    <row r="121" spans="1:8">
      <c r="A121" s="8"/>
      <c r="B121" s="18"/>
      <c r="C121" s="18"/>
      <c r="D121" s="18"/>
      <c r="E121" s="18"/>
      <c r="F121" s="18"/>
      <c r="G121" s="18"/>
      <c r="H121" s="18"/>
    </row>
    <row r="122" spans="1:8">
      <c r="A122" s="8"/>
      <c r="B122" s="18"/>
      <c r="C122" s="18"/>
      <c r="D122" s="18"/>
      <c r="E122" s="18"/>
      <c r="F122" s="18"/>
      <c r="G122" s="18"/>
      <c r="H122" s="18"/>
    </row>
    <row r="123" spans="1:8">
      <c r="A123" s="8"/>
      <c r="B123" s="18"/>
      <c r="C123" s="18"/>
      <c r="D123" s="18"/>
      <c r="E123" s="18"/>
      <c r="F123" s="18"/>
      <c r="G123" s="18"/>
      <c r="H123" s="18"/>
    </row>
    <row r="124" spans="1:8">
      <c r="A124" s="8"/>
      <c r="B124" s="18"/>
      <c r="C124" s="18"/>
      <c r="D124" s="18"/>
      <c r="E124" s="18"/>
      <c r="F124" s="18"/>
      <c r="G124" s="18"/>
      <c r="H124" s="18"/>
    </row>
    <row r="125" spans="1:8">
      <c r="A125" s="8"/>
      <c r="B125" s="18"/>
      <c r="C125" s="18"/>
      <c r="D125" s="18"/>
      <c r="E125" s="18"/>
      <c r="F125" s="18"/>
      <c r="G125" s="18"/>
      <c r="H125" s="18"/>
    </row>
    <row r="126" spans="1:8">
      <c r="A126" s="8"/>
      <c r="B126" s="18"/>
      <c r="C126" s="18"/>
      <c r="D126" s="18"/>
      <c r="E126" s="18"/>
      <c r="F126" s="18"/>
      <c r="G126" s="18"/>
      <c r="H126" s="18"/>
    </row>
    <row r="127" spans="1:8">
      <c r="A127" s="8"/>
      <c r="B127" s="18"/>
      <c r="C127" s="18"/>
      <c r="D127" s="18"/>
      <c r="E127" s="18"/>
      <c r="F127" s="18"/>
      <c r="G127" s="18"/>
      <c r="H127" s="18"/>
    </row>
    <row r="128" spans="1:8">
      <c r="A128" s="8"/>
      <c r="B128" s="18"/>
      <c r="C128" s="18"/>
      <c r="D128" s="18"/>
      <c r="E128" s="18"/>
      <c r="F128" s="18"/>
      <c r="G128" s="18"/>
      <c r="H128" s="18"/>
    </row>
    <row r="129" spans="1:8">
      <c r="A129" s="8"/>
      <c r="B129" s="18"/>
      <c r="C129" s="18"/>
      <c r="D129" s="18"/>
      <c r="E129" s="18"/>
      <c r="F129" s="18"/>
      <c r="G129" s="18"/>
      <c r="H129" s="18"/>
    </row>
    <row r="130" spans="1:8">
      <c r="A130" s="8"/>
      <c r="B130" s="18"/>
      <c r="C130" s="18"/>
      <c r="D130" s="18"/>
      <c r="E130" s="18"/>
      <c r="F130" s="18"/>
      <c r="G130" s="18"/>
      <c r="H130" s="18"/>
    </row>
    <row r="131" spans="1:8">
      <c r="A131" s="8"/>
      <c r="B131" s="18"/>
      <c r="C131" s="18"/>
      <c r="D131" s="18"/>
      <c r="E131" s="18"/>
      <c r="F131" s="18"/>
      <c r="G131" s="18"/>
      <c r="H131" s="18"/>
    </row>
    <row r="132" spans="1:8">
      <c r="A132" s="8"/>
      <c r="B132" s="18"/>
      <c r="C132" s="18"/>
      <c r="D132" s="18"/>
      <c r="E132" s="18"/>
      <c r="F132" s="18"/>
      <c r="G132" s="18"/>
      <c r="H132" s="18"/>
    </row>
    <row r="133" spans="1:8">
      <c r="A133" s="8"/>
      <c r="B133" s="18"/>
      <c r="C133" s="18"/>
      <c r="D133" s="18"/>
      <c r="E133" s="18"/>
      <c r="F133" s="18"/>
      <c r="G133" s="18"/>
      <c r="H133" s="18"/>
    </row>
    <row r="134" spans="1:8">
      <c r="A134" s="8"/>
      <c r="B134" s="18"/>
      <c r="C134" s="18"/>
      <c r="D134" s="18"/>
      <c r="E134" s="18"/>
      <c r="F134" s="18"/>
      <c r="G134" s="18"/>
      <c r="H134" s="18"/>
    </row>
    <row r="135" spans="1:8">
      <c r="A135" s="8"/>
      <c r="B135" s="18"/>
      <c r="C135" s="18"/>
      <c r="D135" s="18"/>
      <c r="E135" s="18"/>
      <c r="F135" s="18"/>
      <c r="G135" s="18"/>
      <c r="H135" s="18"/>
    </row>
    <row r="136" spans="1:8">
      <c r="A136" s="8"/>
      <c r="B136" s="18"/>
      <c r="C136" s="18"/>
      <c r="D136" s="18"/>
      <c r="E136" s="18"/>
      <c r="F136" s="18"/>
      <c r="G136" s="18"/>
      <c r="H136" s="18"/>
    </row>
    <row r="137" spans="1:8">
      <c r="A137" s="8"/>
      <c r="B137" s="18"/>
      <c r="C137" s="18"/>
      <c r="D137" s="18"/>
      <c r="E137" s="18"/>
      <c r="F137" s="18"/>
      <c r="G137" s="18"/>
      <c r="H137" s="18"/>
    </row>
    <row r="138" spans="1:8">
      <c r="A138" s="8"/>
      <c r="B138" s="18"/>
      <c r="C138" s="18"/>
      <c r="D138" s="18"/>
      <c r="E138" s="18"/>
      <c r="F138" s="18"/>
      <c r="G138" s="18"/>
      <c r="H138" s="18"/>
    </row>
    <row r="139" spans="1:8">
      <c r="A139" s="8"/>
      <c r="B139" s="18"/>
      <c r="C139" s="18"/>
      <c r="D139" s="18"/>
      <c r="E139" s="18"/>
      <c r="F139" s="18"/>
      <c r="G139" s="18"/>
      <c r="H139" s="18"/>
    </row>
    <row r="140" spans="1:8">
      <c r="A140" s="8"/>
      <c r="B140" s="18"/>
      <c r="C140" s="18"/>
      <c r="D140" s="18"/>
      <c r="E140" s="18"/>
      <c r="F140" s="18"/>
      <c r="G140" s="18"/>
      <c r="H140" s="18"/>
    </row>
    <row r="141" spans="1:8">
      <c r="A141" s="8"/>
      <c r="B141" s="18"/>
      <c r="C141" s="18"/>
      <c r="D141" s="18"/>
      <c r="E141" s="18"/>
      <c r="F141" s="18"/>
      <c r="G141" s="18"/>
      <c r="H141" s="18"/>
    </row>
    <row r="142" spans="1:8">
      <c r="A142" s="8"/>
      <c r="B142" s="18"/>
      <c r="C142" s="18"/>
      <c r="D142" s="18"/>
      <c r="E142" s="18"/>
      <c r="F142" s="18"/>
      <c r="G142" s="18"/>
      <c r="H142" s="18"/>
    </row>
    <row r="143" spans="1:8">
      <c r="A143" s="8"/>
      <c r="B143" s="18"/>
      <c r="C143" s="18"/>
      <c r="D143" s="18"/>
      <c r="E143" s="18"/>
      <c r="F143" s="18"/>
      <c r="G143" s="18"/>
      <c r="H143" s="18"/>
    </row>
    <row r="144" spans="1:8">
      <c r="A144" s="8"/>
      <c r="B144" s="18"/>
      <c r="C144" s="18"/>
      <c r="D144" s="18"/>
      <c r="E144" s="18"/>
      <c r="F144" s="18"/>
      <c r="G144" s="18"/>
      <c r="H144" s="18"/>
    </row>
    <row r="145" spans="1:8">
      <c r="A145" s="8"/>
      <c r="B145" s="18"/>
      <c r="C145" s="18"/>
      <c r="D145" s="18"/>
      <c r="E145" s="18"/>
      <c r="F145" s="18"/>
      <c r="G145" s="18"/>
      <c r="H145" s="18"/>
    </row>
    <row r="146" spans="1:8">
      <c r="A146" s="8"/>
      <c r="B146" s="18"/>
      <c r="C146" s="18"/>
      <c r="D146" s="18"/>
      <c r="E146" s="18"/>
      <c r="F146" s="18"/>
      <c r="G146" s="18"/>
      <c r="H146" s="18"/>
    </row>
    <row r="147" spans="1:8">
      <c r="A147" s="8"/>
      <c r="B147" s="18"/>
      <c r="C147" s="18"/>
      <c r="D147" s="18"/>
      <c r="E147" s="18"/>
      <c r="F147" s="18"/>
      <c r="G147" s="18"/>
      <c r="H147" s="18"/>
    </row>
    <row r="148" spans="1:8">
      <c r="A148" s="8"/>
      <c r="B148" s="18"/>
      <c r="C148" s="18"/>
      <c r="D148" s="18"/>
      <c r="E148" s="18"/>
      <c r="F148" s="18"/>
      <c r="G148" s="18"/>
      <c r="H148" s="18"/>
    </row>
    <row r="149" spans="1:8">
      <c r="A149" s="8"/>
      <c r="B149" s="18"/>
      <c r="C149" s="18"/>
      <c r="D149" s="18"/>
      <c r="E149" s="18"/>
      <c r="F149" s="18"/>
      <c r="G149" s="18"/>
      <c r="H149" s="18"/>
    </row>
    <row r="150" spans="1:8">
      <c r="A150" s="8"/>
      <c r="B150" s="18"/>
      <c r="C150" s="18"/>
      <c r="D150" s="18"/>
      <c r="E150" s="18"/>
      <c r="F150" s="18"/>
      <c r="G150" s="18"/>
      <c r="H150" s="18"/>
    </row>
    <row r="151" spans="1:8">
      <c r="A151" s="8"/>
      <c r="B151" s="18"/>
      <c r="C151" s="18"/>
      <c r="D151" s="18"/>
      <c r="E151" s="18"/>
      <c r="F151" s="18"/>
      <c r="G151" s="18"/>
      <c r="H151" s="18"/>
    </row>
    <row r="152" spans="1:8">
      <c r="A152" s="8"/>
      <c r="B152" s="18"/>
      <c r="C152" s="18"/>
      <c r="D152" s="18"/>
      <c r="E152" s="18"/>
      <c r="F152" s="18"/>
      <c r="G152" s="18"/>
      <c r="H152" s="18"/>
    </row>
    <row r="153" spans="1:8">
      <c r="A153" s="8"/>
      <c r="B153" s="18"/>
      <c r="C153" s="18"/>
      <c r="D153" s="18"/>
      <c r="E153" s="18"/>
      <c r="F153" s="18"/>
      <c r="G153" s="18"/>
      <c r="H153" s="18"/>
    </row>
    <row r="154" spans="1:8">
      <c r="A154" s="8"/>
      <c r="B154" s="18"/>
      <c r="C154" s="18"/>
      <c r="D154" s="18"/>
      <c r="E154" s="18"/>
      <c r="F154" s="18"/>
      <c r="G154" s="18"/>
      <c r="H154" s="18"/>
    </row>
    <row r="155" spans="1:8">
      <c r="A155" s="8"/>
      <c r="B155" s="18"/>
      <c r="C155" s="18"/>
      <c r="D155" s="18"/>
      <c r="E155" s="18"/>
      <c r="F155" s="18"/>
      <c r="G155" s="18"/>
      <c r="H155" s="18"/>
    </row>
    <row r="156" spans="1:8">
      <c r="A156" s="8"/>
      <c r="B156" s="18"/>
      <c r="C156" s="18"/>
      <c r="D156" s="18"/>
      <c r="E156" s="18"/>
      <c r="F156" s="18"/>
      <c r="G156" s="18"/>
      <c r="H156" s="18"/>
    </row>
    <row r="157" spans="1:8">
      <c r="A157" s="8"/>
      <c r="B157" s="18"/>
      <c r="C157" s="18"/>
      <c r="D157" s="18"/>
      <c r="E157" s="18"/>
      <c r="F157" s="18"/>
      <c r="G157" s="18"/>
      <c r="H157" s="18"/>
    </row>
    <row r="158" spans="1:8">
      <c r="A158" s="8"/>
      <c r="B158" s="18"/>
      <c r="C158" s="18"/>
      <c r="D158" s="18"/>
      <c r="E158" s="18"/>
      <c r="F158" s="18"/>
      <c r="G158" s="18"/>
      <c r="H158" s="18"/>
    </row>
    <row r="159" spans="1:8">
      <c r="A159" s="8"/>
      <c r="B159" s="18"/>
      <c r="C159" s="18"/>
      <c r="D159" s="18"/>
      <c r="E159" s="18"/>
      <c r="F159" s="18"/>
      <c r="G159" s="18"/>
      <c r="H159" s="18"/>
    </row>
    <row r="160" spans="1:8">
      <c r="A160" s="8"/>
      <c r="B160" s="18"/>
      <c r="C160" s="18"/>
      <c r="D160" s="18"/>
      <c r="E160" s="18"/>
      <c r="F160" s="18"/>
      <c r="G160" s="18"/>
      <c r="H160" s="18"/>
    </row>
    <row r="161" spans="1:8">
      <c r="A161" s="8"/>
      <c r="B161" s="18"/>
      <c r="C161" s="18"/>
      <c r="D161" s="18"/>
      <c r="E161" s="18"/>
      <c r="F161" s="18"/>
      <c r="G161" s="18"/>
      <c r="H161" s="18"/>
    </row>
    <row r="162" spans="1:8">
      <c r="A162" s="8"/>
      <c r="B162" s="18"/>
      <c r="C162" s="18"/>
      <c r="D162" s="18"/>
      <c r="E162" s="18"/>
      <c r="F162" s="18"/>
      <c r="G162" s="18"/>
      <c r="H162" s="18"/>
    </row>
    <row r="163" spans="1:8">
      <c r="A163" s="8"/>
      <c r="B163" s="18"/>
      <c r="C163" s="18"/>
      <c r="D163" s="18"/>
      <c r="E163" s="18"/>
      <c r="F163" s="18"/>
      <c r="G163" s="18"/>
      <c r="H163" s="18"/>
    </row>
    <row r="164" spans="1:8">
      <c r="A164" s="8"/>
      <c r="B164" s="18"/>
      <c r="C164" s="18"/>
      <c r="D164" s="18"/>
      <c r="E164" s="18"/>
      <c r="F164" s="18"/>
      <c r="G164" s="18"/>
      <c r="H164" s="18"/>
    </row>
    <row r="165" spans="1:8">
      <c r="A165" s="8"/>
      <c r="B165" s="18"/>
      <c r="C165" s="18"/>
      <c r="D165" s="18"/>
      <c r="E165" s="18"/>
      <c r="F165" s="18"/>
      <c r="G165" s="18"/>
      <c r="H165" s="18"/>
    </row>
    <row r="166" spans="1:8">
      <c r="A166" s="8"/>
      <c r="B166" s="18"/>
      <c r="C166" s="18"/>
      <c r="D166" s="18"/>
      <c r="E166" s="18"/>
      <c r="F166" s="18"/>
      <c r="G166" s="18"/>
      <c r="H166" s="18"/>
    </row>
    <row r="167" spans="1:8">
      <c r="A167" s="8"/>
      <c r="B167" s="18"/>
      <c r="C167" s="18"/>
      <c r="D167" s="18"/>
      <c r="E167" s="18"/>
      <c r="F167" s="18"/>
      <c r="G167" s="18"/>
      <c r="H167" s="18"/>
    </row>
    <row r="168" spans="1:8">
      <c r="A168" s="8"/>
      <c r="B168" s="18"/>
      <c r="C168" s="18"/>
      <c r="D168" s="18"/>
      <c r="E168" s="18"/>
      <c r="F168" s="18"/>
      <c r="G168" s="18"/>
      <c r="H168" s="18"/>
    </row>
    <row r="169" spans="1:8">
      <c r="A169" s="8"/>
      <c r="B169" s="18"/>
      <c r="C169" s="18"/>
      <c r="D169" s="18"/>
      <c r="E169" s="18"/>
      <c r="F169" s="18"/>
      <c r="G169" s="18"/>
      <c r="H169" s="18"/>
    </row>
    <row r="170" spans="1:8">
      <c r="A170" s="8"/>
      <c r="B170" s="18"/>
      <c r="C170" s="18"/>
      <c r="D170" s="18"/>
      <c r="E170" s="18"/>
      <c r="F170" s="18"/>
      <c r="G170" s="18"/>
      <c r="H170" s="18"/>
    </row>
    <row r="218" ht="10" customHeight="1"/>
  </sheetData>
  <sortState ref="A2:J955">
    <sortCondition ref="F2:F955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49"/>
  <sheetViews>
    <sheetView workbookViewId="0">
      <pane ySplit="1" topLeftCell="A2" activePane="bottomLeft" state="frozen"/>
      <selection pane="bottomLeft"/>
    </sheetView>
  </sheetViews>
  <sheetFormatPr baseColWidth="10" defaultRowHeight="15" x14ac:dyDescent="0"/>
  <cols>
    <col min="1" max="1" width="27.5" style="19" bestFit="1" customWidth="1"/>
    <col min="2" max="2" width="11.83203125" style="19" customWidth="1"/>
    <col min="3" max="3" width="16.1640625" style="19" bestFit="1" customWidth="1"/>
    <col min="4" max="4" width="20.6640625" style="19" customWidth="1"/>
    <col min="5" max="5" width="18.1640625" style="19" customWidth="1"/>
    <col min="6" max="6" width="13.5" style="19" customWidth="1"/>
    <col min="7" max="7" width="8.83203125" style="19" customWidth="1"/>
    <col min="8" max="8" width="14.6640625" style="19" bestFit="1" customWidth="1"/>
    <col min="9" max="9" width="12.83203125" customWidth="1"/>
    <col min="10" max="10" width="12.1640625" customWidth="1"/>
    <col min="11" max="11" width="14.6640625" bestFit="1" customWidth="1"/>
    <col min="12" max="12" width="10.5" customWidth="1"/>
    <col min="13" max="13" width="8.33203125" customWidth="1"/>
    <col min="14" max="14" width="13.6640625" bestFit="1" customWidth="1"/>
    <col min="16" max="16" width="20" bestFit="1" customWidth="1"/>
    <col min="17" max="17" width="42.6640625" bestFit="1" customWidth="1"/>
    <col min="18" max="18" width="4" customWidth="1"/>
    <col min="21" max="21" width="4.1640625" customWidth="1"/>
    <col min="24" max="24" width="4.83203125" customWidth="1"/>
    <col min="27" max="27" width="2.83203125" customWidth="1"/>
  </cols>
  <sheetData>
    <row r="1" spans="1:29" ht="16">
      <c r="A1" s="3" t="s">
        <v>9</v>
      </c>
      <c r="B1" s="3" t="s">
        <v>20</v>
      </c>
      <c r="C1" s="3" t="s">
        <v>21</v>
      </c>
      <c r="D1" s="3" t="s">
        <v>23</v>
      </c>
      <c r="E1" s="3" t="s">
        <v>24</v>
      </c>
      <c r="F1" s="3" t="s">
        <v>10</v>
      </c>
      <c r="G1" s="3" t="s">
        <v>22</v>
      </c>
      <c r="H1" s="3" t="s">
        <v>8</v>
      </c>
      <c r="K1" s="3" t="s">
        <v>8</v>
      </c>
      <c r="L1" s="3" t="s">
        <v>22</v>
      </c>
      <c r="M1" s="3" t="s">
        <v>3466</v>
      </c>
      <c r="N1" s="40" t="s">
        <v>3280</v>
      </c>
      <c r="O1" s="40" t="s">
        <v>3279</v>
      </c>
      <c r="P1" s="3" t="s">
        <v>23</v>
      </c>
      <c r="Q1" s="40" t="s">
        <v>3309</v>
      </c>
      <c r="R1" s="40"/>
      <c r="S1" s="125" t="s">
        <v>3450</v>
      </c>
      <c r="T1" s="125" t="s">
        <v>3451</v>
      </c>
      <c r="U1" s="126"/>
      <c r="V1" s="125" t="s">
        <v>3452</v>
      </c>
      <c r="W1" s="125" t="s">
        <v>3453</v>
      </c>
      <c r="Y1" s="3" t="s">
        <v>3480</v>
      </c>
      <c r="Z1" s="3" t="s">
        <v>3481</v>
      </c>
      <c r="AB1" s="3" t="s">
        <v>3482</v>
      </c>
      <c r="AC1" s="3" t="s">
        <v>3483</v>
      </c>
    </row>
    <row r="2" spans="1:29">
      <c r="A2" s="8" t="str">
        <f t="shared" ref="A2:A5" si="0">CONCATENATE("RV_",B2,"_",D2,"_",G2,"_",E2)</f>
        <v>RV_EU918630_Brazil_Fox_2005</v>
      </c>
      <c r="B2" s="18" t="s">
        <v>1721</v>
      </c>
      <c r="C2" s="18" t="s">
        <v>1722</v>
      </c>
      <c r="D2" s="18" t="s">
        <v>825</v>
      </c>
      <c r="E2" s="18">
        <v>2005</v>
      </c>
      <c r="F2" s="18" t="s">
        <v>13</v>
      </c>
      <c r="G2" s="18" t="s">
        <v>1426</v>
      </c>
      <c r="H2" s="9" t="s">
        <v>1827</v>
      </c>
      <c r="K2" s="76" t="s">
        <v>1827</v>
      </c>
      <c r="L2" s="53" t="s">
        <v>1426</v>
      </c>
      <c r="M2" s="37">
        <v>38</v>
      </c>
      <c r="N2" s="37" t="s">
        <v>3276</v>
      </c>
      <c r="O2" s="37">
        <v>6</v>
      </c>
      <c r="P2" s="53" t="s">
        <v>181</v>
      </c>
      <c r="Q2" s="138" t="s">
        <v>3378</v>
      </c>
      <c r="S2" s="38">
        <v>0.67600000000000005</v>
      </c>
      <c r="T2" s="38">
        <v>0.67600000000000005</v>
      </c>
      <c r="V2" s="38">
        <v>0.67600000000000005</v>
      </c>
      <c r="W2" s="38">
        <v>0.67600000000000005</v>
      </c>
      <c r="Y2" s="53"/>
      <c r="Z2" s="53"/>
      <c r="AB2" s="53"/>
      <c r="AC2" s="53"/>
    </row>
    <row r="3" spans="1:29">
      <c r="A3" s="8" t="str">
        <f t="shared" si="0"/>
        <v>RV_EU918632_Brazil_Fox_2005</v>
      </c>
      <c r="B3" s="18" t="s">
        <v>1723</v>
      </c>
      <c r="C3" s="18" t="s">
        <v>1724</v>
      </c>
      <c r="D3" s="18" t="s">
        <v>825</v>
      </c>
      <c r="E3" s="18">
        <v>2005</v>
      </c>
      <c r="F3" s="18" t="s">
        <v>13</v>
      </c>
      <c r="G3" s="18" t="s">
        <v>1426</v>
      </c>
      <c r="H3" s="9" t="s">
        <v>1827</v>
      </c>
      <c r="K3" s="76" t="s">
        <v>1827</v>
      </c>
      <c r="L3" s="53" t="s">
        <v>1426</v>
      </c>
      <c r="M3" s="37">
        <v>106</v>
      </c>
      <c r="N3" s="37" t="s">
        <v>3276</v>
      </c>
      <c r="O3" s="37">
        <v>4</v>
      </c>
      <c r="P3" s="53" t="s">
        <v>181</v>
      </c>
      <c r="Q3" s="121" t="s">
        <v>3438</v>
      </c>
      <c r="S3" s="38">
        <v>0.433</v>
      </c>
      <c r="T3" s="38">
        <v>0.433</v>
      </c>
      <c r="V3" s="38">
        <v>0.433</v>
      </c>
      <c r="W3" s="38">
        <v>0.433</v>
      </c>
      <c r="Y3" s="77">
        <v>3.1E-2</v>
      </c>
      <c r="Z3" s="77">
        <v>3.1E-2</v>
      </c>
      <c r="AA3" s="143"/>
      <c r="AB3" s="77">
        <v>3.1E-2</v>
      </c>
      <c r="AC3" s="77">
        <v>3.1E-2</v>
      </c>
    </row>
    <row r="4" spans="1:29">
      <c r="A4" s="8" t="str">
        <f t="shared" si="0"/>
        <v>RV_EU918633_Brazil_Fox_2004</v>
      </c>
      <c r="B4" s="18" t="s">
        <v>1725</v>
      </c>
      <c r="C4" s="18" t="s">
        <v>1726</v>
      </c>
      <c r="D4" s="18" t="s">
        <v>825</v>
      </c>
      <c r="E4" s="18">
        <v>2004</v>
      </c>
      <c r="F4" s="18" t="s">
        <v>13</v>
      </c>
      <c r="G4" s="18" t="s">
        <v>1426</v>
      </c>
      <c r="H4" s="9" t="s">
        <v>1827</v>
      </c>
      <c r="K4" s="76" t="s">
        <v>1827</v>
      </c>
      <c r="L4" s="53" t="s">
        <v>1426</v>
      </c>
      <c r="M4" s="37">
        <v>22</v>
      </c>
      <c r="N4" s="37" t="s">
        <v>3276</v>
      </c>
      <c r="O4" s="37">
        <v>9</v>
      </c>
      <c r="P4" s="53" t="s">
        <v>181</v>
      </c>
      <c r="Q4" s="121" t="s">
        <v>3437</v>
      </c>
      <c r="S4" s="38">
        <v>0.74</v>
      </c>
      <c r="T4" s="38">
        <v>0.74</v>
      </c>
      <c r="V4" s="38">
        <v>0.74</v>
      </c>
      <c r="W4" s="38">
        <v>0.74</v>
      </c>
      <c r="Y4" s="53"/>
      <c r="Z4" s="53"/>
      <c r="AB4" s="53"/>
      <c r="AC4" s="53"/>
    </row>
    <row r="5" spans="1:29">
      <c r="A5" s="8" t="str">
        <f t="shared" si="0"/>
        <v>RV_EU918634_Brazil_Fox_2005</v>
      </c>
      <c r="B5" s="18" t="s">
        <v>1727</v>
      </c>
      <c r="C5" s="18" t="s">
        <v>1728</v>
      </c>
      <c r="D5" s="18" t="s">
        <v>825</v>
      </c>
      <c r="E5" s="18">
        <v>2005</v>
      </c>
      <c r="F5" s="18" t="s">
        <v>13</v>
      </c>
      <c r="G5" s="18" t="s">
        <v>1426</v>
      </c>
      <c r="H5" s="9" t="s">
        <v>1827</v>
      </c>
      <c r="O5" s="36"/>
      <c r="P5" s="52"/>
      <c r="Q5" s="110"/>
      <c r="S5" s="38"/>
      <c r="T5" s="38"/>
      <c r="V5" s="38"/>
      <c r="W5" s="38"/>
    </row>
    <row r="6" spans="1:29" ht="18">
      <c r="A6" s="8" t="str">
        <f t="shared" ref="A6:A20" si="1">CONCATENATE("RV_",B6,"_",D6,"_",G6,"_",E6)</f>
        <v>RV_EU918635_Brazil_Fox_2005</v>
      </c>
      <c r="B6" s="18" t="s">
        <v>1729</v>
      </c>
      <c r="C6" s="18" t="s">
        <v>1730</v>
      </c>
      <c r="D6" s="18" t="s">
        <v>825</v>
      </c>
      <c r="E6" s="18">
        <v>2005</v>
      </c>
      <c r="F6" s="18" t="s">
        <v>13</v>
      </c>
      <c r="G6" s="18" t="s">
        <v>1426</v>
      </c>
      <c r="H6" s="9" t="s">
        <v>1827</v>
      </c>
      <c r="O6" s="36"/>
      <c r="P6" s="52"/>
      <c r="Q6" s="97" t="s">
        <v>3322</v>
      </c>
      <c r="S6" s="41">
        <f>AVERAGE(S2:S4)</f>
        <v>0.61633333333333329</v>
      </c>
      <c r="T6" s="41">
        <f>AVERAGE(T2:T4)</f>
        <v>0.61633333333333329</v>
      </c>
      <c r="V6" s="41">
        <f>AVERAGE(V2:V4)</f>
        <v>0.61633333333333329</v>
      </c>
      <c r="W6" s="41">
        <f>AVERAGE(W2:W4)</f>
        <v>0.61633333333333329</v>
      </c>
      <c r="Y6" s="41">
        <f>AVERAGE(Y2:Y4)</f>
        <v>3.1E-2</v>
      </c>
      <c r="Z6" s="41">
        <f>AVERAGE(Z2:Z4)</f>
        <v>3.1E-2</v>
      </c>
      <c r="AB6" s="41">
        <f>AVERAGE(AB2:AB4)</f>
        <v>3.1E-2</v>
      </c>
      <c r="AC6" s="41">
        <f>AVERAGE(AC2:AC4)</f>
        <v>3.1E-2</v>
      </c>
    </row>
    <row r="7" spans="1:29" ht="18">
      <c r="A7" s="8" t="str">
        <f t="shared" si="1"/>
        <v>RV_EU918636_Brazil_Fox_2005</v>
      </c>
      <c r="B7" s="18" t="s">
        <v>1731</v>
      </c>
      <c r="C7" s="18" t="s">
        <v>1732</v>
      </c>
      <c r="D7" s="18" t="s">
        <v>825</v>
      </c>
      <c r="E7" s="18">
        <v>2005</v>
      </c>
      <c r="F7" s="18" t="s">
        <v>13</v>
      </c>
      <c r="G7" s="18" t="s">
        <v>1426</v>
      </c>
      <c r="H7" s="9" t="s">
        <v>1827</v>
      </c>
      <c r="O7" s="9"/>
      <c r="P7" s="52"/>
      <c r="Q7" s="97" t="s">
        <v>7</v>
      </c>
      <c r="S7" s="98">
        <f>STDEV(S2:S4)/SQRT(2)</f>
        <v>0.11452583405793929</v>
      </c>
      <c r="T7" s="98">
        <f>STDEV(T2:T4)/SQRT(2)</f>
        <v>0.11452583405793929</v>
      </c>
      <c r="V7" s="98">
        <f>STDEV(V2:V4)/SQRT(2)</f>
        <v>0.11452583405793929</v>
      </c>
      <c r="W7" s="98">
        <f>STDEV(W2:W4)/SQRT(2)</f>
        <v>0.11452583405793929</v>
      </c>
      <c r="Y7" s="98">
        <v>0</v>
      </c>
      <c r="Z7" s="98">
        <v>0</v>
      </c>
      <c r="AB7" s="98">
        <v>0</v>
      </c>
      <c r="AC7" s="98">
        <v>0</v>
      </c>
    </row>
    <row r="8" spans="1:29">
      <c r="A8" s="8" t="str">
        <f t="shared" si="1"/>
        <v>RV_EU918637_Brazil_Fox_2005</v>
      </c>
      <c r="B8" s="18" t="s">
        <v>1733</v>
      </c>
      <c r="C8" s="18" t="s">
        <v>1734</v>
      </c>
      <c r="D8" s="18" t="s">
        <v>825</v>
      </c>
      <c r="E8" s="18">
        <v>2005</v>
      </c>
      <c r="F8" s="18" t="s">
        <v>13</v>
      </c>
      <c r="G8" s="18" t="s">
        <v>1426</v>
      </c>
      <c r="H8" s="9" t="s">
        <v>1827</v>
      </c>
      <c r="O8" s="9"/>
      <c r="P8" s="52"/>
      <c r="S8" s="35"/>
    </row>
    <row r="9" spans="1:29">
      <c r="A9" s="8" t="str">
        <f t="shared" si="1"/>
        <v>RV_EU918638_Brazil_Fox_2002</v>
      </c>
      <c r="B9" s="18" t="s">
        <v>1735</v>
      </c>
      <c r="C9" s="18" t="s">
        <v>1736</v>
      </c>
      <c r="D9" s="18" t="s">
        <v>825</v>
      </c>
      <c r="E9" s="18">
        <v>2002</v>
      </c>
      <c r="F9" s="18" t="s">
        <v>13</v>
      </c>
      <c r="G9" s="18" t="s">
        <v>1426</v>
      </c>
      <c r="H9" s="9" t="s">
        <v>1827</v>
      </c>
      <c r="O9" s="9"/>
      <c r="P9" s="52"/>
      <c r="S9" s="35"/>
    </row>
    <row r="10" spans="1:29">
      <c r="A10" s="8" t="str">
        <f t="shared" si="1"/>
        <v>RV_EU918639_Brazil_Fox_2002</v>
      </c>
      <c r="B10" s="18" t="s">
        <v>1737</v>
      </c>
      <c r="C10" s="18" t="s">
        <v>1738</v>
      </c>
      <c r="D10" s="18" t="s">
        <v>825</v>
      </c>
      <c r="E10" s="18">
        <v>2002</v>
      </c>
      <c r="F10" s="18" t="s">
        <v>13</v>
      </c>
      <c r="G10" s="18" t="s">
        <v>1426</v>
      </c>
      <c r="H10" s="9" t="s">
        <v>1827</v>
      </c>
      <c r="O10" s="9"/>
      <c r="P10" s="52"/>
      <c r="S10" s="35"/>
    </row>
    <row r="11" spans="1:29">
      <c r="A11" s="8" t="str">
        <f t="shared" si="1"/>
        <v>RV_EU918640_Brazil_Fox_2005</v>
      </c>
      <c r="B11" s="18" t="s">
        <v>1739</v>
      </c>
      <c r="C11" s="18" t="s">
        <v>1740</v>
      </c>
      <c r="D11" s="18" t="s">
        <v>825</v>
      </c>
      <c r="E11" s="18">
        <v>2005</v>
      </c>
      <c r="F11" s="18" t="s">
        <v>13</v>
      </c>
      <c r="G11" s="18" t="s">
        <v>1426</v>
      </c>
      <c r="H11" s="9" t="s">
        <v>1827</v>
      </c>
      <c r="O11" s="9"/>
      <c r="P11" s="52"/>
    </row>
    <row r="12" spans="1:29">
      <c r="A12" s="8" t="str">
        <f t="shared" si="1"/>
        <v>RV_EU918641_Brazil_Fox_2005</v>
      </c>
      <c r="B12" s="18" t="s">
        <v>1741</v>
      </c>
      <c r="C12" s="18" t="s">
        <v>1742</v>
      </c>
      <c r="D12" s="18" t="s">
        <v>825</v>
      </c>
      <c r="E12" s="18">
        <v>2005</v>
      </c>
      <c r="F12" s="18" t="s">
        <v>13</v>
      </c>
      <c r="G12" s="18" t="s">
        <v>1426</v>
      </c>
      <c r="H12" s="9" t="s">
        <v>1827</v>
      </c>
      <c r="K12" s="36"/>
      <c r="L12" s="53"/>
      <c r="M12" s="53"/>
      <c r="N12" s="37"/>
      <c r="O12" s="37"/>
      <c r="P12" s="53"/>
    </row>
    <row r="13" spans="1:29">
      <c r="A13" s="8" t="str">
        <f t="shared" si="1"/>
        <v>RV_EU918642_Brazil_Fox_2005</v>
      </c>
      <c r="B13" s="18" t="s">
        <v>1743</v>
      </c>
      <c r="C13" s="18" t="s">
        <v>1744</v>
      </c>
      <c r="D13" s="18" t="s">
        <v>825</v>
      </c>
      <c r="E13" s="18">
        <v>2005</v>
      </c>
      <c r="F13" s="18" t="s">
        <v>13</v>
      </c>
      <c r="G13" s="18" t="s">
        <v>1426</v>
      </c>
      <c r="H13" s="9" t="s">
        <v>1827</v>
      </c>
      <c r="K13" s="36"/>
      <c r="L13" s="53"/>
      <c r="M13" s="53"/>
      <c r="N13" s="37"/>
      <c r="O13" s="37"/>
      <c r="P13" s="53"/>
      <c r="Q13" s="110"/>
      <c r="S13" s="42"/>
      <c r="T13" s="77"/>
      <c r="V13" s="42"/>
      <c r="W13" s="77"/>
    </row>
    <row r="14" spans="1:29">
      <c r="A14" s="8" t="str">
        <f t="shared" si="1"/>
        <v>RV_EU918643_Brazil_Fox_2005</v>
      </c>
      <c r="B14" s="18" t="s">
        <v>1745</v>
      </c>
      <c r="C14" s="18" t="s">
        <v>1746</v>
      </c>
      <c r="D14" s="18" t="s">
        <v>825</v>
      </c>
      <c r="E14" s="18">
        <v>2005</v>
      </c>
      <c r="F14" s="18" t="s">
        <v>13</v>
      </c>
      <c r="G14" s="18" t="s">
        <v>1426</v>
      </c>
      <c r="H14" s="9" t="s">
        <v>1827</v>
      </c>
      <c r="O14" s="9"/>
      <c r="P14" s="52"/>
      <c r="Q14" s="110"/>
      <c r="S14" s="38"/>
      <c r="T14" s="42"/>
      <c r="V14" s="38"/>
      <c r="W14" s="42"/>
    </row>
    <row r="15" spans="1:29">
      <c r="A15" s="8" t="str">
        <f t="shared" si="1"/>
        <v>RV_EU918644_Brazil_Fox_2003</v>
      </c>
      <c r="B15" s="18" t="s">
        <v>1747</v>
      </c>
      <c r="C15" s="18" t="s">
        <v>1748</v>
      </c>
      <c r="D15" s="18" t="s">
        <v>825</v>
      </c>
      <c r="E15" s="18">
        <v>2003</v>
      </c>
      <c r="F15" s="18" t="s">
        <v>13</v>
      </c>
      <c r="G15" s="18" t="s">
        <v>1426</v>
      </c>
      <c r="H15" s="9" t="s">
        <v>1827</v>
      </c>
      <c r="O15" s="9"/>
      <c r="P15" s="52"/>
    </row>
    <row r="16" spans="1:29" ht="18">
      <c r="A16" s="8" t="str">
        <f t="shared" si="1"/>
        <v>RV_EU918645_Brazil_Fox_2004</v>
      </c>
      <c r="B16" s="18" t="s">
        <v>1749</v>
      </c>
      <c r="C16" s="18" t="s">
        <v>1750</v>
      </c>
      <c r="D16" s="18" t="s">
        <v>825</v>
      </c>
      <c r="E16" s="18">
        <v>2004</v>
      </c>
      <c r="F16" s="18" t="s">
        <v>13</v>
      </c>
      <c r="G16" s="18" t="s">
        <v>1426</v>
      </c>
      <c r="H16" s="9" t="s">
        <v>1827</v>
      </c>
      <c r="O16" s="9"/>
      <c r="P16" s="52"/>
      <c r="Q16" s="97"/>
      <c r="S16" s="41"/>
      <c r="T16" s="41"/>
      <c r="V16" s="41"/>
      <c r="W16" s="41"/>
    </row>
    <row r="17" spans="1:23" ht="18">
      <c r="A17" s="8" t="str">
        <f t="shared" si="1"/>
        <v>RV_EU918646_Brazil_Fox_2005</v>
      </c>
      <c r="B17" s="18" t="s">
        <v>1751</v>
      </c>
      <c r="C17" s="18" t="s">
        <v>1752</v>
      </c>
      <c r="D17" s="18" t="s">
        <v>825</v>
      </c>
      <c r="E17" s="18">
        <v>2005</v>
      </c>
      <c r="F17" s="18" t="s">
        <v>13</v>
      </c>
      <c r="G17" s="18" t="s">
        <v>1426</v>
      </c>
      <c r="H17" s="9" t="s">
        <v>1827</v>
      </c>
      <c r="O17" s="9"/>
      <c r="P17" s="52"/>
      <c r="Q17" s="97"/>
      <c r="S17" s="98"/>
      <c r="T17" s="98"/>
      <c r="V17" s="98"/>
      <c r="W17" s="98"/>
    </row>
    <row r="18" spans="1:23">
      <c r="A18" s="8" t="str">
        <f t="shared" si="1"/>
        <v>RV_EU918647_Brazil_Fox_2005</v>
      </c>
      <c r="B18" s="18" t="s">
        <v>1753</v>
      </c>
      <c r="C18" s="18" t="s">
        <v>1754</v>
      </c>
      <c r="D18" s="18" t="s">
        <v>825</v>
      </c>
      <c r="E18" s="18">
        <v>2005</v>
      </c>
      <c r="F18" s="18" t="s">
        <v>13</v>
      </c>
      <c r="G18" s="18" t="s">
        <v>1426</v>
      </c>
      <c r="H18" s="9" t="s">
        <v>1827</v>
      </c>
      <c r="O18" s="9"/>
      <c r="P18" s="52"/>
    </row>
    <row r="19" spans="1:23">
      <c r="A19" s="8" t="str">
        <f t="shared" si="1"/>
        <v>RV_EU918648_Brazil_Fox_2005</v>
      </c>
      <c r="B19" s="18" t="s">
        <v>1755</v>
      </c>
      <c r="C19" s="18" t="s">
        <v>1756</v>
      </c>
      <c r="D19" s="18" t="s">
        <v>825</v>
      </c>
      <c r="E19" s="18">
        <v>2005</v>
      </c>
      <c r="F19" s="18" t="s">
        <v>13</v>
      </c>
      <c r="G19" s="18" t="s">
        <v>1426</v>
      </c>
      <c r="H19" s="9" t="s">
        <v>1827</v>
      </c>
      <c r="O19" s="9"/>
      <c r="P19" s="52"/>
    </row>
    <row r="20" spans="1:23">
      <c r="A20" s="8" t="str">
        <f t="shared" si="1"/>
        <v>RV_EU918650_Brazil_Fox_2005</v>
      </c>
      <c r="B20" s="18" t="s">
        <v>1757</v>
      </c>
      <c r="C20" s="18" t="s">
        <v>1758</v>
      </c>
      <c r="D20" s="18" t="s">
        <v>825</v>
      </c>
      <c r="E20" s="18">
        <v>2005</v>
      </c>
      <c r="F20" s="18" t="s">
        <v>13</v>
      </c>
      <c r="G20" s="18" t="s">
        <v>1426</v>
      </c>
      <c r="H20" s="9" t="s">
        <v>1827</v>
      </c>
      <c r="O20" s="9"/>
      <c r="P20" s="52"/>
    </row>
    <row r="21" spans="1:23">
      <c r="A21" s="25"/>
      <c r="B21" s="30"/>
      <c r="C21" s="30"/>
      <c r="D21" s="30"/>
      <c r="E21" s="30"/>
      <c r="F21" s="30"/>
      <c r="G21" s="30"/>
      <c r="H21" s="30"/>
      <c r="O21" s="9"/>
      <c r="P21" s="52"/>
    </row>
    <row r="22" spans="1:23">
      <c r="A22" s="8" t="str">
        <f t="shared" ref="A22:A25" si="2">CONCATENATE("RV_",B22,"_",D22,"_",G22,"_",E22)</f>
        <v>RV_DQ149104_Brazil_Fox_2005</v>
      </c>
      <c r="B22" s="18" t="s">
        <v>1524</v>
      </c>
      <c r="C22" s="18" t="s">
        <v>1525</v>
      </c>
      <c r="D22" s="18" t="s">
        <v>181</v>
      </c>
      <c r="E22" s="18">
        <v>2005</v>
      </c>
      <c r="F22" s="18" t="s">
        <v>12</v>
      </c>
      <c r="G22" s="18" t="s">
        <v>1426</v>
      </c>
      <c r="H22" s="7" t="s">
        <v>1827</v>
      </c>
      <c r="O22" s="9"/>
      <c r="P22" s="52"/>
    </row>
    <row r="23" spans="1:23">
      <c r="A23" s="8" t="str">
        <f t="shared" si="2"/>
        <v>RV_EF152231_Brazil_Fox_2002</v>
      </c>
      <c r="B23" s="18" t="s">
        <v>1610</v>
      </c>
      <c r="C23" s="18" t="s">
        <v>1611</v>
      </c>
      <c r="D23" s="18" t="s">
        <v>825</v>
      </c>
      <c r="E23" s="18">
        <v>2002</v>
      </c>
      <c r="F23" s="18" t="s">
        <v>12</v>
      </c>
      <c r="G23" s="18" t="s">
        <v>1426</v>
      </c>
      <c r="H23" s="7" t="s">
        <v>1827</v>
      </c>
      <c r="O23" s="9"/>
      <c r="P23" s="52"/>
    </row>
    <row r="24" spans="1:23">
      <c r="A24" s="8" t="str">
        <f t="shared" si="2"/>
        <v>RV_EF152232_Brazil_Fox_2004</v>
      </c>
      <c r="B24" s="18" t="s">
        <v>1612</v>
      </c>
      <c r="C24" s="18" t="s">
        <v>1613</v>
      </c>
      <c r="D24" s="18" t="s">
        <v>825</v>
      </c>
      <c r="E24" s="18">
        <v>2004</v>
      </c>
      <c r="F24" s="18" t="s">
        <v>12</v>
      </c>
      <c r="G24" s="18" t="s">
        <v>1426</v>
      </c>
      <c r="H24" s="7" t="s">
        <v>1827</v>
      </c>
      <c r="O24" s="9"/>
      <c r="P24" s="52"/>
    </row>
    <row r="25" spans="1:23">
      <c r="A25" s="8" t="str">
        <f t="shared" si="2"/>
        <v>RV_EF152233_Brazil_Fox_2002</v>
      </c>
      <c r="B25" s="18" t="s">
        <v>1614</v>
      </c>
      <c r="C25" s="18" t="s">
        <v>1615</v>
      </c>
      <c r="D25" s="18" t="s">
        <v>825</v>
      </c>
      <c r="E25" s="18">
        <v>2002</v>
      </c>
      <c r="F25" s="18" t="s">
        <v>12</v>
      </c>
      <c r="G25" s="18" t="s">
        <v>1426</v>
      </c>
      <c r="H25" s="7" t="s">
        <v>1827</v>
      </c>
      <c r="O25" s="9"/>
      <c r="P25" s="52"/>
    </row>
    <row r="26" spans="1:23">
      <c r="A26" s="8" t="str">
        <f t="shared" ref="A26:A55" si="3">CONCATENATE("RV_",B26,"_",D26,"_",G26,"_",E26)</f>
        <v>RV_EF152234_Brazil_Fox_2003</v>
      </c>
      <c r="B26" s="18" t="s">
        <v>1616</v>
      </c>
      <c r="C26" s="18" t="s">
        <v>1617</v>
      </c>
      <c r="D26" s="18" t="s">
        <v>825</v>
      </c>
      <c r="E26" s="18">
        <v>2003</v>
      </c>
      <c r="F26" s="18" t="s">
        <v>12</v>
      </c>
      <c r="G26" s="18" t="s">
        <v>1426</v>
      </c>
      <c r="H26" s="7" t="s">
        <v>1827</v>
      </c>
      <c r="O26" s="9"/>
      <c r="P26" s="52"/>
    </row>
    <row r="27" spans="1:23">
      <c r="A27" s="8" t="str">
        <f t="shared" si="3"/>
        <v>RV_EF152235_Brazil_Fox_2002</v>
      </c>
      <c r="B27" s="18" t="s">
        <v>1618</v>
      </c>
      <c r="C27" s="18" t="s">
        <v>1619</v>
      </c>
      <c r="D27" s="18" t="s">
        <v>825</v>
      </c>
      <c r="E27" s="18">
        <v>2002</v>
      </c>
      <c r="F27" s="18" t="s">
        <v>12</v>
      </c>
      <c r="G27" s="18" t="s">
        <v>1426</v>
      </c>
      <c r="H27" s="7" t="s">
        <v>1827</v>
      </c>
      <c r="O27" s="9"/>
      <c r="P27" s="52"/>
    </row>
    <row r="28" spans="1:23">
      <c r="A28" s="8" t="str">
        <f t="shared" si="3"/>
        <v>RV_EF152236_Brazil_Fox_2005</v>
      </c>
      <c r="B28" s="18" t="s">
        <v>1620</v>
      </c>
      <c r="C28" s="18" t="s">
        <v>1621</v>
      </c>
      <c r="D28" s="18" t="s">
        <v>825</v>
      </c>
      <c r="E28" s="18">
        <v>2005</v>
      </c>
      <c r="F28" s="18" t="s">
        <v>12</v>
      </c>
      <c r="G28" s="18" t="s">
        <v>1426</v>
      </c>
      <c r="H28" s="7" t="s">
        <v>1827</v>
      </c>
      <c r="O28" s="9"/>
      <c r="P28" s="52"/>
    </row>
    <row r="29" spans="1:23">
      <c r="A29" s="8" t="str">
        <f t="shared" si="3"/>
        <v>RV_EF152241_Brazil_Fox_2005</v>
      </c>
      <c r="B29" s="18" t="s">
        <v>1622</v>
      </c>
      <c r="C29" s="18" t="s">
        <v>1623</v>
      </c>
      <c r="D29" s="18" t="s">
        <v>825</v>
      </c>
      <c r="E29" s="18">
        <v>2005</v>
      </c>
      <c r="F29" s="18" t="s">
        <v>12</v>
      </c>
      <c r="G29" s="18" t="s">
        <v>1426</v>
      </c>
      <c r="H29" s="7" t="s">
        <v>1827</v>
      </c>
      <c r="O29" s="9"/>
      <c r="P29" s="52"/>
    </row>
    <row r="30" spans="1:23">
      <c r="A30" s="8" t="str">
        <f t="shared" si="3"/>
        <v>RV_EF152242_Brazil_Fox_2005</v>
      </c>
      <c r="B30" s="18" t="s">
        <v>1624</v>
      </c>
      <c r="C30" s="18" t="s">
        <v>1625</v>
      </c>
      <c r="D30" s="18" t="s">
        <v>825</v>
      </c>
      <c r="E30" s="18">
        <v>2005</v>
      </c>
      <c r="F30" s="18" t="s">
        <v>12</v>
      </c>
      <c r="G30" s="18" t="s">
        <v>1426</v>
      </c>
      <c r="H30" s="7" t="s">
        <v>1827</v>
      </c>
      <c r="O30" s="9"/>
      <c r="P30" s="52"/>
    </row>
    <row r="31" spans="1:23">
      <c r="A31" s="8" t="str">
        <f t="shared" si="3"/>
        <v>RV_EF152243_Brazil_Fox_2005</v>
      </c>
      <c r="B31" s="18" t="s">
        <v>1626</v>
      </c>
      <c r="C31" s="18" t="s">
        <v>1627</v>
      </c>
      <c r="D31" s="18" t="s">
        <v>825</v>
      </c>
      <c r="E31" s="18">
        <v>2005</v>
      </c>
      <c r="F31" s="18" t="s">
        <v>12</v>
      </c>
      <c r="G31" s="18" t="s">
        <v>1426</v>
      </c>
      <c r="H31" s="7" t="s">
        <v>1827</v>
      </c>
      <c r="O31" s="9"/>
      <c r="P31" s="52"/>
    </row>
    <row r="32" spans="1:23">
      <c r="A32" s="8" t="str">
        <f t="shared" si="3"/>
        <v>RV_EF152244_Brazil_Fox_2005</v>
      </c>
      <c r="B32" s="18" t="s">
        <v>1628</v>
      </c>
      <c r="C32" s="18" t="s">
        <v>1629</v>
      </c>
      <c r="D32" s="18" t="s">
        <v>825</v>
      </c>
      <c r="E32" s="18">
        <v>2005</v>
      </c>
      <c r="F32" s="18" t="s">
        <v>12</v>
      </c>
      <c r="G32" s="18" t="s">
        <v>1426</v>
      </c>
      <c r="H32" s="7" t="s">
        <v>1827</v>
      </c>
      <c r="O32" s="9"/>
      <c r="P32" s="52"/>
    </row>
    <row r="33" spans="1:16">
      <c r="A33" s="8" t="str">
        <f t="shared" si="3"/>
        <v>RV_EF152245_Brazil_Fox_2005</v>
      </c>
      <c r="B33" s="18" t="s">
        <v>1630</v>
      </c>
      <c r="C33" s="18" t="s">
        <v>1631</v>
      </c>
      <c r="D33" s="18" t="s">
        <v>825</v>
      </c>
      <c r="E33" s="18">
        <v>2005</v>
      </c>
      <c r="F33" s="18" t="s">
        <v>12</v>
      </c>
      <c r="G33" s="18" t="s">
        <v>1426</v>
      </c>
      <c r="H33" s="7" t="s">
        <v>1827</v>
      </c>
      <c r="O33" s="7"/>
      <c r="P33" s="52"/>
    </row>
    <row r="34" spans="1:16">
      <c r="A34" s="8" t="str">
        <f t="shared" si="3"/>
        <v>RV_EF152247_Brazil_Fox_2004</v>
      </c>
      <c r="B34" s="18" t="s">
        <v>1632</v>
      </c>
      <c r="C34" s="18" t="s">
        <v>1633</v>
      </c>
      <c r="D34" s="18" t="s">
        <v>825</v>
      </c>
      <c r="E34" s="18">
        <v>2004</v>
      </c>
      <c r="F34" s="18" t="s">
        <v>12</v>
      </c>
      <c r="G34" s="18" t="s">
        <v>1426</v>
      </c>
      <c r="H34" s="9" t="s">
        <v>1827</v>
      </c>
      <c r="O34" s="7"/>
      <c r="P34" s="52"/>
    </row>
    <row r="35" spans="1:16">
      <c r="A35" s="8" t="str">
        <f t="shared" si="3"/>
        <v>RV_EF152248_Brazil_Fox_2005</v>
      </c>
      <c r="B35" s="18" t="s">
        <v>1634</v>
      </c>
      <c r="C35" s="18" t="s">
        <v>1635</v>
      </c>
      <c r="D35" s="18" t="s">
        <v>825</v>
      </c>
      <c r="E35" s="18">
        <v>2005</v>
      </c>
      <c r="F35" s="18" t="s">
        <v>12</v>
      </c>
      <c r="G35" s="18" t="s">
        <v>1426</v>
      </c>
      <c r="H35" s="9" t="s">
        <v>1827</v>
      </c>
      <c r="O35" s="7"/>
      <c r="P35" s="52"/>
    </row>
    <row r="36" spans="1:16">
      <c r="A36" s="8" t="str">
        <f t="shared" si="3"/>
        <v>RV_EF152250_Brazil_Fox_2005</v>
      </c>
      <c r="B36" s="18" t="s">
        <v>1636</v>
      </c>
      <c r="C36" s="18" t="s">
        <v>1637</v>
      </c>
      <c r="D36" s="18" t="s">
        <v>825</v>
      </c>
      <c r="E36" s="18">
        <v>2005</v>
      </c>
      <c r="F36" s="18" t="s">
        <v>12</v>
      </c>
      <c r="G36" s="18" t="s">
        <v>1426</v>
      </c>
      <c r="H36" s="9" t="s">
        <v>1827</v>
      </c>
      <c r="O36" s="7"/>
      <c r="P36" s="52"/>
    </row>
    <row r="37" spans="1:16">
      <c r="A37" s="8" t="str">
        <f t="shared" si="3"/>
        <v>RV_EF152251_Brazil_Fox_2005</v>
      </c>
      <c r="B37" s="18" t="s">
        <v>1638</v>
      </c>
      <c r="C37" s="18" t="s">
        <v>1639</v>
      </c>
      <c r="D37" s="18" t="s">
        <v>825</v>
      </c>
      <c r="E37" s="18">
        <v>2005</v>
      </c>
      <c r="F37" s="18" t="s">
        <v>12</v>
      </c>
      <c r="G37" s="18" t="s">
        <v>1426</v>
      </c>
      <c r="H37" s="9" t="s">
        <v>1827</v>
      </c>
      <c r="O37" s="7"/>
      <c r="P37" s="52"/>
    </row>
    <row r="38" spans="1:16">
      <c r="A38" s="8" t="str">
        <f t="shared" si="3"/>
        <v>RV_EF152252_Brazil_Fox_2005</v>
      </c>
      <c r="B38" s="18" t="s">
        <v>1640</v>
      </c>
      <c r="C38" s="18" t="s">
        <v>1641</v>
      </c>
      <c r="D38" s="18" t="s">
        <v>825</v>
      </c>
      <c r="E38" s="18">
        <v>2005</v>
      </c>
      <c r="F38" s="18" t="s">
        <v>12</v>
      </c>
      <c r="G38" s="18" t="s">
        <v>1426</v>
      </c>
      <c r="H38" s="9" t="s">
        <v>1827</v>
      </c>
      <c r="O38" s="7"/>
      <c r="P38" s="52"/>
    </row>
    <row r="39" spans="1:16">
      <c r="A39" s="8" t="str">
        <f t="shared" si="3"/>
        <v>RV_EF152253_Brazil_Fox_2005</v>
      </c>
      <c r="B39" s="18" t="s">
        <v>1642</v>
      </c>
      <c r="C39" s="18" t="s">
        <v>1643</v>
      </c>
      <c r="D39" s="18" t="s">
        <v>825</v>
      </c>
      <c r="E39" s="18">
        <v>2005</v>
      </c>
      <c r="F39" s="18" t="s">
        <v>12</v>
      </c>
      <c r="G39" s="18" t="s">
        <v>1426</v>
      </c>
      <c r="H39" s="9" t="s">
        <v>1827</v>
      </c>
      <c r="O39" s="7"/>
      <c r="P39" s="52"/>
    </row>
    <row r="40" spans="1:16">
      <c r="A40" s="8" t="str">
        <f t="shared" si="3"/>
        <v>RV_EF152254_Brazil_Fox_2005</v>
      </c>
      <c r="B40" s="18" t="s">
        <v>1644</v>
      </c>
      <c r="C40" s="18" t="s">
        <v>1645</v>
      </c>
      <c r="D40" s="18" t="s">
        <v>825</v>
      </c>
      <c r="E40" s="18">
        <v>2005</v>
      </c>
      <c r="F40" s="18" t="s">
        <v>12</v>
      </c>
      <c r="G40" s="18" t="s">
        <v>1426</v>
      </c>
      <c r="H40" s="9" t="s">
        <v>1827</v>
      </c>
      <c r="O40" s="7"/>
      <c r="P40" s="52"/>
    </row>
    <row r="41" spans="1:16">
      <c r="A41" s="8" t="str">
        <f t="shared" si="3"/>
        <v>RV_EF152255_Brazil_Fox_2005</v>
      </c>
      <c r="B41" s="18" t="s">
        <v>1646</v>
      </c>
      <c r="C41" s="18" t="s">
        <v>1647</v>
      </c>
      <c r="D41" s="18" t="s">
        <v>825</v>
      </c>
      <c r="E41" s="18">
        <v>2005</v>
      </c>
      <c r="F41" s="18" t="s">
        <v>12</v>
      </c>
      <c r="G41" s="18" t="s">
        <v>1426</v>
      </c>
      <c r="H41" s="9" t="s">
        <v>1827</v>
      </c>
      <c r="O41" s="7"/>
      <c r="P41" s="52"/>
    </row>
    <row r="42" spans="1:16">
      <c r="A42" s="8" t="str">
        <f t="shared" si="3"/>
        <v>RV_EF152256_Brazil_Fox_2005</v>
      </c>
      <c r="B42" s="18" t="s">
        <v>1648</v>
      </c>
      <c r="C42" s="18" t="s">
        <v>1649</v>
      </c>
      <c r="D42" s="18" t="s">
        <v>825</v>
      </c>
      <c r="E42" s="18">
        <v>2005</v>
      </c>
      <c r="F42" s="18" t="s">
        <v>12</v>
      </c>
      <c r="G42" s="18" t="s">
        <v>1426</v>
      </c>
      <c r="H42" s="9" t="s">
        <v>1827</v>
      </c>
      <c r="O42" s="7"/>
      <c r="P42" s="52"/>
    </row>
    <row r="43" spans="1:16">
      <c r="A43" s="8" t="str">
        <f t="shared" si="3"/>
        <v>RV_EF152257_Brazil_Fox_2005</v>
      </c>
      <c r="B43" s="18" t="s">
        <v>1650</v>
      </c>
      <c r="C43" s="18" t="s">
        <v>1651</v>
      </c>
      <c r="D43" s="18" t="s">
        <v>825</v>
      </c>
      <c r="E43" s="18">
        <v>2005</v>
      </c>
      <c r="F43" s="18" t="s">
        <v>12</v>
      </c>
      <c r="G43" s="18" t="s">
        <v>1426</v>
      </c>
      <c r="H43" s="9" t="s">
        <v>1827</v>
      </c>
      <c r="O43" s="7"/>
      <c r="P43" s="52"/>
    </row>
    <row r="44" spans="1:16">
      <c r="A44" s="8" t="str">
        <f t="shared" si="3"/>
        <v>RV_EF152259_Brazil_Fox_2005</v>
      </c>
      <c r="B44" s="18" t="s">
        <v>1652</v>
      </c>
      <c r="C44" s="18" t="s">
        <v>1653</v>
      </c>
      <c r="D44" s="18" t="s">
        <v>825</v>
      </c>
      <c r="E44" s="18">
        <v>2005</v>
      </c>
      <c r="F44" s="18" t="s">
        <v>12</v>
      </c>
      <c r="G44" s="18" t="s">
        <v>1426</v>
      </c>
      <c r="H44" s="9" t="s">
        <v>1827</v>
      </c>
      <c r="O44" s="7"/>
      <c r="P44" s="52"/>
    </row>
    <row r="45" spans="1:16">
      <c r="A45" s="8" t="str">
        <f t="shared" si="3"/>
        <v>RV_EF152267_Brazil_Fox_2005</v>
      </c>
      <c r="B45" s="18" t="s">
        <v>1654</v>
      </c>
      <c r="C45" s="18" t="s">
        <v>1655</v>
      </c>
      <c r="D45" s="18" t="s">
        <v>825</v>
      </c>
      <c r="E45" s="18">
        <v>2005</v>
      </c>
      <c r="F45" s="18" t="s">
        <v>12</v>
      </c>
      <c r="G45" s="18" t="s">
        <v>1426</v>
      </c>
      <c r="H45" s="9" t="s">
        <v>1827</v>
      </c>
      <c r="O45" s="9"/>
      <c r="P45" s="52"/>
    </row>
    <row r="46" spans="1:16">
      <c r="A46" s="8" t="str">
        <f t="shared" si="3"/>
        <v>RV_EF152271_Brazil_Fox_2005</v>
      </c>
      <c r="B46" s="18" t="s">
        <v>1656</v>
      </c>
      <c r="C46" s="18" t="s">
        <v>1657</v>
      </c>
      <c r="D46" s="18" t="s">
        <v>825</v>
      </c>
      <c r="E46" s="18">
        <v>2005</v>
      </c>
      <c r="F46" s="18" t="s">
        <v>12</v>
      </c>
      <c r="G46" s="18" t="s">
        <v>1426</v>
      </c>
      <c r="H46" s="9" t="s">
        <v>1827</v>
      </c>
      <c r="O46" s="9"/>
      <c r="P46" s="52"/>
    </row>
    <row r="47" spans="1:16">
      <c r="A47" s="8" t="str">
        <f t="shared" si="3"/>
        <v>RV_EF152272_Brazil_Fox_2005</v>
      </c>
      <c r="B47" s="18" t="s">
        <v>1658</v>
      </c>
      <c r="C47" s="18" t="s">
        <v>1659</v>
      </c>
      <c r="D47" s="18" t="s">
        <v>825</v>
      </c>
      <c r="E47" s="18">
        <v>2005</v>
      </c>
      <c r="F47" s="18" t="s">
        <v>12</v>
      </c>
      <c r="G47" s="18" t="s">
        <v>1426</v>
      </c>
      <c r="H47" s="9" t="s">
        <v>1827</v>
      </c>
      <c r="O47" s="9"/>
      <c r="P47" s="52"/>
    </row>
    <row r="48" spans="1:16">
      <c r="A48" s="8" t="str">
        <f t="shared" si="3"/>
        <v>RV_EF152273_Brazil_Fox_2005</v>
      </c>
      <c r="B48" s="18" t="s">
        <v>1660</v>
      </c>
      <c r="C48" s="18" t="s">
        <v>1661</v>
      </c>
      <c r="D48" s="18" t="s">
        <v>825</v>
      </c>
      <c r="E48" s="18">
        <v>2005</v>
      </c>
      <c r="F48" s="18" t="s">
        <v>12</v>
      </c>
      <c r="G48" s="18" t="s">
        <v>1426</v>
      </c>
      <c r="H48" s="9" t="s">
        <v>1827</v>
      </c>
      <c r="O48" s="9"/>
      <c r="P48" s="52"/>
    </row>
    <row r="49" spans="1:16">
      <c r="A49" s="8" t="str">
        <f t="shared" si="3"/>
        <v>RV_EF194159_Brazil_Fox_2003</v>
      </c>
      <c r="B49" s="18" t="s">
        <v>1662</v>
      </c>
      <c r="C49" s="18" t="s">
        <v>1663</v>
      </c>
      <c r="D49" s="18" t="s">
        <v>825</v>
      </c>
      <c r="E49" s="18">
        <v>2003</v>
      </c>
      <c r="F49" s="18" t="s">
        <v>12</v>
      </c>
      <c r="G49" s="18" t="s">
        <v>1426</v>
      </c>
      <c r="H49" s="7" t="s">
        <v>1827</v>
      </c>
      <c r="O49" s="9"/>
      <c r="P49" s="52"/>
    </row>
    <row r="50" spans="1:16">
      <c r="A50" s="8" t="str">
        <f t="shared" si="3"/>
        <v>RV_EF194160_Brazil_Fox_2004</v>
      </c>
      <c r="B50" s="18" t="s">
        <v>1664</v>
      </c>
      <c r="C50" s="18" t="s">
        <v>1665</v>
      </c>
      <c r="D50" s="18" t="s">
        <v>825</v>
      </c>
      <c r="E50" s="18">
        <v>2004</v>
      </c>
      <c r="F50" s="18" t="s">
        <v>12</v>
      </c>
      <c r="G50" s="18" t="s">
        <v>1426</v>
      </c>
      <c r="H50" s="7" t="s">
        <v>1827</v>
      </c>
      <c r="O50" s="9"/>
      <c r="P50" s="52"/>
    </row>
    <row r="51" spans="1:16">
      <c r="A51" s="8" t="str">
        <f t="shared" si="3"/>
        <v>RV_EF194161_Brazil_Fox_2003</v>
      </c>
      <c r="B51" s="18" t="s">
        <v>1666</v>
      </c>
      <c r="C51" s="18" t="s">
        <v>1617</v>
      </c>
      <c r="D51" s="18" t="s">
        <v>825</v>
      </c>
      <c r="E51" s="18">
        <v>2003</v>
      </c>
      <c r="F51" s="18" t="s">
        <v>12</v>
      </c>
      <c r="G51" s="18" t="s">
        <v>1426</v>
      </c>
      <c r="H51" s="7" t="s">
        <v>1827</v>
      </c>
      <c r="O51" s="9"/>
      <c r="P51" s="52"/>
    </row>
    <row r="52" spans="1:16">
      <c r="A52" s="8" t="str">
        <f t="shared" si="3"/>
        <v>RV_EF194162_Brazil_Fox_2005</v>
      </c>
      <c r="B52" s="18" t="s">
        <v>1667</v>
      </c>
      <c r="C52" s="18" t="s">
        <v>1631</v>
      </c>
      <c r="D52" s="18" t="s">
        <v>825</v>
      </c>
      <c r="E52" s="18">
        <v>2005</v>
      </c>
      <c r="F52" s="18" t="s">
        <v>12</v>
      </c>
      <c r="G52" s="18" t="s">
        <v>1426</v>
      </c>
      <c r="H52" s="7" t="s">
        <v>1827</v>
      </c>
      <c r="O52" s="9"/>
      <c r="P52" s="52"/>
    </row>
    <row r="53" spans="1:16">
      <c r="A53" s="8" t="str">
        <f t="shared" si="3"/>
        <v>RV_EF194163_Brazil_Fox_2005</v>
      </c>
      <c r="B53" s="18" t="s">
        <v>1668</v>
      </c>
      <c r="C53" s="18" t="s">
        <v>1669</v>
      </c>
      <c r="D53" s="18" t="s">
        <v>825</v>
      </c>
      <c r="E53" s="18">
        <v>2005</v>
      </c>
      <c r="F53" s="18" t="s">
        <v>12</v>
      </c>
      <c r="G53" s="18" t="s">
        <v>1426</v>
      </c>
      <c r="H53" s="7" t="s">
        <v>1827</v>
      </c>
      <c r="O53" s="9"/>
      <c r="P53" s="52"/>
    </row>
    <row r="54" spans="1:16">
      <c r="A54" s="8" t="str">
        <f t="shared" si="3"/>
        <v>RV_EF194164_Brazil_Fox_2005</v>
      </c>
      <c r="B54" s="18" t="s">
        <v>1670</v>
      </c>
      <c r="C54" s="18" t="s">
        <v>1623</v>
      </c>
      <c r="D54" s="18" t="s">
        <v>825</v>
      </c>
      <c r="E54" s="18">
        <v>2005</v>
      </c>
      <c r="F54" s="18" t="s">
        <v>12</v>
      </c>
      <c r="G54" s="18" t="s">
        <v>1426</v>
      </c>
      <c r="H54" s="7" t="s">
        <v>1827</v>
      </c>
      <c r="O54" s="7"/>
      <c r="P54" s="52"/>
    </row>
    <row r="55" spans="1:16">
      <c r="A55" s="8" t="str">
        <f t="shared" si="3"/>
        <v>RV_EF194165_Brazil_Fox_2005</v>
      </c>
      <c r="B55" s="18" t="s">
        <v>1671</v>
      </c>
      <c r="C55" s="18" t="s">
        <v>1672</v>
      </c>
      <c r="D55" s="18" t="s">
        <v>825</v>
      </c>
      <c r="E55" s="18">
        <v>2005</v>
      </c>
      <c r="F55" s="18" t="s">
        <v>12</v>
      </c>
      <c r="G55" s="18" t="s">
        <v>1426</v>
      </c>
      <c r="H55" s="7" t="s">
        <v>1827</v>
      </c>
      <c r="O55" s="7"/>
      <c r="P55" s="18"/>
    </row>
    <row r="56" spans="1:16">
      <c r="A56" s="8"/>
      <c r="B56" s="18"/>
      <c r="C56" s="18"/>
      <c r="D56" s="18"/>
      <c r="E56" s="18"/>
      <c r="F56" s="18"/>
      <c r="G56" s="18"/>
      <c r="H56" s="18"/>
      <c r="O56" s="7"/>
      <c r="P56" s="18"/>
    </row>
    <row r="57" spans="1:16">
      <c r="A57" s="8"/>
      <c r="B57" s="18"/>
      <c r="C57" s="18"/>
      <c r="D57" s="18"/>
      <c r="E57" s="18"/>
      <c r="F57" s="18"/>
      <c r="G57" s="18"/>
      <c r="H57" s="18"/>
      <c r="O57" s="18"/>
      <c r="P57" s="18"/>
    </row>
    <row r="58" spans="1:16">
      <c r="A58" s="8"/>
      <c r="B58" s="18"/>
      <c r="C58" s="18"/>
      <c r="D58" s="18"/>
      <c r="E58" s="18"/>
      <c r="F58" s="18"/>
      <c r="G58" s="18"/>
      <c r="H58" s="18"/>
      <c r="O58" s="7"/>
      <c r="P58" s="18"/>
    </row>
    <row r="59" spans="1:16">
      <c r="A59" s="8"/>
      <c r="B59" s="18"/>
      <c r="C59" s="18"/>
      <c r="D59" s="18"/>
      <c r="E59" s="18"/>
      <c r="F59" s="18"/>
      <c r="G59" s="18"/>
      <c r="H59" s="18"/>
      <c r="O59" s="9"/>
      <c r="P59" s="18"/>
    </row>
    <row r="60" spans="1:16">
      <c r="A60" s="8"/>
      <c r="B60" s="18"/>
      <c r="C60" s="18"/>
      <c r="D60" s="18"/>
      <c r="E60" s="18"/>
      <c r="F60" s="18"/>
      <c r="G60" s="18"/>
      <c r="H60" s="18"/>
      <c r="O60" s="7"/>
      <c r="P60" s="18"/>
    </row>
    <row r="61" spans="1:16">
      <c r="A61" s="8"/>
      <c r="B61" s="18"/>
      <c r="C61" s="18"/>
      <c r="D61" s="18"/>
      <c r="E61" s="18"/>
      <c r="F61" s="18"/>
      <c r="G61" s="18"/>
      <c r="H61" s="18"/>
      <c r="O61" s="9"/>
      <c r="P61" s="18"/>
    </row>
    <row r="62" spans="1:16">
      <c r="A62" s="8"/>
      <c r="B62" s="18"/>
      <c r="C62" s="18"/>
      <c r="D62" s="18"/>
      <c r="E62" s="18"/>
      <c r="F62" s="18"/>
      <c r="G62" s="18"/>
      <c r="H62" s="18"/>
      <c r="O62" s="9"/>
      <c r="P62" s="18"/>
    </row>
    <row r="63" spans="1:16">
      <c r="A63" s="8"/>
      <c r="B63" s="18"/>
      <c r="C63" s="18"/>
      <c r="D63" s="18"/>
      <c r="E63" s="18"/>
      <c r="F63" s="18"/>
      <c r="G63" s="18"/>
      <c r="H63" s="18"/>
      <c r="O63" s="9"/>
      <c r="P63" s="18"/>
    </row>
    <row r="64" spans="1:16">
      <c r="A64" s="8"/>
      <c r="B64" s="18"/>
      <c r="C64" s="18"/>
      <c r="D64" s="18"/>
      <c r="E64" s="18"/>
      <c r="F64" s="18"/>
      <c r="G64" s="18"/>
      <c r="H64" s="18"/>
      <c r="O64" s="9"/>
      <c r="P64" s="18"/>
    </row>
    <row r="65" spans="1:16">
      <c r="A65" s="8"/>
      <c r="B65" s="18"/>
      <c r="C65" s="18"/>
      <c r="D65" s="18"/>
      <c r="E65" s="18"/>
      <c r="F65" s="18"/>
      <c r="G65" s="18"/>
      <c r="H65" s="18"/>
      <c r="O65" s="9"/>
      <c r="P65" s="18"/>
    </row>
    <row r="66" spans="1:16">
      <c r="A66" s="8"/>
      <c r="B66" s="18"/>
      <c r="C66" s="18"/>
      <c r="D66" s="18"/>
      <c r="E66" s="18"/>
      <c r="F66" s="18"/>
      <c r="G66" s="18"/>
      <c r="H66" s="18"/>
      <c r="O66" s="9"/>
      <c r="P66" s="18"/>
    </row>
    <row r="67" spans="1:16">
      <c r="A67" s="8"/>
      <c r="B67" s="18"/>
      <c r="C67" s="18"/>
      <c r="D67" s="18"/>
      <c r="E67" s="18"/>
      <c r="F67" s="18"/>
      <c r="G67" s="18"/>
      <c r="H67" s="18"/>
      <c r="O67" s="9"/>
      <c r="P67" s="18"/>
    </row>
    <row r="68" spans="1:16">
      <c r="A68" s="8"/>
      <c r="B68" s="18"/>
      <c r="C68" s="18"/>
      <c r="D68" s="18"/>
      <c r="E68" s="18"/>
      <c r="F68" s="18"/>
      <c r="G68" s="18"/>
      <c r="H68" s="18"/>
      <c r="O68" s="9"/>
      <c r="P68" s="18"/>
    </row>
    <row r="69" spans="1:16">
      <c r="A69" s="8"/>
      <c r="B69" s="18"/>
      <c r="C69" s="18"/>
      <c r="D69" s="18"/>
      <c r="E69" s="18"/>
      <c r="F69" s="18"/>
      <c r="G69" s="18"/>
      <c r="H69" s="18"/>
      <c r="O69" s="9"/>
      <c r="P69" s="67"/>
    </row>
    <row r="70" spans="1:16">
      <c r="A70" s="8"/>
      <c r="B70" s="18"/>
      <c r="C70" s="18"/>
      <c r="D70" s="18"/>
      <c r="E70" s="18"/>
      <c r="F70" s="18"/>
      <c r="G70" s="18"/>
      <c r="H70" s="18"/>
    </row>
    <row r="71" spans="1:16">
      <c r="A71" s="8"/>
      <c r="B71" s="18"/>
      <c r="C71" s="18"/>
      <c r="D71" s="18"/>
      <c r="E71" s="18"/>
      <c r="F71" s="18"/>
      <c r="G71" s="18"/>
      <c r="H71" s="18"/>
    </row>
    <row r="72" spans="1:16">
      <c r="A72" s="8"/>
      <c r="B72" s="18"/>
      <c r="C72" s="18"/>
      <c r="D72" s="18"/>
      <c r="E72" s="18"/>
      <c r="F72" s="18"/>
      <c r="G72" s="18"/>
      <c r="H72" s="18"/>
    </row>
    <row r="73" spans="1:16">
      <c r="A73" s="8"/>
      <c r="B73" s="18"/>
      <c r="C73" s="18"/>
      <c r="D73" s="18"/>
      <c r="E73" s="18"/>
      <c r="F73" s="18"/>
      <c r="G73" s="18"/>
      <c r="H73" s="18"/>
    </row>
    <row r="74" spans="1:16">
      <c r="A74" s="8"/>
      <c r="B74" s="18"/>
      <c r="C74" s="18"/>
      <c r="D74" s="18"/>
      <c r="E74" s="18"/>
      <c r="F74" s="18"/>
      <c r="G74" s="18"/>
      <c r="H74" s="18"/>
    </row>
    <row r="75" spans="1:16">
      <c r="A75" s="8"/>
      <c r="B75" s="18"/>
      <c r="C75" s="18"/>
      <c r="D75" s="18"/>
      <c r="E75" s="18"/>
      <c r="F75" s="18"/>
      <c r="G75" s="18"/>
      <c r="H75" s="18"/>
    </row>
    <row r="76" spans="1:16">
      <c r="A76" s="8"/>
      <c r="B76" s="18"/>
      <c r="C76" s="18"/>
      <c r="D76" s="18"/>
      <c r="E76" s="18"/>
      <c r="F76" s="18"/>
      <c r="G76" s="18"/>
      <c r="H76" s="18"/>
    </row>
    <row r="77" spans="1:16">
      <c r="A77" s="8"/>
      <c r="B77" s="18"/>
      <c r="C77" s="18"/>
      <c r="D77" s="18"/>
      <c r="E77" s="18"/>
      <c r="F77" s="18"/>
      <c r="G77" s="18"/>
      <c r="H77" s="18"/>
    </row>
    <row r="78" spans="1:16">
      <c r="A78" s="8"/>
      <c r="B78" s="18"/>
      <c r="C78" s="18"/>
      <c r="D78" s="18"/>
      <c r="E78" s="18"/>
      <c r="F78" s="18"/>
      <c r="G78" s="18"/>
      <c r="H78" s="18"/>
    </row>
    <row r="79" spans="1:16">
      <c r="A79" s="8"/>
      <c r="B79" s="18"/>
      <c r="C79" s="18"/>
      <c r="D79" s="18"/>
      <c r="E79" s="18"/>
      <c r="F79" s="18"/>
      <c r="G79" s="18"/>
      <c r="H79" s="18"/>
    </row>
    <row r="80" spans="1:16">
      <c r="A80" s="8"/>
      <c r="B80" s="18"/>
      <c r="C80" s="18"/>
      <c r="D80" s="18"/>
      <c r="E80" s="18"/>
      <c r="F80" s="18"/>
      <c r="G80" s="18"/>
      <c r="H80" s="18"/>
    </row>
    <row r="81" spans="1:8">
      <c r="A81" s="8"/>
      <c r="B81" s="18"/>
      <c r="C81" s="18"/>
      <c r="D81" s="18"/>
      <c r="E81" s="18"/>
      <c r="F81" s="18"/>
      <c r="G81" s="18"/>
      <c r="H81" s="18"/>
    </row>
    <row r="82" spans="1:8">
      <c r="A82" s="8"/>
      <c r="B82" s="18"/>
      <c r="C82" s="18"/>
      <c r="D82" s="18"/>
      <c r="E82" s="18"/>
      <c r="F82" s="18"/>
      <c r="G82" s="18"/>
      <c r="H82" s="18"/>
    </row>
    <row r="83" spans="1:8">
      <c r="A83" s="8"/>
      <c r="B83" s="18"/>
      <c r="C83" s="18"/>
      <c r="D83" s="18"/>
      <c r="E83" s="18"/>
      <c r="F83" s="18"/>
      <c r="G83" s="18"/>
      <c r="H83" s="18"/>
    </row>
    <row r="84" spans="1:8">
      <c r="A84" s="8"/>
      <c r="B84" s="18"/>
      <c r="C84" s="18"/>
      <c r="D84" s="18"/>
      <c r="E84" s="18"/>
      <c r="F84" s="18"/>
      <c r="G84" s="18"/>
      <c r="H84" s="18"/>
    </row>
    <row r="85" spans="1:8">
      <c r="A85" s="8"/>
      <c r="B85" s="18"/>
      <c r="C85" s="18"/>
      <c r="D85" s="18"/>
      <c r="E85" s="18"/>
      <c r="F85" s="18"/>
      <c r="G85" s="18"/>
      <c r="H85" s="18"/>
    </row>
    <row r="86" spans="1:8">
      <c r="A86" s="8"/>
      <c r="B86" s="18"/>
      <c r="C86" s="18"/>
      <c r="D86" s="18"/>
      <c r="E86" s="18"/>
      <c r="F86" s="18"/>
      <c r="G86" s="18"/>
      <c r="H86" s="18"/>
    </row>
    <row r="87" spans="1:8">
      <c r="A87" s="8"/>
      <c r="B87" s="18"/>
      <c r="C87" s="18"/>
      <c r="D87" s="18"/>
      <c r="E87" s="18"/>
      <c r="F87" s="18"/>
      <c r="G87" s="18"/>
      <c r="H87" s="18"/>
    </row>
    <row r="88" spans="1:8">
      <c r="A88" s="8"/>
      <c r="B88" s="18"/>
      <c r="C88" s="18"/>
      <c r="D88" s="18"/>
      <c r="E88" s="18"/>
      <c r="F88" s="18"/>
      <c r="G88" s="18"/>
      <c r="H88" s="18"/>
    </row>
    <row r="89" spans="1:8">
      <c r="A89" s="8"/>
      <c r="B89" s="18"/>
      <c r="C89" s="18"/>
      <c r="D89" s="18"/>
      <c r="E89" s="18"/>
      <c r="F89" s="18"/>
      <c r="G89" s="18"/>
      <c r="H89" s="18"/>
    </row>
    <row r="90" spans="1:8">
      <c r="A90" s="8"/>
      <c r="B90" s="18"/>
      <c r="C90" s="18"/>
      <c r="D90" s="18"/>
      <c r="E90" s="18"/>
      <c r="F90" s="18"/>
      <c r="G90" s="18"/>
      <c r="H90" s="18"/>
    </row>
    <row r="91" spans="1:8">
      <c r="A91" s="8"/>
      <c r="B91" s="18"/>
      <c r="C91" s="18"/>
      <c r="D91" s="18"/>
      <c r="E91" s="18"/>
      <c r="F91" s="18"/>
      <c r="G91" s="18"/>
      <c r="H91" s="18"/>
    </row>
    <row r="92" spans="1:8">
      <c r="A92" s="8"/>
      <c r="B92" s="18"/>
      <c r="C92" s="18"/>
      <c r="D92" s="18"/>
      <c r="E92" s="18"/>
      <c r="F92" s="18"/>
      <c r="G92" s="18"/>
      <c r="H92" s="18"/>
    </row>
    <row r="93" spans="1:8">
      <c r="A93" s="8"/>
      <c r="B93" s="18"/>
      <c r="C93" s="18"/>
      <c r="D93" s="18"/>
      <c r="E93" s="18"/>
      <c r="F93" s="18"/>
      <c r="G93" s="18"/>
      <c r="H93" s="18"/>
    </row>
    <row r="94" spans="1:8">
      <c r="A94" s="8"/>
      <c r="B94" s="18"/>
      <c r="C94" s="18"/>
      <c r="D94" s="18"/>
      <c r="E94" s="18"/>
      <c r="F94" s="18"/>
      <c r="G94" s="18"/>
      <c r="H94" s="18"/>
    </row>
    <row r="95" spans="1:8">
      <c r="A95" s="8"/>
      <c r="B95" s="18"/>
      <c r="C95" s="18"/>
      <c r="D95" s="18"/>
      <c r="E95" s="18"/>
      <c r="F95" s="18"/>
      <c r="G95" s="18"/>
      <c r="H95" s="18"/>
    </row>
    <row r="96" spans="1:8">
      <c r="A96" s="8"/>
      <c r="B96" s="18"/>
      <c r="C96" s="18"/>
      <c r="D96" s="18"/>
      <c r="E96" s="18"/>
      <c r="F96" s="18"/>
      <c r="G96" s="18"/>
      <c r="H96" s="18"/>
    </row>
    <row r="97" spans="1:8">
      <c r="A97" s="8"/>
      <c r="B97" s="18"/>
      <c r="C97" s="18"/>
      <c r="D97" s="18"/>
      <c r="E97" s="18"/>
      <c r="F97" s="18"/>
      <c r="G97" s="18"/>
      <c r="H97" s="18"/>
    </row>
    <row r="98" spans="1:8">
      <c r="A98" s="8"/>
      <c r="B98" s="18"/>
      <c r="C98" s="18"/>
      <c r="D98" s="18"/>
      <c r="E98" s="18"/>
      <c r="F98" s="18"/>
      <c r="G98" s="18"/>
      <c r="H98" s="18"/>
    </row>
    <row r="99" spans="1:8">
      <c r="A99" s="8"/>
      <c r="B99" s="18"/>
      <c r="C99" s="18"/>
      <c r="D99" s="18"/>
      <c r="E99" s="18"/>
      <c r="F99" s="18"/>
      <c r="G99" s="18"/>
      <c r="H99" s="18"/>
    </row>
    <row r="100" spans="1:8">
      <c r="A100" s="8"/>
      <c r="B100" s="18"/>
      <c r="C100" s="18"/>
      <c r="D100" s="18"/>
      <c r="E100" s="18"/>
      <c r="F100" s="18"/>
      <c r="G100" s="18"/>
      <c r="H100" s="18"/>
    </row>
    <row r="101" spans="1:8">
      <c r="A101" s="8"/>
      <c r="B101" s="18"/>
      <c r="C101" s="18"/>
      <c r="D101" s="18"/>
      <c r="E101" s="18"/>
      <c r="F101" s="18"/>
      <c r="G101" s="18"/>
      <c r="H101" s="18"/>
    </row>
    <row r="102" spans="1:8">
      <c r="A102" s="8"/>
      <c r="B102" s="18"/>
      <c r="C102" s="18"/>
      <c r="D102" s="18"/>
      <c r="E102" s="18"/>
      <c r="F102" s="18"/>
      <c r="G102" s="18"/>
      <c r="H102" s="18"/>
    </row>
    <row r="103" spans="1:8">
      <c r="A103" s="8"/>
      <c r="B103" s="18"/>
      <c r="C103" s="18"/>
      <c r="D103" s="18"/>
      <c r="E103" s="18"/>
      <c r="F103" s="18"/>
      <c r="G103" s="18"/>
      <c r="H103" s="18"/>
    </row>
    <row r="104" spans="1:8">
      <c r="A104" s="8"/>
      <c r="B104" s="18"/>
      <c r="C104" s="18"/>
      <c r="D104" s="18"/>
      <c r="E104" s="18"/>
      <c r="F104" s="18"/>
      <c r="G104" s="18"/>
      <c r="H104" s="18"/>
    </row>
    <row r="105" spans="1:8">
      <c r="A105" s="8"/>
      <c r="B105" s="18"/>
      <c r="C105" s="18"/>
      <c r="D105" s="18"/>
      <c r="E105" s="18"/>
      <c r="F105" s="18"/>
      <c r="G105" s="18"/>
      <c r="H105" s="18"/>
    </row>
    <row r="106" spans="1:8">
      <c r="A106" s="8"/>
      <c r="B106" s="18"/>
      <c r="C106" s="18"/>
      <c r="D106" s="18"/>
      <c r="E106" s="18"/>
      <c r="F106" s="18"/>
      <c r="G106" s="18"/>
      <c r="H106" s="18"/>
    </row>
    <row r="107" spans="1:8">
      <c r="A107" s="8"/>
      <c r="B107" s="18"/>
      <c r="C107" s="18"/>
      <c r="D107" s="18"/>
      <c r="E107" s="18"/>
      <c r="F107" s="18"/>
      <c r="G107" s="18"/>
      <c r="H107" s="18"/>
    </row>
    <row r="108" spans="1:8">
      <c r="A108" s="8"/>
      <c r="B108" s="18"/>
      <c r="C108" s="18"/>
      <c r="D108" s="18"/>
      <c r="E108" s="18"/>
      <c r="F108" s="18"/>
      <c r="G108" s="18"/>
      <c r="H108" s="18"/>
    </row>
    <row r="109" spans="1:8">
      <c r="A109" s="8"/>
      <c r="B109" s="18"/>
      <c r="C109" s="18"/>
      <c r="D109" s="18"/>
      <c r="E109" s="18"/>
      <c r="F109" s="18"/>
      <c r="G109" s="18"/>
      <c r="H109" s="18"/>
    </row>
    <row r="110" spans="1:8">
      <c r="A110" s="8"/>
      <c r="B110" s="18"/>
      <c r="C110" s="18"/>
      <c r="D110" s="18"/>
      <c r="E110" s="18"/>
      <c r="F110" s="18"/>
      <c r="G110" s="18"/>
      <c r="H110" s="18"/>
    </row>
    <row r="111" spans="1:8">
      <c r="A111" s="8"/>
      <c r="B111" s="18"/>
      <c r="C111" s="18"/>
      <c r="D111" s="18"/>
      <c r="E111" s="18"/>
      <c r="F111" s="18"/>
      <c r="G111" s="18"/>
      <c r="H111" s="18"/>
    </row>
    <row r="112" spans="1:8">
      <c r="A112" s="8"/>
      <c r="B112" s="18"/>
      <c r="C112" s="18"/>
      <c r="D112" s="18"/>
      <c r="E112" s="18"/>
      <c r="F112" s="18"/>
      <c r="G112" s="18"/>
      <c r="H112" s="18"/>
    </row>
    <row r="113" spans="1:8">
      <c r="A113" s="8"/>
      <c r="B113" s="18"/>
      <c r="C113" s="18"/>
      <c r="D113" s="18"/>
      <c r="E113" s="18"/>
      <c r="F113" s="18"/>
      <c r="G113" s="18"/>
      <c r="H113" s="18"/>
    </row>
    <row r="114" spans="1:8">
      <c r="A114" s="8"/>
      <c r="B114" s="18"/>
      <c r="C114" s="18"/>
      <c r="D114" s="18"/>
      <c r="E114" s="18"/>
      <c r="F114" s="18"/>
      <c r="G114" s="18"/>
      <c r="H114" s="18"/>
    </row>
    <row r="115" spans="1:8">
      <c r="A115" s="8"/>
      <c r="B115" s="18"/>
      <c r="C115" s="18"/>
      <c r="D115" s="18"/>
      <c r="E115" s="18"/>
      <c r="F115" s="18"/>
      <c r="G115" s="18"/>
      <c r="H115" s="18"/>
    </row>
    <row r="116" spans="1:8">
      <c r="A116" s="8"/>
      <c r="B116" s="18"/>
      <c r="C116" s="18"/>
      <c r="D116" s="18"/>
      <c r="E116" s="18"/>
      <c r="F116" s="18"/>
      <c r="G116" s="18"/>
      <c r="H116" s="18"/>
    </row>
    <row r="117" spans="1:8">
      <c r="A117" s="8"/>
      <c r="B117" s="18"/>
      <c r="C117" s="18"/>
      <c r="D117" s="18"/>
      <c r="E117" s="18"/>
      <c r="F117" s="18"/>
      <c r="G117" s="18"/>
      <c r="H117" s="18"/>
    </row>
    <row r="118" spans="1:8">
      <c r="A118" s="8"/>
      <c r="B118" s="18"/>
      <c r="C118" s="18"/>
      <c r="D118" s="18"/>
      <c r="E118" s="18"/>
      <c r="F118" s="18"/>
      <c r="G118" s="18"/>
      <c r="H118" s="18"/>
    </row>
    <row r="119" spans="1:8">
      <c r="A119" s="8"/>
      <c r="B119" s="18"/>
      <c r="C119" s="18"/>
      <c r="D119" s="18"/>
      <c r="E119" s="18"/>
      <c r="F119" s="18"/>
      <c r="G119" s="18"/>
      <c r="H119" s="18"/>
    </row>
    <row r="120" spans="1:8">
      <c r="A120" s="8"/>
      <c r="B120" s="18"/>
      <c r="C120" s="18"/>
      <c r="D120" s="18"/>
      <c r="E120" s="18"/>
      <c r="F120" s="18"/>
      <c r="G120" s="18"/>
      <c r="H120" s="18"/>
    </row>
    <row r="121" spans="1:8">
      <c r="A121" s="8"/>
      <c r="B121" s="18"/>
      <c r="C121" s="18"/>
      <c r="D121" s="18"/>
      <c r="E121" s="18"/>
      <c r="F121" s="18"/>
      <c r="G121" s="18"/>
      <c r="H121" s="18"/>
    </row>
    <row r="122" spans="1:8">
      <c r="A122" s="8"/>
      <c r="B122" s="18"/>
      <c r="C122" s="18"/>
      <c r="D122" s="18"/>
      <c r="E122" s="18"/>
      <c r="F122" s="18"/>
      <c r="G122" s="18"/>
      <c r="H122" s="18"/>
    </row>
    <row r="123" spans="1:8">
      <c r="A123" s="8"/>
      <c r="B123" s="18"/>
      <c r="C123" s="18"/>
      <c r="D123" s="18"/>
      <c r="E123" s="18"/>
      <c r="F123" s="18"/>
      <c r="G123" s="18"/>
      <c r="H123" s="18"/>
    </row>
    <row r="124" spans="1:8">
      <c r="A124" s="8"/>
      <c r="B124" s="18"/>
      <c r="C124" s="18"/>
      <c r="D124" s="18"/>
      <c r="E124" s="18"/>
      <c r="F124" s="18"/>
      <c r="G124" s="18"/>
      <c r="H124" s="18"/>
    </row>
    <row r="125" spans="1:8">
      <c r="A125" s="8"/>
      <c r="B125" s="18"/>
      <c r="C125" s="18"/>
      <c r="D125" s="18"/>
      <c r="E125" s="18"/>
      <c r="F125" s="18"/>
      <c r="G125" s="18"/>
      <c r="H125" s="18"/>
    </row>
    <row r="126" spans="1:8">
      <c r="A126" s="8"/>
      <c r="B126" s="18"/>
      <c r="C126" s="18"/>
      <c r="D126" s="18"/>
      <c r="E126" s="18"/>
      <c r="F126" s="18"/>
      <c r="G126" s="18"/>
      <c r="H126" s="18"/>
    </row>
    <row r="127" spans="1:8">
      <c r="A127" s="8"/>
      <c r="B127" s="18"/>
      <c r="C127" s="18"/>
      <c r="D127" s="18"/>
      <c r="E127" s="18"/>
      <c r="F127" s="18"/>
      <c r="G127" s="18"/>
      <c r="H127" s="18"/>
    </row>
    <row r="128" spans="1:8">
      <c r="A128" s="8"/>
      <c r="B128" s="18"/>
      <c r="C128" s="18"/>
      <c r="D128" s="18"/>
      <c r="E128" s="18"/>
      <c r="F128" s="18"/>
      <c r="G128" s="18"/>
      <c r="H128" s="18"/>
    </row>
    <row r="129" spans="1:8">
      <c r="A129" s="8"/>
      <c r="B129" s="18"/>
      <c r="C129" s="18"/>
      <c r="D129" s="18"/>
      <c r="E129" s="18"/>
      <c r="F129" s="18"/>
      <c r="G129" s="18"/>
      <c r="H129" s="18"/>
    </row>
    <row r="130" spans="1:8">
      <c r="A130" s="8"/>
      <c r="B130" s="18"/>
      <c r="C130" s="18"/>
      <c r="D130" s="18"/>
      <c r="E130" s="18"/>
      <c r="F130" s="18"/>
      <c r="G130" s="18"/>
      <c r="H130" s="18"/>
    </row>
    <row r="131" spans="1:8">
      <c r="A131" s="8"/>
      <c r="B131" s="18"/>
      <c r="C131" s="18"/>
      <c r="D131" s="18"/>
      <c r="E131" s="18"/>
      <c r="F131" s="18"/>
      <c r="G131" s="18"/>
      <c r="H131" s="18"/>
    </row>
    <row r="132" spans="1:8">
      <c r="A132" s="8"/>
      <c r="B132" s="18"/>
      <c r="C132" s="18"/>
      <c r="D132" s="18"/>
      <c r="E132" s="18"/>
      <c r="F132" s="18"/>
      <c r="G132" s="18"/>
      <c r="H132" s="18"/>
    </row>
    <row r="133" spans="1:8">
      <c r="A133" s="8"/>
      <c r="B133" s="18"/>
      <c r="C133" s="18"/>
      <c r="D133" s="18"/>
      <c r="E133" s="18"/>
      <c r="F133" s="18"/>
      <c r="G133" s="18"/>
      <c r="H133" s="18"/>
    </row>
    <row r="134" spans="1:8">
      <c r="A134" s="8"/>
      <c r="B134" s="18"/>
      <c r="C134" s="18"/>
      <c r="D134" s="18"/>
      <c r="E134" s="18"/>
      <c r="F134" s="18"/>
      <c r="G134" s="18"/>
      <c r="H134" s="18"/>
    </row>
    <row r="135" spans="1:8">
      <c r="A135" s="8"/>
      <c r="B135" s="18"/>
      <c r="C135" s="18"/>
      <c r="D135" s="18"/>
      <c r="E135" s="18"/>
      <c r="F135" s="18"/>
      <c r="G135" s="18"/>
      <c r="H135" s="18"/>
    </row>
    <row r="136" spans="1:8">
      <c r="A136" s="8"/>
      <c r="B136" s="18"/>
      <c r="C136" s="18"/>
      <c r="D136" s="18"/>
      <c r="E136" s="18"/>
      <c r="F136" s="18"/>
      <c r="G136" s="18"/>
      <c r="H136" s="18"/>
    </row>
    <row r="137" spans="1:8">
      <c r="A137" s="8"/>
      <c r="B137" s="18"/>
      <c r="C137" s="18"/>
      <c r="D137" s="18"/>
      <c r="E137" s="18"/>
      <c r="F137" s="18"/>
      <c r="G137" s="18"/>
      <c r="H137" s="18"/>
    </row>
    <row r="138" spans="1:8">
      <c r="A138" s="8"/>
      <c r="B138" s="18"/>
      <c r="C138" s="18"/>
      <c r="D138" s="18"/>
      <c r="E138" s="18"/>
      <c r="F138" s="18"/>
      <c r="G138" s="18"/>
      <c r="H138" s="18"/>
    </row>
    <row r="139" spans="1:8">
      <c r="A139" s="8"/>
      <c r="B139" s="18"/>
      <c r="C139" s="18"/>
      <c r="D139" s="18"/>
      <c r="E139" s="18"/>
      <c r="F139" s="18"/>
      <c r="G139" s="18"/>
      <c r="H139" s="18"/>
    </row>
    <row r="140" spans="1:8">
      <c r="A140" s="8"/>
      <c r="B140" s="18"/>
      <c r="C140" s="18"/>
      <c r="D140" s="18"/>
      <c r="E140" s="18"/>
      <c r="F140" s="18"/>
      <c r="G140" s="18"/>
      <c r="H140" s="18"/>
    </row>
    <row r="141" spans="1:8">
      <c r="A141" s="8"/>
      <c r="B141" s="18"/>
      <c r="C141" s="18"/>
      <c r="D141" s="18"/>
      <c r="E141" s="18"/>
      <c r="F141" s="18"/>
      <c r="G141" s="18"/>
      <c r="H141" s="18"/>
    </row>
    <row r="142" spans="1:8">
      <c r="A142" s="8"/>
      <c r="B142" s="18"/>
      <c r="C142" s="18"/>
      <c r="D142" s="18"/>
      <c r="E142" s="18"/>
      <c r="F142" s="18"/>
      <c r="G142" s="18"/>
      <c r="H142" s="18"/>
    </row>
    <row r="143" spans="1:8">
      <c r="A143" s="8"/>
      <c r="B143" s="18"/>
      <c r="C143" s="18"/>
      <c r="D143" s="18"/>
      <c r="E143" s="18"/>
      <c r="F143" s="18"/>
      <c r="G143" s="18"/>
      <c r="H143" s="18"/>
    </row>
    <row r="144" spans="1:8">
      <c r="A144" s="8"/>
      <c r="B144" s="18"/>
      <c r="C144" s="18"/>
      <c r="D144" s="18"/>
      <c r="E144" s="18"/>
      <c r="F144" s="18"/>
      <c r="G144" s="18"/>
      <c r="H144" s="18"/>
    </row>
    <row r="145" spans="1:8">
      <c r="A145" s="8"/>
      <c r="B145" s="18"/>
      <c r="C145" s="18"/>
      <c r="D145" s="18"/>
      <c r="E145" s="18"/>
      <c r="F145" s="18"/>
      <c r="G145" s="18"/>
      <c r="H145" s="18"/>
    </row>
    <row r="146" spans="1:8">
      <c r="A146" s="8"/>
      <c r="B146" s="18"/>
      <c r="C146" s="18"/>
      <c r="D146" s="18"/>
      <c r="E146" s="18"/>
      <c r="F146" s="18"/>
      <c r="G146" s="18"/>
      <c r="H146" s="18"/>
    </row>
    <row r="147" spans="1:8">
      <c r="A147" s="8"/>
      <c r="B147" s="18"/>
      <c r="C147" s="18"/>
      <c r="D147" s="18"/>
      <c r="E147" s="18"/>
      <c r="F147" s="18"/>
      <c r="G147" s="18"/>
      <c r="H147" s="18"/>
    </row>
    <row r="148" spans="1:8">
      <c r="A148" s="8"/>
      <c r="B148" s="18"/>
      <c r="C148" s="18"/>
      <c r="D148" s="18"/>
      <c r="E148" s="18"/>
      <c r="F148" s="18"/>
      <c r="G148" s="18"/>
      <c r="H148" s="18"/>
    </row>
    <row r="149" spans="1:8">
      <c r="A149" s="8"/>
      <c r="B149" s="18"/>
      <c r="C149" s="18"/>
      <c r="D149" s="18"/>
      <c r="E149" s="18"/>
      <c r="F149" s="18"/>
      <c r="G149" s="18"/>
      <c r="H149" s="18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38"/>
  <sheetViews>
    <sheetView workbookViewId="0">
      <pane ySplit="1" topLeftCell="A2" activePane="bottomLeft" state="frozen"/>
      <selection pane="bottomLeft"/>
    </sheetView>
  </sheetViews>
  <sheetFormatPr baseColWidth="10" defaultRowHeight="15" x14ac:dyDescent="0"/>
  <cols>
    <col min="1" max="1" width="38" style="19" customWidth="1"/>
    <col min="2" max="2" width="11.83203125" style="19" customWidth="1"/>
    <col min="3" max="3" width="23.1640625" style="19" customWidth="1"/>
    <col min="4" max="4" width="20.6640625" style="19" customWidth="1"/>
    <col min="5" max="5" width="18.1640625" style="19" customWidth="1"/>
    <col min="6" max="6" width="13.5" style="19" customWidth="1"/>
    <col min="7" max="7" width="8.83203125" style="19" customWidth="1"/>
    <col min="8" max="8" width="23.33203125" style="19" customWidth="1"/>
    <col min="9" max="10" width="12.1640625" customWidth="1"/>
    <col min="11" max="11" width="12.1640625" bestFit="1" customWidth="1"/>
    <col min="12" max="12" width="9.6640625" customWidth="1"/>
    <col min="13" max="13" width="9.1640625" customWidth="1"/>
    <col min="14" max="14" width="10" customWidth="1"/>
    <col min="15" max="15" width="13.6640625" bestFit="1" customWidth="1"/>
    <col min="17" max="17" width="20" bestFit="1" customWidth="1"/>
    <col min="18" max="18" width="41.33203125" bestFit="1" customWidth="1"/>
    <col min="19" max="19" width="4" customWidth="1"/>
    <col min="22" max="22" width="4.1640625" customWidth="1"/>
    <col min="25" max="25" width="4.1640625" customWidth="1"/>
    <col min="28" max="28" width="4.1640625" customWidth="1"/>
  </cols>
  <sheetData>
    <row r="1" spans="1:30" ht="16">
      <c r="A1" s="3" t="s">
        <v>9</v>
      </c>
      <c r="B1" s="3" t="s">
        <v>20</v>
      </c>
      <c r="C1" s="3" t="s">
        <v>21</v>
      </c>
      <c r="D1" s="3" t="s">
        <v>23</v>
      </c>
      <c r="E1" s="3" t="s">
        <v>24</v>
      </c>
      <c r="F1" s="3" t="s">
        <v>10</v>
      </c>
      <c r="G1" s="3" t="s">
        <v>22</v>
      </c>
      <c r="H1" s="3" t="s">
        <v>8</v>
      </c>
      <c r="K1" s="3" t="s">
        <v>8</v>
      </c>
      <c r="L1" s="3" t="s">
        <v>22</v>
      </c>
      <c r="M1" s="3" t="s">
        <v>3476</v>
      </c>
      <c r="N1" s="3" t="s">
        <v>3466</v>
      </c>
      <c r="O1" s="40" t="s">
        <v>3280</v>
      </c>
      <c r="P1" s="40" t="s">
        <v>3279</v>
      </c>
      <c r="Q1" s="3" t="s">
        <v>23</v>
      </c>
      <c r="R1" s="40" t="s">
        <v>3309</v>
      </c>
      <c r="S1" s="40"/>
      <c r="T1" s="125" t="s">
        <v>3450</v>
      </c>
      <c r="U1" s="125" t="s">
        <v>3451</v>
      </c>
      <c r="V1" s="126"/>
      <c r="W1" s="125" t="s">
        <v>3452</v>
      </c>
      <c r="X1" s="125" t="s">
        <v>3453</v>
      </c>
      <c r="Z1" s="3" t="s">
        <v>3480</v>
      </c>
      <c r="AA1" s="3" t="s">
        <v>3481</v>
      </c>
      <c r="AC1" s="3" t="s">
        <v>3482</v>
      </c>
      <c r="AD1" s="3" t="s">
        <v>3483</v>
      </c>
    </row>
    <row r="2" spans="1:30">
      <c r="A2" s="8" t="str">
        <f t="shared" ref="A2:A23" si="0">CONCATENATE("RV_",B2,"_",D2,"_",G2,"_",E2)</f>
        <v>RV_AF134325_France_Fox_1984</v>
      </c>
      <c r="B2" s="18" t="s">
        <v>1429</v>
      </c>
      <c r="C2" s="18" t="s">
        <v>1430</v>
      </c>
      <c r="D2" s="18" t="s">
        <v>1428</v>
      </c>
      <c r="E2" s="18">
        <v>1984</v>
      </c>
      <c r="F2" s="18" t="s">
        <v>13</v>
      </c>
      <c r="G2" s="18" t="s">
        <v>1426</v>
      </c>
      <c r="H2" s="9" t="s">
        <v>1825</v>
      </c>
      <c r="K2" s="36" t="s">
        <v>1825</v>
      </c>
      <c r="L2" s="53" t="s">
        <v>1426</v>
      </c>
      <c r="M2" s="53">
        <v>3.5000000000000003E-2</v>
      </c>
      <c r="N2" s="37">
        <v>128</v>
      </c>
      <c r="O2" s="37" t="s">
        <v>3276</v>
      </c>
      <c r="P2" s="37">
        <v>11</v>
      </c>
      <c r="Q2" s="53" t="s">
        <v>1823</v>
      </c>
      <c r="R2" s="110" t="s">
        <v>3373</v>
      </c>
      <c r="T2" s="42">
        <v>0.72599999999999998</v>
      </c>
      <c r="U2" s="42">
        <v>0.72599999999999998</v>
      </c>
      <c r="W2" s="42">
        <v>0.72599999999999998</v>
      </c>
      <c r="X2" s="42">
        <v>0.72599999999999998</v>
      </c>
      <c r="Z2" s="77">
        <v>3.5000000000000003E-2</v>
      </c>
      <c r="AA2" s="42">
        <v>3.5000000000000003E-2</v>
      </c>
      <c r="AB2" s="143"/>
      <c r="AC2" s="77">
        <v>3.5000000000000003E-2</v>
      </c>
      <c r="AD2" s="42">
        <v>3.5000000000000003E-2</v>
      </c>
    </row>
    <row r="3" spans="1:30">
      <c r="A3" s="8" t="str">
        <f t="shared" si="0"/>
        <v>RV_AF134326_France_Fox_1974</v>
      </c>
      <c r="B3" s="18" t="s">
        <v>1431</v>
      </c>
      <c r="C3" s="18" t="s">
        <v>1432</v>
      </c>
      <c r="D3" s="18" t="s">
        <v>1428</v>
      </c>
      <c r="E3" s="18">
        <v>1974</v>
      </c>
      <c r="F3" s="18" t="s">
        <v>13</v>
      </c>
      <c r="G3" s="18" t="s">
        <v>1426</v>
      </c>
      <c r="H3" s="9" t="s">
        <v>1825</v>
      </c>
      <c r="K3" s="36" t="s">
        <v>1825</v>
      </c>
      <c r="L3" s="53" t="s">
        <v>1426</v>
      </c>
      <c r="M3" s="53">
        <v>0.06</v>
      </c>
      <c r="N3" s="37">
        <v>15</v>
      </c>
      <c r="O3" s="37" t="s">
        <v>3276</v>
      </c>
      <c r="P3" s="37">
        <v>11</v>
      </c>
      <c r="Q3" s="53" t="s">
        <v>331</v>
      </c>
      <c r="R3" s="121" t="s">
        <v>3439</v>
      </c>
      <c r="T3" s="42">
        <v>0.46</v>
      </c>
      <c r="U3" s="42"/>
      <c r="W3" s="42">
        <v>0.46</v>
      </c>
      <c r="X3" s="42"/>
      <c r="Z3" s="77">
        <v>0.06</v>
      </c>
      <c r="AA3" s="42"/>
      <c r="AB3" s="143"/>
      <c r="AC3" s="77">
        <v>0.06</v>
      </c>
      <c r="AD3" s="42"/>
    </row>
    <row r="4" spans="1:30">
      <c r="A4" s="8" t="str">
        <f t="shared" si="0"/>
        <v>RV_AF134327_France_Fox_1993</v>
      </c>
      <c r="B4" s="18" t="s">
        <v>1433</v>
      </c>
      <c r="C4" s="18" t="s">
        <v>1434</v>
      </c>
      <c r="D4" s="18" t="s">
        <v>1428</v>
      </c>
      <c r="E4" s="18">
        <v>1993</v>
      </c>
      <c r="F4" s="18" t="s">
        <v>13</v>
      </c>
      <c r="G4" s="18" t="s">
        <v>1426</v>
      </c>
      <c r="H4" s="9" t="s">
        <v>1825</v>
      </c>
      <c r="K4" s="36" t="s">
        <v>1825</v>
      </c>
      <c r="L4" s="53" t="s">
        <v>1426</v>
      </c>
      <c r="M4" s="53">
        <v>0.248</v>
      </c>
      <c r="N4" s="37">
        <v>8</v>
      </c>
      <c r="O4" s="37" t="s">
        <v>3276</v>
      </c>
      <c r="P4" s="37">
        <v>1</v>
      </c>
      <c r="Q4" s="53" t="s">
        <v>331</v>
      </c>
      <c r="R4" s="121" t="s">
        <v>3440</v>
      </c>
      <c r="T4" s="42">
        <v>0.8</v>
      </c>
      <c r="U4" s="42">
        <f>AVERAGE(T3:T4)</f>
        <v>0.63</v>
      </c>
      <c r="W4" s="42">
        <v>0.8</v>
      </c>
      <c r="X4" s="42">
        <f>AVERAGE(W3:W4)</f>
        <v>0.63</v>
      </c>
      <c r="Z4" s="77">
        <v>0.248</v>
      </c>
      <c r="AA4" s="42">
        <f>AVERAGE(Z3:Z4)</f>
        <v>0.154</v>
      </c>
      <c r="AB4" s="143"/>
      <c r="AC4" s="77">
        <v>0.248</v>
      </c>
      <c r="AD4" s="42">
        <f>AVERAGE(AC3:AC4)</f>
        <v>0.154</v>
      </c>
    </row>
    <row r="5" spans="1:30">
      <c r="A5" s="8" t="str">
        <f t="shared" si="0"/>
        <v>RV_AF134329_France_Fox_1989</v>
      </c>
      <c r="B5" s="18" t="s">
        <v>1435</v>
      </c>
      <c r="C5" s="18" t="s">
        <v>1436</v>
      </c>
      <c r="D5" s="18" t="s">
        <v>1428</v>
      </c>
      <c r="E5" s="18">
        <v>1989</v>
      </c>
      <c r="F5" s="18" t="s">
        <v>13</v>
      </c>
      <c r="G5" s="18" t="s">
        <v>1426</v>
      </c>
      <c r="H5" s="9" t="s">
        <v>1825</v>
      </c>
      <c r="K5" s="36" t="s">
        <v>1825</v>
      </c>
      <c r="L5" s="53" t="s">
        <v>1426</v>
      </c>
      <c r="M5" s="53">
        <v>0.30499999999999999</v>
      </c>
      <c r="N5" s="37">
        <v>19</v>
      </c>
      <c r="O5" s="37" t="s">
        <v>3276</v>
      </c>
      <c r="P5" s="37">
        <v>2</v>
      </c>
      <c r="Q5" s="53" t="s">
        <v>1466</v>
      </c>
      <c r="R5" s="121" t="s">
        <v>3440</v>
      </c>
      <c r="T5" s="42">
        <v>0.81499999999999995</v>
      </c>
      <c r="U5" s="42">
        <v>0.81499999999999995</v>
      </c>
      <c r="W5" s="42">
        <v>0.81499999999999995</v>
      </c>
      <c r="X5" s="42">
        <v>0.81499999999999995</v>
      </c>
      <c r="Z5" s="77">
        <v>0.30499999999999999</v>
      </c>
      <c r="AA5" s="42">
        <v>0.30499999999999999</v>
      </c>
      <c r="AB5" s="143"/>
      <c r="AC5" s="77">
        <v>0.30499999999999999</v>
      </c>
      <c r="AD5" s="42">
        <v>0.30499999999999999</v>
      </c>
    </row>
    <row r="6" spans="1:30">
      <c r="A6" s="8" t="str">
        <f t="shared" si="0"/>
        <v>RV_AF134330_France_Fox_1994</v>
      </c>
      <c r="B6" s="18" t="s">
        <v>1437</v>
      </c>
      <c r="C6" s="18" t="s">
        <v>1438</v>
      </c>
      <c r="D6" s="18" t="s">
        <v>1428</v>
      </c>
      <c r="E6" s="18">
        <v>1994</v>
      </c>
      <c r="F6" s="18" t="s">
        <v>13</v>
      </c>
      <c r="G6" s="18" t="s">
        <v>1426</v>
      </c>
      <c r="H6" s="9" t="s">
        <v>1825</v>
      </c>
      <c r="K6" s="36" t="s">
        <v>1825</v>
      </c>
      <c r="L6" s="53" t="s">
        <v>1426</v>
      </c>
      <c r="M6" s="53">
        <v>0.26400000000000001</v>
      </c>
      <c r="N6" s="37">
        <v>20</v>
      </c>
      <c r="O6" s="37" t="s">
        <v>3276</v>
      </c>
      <c r="P6" s="37">
        <v>2</v>
      </c>
      <c r="Q6" s="53" t="s">
        <v>3287</v>
      </c>
      <c r="R6" s="121" t="s">
        <v>3440</v>
      </c>
      <c r="T6" s="42">
        <v>0.75</v>
      </c>
      <c r="U6" s="42">
        <v>0.75</v>
      </c>
      <c r="W6" s="42">
        <v>0.75</v>
      </c>
      <c r="X6" s="42">
        <v>0.75</v>
      </c>
      <c r="Z6" s="77">
        <v>0.26400000000000001</v>
      </c>
      <c r="AA6" s="42">
        <v>0.26400000000000001</v>
      </c>
      <c r="AB6" s="143"/>
      <c r="AC6" s="77">
        <v>0.26400000000000001</v>
      </c>
      <c r="AD6" s="42">
        <v>0.26400000000000001</v>
      </c>
    </row>
    <row r="7" spans="1:30">
      <c r="A7" s="8" t="str">
        <f t="shared" si="0"/>
        <v>RV_AF134331_France_Fox_1994</v>
      </c>
      <c r="B7" s="18" t="s">
        <v>1439</v>
      </c>
      <c r="C7" s="18" t="s">
        <v>1440</v>
      </c>
      <c r="D7" s="18" t="s">
        <v>1428</v>
      </c>
      <c r="E7" s="18">
        <v>1994</v>
      </c>
      <c r="F7" s="18" t="s">
        <v>13</v>
      </c>
      <c r="G7" s="18" t="s">
        <v>1426</v>
      </c>
      <c r="H7" s="9" t="s">
        <v>1825</v>
      </c>
      <c r="K7" s="36" t="s">
        <v>1825</v>
      </c>
      <c r="L7" s="53" t="s">
        <v>1426</v>
      </c>
      <c r="M7" s="53">
        <v>0.34100000000000003</v>
      </c>
      <c r="N7" s="37">
        <v>39</v>
      </c>
      <c r="O7" s="37" t="s">
        <v>3276</v>
      </c>
      <c r="P7" s="37">
        <v>2</v>
      </c>
      <c r="Q7" s="53" t="s">
        <v>1323</v>
      </c>
      <c r="R7" s="121" t="s">
        <v>3440</v>
      </c>
      <c r="T7" s="42">
        <v>0.6</v>
      </c>
      <c r="U7" s="42">
        <v>0.6</v>
      </c>
      <c r="W7" s="42"/>
      <c r="X7" s="42"/>
      <c r="Z7" s="77">
        <v>0.34100000000000003</v>
      </c>
      <c r="AA7" s="42">
        <v>0.34100000000000003</v>
      </c>
      <c r="AB7" s="143"/>
      <c r="AC7" s="77"/>
      <c r="AD7" s="42"/>
    </row>
    <row r="8" spans="1:30">
      <c r="A8" s="8" t="str">
        <f t="shared" si="0"/>
        <v>RV_AF134332_France_Fox_1994</v>
      </c>
      <c r="B8" s="18" t="s">
        <v>1441</v>
      </c>
      <c r="C8" s="18" t="s">
        <v>1442</v>
      </c>
      <c r="D8" s="18" t="s">
        <v>1428</v>
      </c>
      <c r="E8" s="18">
        <v>1994</v>
      </c>
      <c r="F8" s="18" t="s">
        <v>13</v>
      </c>
      <c r="G8" s="18" t="s">
        <v>1426</v>
      </c>
      <c r="H8" s="9" t="s">
        <v>1825</v>
      </c>
      <c r="P8" s="9"/>
      <c r="Q8" s="52"/>
    </row>
    <row r="9" spans="1:30" ht="18">
      <c r="A9" s="8" t="str">
        <f t="shared" si="0"/>
        <v>RV_AF134333_France_Fox_1994</v>
      </c>
      <c r="B9" s="18" t="s">
        <v>1443</v>
      </c>
      <c r="C9" s="18" t="s">
        <v>1444</v>
      </c>
      <c r="D9" s="18" t="s">
        <v>1428</v>
      </c>
      <c r="E9" s="18">
        <v>1994</v>
      </c>
      <c r="F9" s="18" t="s">
        <v>13</v>
      </c>
      <c r="G9" s="18" t="s">
        <v>1426</v>
      </c>
      <c r="H9" s="9" t="s">
        <v>1825</v>
      </c>
      <c r="P9" s="9"/>
      <c r="Q9" s="52"/>
      <c r="R9" s="97" t="s">
        <v>3322</v>
      </c>
      <c r="T9" s="41">
        <f>AVERAGE(T2:T7)</f>
        <v>0.6918333333333333</v>
      </c>
      <c r="U9" s="41">
        <f>((U2*2)+(U4*7)+(U5*7)+(U6*3)+(U7*1))/20</f>
        <v>0.72084999999999999</v>
      </c>
      <c r="W9" s="41">
        <f>AVERAGE(W2:W7)</f>
        <v>0.71020000000000005</v>
      </c>
      <c r="X9" s="41">
        <f>((X2*2)+(X4*10)+(X5*6)+(X6*3))/21</f>
        <v>0.70914285714285707</v>
      </c>
      <c r="Z9" s="41">
        <f>AVERAGE(Z2:Z7)</f>
        <v>0.20883333333333332</v>
      </c>
      <c r="AA9" s="41">
        <f>((AA2*2)+(AA4*7)+(AA5*7)+(AA6*3)+(AA7*1))/20</f>
        <v>0.22080000000000002</v>
      </c>
      <c r="AC9" s="41">
        <f>AVERAGE(AC2:AC7)</f>
        <v>0.18239999999999998</v>
      </c>
      <c r="AD9" s="41">
        <f>((AD2*2)+(AD4*10)+(AD5*6)+(AD6*3))/21</f>
        <v>0.20152380952380952</v>
      </c>
    </row>
    <row r="10" spans="1:30" ht="18">
      <c r="A10" s="8" t="str">
        <f t="shared" si="0"/>
        <v>RV_AF134334_Hungary_Fox_1993</v>
      </c>
      <c r="B10" s="18" t="s">
        <v>1445</v>
      </c>
      <c r="C10" s="18" t="s">
        <v>1446</v>
      </c>
      <c r="D10" s="18" t="s">
        <v>1134</v>
      </c>
      <c r="E10" s="18">
        <v>1993</v>
      </c>
      <c r="F10" s="18" t="s">
        <v>13</v>
      </c>
      <c r="G10" s="18" t="s">
        <v>1426</v>
      </c>
      <c r="H10" s="9" t="s">
        <v>1825</v>
      </c>
      <c r="P10" s="9"/>
      <c r="Q10" s="52"/>
      <c r="R10" s="97" t="s">
        <v>7</v>
      </c>
      <c r="T10" s="98">
        <f>STDEV(T2:T7)/SQRT(6)</f>
        <v>5.5857208825520262E-2</v>
      </c>
      <c r="U10" s="98">
        <f>STDEV(U2:U7)/SQRT(5)</f>
        <v>3.9504936400404471E-2</v>
      </c>
      <c r="W10" s="98">
        <f>STDEV(W2:W7)/SQRT(5)</f>
        <v>6.4606810786479701E-2</v>
      </c>
      <c r="X10" s="98">
        <f>STDEV(X2:X7)/SQRT(4)</f>
        <v>3.8341394080027909E-2</v>
      </c>
      <c r="Z10" s="98">
        <f>STDEV(Z2:Z7)/SQRT(6)</f>
        <v>5.2808721922719494E-2</v>
      </c>
      <c r="AA10" s="98">
        <f>STDEV(AA2:AA7)/SQRT(5)</f>
        <v>5.5849261409619391E-2</v>
      </c>
      <c r="AC10" s="98">
        <f>STDEV(AC2:AC7)/SQRT(5)</f>
        <v>5.5991606513833857E-2</v>
      </c>
      <c r="AD10" s="98">
        <f>STDEV(AD2:AD7)/SQRT(4)</f>
        <v>6.0567455507612888E-2</v>
      </c>
    </row>
    <row r="11" spans="1:30">
      <c r="A11" s="8" t="str">
        <f t="shared" si="0"/>
        <v>RV_AF134337_Germany_Fox_1991</v>
      </c>
      <c r="B11" s="18" t="s">
        <v>1447</v>
      </c>
      <c r="C11" s="18" t="s">
        <v>1448</v>
      </c>
      <c r="D11" s="18" t="s">
        <v>1449</v>
      </c>
      <c r="E11" s="18">
        <v>1991</v>
      </c>
      <c r="F11" s="18" t="s">
        <v>13</v>
      </c>
      <c r="G11" s="18" t="s">
        <v>1426</v>
      </c>
      <c r="H11" s="9" t="s">
        <v>1825</v>
      </c>
      <c r="P11" s="9"/>
      <c r="Q11" s="52"/>
    </row>
    <row r="12" spans="1:30">
      <c r="A12" s="8" t="str">
        <f t="shared" si="0"/>
        <v>RV_AF134338_Germany_Fox_1991</v>
      </c>
      <c r="B12" s="18" t="s">
        <v>1450</v>
      </c>
      <c r="C12" s="18" t="s">
        <v>1451</v>
      </c>
      <c r="D12" s="18" t="s">
        <v>1449</v>
      </c>
      <c r="E12" s="18">
        <v>1991</v>
      </c>
      <c r="F12" s="18" t="s">
        <v>13</v>
      </c>
      <c r="G12" s="18" t="s">
        <v>1426</v>
      </c>
      <c r="H12" s="9" t="s">
        <v>1825</v>
      </c>
      <c r="P12" s="9"/>
      <c r="Q12" s="52"/>
    </row>
    <row r="13" spans="1:30">
      <c r="A13" s="8" t="str">
        <f t="shared" si="0"/>
        <v>RV_AF134340_Hungary_Fox_1993</v>
      </c>
      <c r="B13" s="18" t="s">
        <v>1452</v>
      </c>
      <c r="C13" s="18" t="s">
        <v>1453</v>
      </c>
      <c r="D13" s="18" t="s">
        <v>1134</v>
      </c>
      <c r="E13" s="18">
        <v>1993</v>
      </c>
      <c r="F13" s="18" t="s">
        <v>13</v>
      </c>
      <c r="G13" s="18" t="s">
        <v>1426</v>
      </c>
      <c r="H13" s="9" t="s">
        <v>1825</v>
      </c>
      <c r="P13" s="9"/>
      <c r="Q13" s="52"/>
    </row>
    <row r="14" spans="1:30">
      <c r="A14" s="8" t="str">
        <f t="shared" si="0"/>
        <v>RV_AF134342_France_Fox_1992</v>
      </c>
      <c r="B14" s="18" t="s">
        <v>1454</v>
      </c>
      <c r="C14" s="18" t="s">
        <v>1455</v>
      </c>
      <c r="D14" s="18" t="s">
        <v>1428</v>
      </c>
      <c r="E14" s="18">
        <v>1992</v>
      </c>
      <c r="F14" s="18" t="s">
        <v>13</v>
      </c>
      <c r="G14" s="18" t="s">
        <v>1426</v>
      </c>
      <c r="H14" s="9" t="s">
        <v>1825</v>
      </c>
      <c r="P14" s="9"/>
      <c r="Q14" s="52"/>
    </row>
    <row r="15" spans="1:30">
      <c r="A15" s="8" t="str">
        <f t="shared" si="0"/>
        <v>RV_AF134345_Yugoslavia _Fox_1976</v>
      </c>
      <c r="B15" s="18" t="s">
        <v>1456</v>
      </c>
      <c r="C15" s="18" t="s">
        <v>1457</v>
      </c>
      <c r="D15" s="18" t="s">
        <v>1812</v>
      </c>
      <c r="E15" s="18">
        <v>1976</v>
      </c>
      <c r="F15" s="18" t="s">
        <v>13</v>
      </c>
      <c r="G15" s="18" t="s">
        <v>1426</v>
      </c>
      <c r="H15" s="9" t="s">
        <v>1825</v>
      </c>
      <c r="P15" s="9"/>
      <c r="Q15" s="52"/>
    </row>
    <row r="16" spans="1:30">
      <c r="A16" s="8" t="str">
        <f>CONCATENATE("RV_",B16,"_",D16,"_",G16,"_",E16)</f>
        <v>RV_AF325461_France_Fox_1991</v>
      </c>
      <c r="B16" s="18" t="s">
        <v>1458</v>
      </c>
      <c r="C16" s="18" t="s">
        <v>1459</v>
      </c>
      <c r="D16" s="18" t="s">
        <v>1428</v>
      </c>
      <c r="E16" s="18">
        <v>1991</v>
      </c>
      <c r="F16" s="18" t="s">
        <v>13</v>
      </c>
      <c r="G16" s="18" t="s">
        <v>1426</v>
      </c>
      <c r="H16" s="9" t="s">
        <v>1825</v>
      </c>
      <c r="K16" s="36"/>
      <c r="L16" s="53"/>
      <c r="M16" s="53"/>
      <c r="N16" s="53"/>
      <c r="O16" s="37"/>
      <c r="P16" s="37"/>
      <c r="Q16" s="53"/>
      <c r="R16" s="110"/>
      <c r="T16" s="38"/>
      <c r="U16" s="38"/>
      <c r="W16" s="38"/>
      <c r="X16" s="38"/>
    </row>
    <row r="17" spans="1:24">
      <c r="A17" s="8" t="str">
        <f t="shared" si="0"/>
        <v>RV_AF401286_France_Fox_1991</v>
      </c>
      <c r="B17" s="18" t="s">
        <v>1464</v>
      </c>
      <c r="C17" s="18" t="s">
        <v>1427</v>
      </c>
      <c r="D17" s="18" t="s">
        <v>1428</v>
      </c>
      <c r="E17" s="18">
        <v>1991</v>
      </c>
      <c r="F17" s="18" t="s">
        <v>13</v>
      </c>
      <c r="G17" s="18" t="s">
        <v>1426</v>
      </c>
      <c r="H17" s="9" t="s">
        <v>1825</v>
      </c>
      <c r="P17" s="9"/>
      <c r="Q17" s="52"/>
    </row>
    <row r="18" spans="1:24" ht="18">
      <c r="A18" s="8" t="str">
        <f t="shared" si="0"/>
        <v>RV_EU886631_Germany_Fox_2001</v>
      </c>
      <c r="B18" s="18" t="s">
        <v>1713</v>
      </c>
      <c r="C18" s="95" t="s">
        <v>1714</v>
      </c>
      <c r="D18" s="95" t="s">
        <v>1466</v>
      </c>
      <c r="E18" s="18">
        <v>2001</v>
      </c>
      <c r="F18" s="18" t="s">
        <v>13</v>
      </c>
      <c r="G18" s="18" t="s">
        <v>1426</v>
      </c>
      <c r="H18" s="9" t="s">
        <v>1825</v>
      </c>
      <c r="P18" s="9"/>
      <c r="Q18" s="52"/>
      <c r="R18" s="97"/>
      <c r="T18" s="41"/>
      <c r="U18" s="41"/>
      <c r="W18" s="41"/>
      <c r="X18" s="41"/>
    </row>
    <row r="19" spans="1:24" ht="18">
      <c r="A19" s="8" t="str">
        <f t="shared" si="0"/>
        <v>RV_EU886632_Germany_Fox_2002</v>
      </c>
      <c r="B19" s="18" t="s">
        <v>1715</v>
      </c>
      <c r="C19" s="95" t="s">
        <v>1714</v>
      </c>
      <c r="D19" s="95" t="s">
        <v>1466</v>
      </c>
      <c r="E19" s="18">
        <v>2002</v>
      </c>
      <c r="F19" s="18" t="s">
        <v>13</v>
      </c>
      <c r="G19" s="18" t="s">
        <v>1426</v>
      </c>
      <c r="H19" s="9" t="s">
        <v>1825</v>
      </c>
      <c r="P19" s="9"/>
      <c r="Q19" s="52"/>
      <c r="R19" s="97"/>
      <c r="T19" s="98"/>
      <c r="U19" s="98"/>
      <c r="W19" s="98"/>
      <c r="X19" s="98"/>
    </row>
    <row r="20" spans="1:24">
      <c r="A20" s="8" t="str">
        <f t="shared" si="0"/>
        <v>RV_EU886633_Austria_Fox_2004</v>
      </c>
      <c r="B20" s="18" t="s">
        <v>1716</v>
      </c>
      <c r="C20" s="95" t="s">
        <v>1714</v>
      </c>
      <c r="D20" s="95" t="s">
        <v>1717</v>
      </c>
      <c r="E20" s="18">
        <v>2004</v>
      </c>
      <c r="F20" s="18" t="s">
        <v>13</v>
      </c>
      <c r="G20" s="18" t="s">
        <v>1426</v>
      </c>
      <c r="H20" s="9" t="s">
        <v>1825</v>
      </c>
      <c r="P20" s="9"/>
      <c r="Q20" s="52"/>
    </row>
    <row r="21" spans="1:24">
      <c r="A21" s="8" t="str">
        <f t="shared" si="0"/>
        <v>RV_EU886634_Germany_Fox_2004</v>
      </c>
      <c r="B21" s="18" t="s">
        <v>1718</v>
      </c>
      <c r="C21" s="95" t="s">
        <v>1714</v>
      </c>
      <c r="D21" s="95" t="s">
        <v>1466</v>
      </c>
      <c r="E21" s="18">
        <v>2004</v>
      </c>
      <c r="F21" s="18" t="s">
        <v>13</v>
      </c>
      <c r="G21" s="18" t="s">
        <v>1426</v>
      </c>
      <c r="H21" s="9" t="s">
        <v>1825</v>
      </c>
      <c r="P21" s="9"/>
      <c r="Q21" s="52"/>
    </row>
    <row r="22" spans="1:24">
      <c r="A22" s="8" t="str">
        <f t="shared" si="0"/>
        <v>RV_EU886635_Germany_Fox_2005</v>
      </c>
      <c r="B22" s="18" t="s">
        <v>1719</v>
      </c>
      <c r="C22" s="95" t="s">
        <v>1714</v>
      </c>
      <c r="D22" s="95" t="s">
        <v>1466</v>
      </c>
      <c r="E22" s="18">
        <v>2005</v>
      </c>
      <c r="F22" s="18" t="s">
        <v>13</v>
      </c>
      <c r="G22" s="18" t="s">
        <v>1426</v>
      </c>
      <c r="H22" s="9" t="s">
        <v>1825</v>
      </c>
      <c r="P22" s="9"/>
      <c r="Q22" s="52"/>
    </row>
    <row r="23" spans="1:24">
      <c r="A23" s="8" t="str">
        <f t="shared" si="0"/>
        <v>RV_EU886636_Austria_Fox_2006</v>
      </c>
      <c r="B23" s="18" t="s">
        <v>1720</v>
      </c>
      <c r="C23" s="95" t="s">
        <v>1714</v>
      </c>
      <c r="D23" s="95" t="s">
        <v>1717</v>
      </c>
      <c r="E23" s="18">
        <v>2006</v>
      </c>
      <c r="F23" s="18" t="s">
        <v>13</v>
      </c>
      <c r="G23" s="18" t="s">
        <v>1426</v>
      </c>
      <c r="H23" s="9" t="s">
        <v>1825</v>
      </c>
      <c r="P23" s="9"/>
      <c r="Q23" s="52"/>
    </row>
    <row r="24" spans="1:24">
      <c r="A24" s="25"/>
      <c r="B24" s="30"/>
      <c r="C24" s="30"/>
      <c r="D24" s="30"/>
      <c r="E24" s="30"/>
      <c r="F24" s="30"/>
      <c r="G24" s="30"/>
      <c r="H24" s="30"/>
      <c r="P24" s="9"/>
      <c r="Q24" s="52"/>
    </row>
    <row r="25" spans="1:24">
      <c r="A25" s="8" t="str">
        <f t="shared" ref="A25:A31" si="1">CONCATENATE("RV_",B25,"_",D25,"_",G25,"_",E25)</f>
        <v>RV_EU293115_France_Fox_1991</v>
      </c>
      <c r="B25" s="18" t="s">
        <v>1712</v>
      </c>
      <c r="C25" s="18" t="s">
        <v>1427</v>
      </c>
      <c r="D25" s="18" t="s">
        <v>331</v>
      </c>
      <c r="E25" s="18">
        <v>1991</v>
      </c>
      <c r="F25" s="18" t="s">
        <v>12</v>
      </c>
      <c r="G25" s="18" t="s">
        <v>1426</v>
      </c>
      <c r="H25" s="9" t="s">
        <v>1825</v>
      </c>
      <c r="P25" s="9"/>
      <c r="Q25" s="52"/>
    </row>
    <row r="26" spans="1:24">
      <c r="A26" s="8" t="str">
        <f t="shared" si="1"/>
        <v>RV_EU886631_Germany_Fox_2001</v>
      </c>
      <c r="B26" s="18" t="s">
        <v>1713</v>
      </c>
      <c r="C26" s="18" t="s">
        <v>1714</v>
      </c>
      <c r="D26" s="18" t="s">
        <v>1466</v>
      </c>
      <c r="E26" s="18">
        <v>2001</v>
      </c>
      <c r="F26" s="18" t="s">
        <v>12</v>
      </c>
      <c r="G26" s="18" t="s">
        <v>1426</v>
      </c>
      <c r="H26" s="9" t="s">
        <v>1825</v>
      </c>
      <c r="P26" s="9"/>
      <c r="Q26" s="52"/>
    </row>
    <row r="27" spans="1:24">
      <c r="A27" s="8" t="str">
        <f t="shared" si="1"/>
        <v>RV_EU886632_Germany_Fox_2002</v>
      </c>
      <c r="B27" s="18" t="s">
        <v>1715</v>
      </c>
      <c r="C27" s="18" t="s">
        <v>1714</v>
      </c>
      <c r="D27" s="18" t="s">
        <v>1466</v>
      </c>
      <c r="E27" s="18">
        <v>2002</v>
      </c>
      <c r="F27" s="18" t="s">
        <v>12</v>
      </c>
      <c r="G27" s="18" t="s">
        <v>1426</v>
      </c>
      <c r="H27" s="9" t="s">
        <v>1825</v>
      </c>
      <c r="P27" s="9"/>
      <c r="Q27" s="52"/>
    </row>
    <row r="28" spans="1:24">
      <c r="A28" s="8" t="str">
        <f t="shared" si="1"/>
        <v>RV_EU886633_Austria_Fox_2004</v>
      </c>
      <c r="B28" s="18" t="s">
        <v>1716</v>
      </c>
      <c r="C28" s="18" t="s">
        <v>1714</v>
      </c>
      <c r="D28" s="18" t="s">
        <v>1717</v>
      </c>
      <c r="E28" s="18">
        <v>2004</v>
      </c>
      <c r="F28" s="18" t="s">
        <v>12</v>
      </c>
      <c r="G28" s="18" t="s">
        <v>1426</v>
      </c>
      <c r="H28" s="9" t="s">
        <v>1825</v>
      </c>
      <c r="P28" s="9"/>
      <c r="Q28" s="52"/>
    </row>
    <row r="29" spans="1:24">
      <c r="A29" s="8" t="str">
        <f t="shared" si="1"/>
        <v>RV_EU886634_Germany_Fox_2004</v>
      </c>
      <c r="B29" s="18" t="s">
        <v>1718</v>
      </c>
      <c r="C29" s="18" t="s">
        <v>1714</v>
      </c>
      <c r="D29" s="18" t="s">
        <v>1466</v>
      </c>
      <c r="E29" s="18">
        <v>2004</v>
      </c>
      <c r="F29" s="18" t="s">
        <v>12</v>
      </c>
      <c r="G29" s="18" t="s">
        <v>1426</v>
      </c>
      <c r="H29" s="9" t="s">
        <v>1825</v>
      </c>
      <c r="P29" s="9"/>
      <c r="Q29" s="52"/>
    </row>
    <row r="30" spans="1:24">
      <c r="A30" s="8" t="str">
        <f t="shared" si="1"/>
        <v>RV_EU886635_Germany_Fox_2005</v>
      </c>
      <c r="B30" s="18" t="s">
        <v>1719</v>
      </c>
      <c r="C30" s="18" t="s">
        <v>1714</v>
      </c>
      <c r="D30" s="18" t="s">
        <v>1466</v>
      </c>
      <c r="E30" s="18">
        <v>2005</v>
      </c>
      <c r="F30" s="18" t="s">
        <v>12</v>
      </c>
      <c r="G30" s="18" t="s">
        <v>1426</v>
      </c>
      <c r="H30" s="9" t="s">
        <v>1825</v>
      </c>
      <c r="P30" s="9"/>
      <c r="Q30" s="52"/>
    </row>
    <row r="31" spans="1:24">
      <c r="A31" s="8" t="str">
        <f t="shared" si="1"/>
        <v>RV_EU886636_Austria_Fox_2006</v>
      </c>
      <c r="B31" s="18" t="s">
        <v>1720</v>
      </c>
      <c r="C31" s="18" t="s">
        <v>1714</v>
      </c>
      <c r="D31" s="18" t="s">
        <v>1717</v>
      </c>
      <c r="E31" s="18">
        <v>2006</v>
      </c>
      <c r="F31" s="18" t="s">
        <v>12</v>
      </c>
      <c r="G31" s="18" t="s">
        <v>1426</v>
      </c>
      <c r="H31" s="9" t="s">
        <v>1825</v>
      </c>
      <c r="P31" s="9"/>
      <c r="Q31" s="52"/>
    </row>
    <row r="32" spans="1:24">
      <c r="A32" s="8" t="str">
        <f t="shared" ref="A32:A44" si="2">CONCATENATE("RV_",B32,"_",D32,"_",G32,"_",E32)</f>
        <v>RV_FJ424484_Italy_Fox_2008</v>
      </c>
      <c r="B32" s="18" t="s">
        <v>1759</v>
      </c>
      <c r="C32" s="18" t="s">
        <v>1760</v>
      </c>
      <c r="D32" s="18" t="s">
        <v>1323</v>
      </c>
      <c r="E32" s="18">
        <v>2008</v>
      </c>
      <c r="F32" s="18" t="s">
        <v>12</v>
      </c>
      <c r="G32" s="18" t="s">
        <v>1426</v>
      </c>
      <c r="H32" s="9" t="s">
        <v>1825</v>
      </c>
      <c r="P32" s="9"/>
      <c r="Q32" s="52"/>
    </row>
    <row r="33" spans="1:17">
      <c r="A33" s="8" t="str">
        <f t="shared" si="2"/>
        <v>RV_U22474_France_Fox_1991</v>
      </c>
      <c r="B33" s="18" t="s">
        <v>1802</v>
      </c>
      <c r="C33" s="18" t="s">
        <v>1803</v>
      </c>
      <c r="D33" s="18" t="s">
        <v>1428</v>
      </c>
      <c r="E33" s="18">
        <v>1991</v>
      </c>
      <c r="F33" s="18" t="s">
        <v>12</v>
      </c>
      <c r="G33" s="18" t="s">
        <v>1426</v>
      </c>
      <c r="H33" s="7" t="s">
        <v>1825</v>
      </c>
      <c r="P33" s="9"/>
      <c r="Q33" s="52"/>
    </row>
    <row r="34" spans="1:17">
      <c r="A34" s="8" t="str">
        <f t="shared" si="2"/>
        <v>RV_U22475_Germany_Fox_1991</v>
      </c>
      <c r="B34" s="18" t="s">
        <v>1804</v>
      </c>
      <c r="C34" s="18" t="s">
        <v>1448</v>
      </c>
      <c r="D34" s="18" t="s">
        <v>1449</v>
      </c>
      <c r="E34" s="18">
        <v>1991</v>
      </c>
      <c r="F34" s="18" t="s">
        <v>12</v>
      </c>
      <c r="G34" s="18" t="s">
        <v>1426</v>
      </c>
      <c r="H34" s="7" t="s">
        <v>1825</v>
      </c>
      <c r="P34" s="9"/>
      <c r="Q34" s="52"/>
    </row>
    <row r="35" spans="1:17">
      <c r="A35" s="8" t="str">
        <f t="shared" si="2"/>
        <v>RV_U22839_Yugoslavia _Fox_1972</v>
      </c>
      <c r="B35" s="18" t="s">
        <v>1810</v>
      </c>
      <c r="C35" s="18" t="s">
        <v>1811</v>
      </c>
      <c r="D35" s="18" t="s">
        <v>1812</v>
      </c>
      <c r="E35" s="18">
        <v>1972</v>
      </c>
      <c r="F35" s="18" t="s">
        <v>12</v>
      </c>
      <c r="G35" s="18" t="s">
        <v>1426</v>
      </c>
      <c r="H35" s="9" t="s">
        <v>1825</v>
      </c>
      <c r="P35" s="9"/>
      <c r="Q35" s="52"/>
    </row>
    <row r="36" spans="1:17">
      <c r="A36" s="8" t="str">
        <f t="shared" si="2"/>
        <v>RV_U42605_France_Fox_1984</v>
      </c>
      <c r="B36" s="18" t="s">
        <v>1813</v>
      </c>
      <c r="C36" s="18" t="s">
        <v>1430</v>
      </c>
      <c r="D36" s="18" t="s">
        <v>1428</v>
      </c>
      <c r="E36" s="18">
        <v>1984</v>
      </c>
      <c r="F36" s="18" t="s">
        <v>12</v>
      </c>
      <c r="G36" s="18" t="s">
        <v>1426</v>
      </c>
      <c r="H36" s="9" t="s">
        <v>1825</v>
      </c>
      <c r="P36" s="9"/>
      <c r="Q36" s="52"/>
    </row>
    <row r="37" spans="1:17">
      <c r="A37" s="8" t="str">
        <f t="shared" si="2"/>
        <v>RV_U42606_France_Fox_1989</v>
      </c>
      <c r="B37" s="18" t="s">
        <v>1814</v>
      </c>
      <c r="C37" s="18" t="s">
        <v>1436</v>
      </c>
      <c r="D37" s="18" t="s">
        <v>1428</v>
      </c>
      <c r="E37" s="18">
        <v>1989</v>
      </c>
      <c r="F37" s="18" t="s">
        <v>12</v>
      </c>
      <c r="G37" s="18" t="s">
        <v>1426</v>
      </c>
      <c r="H37" s="9" t="s">
        <v>1825</v>
      </c>
      <c r="P37" s="9"/>
      <c r="Q37" s="52"/>
    </row>
    <row r="38" spans="1:17">
      <c r="A38" s="8" t="str">
        <f t="shared" si="2"/>
        <v>RV_U42607_France_Fox_1994</v>
      </c>
      <c r="B38" s="18" t="s">
        <v>1815</v>
      </c>
      <c r="C38" s="18" t="s">
        <v>1455</v>
      </c>
      <c r="D38" s="18" t="s">
        <v>1428</v>
      </c>
      <c r="E38" s="18">
        <v>1994</v>
      </c>
      <c r="F38" s="18" t="s">
        <v>12</v>
      </c>
      <c r="G38" s="18" t="s">
        <v>1426</v>
      </c>
      <c r="H38" s="9" t="s">
        <v>1825</v>
      </c>
      <c r="P38" s="9"/>
      <c r="Q38" s="52"/>
    </row>
    <row r="39" spans="1:17">
      <c r="A39" s="8" t="str">
        <f t="shared" si="2"/>
        <v>RV_U42700_France_Fox_1994</v>
      </c>
      <c r="B39" s="18" t="s">
        <v>1816</v>
      </c>
      <c r="C39" s="18" t="s">
        <v>1442</v>
      </c>
      <c r="D39" s="18" t="s">
        <v>1428</v>
      </c>
      <c r="E39" s="18">
        <v>1994</v>
      </c>
      <c r="F39" s="18" t="s">
        <v>12</v>
      </c>
      <c r="G39" s="18" t="s">
        <v>1426</v>
      </c>
      <c r="H39" s="9" t="s">
        <v>1825</v>
      </c>
      <c r="P39" s="9"/>
      <c r="Q39" s="52"/>
    </row>
    <row r="40" spans="1:17">
      <c r="A40" s="8" t="str">
        <f t="shared" si="2"/>
        <v>RV_U42701_Germany_Fox_1991</v>
      </c>
      <c r="B40" s="18" t="s">
        <v>1817</v>
      </c>
      <c r="C40" s="18" t="s">
        <v>1451</v>
      </c>
      <c r="D40" s="18" t="s">
        <v>1449</v>
      </c>
      <c r="E40" s="18">
        <v>1991</v>
      </c>
      <c r="F40" s="18" t="s">
        <v>12</v>
      </c>
      <c r="G40" s="18" t="s">
        <v>1426</v>
      </c>
      <c r="H40" s="9" t="s">
        <v>1825</v>
      </c>
      <c r="P40" s="9"/>
      <c r="Q40" s="52"/>
    </row>
    <row r="41" spans="1:17">
      <c r="A41" s="8" t="str">
        <f t="shared" si="2"/>
        <v>RV_U42702_Germany_Fox_1991</v>
      </c>
      <c r="B41" s="18" t="s">
        <v>1818</v>
      </c>
      <c r="C41" s="18" t="s">
        <v>1819</v>
      </c>
      <c r="D41" s="18" t="s">
        <v>1449</v>
      </c>
      <c r="E41" s="18">
        <v>1991</v>
      </c>
      <c r="F41" s="18" t="s">
        <v>12</v>
      </c>
      <c r="G41" s="18" t="s">
        <v>1426</v>
      </c>
      <c r="H41" s="9" t="s">
        <v>1825</v>
      </c>
      <c r="P41" s="9"/>
      <c r="Q41" s="52"/>
    </row>
    <row r="42" spans="1:17">
      <c r="A42" s="8" t="str">
        <f t="shared" si="2"/>
        <v>RV_U42703_Yugoslavia _Fox_1976</v>
      </c>
      <c r="B42" s="18" t="s">
        <v>1820</v>
      </c>
      <c r="C42" s="18" t="s">
        <v>1457</v>
      </c>
      <c r="D42" s="18" t="s">
        <v>1812</v>
      </c>
      <c r="E42" s="18">
        <v>1976</v>
      </c>
      <c r="F42" s="18" t="s">
        <v>12</v>
      </c>
      <c r="G42" s="18" t="s">
        <v>1426</v>
      </c>
      <c r="H42" s="9" t="s">
        <v>1825</v>
      </c>
      <c r="P42" s="9"/>
      <c r="Q42" s="52"/>
    </row>
    <row r="43" spans="1:17">
      <c r="A43" s="8" t="str">
        <f t="shared" si="2"/>
        <v>RV_U42706_Yugoslavia _Fox_1986</v>
      </c>
      <c r="B43" s="18" t="s">
        <v>1821</v>
      </c>
      <c r="C43" s="18" t="s">
        <v>1822</v>
      </c>
      <c r="D43" s="18" t="s">
        <v>1812</v>
      </c>
      <c r="E43" s="18">
        <v>1986</v>
      </c>
      <c r="F43" s="18" t="s">
        <v>12</v>
      </c>
      <c r="G43" s="18" t="s">
        <v>1426</v>
      </c>
      <c r="H43" s="9" t="s">
        <v>1825</v>
      </c>
      <c r="P43" s="9"/>
      <c r="Q43" s="52"/>
    </row>
    <row r="44" spans="1:17">
      <c r="A44" s="8" t="str">
        <f t="shared" si="2"/>
        <v>RV_U43433_France_Fox_1974</v>
      </c>
      <c r="B44" s="18" t="s">
        <v>1824</v>
      </c>
      <c r="C44" s="18" t="s">
        <v>1432</v>
      </c>
      <c r="D44" s="18" t="s">
        <v>1428</v>
      </c>
      <c r="E44" s="18">
        <v>1974</v>
      </c>
      <c r="F44" s="18" t="s">
        <v>12</v>
      </c>
      <c r="G44" s="18" t="s">
        <v>1426</v>
      </c>
      <c r="H44" s="9" t="s">
        <v>1825</v>
      </c>
      <c r="P44" s="9"/>
      <c r="Q44" s="52"/>
    </row>
    <row r="45" spans="1:17">
      <c r="A45" s="8"/>
      <c r="B45" s="18"/>
      <c r="C45" s="18"/>
      <c r="D45" s="18"/>
      <c r="E45" s="18"/>
      <c r="F45" s="18"/>
      <c r="G45" s="18"/>
      <c r="H45" s="18"/>
      <c r="P45" s="9"/>
      <c r="Q45" s="52"/>
    </row>
    <row r="46" spans="1:17">
      <c r="A46" s="8"/>
      <c r="B46" s="18"/>
      <c r="C46" s="18"/>
      <c r="D46" s="18"/>
      <c r="E46" s="18"/>
      <c r="F46" s="18"/>
      <c r="G46" s="18"/>
      <c r="H46" s="18"/>
      <c r="P46" s="9"/>
      <c r="Q46" s="52"/>
    </row>
    <row r="47" spans="1:17">
      <c r="A47" s="8"/>
      <c r="B47" s="18"/>
      <c r="C47" s="18"/>
      <c r="D47" s="18"/>
      <c r="E47" s="18"/>
      <c r="F47" s="18"/>
      <c r="G47" s="18"/>
      <c r="H47" s="18"/>
      <c r="P47" s="9"/>
      <c r="Q47" s="52"/>
    </row>
    <row r="48" spans="1:17">
      <c r="A48" s="8"/>
      <c r="B48" s="18"/>
      <c r="C48" s="18"/>
      <c r="D48" s="18"/>
      <c r="E48" s="18"/>
      <c r="F48" s="18"/>
      <c r="G48" s="18"/>
      <c r="H48" s="18"/>
      <c r="P48" s="7"/>
      <c r="Q48" s="52"/>
    </row>
    <row r="49" spans="1:17">
      <c r="A49" s="8"/>
      <c r="B49" s="18"/>
      <c r="C49" s="18"/>
      <c r="D49" s="18"/>
      <c r="E49" s="18"/>
      <c r="F49" s="18"/>
      <c r="G49" s="18"/>
      <c r="H49" s="18"/>
      <c r="P49" s="7"/>
      <c r="Q49" s="52"/>
    </row>
    <row r="50" spans="1:17">
      <c r="A50" s="8"/>
      <c r="B50" s="18"/>
      <c r="C50" s="18"/>
      <c r="D50" s="18"/>
      <c r="E50" s="18"/>
      <c r="F50" s="18"/>
      <c r="G50" s="18"/>
      <c r="H50" s="18"/>
      <c r="P50" s="7"/>
      <c r="Q50" s="52"/>
    </row>
    <row r="51" spans="1:17">
      <c r="A51" s="8"/>
      <c r="B51" s="18"/>
      <c r="C51" s="18"/>
      <c r="D51" s="18"/>
      <c r="E51" s="18"/>
      <c r="F51" s="18"/>
      <c r="G51" s="18"/>
      <c r="H51" s="18"/>
      <c r="P51" s="7"/>
      <c r="Q51" s="52"/>
    </row>
    <row r="52" spans="1:17">
      <c r="A52" s="8"/>
      <c r="B52" s="18"/>
      <c r="C52" s="18"/>
      <c r="D52" s="18"/>
      <c r="E52" s="18"/>
      <c r="F52" s="18"/>
      <c r="G52" s="18"/>
      <c r="H52" s="18"/>
      <c r="P52" s="7"/>
      <c r="Q52" s="52"/>
    </row>
    <row r="53" spans="1:17">
      <c r="A53" s="8"/>
      <c r="B53" s="18"/>
      <c r="C53" s="18"/>
      <c r="D53" s="18"/>
      <c r="E53" s="18"/>
      <c r="F53" s="18"/>
      <c r="G53" s="18"/>
      <c r="H53" s="18"/>
      <c r="P53" s="7"/>
      <c r="Q53" s="52"/>
    </row>
    <row r="54" spans="1:17">
      <c r="A54" s="8"/>
      <c r="B54" s="18"/>
      <c r="C54" s="18"/>
      <c r="D54" s="18"/>
      <c r="E54" s="18"/>
      <c r="F54" s="18"/>
      <c r="G54" s="18"/>
      <c r="H54" s="18"/>
      <c r="P54" s="7"/>
      <c r="Q54" s="52"/>
    </row>
    <row r="55" spans="1:17">
      <c r="A55" s="8"/>
      <c r="B55" s="18"/>
      <c r="C55" s="18"/>
      <c r="D55" s="18"/>
      <c r="E55" s="18"/>
      <c r="F55" s="18"/>
      <c r="G55" s="18"/>
      <c r="H55" s="18"/>
      <c r="P55" s="7"/>
      <c r="Q55" s="52"/>
    </row>
    <row r="56" spans="1:17">
      <c r="A56" s="8"/>
      <c r="B56" s="18"/>
      <c r="C56" s="18"/>
      <c r="D56" s="18"/>
      <c r="E56" s="18"/>
      <c r="F56" s="18"/>
      <c r="G56" s="18"/>
      <c r="H56" s="18"/>
      <c r="P56" s="7"/>
      <c r="Q56" s="52"/>
    </row>
    <row r="57" spans="1:17">
      <c r="A57" s="8"/>
      <c r="B57" s="18"/>
      <c r="C57" s="18"/>
      <c r="D57" s="18"/>
      <c r="E57" s="18"/>
      <c r="F57" s="18"/>
      <c r="G57" s="18"/>
      <c r="H57" s="18"/>
      <c r="P57" s="7"/>
      <c r="Q57" s="52"/>
    </row>
    <row r="58" spans="1:17">
      <c r="A58" s="8"/>
      <c r="B58" s="18"/>
      <c r="C58" s="18"/>
      <c r="D58" s="18"/>
      <c r="E58" s="18"/>
      <c r="F58" s="18"/>
      <c r="G58" s="18"/>
      <c r="H58" s="18"/>
      <c r="P58" s="7"/>
      <c r="Q58" s="52"/>
    </row>
    <row r="59" spans="1:17">
      <c r="A59" s="8"/>
      <c r="B59" s="18"/>
      <c r="C59" s="18"/>
      <c r="D59" s="18"/>
      <c r="E59" s="18"/>
      <c r="F59" s="18"/>
      <c r="G59" s="18"/>
      <c r="H59" s="18"/>
      <c r="P59" s="7"/>
      <c r="Q59" s="52"/>
    </row>
    <row r="60" spans="1:17">
      <c r="A60" s="8"/>
      <c r="B60" s="18"/>
      <c r="C60" s="18"/>
      <c r="D60" s="18"/>
      <c r="E60" s="18"/>
      <c r="F60" s="18"/>
      <c r="G60" s="18"/>
      <c r="H60" s="18"/>
      <c r="P60" s="9"/>
      <c r="Q60" s="52"/>
    </row>
    <row r="61" spans="1:17">
      <c r="A61" s="8"/>
      <c r="B61" s="18"/>
      <c r="C61" s="18"/>
      <c r="D61" s="18"/>
      <c r="E61" s="18"/>
      <c r="F61" s="18"/>
      <c r="G61" s="18"/>
      <c r="H61" s="18"/>
      <c r="P61" s="9"/>
      <c r="Q61" s="52"/>
    </row>
    <row r="62" spans="1:17">
      <c r="A62" s="8"/>
      <c r="B62" s="18"/>
      <c r="C62" s="18"/>
      <c r="D62" s="18"/>
      <c r="E62" s="18"/>
      <c r="F62" s="18"/>
      <c r="G62" s="18"/>
      <c r="H62" s="18"/>
      <c r="P62" s="9"/>
      <c r="Q62" s="52"/>
    </row>
    <row r="63" spans="1:17">
      <c r="A63" s="8"/>
      <c r="B63" s="18"/>
      <c r="C63" s="18"/>
      <c r="D63" s="18"/>
      <c r="E63" s="18"/>
      <c r="F63" s="18"/>
      <c r="G63" s="18"/>
      <c r="H63" s="18"/>
      <c r="P63" s="9"/>
      <c r="Q63" s="52"/>
    </row>
    <row r="64" spans="1:17">
      <c r="A64" s="8"/>
      <c r="B64" s="18"/>
      <c r="C64" s="18"/>
      <c r="D64" s="18"/>
      <c r="E64" s="18"/>
      <c r="F64" s="18"/>
      <c r="G64" s="18"/>
      <c r="H64" s="18"/>
      <c r="P64" s="9"/>
      <c r="Q64" s="52"/>
    </row>
    <row r="65" spans="1:17">
      <c r="A65" s="8"/>
      <c r="B65" s="18"/>
      <c r="C65" s="18"/>
      <c r="D65" s="18"/>
      <c r="E65" s="18"/>
      <c r="F65" s="18"/>
      <c r="G65" s="18"/>
      <c r="H65" s="18"/>
      <c r="P65" s="9"/>
      <c r="Q65" s="52"/>
    </row>
    <row r="66" spans="1:17">
      <c r="A66" s="8"/>
      <c r="B66" s="18"/>
      <c r="C66" s="18"/>
      <c r="D66" s="18"/>
      <c r="E66" s="18"/>
      <c r="F66" s="18"/>
      <c r="G66" s="18"/>
      <c r="H66" s="18"/>
      <c r="P66" s="9"/>
      <c r="Q66" s="52"/>
    </row>
    <row r="67" spans="1:17">
      <c r="A67" s="8"/>
      <c r="B67" s="18"/>
      <c r="C67" s="18"/>
      <c r="D67" s="18"/>
      <c r="E67" s="18"/>
      <c r="F67" s="18"/>
      <c r="G67" s="18"/>
      <c r="H67" s="18"/>
      <c r="P67" s="9"/>
      <c r="Q67" s="52"/>
    </row>
    <row r="68" spans="1:17">
      <c r="A68" s="8"/>
      <c r="B68" s="18"/>
      <c r="C68" s="18"/>
      <c r="D68" s="18"/>
      <c r="E68" s="18"/>
      <c r="F68" s="18"/>
      <c r="G68" s="18"/>
      <c r="H68" s="18"/>
      <c r="P68" s="9"/>
      <c r="Q68" s="52"/>
    </row>
    <row r="69" spans="1:17">
      <c r="A69" s="8"/>
      <c r="B69" s="18"/>
      <c r="C69" s="18"/>
      <c r="D69" s="18"/>
      <c r="E69" s="18"/>
      <c r="F69" s="18"/>
      <c r="G69" s="18"/>
      <c r="H69" s="18"/>
    </row>
    <row r="70" spans="1:17">
      <c r="A70" s="8"/>
      <c r="B70" s="18"/>
      <c r="C70" s="18"/>
      <c r="D70" s="18"/>
      <c r="E70" s="18"/>
      <c r="F70" s="18"/>
      <c r="G70" s="18"/>
      <c r="H70" s="18"/>
    </row>
    <row r="71" spans="1:17">
      <c r="A71" s="8"/>
      <c r="B71" s="18"/>
      <c r="C71" s="18"/>
      <c r="D71" s="18"/>
      <c r="E71" s="18"/>
      <c r="F71" s="18"/>
      <c r="G71" s="18"/>
      <c r="H71" s="18"/>
    </row>
    <row r="72" spans="1:17">
      <c r="A72" s="8"/>
      <c r="B72" s="18"/>
      <c r="C72" s="18"/>
      <c r="D72" s="18"/>
      <c r="E72" s="18"/>
      <c r="F72" s="18"/>
      <c r="G72" s="18"/>
      <c r="H72" s="18"/>
    </row>
    <row r="73" spans="1:17">
      <c r="A73" s="8"/>
      <c r="B73" s="18"/>
      <c r="C73" s="18"/>
      <c r="D73" s="18"/>
      <c r="E73" s="18"/>
      <c r="F73" s="18"/>
      <c r="G73" s="18"/>
      <c r="H73" s="18"/>
    </row>
    <row r="74" spans="1:17">
      <c r="A74" s="8"/>
      <c r="B74" s="18"/>
      <c r="C74" s="18"/>
      <c r="D74" s="18"/>
      <c r="E74" s="18"/>
      <c r="F74" s="18"/>
      <c r="G74" s="18"/>
      <c r="H74" s="18"/>
    </row>
    <row r="75" spans="1:17">
      <c r="A75" s="8"/>
      <c r="B75" s="18"/>
      <c r="C75" s="18"/>
      <c r="D75" s="18"/>
      <c r="E75" s="18"/>
      <c r="F75" s="18"/>
      <c r="G75" s="18"/>
      <c r="H75" s="18"/>
    </row>
    <row r="76" spans="1:17">
      <c r="A76" s="8"/>
      <c r="B76" s="18"/>
      <c r="C76" s="18"/>
      <c r="D76" s="18"/>
      <c r="E76" s="18"/>
      <c r="F76" s="18"/>
      <c r="G76" s="18"/>
      <c r="H76" s="18"/>
    </row>
    <row r="77" spans="1:17">
      <c r="A77" s="8"/>
      <c r="B77" s="18"/>
      <c r="C77" s="18"/>
      <c r="D77" s="18"/>
      <c r="E77" s="18"/>
      <c r="F77" s="18"/>
      <c r="G77" s="18"/>
      <c r="H77" s="18"/>
    </row>
    <row r="78" spans="1:17">
      <c r="A78" s="8"/>
      <c r="B78" s="18"/>
      <c r="C78" s="18"/>
      <c r="D78" s="18"/>
      <c r="E78" s="18"/>
      <c r="F78" s="18"/>
      <c r="G78" s="18"/>
      <c r="H78" s="18"/>
    </row>
    <row r="79" spans="1:17">
      <c r="A79" s="8"/>
      <c r="B79" s="18"/>
      <c r="C79" s="18"/>
      <c r="D79" s="18"/>
      <c r="E79" s="18"/>
      <c r="F79" s="18"/>
      <c r="G79" s="18"/>
      <c r="H79" s="18"/>
    </row>
    <row r="80" spans="1:17">
      <c r="A80" s="8"/>
      <c r="B80" s="18"/>
      <c r="C80" s="18"/>
      <c r="D80" s="18"/>
      <c r="E80" s="18"/>
      <c r="F80" s="18"/>
      <c r="G80" s="18"/>
      <c r="H80" s="18"/>
    </row>
    <row r="81" spans="1:8">
      <c r="A81" s="8"/>
      <c r="B81" s="18"/>
      <c r="C81" s="18"/>
      <c r="D81" s="18"/>
      <c r="E81" s="18"/>
      <c r="F81" s="18"/>
      <c r="G81" s="18"/>
      <c r="H81" s="18"/>
    </row>
    <row r="82" spans="1:8">
      <c r="A82" s="8"/>
      <c r="B82" s="18"/>
      <c r="C82" s="18"/>
      <c r="D82" s="18"/>
      <c r="E82" s="18"/>
      <c r="F82" s="18"/>
      <c r="G82" s="18"/>
      <c r="H82" s="18"/>
    </row>
    <row r="83" spans="1:8">
      <c r="A83" s="8"/>
      <c r="B83" s="18"/>
      <c r="C83" s="18"/>
      <c r="D83" s="18"/>
      <c r="E83" s="18"/>
      <c r="F83" s="18"/>
      <c r="G83" s="18"/>
      <c r="H83" s="18"/>
    </row>
    <row r="84" spans="1:8">
      <c r="A84" s="8"/>
      <c r="B84" s="18"/>
      <c r="C84" s="18"/>
      <c r="D84" s="18"/>
      <c r="E84" s="18"/>
      <c r="F84" s="18"/>
      <c r="G84" s="18"/>
      <c r="H84" s="18"/>
    </row>
    <row r="85" spans="1:8">
      <c r="A85" s="8"/>
      <c r="B85" s="18"/>
      <c r="C85" s="18"/>
      <c r="D85" s="18"/>
      <c r="E85" s="18"/>
      <c r="F85" s="18"/>
      <c r="G85" s="18"/>
      <c r="H85" s="18"/>
    </row>
    <row r="86" spans="1:8">
      <c r="A86" s="8"/>
      <c r="B86" s="18"/>
      <c r="C86" s="18"/>
      <c r="D86" s="18"/>
      <c r="E86" s="18"/>
      <c r="F86" s="18"/>
      <c r="G86" s="18"/>
      <c r="H86" s="18"/>
    </row>
    <row r="87" spans="1:8">
      <c r="A87" s="8"/>
      <c r="B87" s="18"/>
      <c r="C87" s="18"/>
      <c r="D87" s="18"/>
      <c r="E87" s="18"/>
      <c r="F87" s="18"/>
      <c r="G87" s="18"/>
      <c r="H87" s="18"/>
    </row>
    <row r="88" spans="1:8">
      <c r="A88" s="8"/>
      <c r="B88" s="18"/>
      <c r="C88" s="18"/>
      <c r="D88" s="18"/>
      <c r="E88" s="18"/>
      <c r="F88" s="18"/>
      <c r="G88" s="18"/>
      <c r="H88" s="18"/>
    </row>
    <row r="89" spans="1:8">
      <c r="A89" s="8"/>
      <c r="B89" s="18"/>
      <c r="C89" s="18"/>
      <c r="D89" s="18"/>
      <c r="E89" s="18"/>
      <c r="F89" s="18"/>
      <c r="G89" s="18"/>
      <c r="H89" s="18"/>
    </row>
    <row r="90" spans="1:8">
      <c r="A90" s="8"/>
      <c r="B90" s="18"/>
      <c r="C90" s="18"/>
      <c r="D90" s="18"/>
      <c r="E90" s="18"/>
      <c r="F90" s="18"/>
      <c r="G90" s="18"/>
      <c r="H90" s="18"/>
    </row>
    <row r="91" spans="1:8">
      <c r="A91" s="8"/>
      <c r="B91" s="18"/>
      <c r="C91" s="18"/>
      <c r="D91" s="18"/>
      <c r="E91" s="18"/>
      <c r="F91" s="18"/>
      <c r="G91" s="18"/>
      <c r="H91" s="18"/>
    </row>
    <row r="92" spans="1:8">
      <c r="A92" s="8"/>
      <c r="B92" s="18"/>
      <c r="C92" s="18"/>
      <c r="D92" s="18"/>
      <c r="E92" s="18"/>
      <c r="F92" s="18"/>
      <c r="G92" s="18"/>
      <c r="H92" s="18"/>
    </row>
    <row r="93" spans="1:8">
      <c r="A93" s="8"/>
      <c r="B93" s="18"/>
      <c r="C93" s="18"/>
      <c r="D93" s="18"/>
      <c r="E93" s="18"/>
      <c r="F93" s="18"/>
      <c r="G93" s="18"/>
      <c r="H93" s="18"/>
    </row>
    <row r="94" spans="1:8">
      <c r="A94" s="8"/>
      <c r="B94" s="18"/>
      <c r="C94" s="18"/>
      <c r="D94" s="18"/>
      <c r="E94" s="18"/>
      <c r="F94" s="18"/>
      <c r="G94" s="18"/>
      <c r="H94" s="18"/>
    </row>
    <row r="95" spans="1:8">
      <c r="A95" s="8"/>
      <c r="B95" s="18"/>
      <c r="C95" s="18"/>
      <c r="D95" s="18"/>
      <c r="E95" s="18"/>
      <c r="F95" s="18"/>
      <c r="G95" s="18"/>
      <c r="H95" s="18"/>
    </row>
    <row r="96" spans="1:8">
      <c r="A96" s="8"/>
      <c r="B96" s="18"/>
      <c r="C96" s="18"/>
      <c r="D96" s="18"/>
      <c r="E96" s="18"/>
      <c r="F96" s="18"/>
      <c r="G96" s="18"/>
      <c r="H96" s="18"/>
    </row>
    <row r="97" spans="1:8">
      <c r="A97" s="8"/>
      <c r="B97" s="18"/>
      <c r="C97" s="18"/>
      <c r="D97" s="18"/>
      <c r="E97" s="18"/>
      <c r="F97" s="18"/>
      <c r="G97" s="18"/>
      <c r="H97" s="18"/>
    </row>
    <row r="98" spans="1:8">
      <c r="A98" s="8"/>
      <c r="B98" s="18"/>
      <c r="C98" s="18"/>
      <c r="D98" s="18"/>
      <c r="E98" s="18"/>
      <c r="F98" s="18"/>
      <c r="G98" s="18"/>
      <c r="H98" s="18"/>
    </row>
    <row r="99" spans="1:8">
      <c r="A99" s="8"/>
      <c r="B99" s="18"/>
      <c r="C99" s="18"/>
      <c r="D99" s="18"/>
      <c r="E99" s="18"/>
      <c r="F99" s="18"/>
      <c r="G99" s="18"/>
      <c r="H99" s="18"/>
    </row>
    <row r="100" spans="1:8">
      <c r="A100" s="8"/>
      <c r="B100" s="18"/>
      <c r="C100" s="18"/>
      <c r="D100" s="18"/>
      <c r="E100" s="18"/>
      <c r="F100" s="18"/>
      <c r="G100" s="18"/>
      <c r="H100" s="18"/>
    </row>
    <row r="101" spans="1:8">
      <c r="A101" s="8"/>
      <c r="B101" s="18"/>
      <c r="C101" s="18"/>
      <c r="D101" s="18"/>
      <c r="E101" s="18"/>
      <c r="F101" s="18"/>
      <c r="G101" s="18"/>
      <c r="H101" s="18"/>
    </row>
    <row r="102" spans="1:8">
      <c r="A102" s="8"/>
      <c r="B102" s="18"/>
      <c r="C102" s="18"/>
      <c r="D102" s="18"/>
      <c r="E102" s="18"/>
      <c r="F102" s="18"/>
      <c r="G102" s="18"/>
      <c r="H102" s="18"/>
    </row>
    <row r="103" spans="1:8">
      <c r="A103" s="8"/>
      <c r="B103" s="18"/>
      <c r="C103" s="18"/>
      <c r="D103" s="18"/>
      <c r="E103" s="18"/>
      <c r="F103" s="18"/>
      <c r="G103" s="18"/>
      <c r="H103" s="18"/>
    </row>
    <row r="104" spans="1:8">
      <c r="A104" s="8"/>
      <c r="B104" s="18"/>
      <c r="C104" s="18"/>
      <c r="D104" s="18"/>
      <c r="E104" s="18"/>
      <c r="F104" s="18"/>
      <c r="G104" s="18"/>
      <c r="H104" s="18"/>
    </row>
    <row r="105" spans="1:8">
      <c r="A105" s="8"/>
      <c r="B105" s="18"/>
      <c r="C105" s="18"/>
      <c r="D105" s="18"/>
      <c r="E105" s="18"/>
      <c r="F105" s="18"/>
      <c r="G105" s="18"/>
      <c r="H105" s="18"/>
    </row>
    <row r="106" spans="1:8">
      <c r="A106" s="8"/>
      <c r="B106" s="18"/>
      <c r="C106" s="18"/>
      <c r="D106" s="18"/>
      <c r="E106" s="18"/>
      <c r="F106" s="18"/>
      <c r="G106" s="18"/>
      <c r="H106" s="18"/>
    </row>
    <row r="107" spans="1:8">
      <c r="A107" s="8"/>
      <c r="B107" s="18"/>
      <c r="C107" s="18"/>
      <c r="D107" s="18"/>
      <c r="E107" s="18"/>
      <c r="F107" s="18"/>
      <c r="G107" s="18"/>
      <c r="H107" s="18"/>
    </row>
    <row r="108" spans="1:8">
      <c r="A108" s="8"/>
      <c r="B108" s="18"/>
      <c r="C108" s="18"/>
      <c r="D108" s="18"/>
      <c r="E108" s="18"/>
      <c r="F108" s="18"/>
      <c r="G108" s="18"/>
      <c r="H108" s="18"/>
    </row>
    <row r="109" spans="1:8">
      <c r="A109" s="8"/>
      <c r="B109" s="18"/>
      <c r="C109" s="18"/>
      <c r="D109" s="18"/>
      <c r="E109" s="18"/>
      <c r="F109" s="18"/>
      <c r="G109" s="18"/>
      <c r="H109" s="18"/>
    </row>
    <row r="110" spans="1:8">
      <c r="A110" s="8"/>
      <c r="B110" s="18"/>
      <c r="C110" s="18"/>
      <c r="D110" s="18"/>
      <c r="E110" s="18"/>
      <c r="F110" s="18"/>
      <c r="G110" s="18"/>
      <c r="H110" s="18"/>
    </row>
    <row r="111" spans="1:8">
      <c r="A111" s="8"/>
      <c r="B111" s="18"/>
      <c r="C111" s="18"/>
      <c r="D111" s="18"/>
      <c r="E111" s="18"/>
      <c r="F111" s="18"/>
      <c r="G111" s="18"/>
      <c r="H111" s="18"/>
    </row>
    <row r="112" spans="1:8">
      <c r="A112" s="8"/>
      <c r="B112" s="18"/>
      <c r="C112" s="18"/>
      <c r="D112" s="18"/>
      <c r="E112" s="18"/>
      <c r="F112" s="18"/>
      <c r="G112" s="18"/>
      <c r="H112" s="18"/>
    </row>
    <row r="113" spans="1:8">
      <c r="A113" s="8"/>
      <c r="B113" s="18"/>
      <c r="C113" s="18"/>
      <c r="D113" s="18"/>
      <c r="E113" s="18"/>
      <c r="F113" s="18"/>
      <c r="G113" s="18"/>
      <c r="H113" s="18"/>
    </row>
    <row r="114" spans="1:8">
      <c r="A114" s="8"/>
      <c r="B114" s="18"/>
      <c r="C114" s="18"/>
      <c r="D114" s="18"/>
      <c r="E114" s="18"/>
      <c r="F114" s="18"/>
      <c r="G114" s="18"/>
      <c r="H114" s="18"/>
    </row>
    <row r="115" spans="1:8">
      <c r="A115" s="8"/>
      <c r="B115" s="18"/>
      <c r="C115" s="18"/>
      <c r="D115" s="18"/>
      <c r="E115" s="18"/>
      <c r="F115" s="18"/>
      <c r="G115" s="18"/>
      <c r="H115" s="18"/>
    </row>
    <row r="116" spans="1:8">
      <c r="A116" s="8"/>
      <c r="B116" s="18"/>
      <c r="C116" s="18"/>
      <c r="D116" s="18"/>
      <c r="E116" s="18"/>
      <c r="F116" s="18"/>
      <c r="G116" s="18"/>
      <c r="H116" s="18"/>
    </row>
    <row r="117" spans="1:8">
      <c r="A117" s="8"/>
      <c r="B117" s="18"/>
      <c r="C117" s="18"/>
      <c r="D117" s="18"/>
      <c r="E117" s="18"/>
      <c r="F117" s="18"/>
      <c r="G117" s="18"/>
      <c r="H117" s="18"/>
    </row>
    <row r="118" spans="1:8">
      <c r="A118" s="8"/>
      <c r="B118" s="18"/>
      <c r="C118" s="18"/>
      <c r="D118" s="18"/>
      <c r="E118" s="18"/>
      <c r="F118" s="18"/>
      <c r="G118" s="18"/>
      <c r="H118" s="18"/>
    </row>
    <row r="119" spans="1:8">
      <c r="A119" s="8"/>
      <c r="B119" s="18"/>
      <c r="C119" s="18"/>
      <c r="D119" s="18"/>
      <c r="E119" s="18"/>
      <c r="F119" s="18"/>
      <c r="G119" s="18"/>
      <c r="H119" s="18"/>
    </row>
    <row r="120" spans="1:8">
      <c r="A120" s="8"/>
      <c r="B120" s="18"/>
      <c r="C120" s="18"/>
      <c r="D120" s="18"/>
      <c r="E120" s="18"/>
      <c r="F120" s="18"/>
      <c r="G120" s="18"/>
      <c r="H120" s="18"/>
    </row>
    <row r="121" spans="1:8">
      <c r="A121" s="8"/>
      <c r="B121" s="18"/>
      <c r="C121" s="18"/>
      <c r="D121" s="18"/>
      <c r="E121" s="18"/>
      <c r="F121" s="18"/>
      <c r="G121" s="18"/>
      <c r="H121" s="18"/>
    </row>
    <row r="122" spans="1:8">
      <c r="A122" s="8"/>
      <c r="B122" s="18"/>
      <c r="C122" s="18"/>
      <c r="D122" s="18"/>
      <c r="E122" s="18"/>
      <c r="F122" s="18"/>
      <c r="G122" s="18"/>
      <c r="H122" s="18"/>
    </row>
    <row r="123" spans="1:8">
      <c r="A123" s="8"/>
      <c r="B123" s="18"/>
      <c r="C123" s="18"/>
      <c r="D123" s="18"/>
      <c r="E123" s="18"/>
      <c r="F123" s="18"/>
      <c r="G123" s="18"/>
      <c r="H123" s="18"/>
    </row>
    <row r="124" spans="1:8">
      <c r="A124" s="8"/>
      <c r="B124" s="18"/>
      <c r="C124" s="18"/>
      <c r="D124" s="18"/>
      <c r="E124" s="18"/>
      <c r="F124" s="18"/>
      <c r="G124" s="18"/>
      <c r="H124" s="18"/>
    </row>
    <row r="125" spans="1:8">
      <c r="A125" s="8"/>
      <c r="B125" s="18"/>
      <c r="C125" s="18"/>
      <c r="D125" s="18"/>
      <c r="E125" s="18"/>
      <c r="F125" s="18"/>
      <c r="G125" s="18"/>
      <c r="H125" s="18"/>
    </row>
    <row r="126" spans="1:8">
      <c r="A126" s="8"/>
      <c r="B126" s="18"/>
      <c r="C126" s="18"/>
      <c r="D126" s="18"/>
      <c r="E126" s="18"/>
      <c r="F126" s="18"/>
      <c r="G126" s="18"/>
      <c r="H126" s="18"/>
    </row>
    <row r="127" spans="1:8">
      <c r="A127" s="8"/>
      <c r="B127" s="18"/>
      <c r="C127" s="18"/>
      <c r="D127" s="18"/>
      <c r="E127" s="18"/>
      <c r="F127" s="18"/>
      <c r="G127" s="18"/>
      <c r="H127" s="18"/>
    </row>
    <row r="128" spans="1:8">
      <c r="A128" s="8"/>
      <c r="B128" s="18"/>
      <c r="C128" s="18"/>
      <c r="D128" s="18"/>
      <c r="E128" s="18"/>
      <c r="F128" s="18"/>
      <c r="G128" s="18"/>
      <c r="H128" s="18"/>
    </row>
    <row r="129" spans="1:8">
      <c r="A129" s="8"/>
      <c r="B129" s="18"/>
      <c r="C129" s="18"/>
      <c r="D129" s="18"/>
      <c r="E129" s="18"/>
      <c r="F129" s="18"/>
      <c r="G129" s="18"/>
      <c r="H129" s="18"/>
    </row>
    <row r="130" spans="1:8">
      <c r="A130" s="8"/>
      <c r="B130" s="18"/>
      <c r="C130" s="18"/>
      <c r="D130" s="18"/>
      <c r="E130" s="18"/>
      <c r="F130" s="18"/>
      <c r="G130" s="18"/>
      <c r="H130" s="18"/>
    </row>
    <row r="131" spans="1:8">
      <c r="A131" s="8"/>
      <c r="B131" s="18"/>
      <c r="C131" s="18"/>
      <c r="D131" s="18"/>
      <c r="E131" s="18"/>
      <c r="F131" s="18"/>
      <c r="G131" s="18"/>
      <c r="H131" s="18"/>
    </row>
    <row r="132" spans="1:8">
      <c r="A132" s="8"/>
      <c r="B132" s="18"/>
      <c r="C132" s="18"/>
      <c r="D132" s="18"/>
      <c r="E132" s="18"/>
      <c r="F132" s="18"/>
      <c r="G132" s="18"/>
      <c r="H132" s="18"/>
    </row>
    <row r="133" spans="1:8">
      <c r="A133" s="8"/>
      <c r="B133" s="18"/>
      <c r="C133" s="18"/>
      <c r="D133" s="18"/>
      <c r="E133" s="18"/>
      <c r="F133" s="18"/>
      <c r="G133" s="18"/>
      <c r="H133" s="18"/>
    </row>
    <row r="134" spans="1:8">
      <c r="A134" s="8"/>
      <c r="B134" s="18"/>
      <c r="C134" s="18"/>
      <c r="D134" s="18"/>
      <c r="E134" s="18"/>
      <c r="F134" s="18"/>
      <c r="G134" s="18"/>
      <c r="H134" s="18"/>
    </row>
    <row r="135" spans="1:8">
      <c r="A135" s="8"/>
      <c r="B135" s="18"/>
      <c r="C135" s="18"/>
      <c r="D135" s="18"/>
      <c r="E135" s="18"/>
      <c r="F135" s="18"/>
      <c r="G135" s="18"/>
      <c r="H135" s="18"/>
    </row>
    <row r="136" spans="1:8">
      <c r="A136" s="8"/>
      <c r="B136" s="18"/>
      <c r="C136" s="18"/>
      <c r="D136" s="18"/>
      <c r="E136" s="18"/>
      <c r="F136" s="18"/>
      <c r="G136" s="18"/>
      <c r="H136" s="18"/>
    </row>
    <row r="137" spans="1:8">
      <c r="A137" s="8"/>
      <c r="B137" s="18"/>
      <c r="C137" s="18"/>
      <c r="D137" s="18"/>
      <c r="E137" s="18"/>
      <c r="F137" s="18"/>
      <c r="G137" s="18"/>
      <c r="H137" s="18"/>
    </row>
    <row r="138" spans="1:8">
      <c r="A138" s="8"/>
      <c r="B138" s="18"/>
      <c r="C138" s="18"/>
      <c r="D138" s="18"/>
      <c r="E138" s="18"/>
      <c r="F138" s="18"/>
      <c r="G138" s="18"/>
      <c r="H138" s="18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40"/>
  <sheetViews>
    <sheetView workbookViewId="0">
      <pane ySplit="1" topLeftCell="A2" activePane="bottomLeft" state="frozen"/>
      <selection pane="bottomLeft"/>
    </sheetView>
  </sheetViews>
  <sheetFormatPr baseColWidth="10" defaultRowHeight="15" x14ac:dyDescent="0"/>
  <cols>
    <col min="1" max="1" width="35.6640625" style="19" bestFit="1" customWidth="1"/>
    <col min="2" max="2" width="11.83203125" style="19" customWidth="1"/>
    <col min="3" max="3" width="23.1640625" style="19" customWidth="1"/>
    <col min="4" max="4" width="20.6640625" style="19" customWidth="1"/>
    <col min="5" max="5" width="18.1640625" style="19" customWidth="1"/>
    <col min="6" max="6" width="13.5" style="19" customWidth="1"/>
    <col min="7" max="7" width="8.83203125" style="19" customWidth="1"/>
    <col min="8" max="8" width="23.33203125" style="19" customWidth="1"/>
    <col min="9" max="9" width="17.6640625" customWidth="1"/>
    <col min="10" max="10" width="12.1640625" customWidth="1"/>
    <col min="11" max="11" width="12.1640625" bestFit="1" customWidth="1"/>
    <col min="12" max="13" width="9.6640625" customWidth="1"/>
    <col min="14" max="14" width="8.5" customWidth="1"/>
    <col min="15" max="15" width="13.6640625" bestFit="1" customWidth="1"/>
    <col min="17" max="17" width="20" bestFit="1" customWidth="1"/>
    <col min="18" max="18" width="38.1640625" bestFit="1" customWidth="1"/>
    <col min="19" max="19" width="4" customWidth="1"/>
    <col min="22" max="22" width="4.1640625" customWidth="1"/>
  </cols>
  <sheetData>
    <row r="1" spans="1:27" ht="16">
      <c r="A1" s="3" t="s">
        <v>9</v>
      </c>
      <c r="B1" s="3" t="s">
        <v>20</v>
      </c>
      <c r="C1" s="3" t="s">
        <v>21</v>
      </c>
      <c r="D1" s="3" t="s">
        <v>23</v>
      </c>
      <c r="E1" s="3" t="s">
        <v>24</v>
      </c>
      <c r="F1" s="3" t="s">
        <v>10</v>
      </c>
      <c r="G1" s="3" t="s">
        <v>22</v>
      </c>
      <c r="H1" s="3" t="s">
        <v>8</v>
      </c>
      <c r="K1" s="3" t="s">
        <v>8</v>
      </c>
      <c r="L1" s="3" t="s">
        <v>22</v>
      </c>
      <c r="M1" s="3" t="s">
        <v>3476</v>
      </c>
      <c r="N1" s="3" t="s">
        <v>3466</v>
      </c>
      <c r="O1" s="40" t="s">
        <v>3280</v>
      </c>
      <c r="P1" s="40" t="s">
        <v>3279</v>
      </c>
      <c r="Q1" s="3" t="s">
        <v>23</v>
      </c>
      <c r="R1" s="40" t="s">
        <v>3309</v>
      </c>
      <c r="S1" s="40"/>
      <c r="T1" s="125" t="s">
        <v>3450</v>
      </c>
      <c r="U1" s="125" t="s">
        <v>3451</v>
      </c>
      <c r="V1" s="126"/>
      <c r="W1" s="3" t="s">
        <v>3480</v>
      </c>
      <c r="X1" s="3" t="s">
        <v>3481</v>
      </c>
      <c r="Z1" s="3"/>
      <c r="AA1" s="3"/>
    </row>
    <row r="2" spans="1:27">
      <c r="A2" s="85" t="s">
        <v>3326</v>
      </c>
      <c r="B2" s="6"/>
      <c r="C2" s="6"/>
      <c r="D2" s="6"/>
      <c r="E2" s="6"/>
      <c r="F2" s="6"/>
      <c r="G2" s="6"/>
      <c r="H2" s="7"/>
      <c r="K2" s="36" t="s">
        <v>1825</v>
      </c>
      <c r="L2" s="53" t="s">
        <v>1426</v>
      </c>
      <c r="M2" s="53">
        <v>3.1E-2</v>
      </c>
      <c r="N2" s="37">
        <v>34</v>
      </c>
      <c r="O2" s="37" t="s">
        <v>3276</v>
      </c>
      <c r="P2" s="37">
        <v>14</v>
      </c>
      <c r="Q2" s="53" t="s">
        <v>15</v>
      </c>
      <c r="R2" s="110" t="s">
        <v>3374</v>
      </c>
      <c r="T2" s="38">
        <v>0.59199999999999997</v>
      </c>
      <c r="U2" s="38">
        <v>0.59199999999999997</v>
      </c>
      <c r="W2" s="145">
        <v>3.1E-2</v>
      </c>
      <c r="X2" s="145">
        <v>3.1E-2</v>
      </c>
      <c r="Y2" s="38"/>
      <c r="Z2" s="38"/>
    </row>
    <row r="3" spans="1:27">
      <c r="A3" s="25"/>
      <c r="B3" s="30"/>
      <c r="C3" s="30"/>
      <c r="D3" s="30"/>
      <c r="E3" s="30"/>
      <c r="F3" s="30"/>
      <c r="G3" s="30"/>
      <c r="H3" s="30"/>
      <c r="K3" s="36" t="s">
        <v>1825</v>
      </c>
      <c r="L3" s="53" t="s">
        <v>1426</v>
      </c>
      <c r="M3" s="53">
        <v>5.0999999999999997E-2</v>
      </c>
      <c r="N3" s="37">
        <v>11</v>
      </c>
      <c r="O3" s="37" t="s">
        <v>3276</v>
      </c>
      <c r="P3" s="37">
        <v>14</v>
      </c>
      <c r="Q3" s="53" t="s">
        <v>15</v>
      </c>
      <c r="R3" s="110" t="s">
        <v>3374</v>
      </c>
      <c r="T3" s="62">
        <v>0.55300000000000005</v>
      </c>
      <c r="U3" s="62">
        <v>0.55300000000000005</v>
      </c>
      <c r="W3" s="145">
        <v>5.0999999999999997E-2</v>
      </c>
      <c r="X3" s="145">
        <v>5.0999999999999997E-2</v>
      </c>
    </row>
    <row r="4" spans="1:27">
      <c r="A4" s="8" t="str">
        <f t="shared" ref="A4:A45" si="0">CONCATENATE("RV_",B4,"_",D4,"_",G4,"_",E4)</f>
        <v>RV_DQ837385_Israel_Fox_2004</v>
      </c>
      <c r="B4" s="18" t="s">
        <v>1526</v>
      </c>
      <c r="C4" s="18" t="s">
        <v>1527</v>
      </c>
      <c r="D4" s="18" t="s">
        <v>15</v>
      </c>
      <c r="E4" s="18">
        <v>2004</v>
      </c>
      <c r="F4" s="18" t="s">
        <v>12</v>
      </c>
      <c r="G4" s="18" t="s">
        <v>1426</v>
      </c>
      <c r="H4" s="9" t="s">
        <v>1825</v>
      </c>
      <c r="K4" s="36" t="s">
        <v>1825</v>
      </c>
      <c r="L4" s="53" t="s">
        <v>1426</v>
      </c>
      <c r="M4" s="53">
        <v>3.3000000000000002E-2</v>
      </c>
      <c r="N4" s="37">
        <v>20</v>
      </c>
      <c r="O4" s="37" t="s">
        <v>3276</v>
      </c>
      <c r="P4" s="37">
        <v>14</v>
      </c>
      <c r="Q4" s="53" t="s">
        <v>15</v>
      </c>
      <c r="R4" s="110" t="s">
        <v>3374</v>
      </c>
      <c r="T4" s="62">
        <v>0.56799999999999995</v>
      </c>
      <c r="U4" s="62">
        <v>0.56799999999999995</v>
      </c>
      <c r="W4" s="145">
        <v>3.3000000000000002E-2</v>
      </c>
      <c r="X4" s="145">
        <v>3.3000000000000002E-2</v>
      </c>
    </row>
    <row r="5" spans="1:27">
      <c r="A5" s="8" t="str">
        <f t="shared" si="0"/>
        <v>RV_DQ837388_Israel_Fox_2000</v>
      </c>
      <c r="B5" s="18" t="s">
        <v>1528</v>
      </c>
      <c r="C5" s="18" t="s">
        <v>1529</v>
      </c>
      <c r="D5" s="18" t="s">
        <v>15</v>
      </c>
      <c r="E5" s="18">
        <v>2000</v>
      </c>
      <c r="F5" s="18" t="s">
        <v>12</v>
      </c>
      <c r="G5" s="18" t="s">
        <v>1426</v>
      </c>
      <c r="H5" s="9" t="s">
        <v>1825</v>
      </c>
      <c r="K5" s="36" t="s">
        <v>1825</v>
      </c>
      <c r="L5" s="53" t="s">
        <v>1426</v>
      </c>
      <c r="M5" s="53">
        <v>5.7000000000000002E-2</v>
      </c>
      <c r="N5" s="37">
        <v>24</v>
      </c>
      <c r="O5" s="37" t="s">
        <v>3276</v>
      </c>
      <c r="P5" s="37">
        <v>14</v>
      </c>
      <c r="Q5" s="53" t="s">
        <v>15</v>
      </c>
      <c r="R5" s="110" t="s">
        <v>3374</v>
      </c>
      <c r="T5" s="62">
        <v>0.53200000000000003</v>
      </c>
      <c r="U5" s="62">
        <v>0.53200000000000003</v>
      </c>
      <c r="W5" s="145">
        <v>5.7000000000000002E-2</v>
      </c>
      <c r="X5" s="145">
        <v>5.7000000000000002E-2</v>
      </c>
    </row>
    <row r="6" spans="1:27">
      <c r="A6" s="8" t="str">
        <f t="shared" si="0"/>
        <v>RV_DQ837391_Israel_Fox_1995</v>
      </c>
      <c r="B6" s="18" t="s">
        <v>1530</v>
      </c>
      <c r="C6" s="18" t="s">
        <v>1531</v>
      </c>
      <c r="D6" s="18" t="s">
        <v>15</v>
      </c>
      <c r="E6" s="18">
        <v>1995</v>
      </c>
      <c r="F6" s="18" t="s">
        <v>12</v>
      </c>
      <c r="G6" s="18" t="s">
        <v>1426</v>
      </c>
      <c r="H6" s="9" t="s">
        <v>1825</v>
      </c>
      <c r="P6" s="9"/>
      <c r="Q6" s="52"/>
    </row>
    <row r="7" spans="1:27" ht="18">
      <c r="A7" s="8" t="str">
        <f t="shared" si="0"/>
        <v>RV_DQ837396_Israel_Fox_1998</v>
      </c>
      <c r="B7" s="18" t="s">
        <v>1532</v>
      </c>
      <c r="C7" s="18" t="s">
        <v>1533</v>
      </c>
      <c r="D7" s="18" t="s">
        <v>15</v>
      </c>
      <c r="E7" s="18">
        <v>1998</v>
      </c>
      <c r="F7" s="18" t="s">
        <v>12</v>
      </c>
      <c r="G7" s="18" t="s">
        <v>1426</v>
      </c>
      <c r="H7" s="9" t="s">
        <v>1825</v>
      </c>
      <c r="P7" s="9"/>
      <c r="Q7" s="52"/>
      <c r="R7" s="97" t="s">
        <v>3322</v>
      </c>
      <c r="T7" s="41">
        <f>AVERAGE(T2:T5)</f>
        <v>0.56125000000000003</v>
      </c>
      <c r="U7" s="41">
        <f>AVERAGE(U2:U5)</f>
        <v>0.56125000000000003</v>
      </c>
      <c r="W7" s="41">
        <f>AVERAGE(W2:W5)</f>
        <v>4.2999999999999997E-2</v>
      </c>
      <c r="X7" s="41">
        <f>AVERAGE(X2:X5)</f>
        <v>4.2999999999999997E-2</v>
      </c>
      <c r="Y7" s="41"/>
      <c r="Z7" s="41"/>
    </row>
    <row r="8" spans="1:27" ht="18">
      <c r="A8" s="8" t="str">
        <f t="shared" si="0"/>
        <v>RV_DQ837399_Israel_Fox_1998</v>
      </c>
      <c r="B8" s="18" t="s">
        <v>1534</v>
      </c>
      <c r="C8" s="18" t="s">
        <v>1535</v>
      </c>
      <c r="D8" s="18" t="s">
        <v>15</v>
      </c>
      <c r="E8" s="18">
        <v>1998</v>
      </c>
      <c r="F8" s="18" t="s">
        <v>12</v>
      </c>
      <c r="G8" s="18" t="s">
        <v>1426</v>
      </c>
      <c r="H8" s="9" t="s">
        <v>1825</v>
      </c>
      <c r="P8" s="9"/>
      <c r="Q8" s="52"/>
      <c r="R8" s="97" t="s">
        <v>7</v>
      </c>
      <c r="T8" s="98">
        <f>STDEV(T2:T5)/SQRT(4)</f>
        <v>1.2631805096659763E-2</v>
      </c>
      <c r="U8" s="98">
        <f>STDEV(U2:U5)/SQRT(4)</f>
        <v>1.2631805096659763E-2</v>
      </c>
      <c r="W8" s="98">
        <f>STDEV(W2:W5)/SQRT(4)</f>
        <v>6.4807406984078719E-3</v>
      </c>
      <c r="X8" s="98">
        <f>STDEV(X2:X5)/SQRT(4)</f>
        <v>6.4807406984078719E-3</v>
      </c>
      <c r="Y8" s="98"/>
      <c r="Z8" s="98"/>
    </row>
    <row r="9" spans="1:27">
      <c r="A9" s="8" t="str">
        <f t="shared" si="0"/>
        <v>RV_DQ837400_Israel_Fox_1996</v>
      </c>
      <c r="B9" s="18" t="s">
        <v>1536</v>
      </c>
      <c r="C9" s="18" t="s">
        <v>1537</v>
      </c>
      <c r="D9" s="18" t="s">
        <v>15</v>
      </c>
      <c r="E9" s="18">
        <v>1996</v>
      </c>
      <c r="F9" s="18" t="s">
        <v>12</v>
      </c>
      <c r="G9" s="18" t="s">
        <v>1426</v>
      </c>
      <c r="H9" s="9" t="s">
        <v>1825</v>
      </c>
      <c r="P9" s="9"/>
      <c r="Q9" s="52"/>
    </row>
    <row r="10" spans="1:27">
      <c r="A10" s="8" t="str">
        <f t="shared" si="0"/>
        <v>RV_DQ837402_Israel_Fox_1999</v>
      </c>
      <c r="B10" s="18" t="s">
        <v>1538</v>
      </c>
      <c r="C10" s="18" t="s">
        <v>1539</v>
      </c>
      <c r="D10" s="18" t="s">
        <v>15</v>
      </c>
      <c r="E10" s="18">
        <v>1999</v>
      </c>
      <c r="F10" s="18" t="s">
        <v>12</v>
      </c>
      <c r="G10" s="18" t="s">
        <v>1426</v>
      </c>
      <c r="H10" s="9" t="s">
        <v>1825</v>
      </c>
      <c r="P10" s="9"/>
      <c r="Q10" s="52"/>
    </row>
    <row r="11" spans="1:27">
      <c r="A11" s="8" t="str">
        <f t="shared" si="0"/>
        <v>RV_DQ837403_Israel_Fox_1999</v>
      </c>
      <c r="B11" s="18" t="s">
        <v>1540</v>
      </c>
      <c r="C11" s="18" t="s">
        <v>1541</v>
      </c>
      <c r="D11" s="18" t="s">
        <v>15</v>
      </c>
      <c r="E11" s="18">
        <v>1999</v>
      </c>
      <c r="F11" s="18" t="s">
        <v>12</v>
      </c>
      <c r="G11" s="18" t="s">
        <v>1426</v>
      </c>
      <c r="H11" s="9" t="s">
        <v>1825</v>
      </c>
      <c r="P11" s="9"/>
      <c r="Q11" s="52"/>
    </row>
    <row r="12" spans="1:27">
      <c r="A12" s="8" t="str">
        <f t="shared" si="0"/>
        <v>RV_DQ837404_Israel_Fox_1999</v>
      </c>
      <c r="B12" s="18" t="s">
        <v>1542</v>
      </c>
      <c r="C12" s="18" t="s">
        <v>1543</v>
      </c>
      <c r="D12" s="18" t="s">
        <v>15</v>
      </c>
      <c r="E12" s="18">
        <v>1999</v>
      </c>
      <c r="F12" s="18" t="s">
        <v>12</v>
      </c>
      <c r="G12" s="18" t="s">
        <v>1426</v>
      </c>
      <c r="H12" s="9" t="s">
        <v>1825</v>
      </c>
      <c r="P12" s="9"/>
      <c r="Q12" s="52"/>
    </row>
    <row r="13" spans="1:27">
      <c r="A13" s="8" t="str">
        <f t="shared" si="0"/>
        <v>RV_DQ837406_Israel_Fox_1996</v>
      </c>
      <c r="B13" s="18" t="s">
        <v>1544</v>
      </c>
      <c r="C13" s="18" t="s">
        <v>1545</v>
      </c>
      <c r="D13" s="18" t="s">
        <v>15</v>
      </c>
      <c r="E13" s="18">
        <v>1996</v>
      </c>
      <c r="F13" s="18" t="s">
        <v>12</v>
      </c>
      <c r="G13" s="18" t="s">
        <v>1426</v>
      </c>
      <c r="H13" s="9" t="s">
        <v>1825</v>
      </c>
      <c r="P13" s="9"/>
      <c r="Q13" s="52"/>
    </row>
    <row r="14" spans="1:27">
      <c r="A14" s="8" t="str">
        <f t="shared" si="0"/>
        <v>RV_DQ837407_Israel_Fox_1996</v>
      </c>
      <c r="B14" s="18" t="s">
        <v>1546</v>
      </c>
      <c r="C14" s="18" t="s">
        <v>1547</v>
      </c>
      <c r="D14" s="18" t="s">
        <v>15</v>
      </c>
      <c r="E14" s="18">
        <v>1996</v>
      </c>
      <c r="F14" s="18" t="s">
        <v>12</v>
      </c>
      <c r="G14" s="18" t="s">
        <v>1426</v>
      </c>
      <c r="H14" s="9" t="s">
        <v>1825</v>
      </c>
      <c r="P14" s="9"/>
      <c r="Q14" s="52"/>
    </row>
    <row r="15" spans="1:27">
      <c r="A15" s="8" t="str">
        <f t="shared" si="0"/>
        <v>RV_DQ837411_Israel_Fox_1998</v>
      </c>
      <c r="B15" s="18" t="s">
        <v>1548</v>
      </c>
      <c r="C15" s="18" t="s">
        <v>1549</v>
      </c>
      <c r="D15" s="18" t="s">
        <v>15</v>
      </c>
      <c r="E15" s="18">
        <v>1998</v>
      </c>
      <c r="F15" s="18" t="s">
        <v>12</v>
      </c>
      <c r="G15" s="18" t="s">
        <v>1426</v>
      </c>
      <c r="H15" s="9" t="s">
        <v>1825</v>
      </c>
      <c r="P15" s="9"/>
      <c r="Q15" s="52"/>
    </row>
    <row r="16" spans="1:27">
      <c r="A16" s="8" t="str">
        <f t="shared" si="0"/>
        <v>RV_DQ837412_Israel_Fox_2000</v>
      </c>
      <c r="B16" s="18" t="s">
        <v>1550</v>
      </c>
      <c r="C16" s="18" t="s">
        <v>1551</v>
      </c>
      <c r="D16" s="18" t="s">
        <v>15</v>
      </c>
      <c r="E16" s="18">
        <v>2000</v>
      </c>
      <c r="F16" s="18" t="s">
        <v>12</v>
      </c>
      <c r="G16" s="18" t="s">
        <v>1426</v>
      </c>
      <c r="H16" s="9" t="s">
        <v>1825</v>
      </c>
      <c r="P16" s="9"/>
      <c r="Q16" s="52"/>
    </row>
    <row r="17" spans="1:17">
      <c r="A17" s="8" t="str">
        <f t="shared" si="0"/>
        <v>RV_DQ837413_Israel_Fox_2000</v>
      </c>
      <c r="B17" s="18" t="s">
        <v>1552</v>
      </c>
      <c r="C17" s="18" t="s">
        <v>1553</v>
      </c>
      <c r="D17" s="18" t="s">
        <v>15</v>
      </c>
      <c r="E17" s="18">
        <v>2000</v>
      </c>
      <c r="F17" s="18" t="s">
        <v>12</v>
      </c>
      <c r="G17" s="18" t="s">
        <v>1426</v>
      </c>
      <c r="H17" s="9" t="s">
        <v>1825</v>
      </c>
      <c r="P17" s="9"/>
      <c r="Q17" s="52"/>
    </row>
    <row r="18" spans="1:17">
      <c r="A18" s="8" t="str">
        <f t="shared" si="0"/>
        <v>RV_DQ837416_Israel_Fox_1999</v>
      </c>
      <c r="B18" s="18" t="s">
        <v>1554</v>
      </c>
      <c r="C18" s="18" t="s">
        <v>1555</v>
      </c>
      <c r="D18" s="18" t="s">
        <v>15</v>
      </c>
      <c r="E18" s="18">
        <v>1999</v>
      </c>
      <c r="F18" s="18" t="s">
        <v>12</v>
      </c>
      <c r="G18" s="18" t="s">
        <v>1426</v>
      </c>
      <c r="H18" s="9" t="s">
        <v>1825</v>
      </c>
      <c r="P18" s="9"/>
      <c r="Q18" s="52"/>
    </row>
    <row r="19" spans="1:17">
      <c r="A19" s="8" t="str">
        <f t="shared" si="0"/>
        <v>RV_DQ837417_Israel_Fox_1997</v>
      </c>
      <c r="B19" s="18" t="s">
        <v>1556</v>
      </c>
      <c r="C19" s="18" t="s">
        <v>1557</v>
      </c>
      <c r="D19" s="18" t="s">
        <v>15</v>
      </c>
      <c r="E19" s="18">
        <v>1997</v>
      </c>
      <c r="F19" s="18" t="s">
        <v>12</v>
      </c>
      <c r="G19" s="18" t="s">
        <v>1426</v>
      </c>
      <c r="H19" s="9" t="s">
        <v>1825</v>
      </c>
      <c r="P19" s="9"/>
      <c r="Q19" s="52"/>
    </row>
    <row r="20" spans="1:17">
      <c r="A20" s="8" t="str">
        <f t="shared" si="0"/>
        <v>RV_DQ837418_Israel_Fox_2004</v>
      </c>
      <c r="B20" s="18" t="s">
        <v>1558</v>
      </c>
      <c r="C20" s="18" t="s">
        <v>1559</v>
      </c>
      <c r="D20" s="18" t="s">
        <v>15</v>
      </c>
      <c r="E20" s="18">
        <v>2004</v>
      </c>
      <c r="F20" s="18" t="s">
        <v>12</v>
      </c>
      <c r="G20" s="18" t="s">
        <v>1426</v>
      </c>
      <c r="H20" s="9" t="s">
        <v>1825</v>
      </c>
      <c r="P20" s="9"/>
      <c r="Q20" s="52"/>
    </row>
    <row r="21" spans="1:17">
      <c r="A21" s="8" t="str">
        <f t="shared" si="0"/>
        <v>RV_DQ837419_Israel_Fox_1997</v>
      </c>
      <c r="B21" s="18" t="s">
        <v>1560</v>
      </c>
      <c r="C21" s="18" t="s">
        <v>1561</v>
      </c>
      <c r="D21" s="18" t="s">
        <v>15</v>
      </c>
      <c r="E21" s="18">
        <v>1997</v>
      </c>
      <c r="F21" s="18" t="s">
        <v>12</v>
      </c>
      <c r="G21" s="18" t="s">
        <v>1426</v>
      </c>
      <c r="H21" s="9" t="s">
        <v>1825</v>
      </c>
      <c r="P21" s="9"/>
      <c r="Q21" s="52"/>
    </row>
    <row r="22" spans="1:17">
      <c r="A22" s="8" t="str">
        <f t="shared" si="0"/>
        <v>RV_DQ837420_Israel_Fox_2003</v>
      </c>
      <c r="B22" s="18" t="s">
        <v>1562</v>
      </c>
      <c r="C22" s="18" t="s">
        <v>1563</v>
      </c>
      <c r="D22" s="18" t="s">
        <v>15</v>
      </c>
      <c r="E22" s="18">
        <v>2003</v>
      </c>
      <c r="F22" s="18" t="s">
        <v>12</v>
      </c>
      <c r="G22" s="18" t="s">
        <v>1426</v>
      </c>
      <c r="H22" s="9" t="s">
        <v>1825</v>
      </c>
      <c r="P22" s="9"/>
      <c r="Q22" s="52"/>
    </row>
    <row r="23" spans="1:17">
      <c r="A23" s="8" t="str">
        <f t="shared" si="0"/>
        <v>RV_DQ837421_Israel_Fox_2000</v>
      </c>
      <c r="B23" s="18" t="s">
        <v>1564</v>
      </c>
      <c r="C23" s="18" t="s">
        <v>1565</v>
      </c>
      <c r="D23" s="18" t="s">
        <v>15</v>
      </c>
      <c r="E23" s="18">
        <v>2000</v>
      </c>
      <c r="F23" s="18" t="s">
        <v>12</v>
      </c>
      <c r="G23" s="18" t="s">
        <v>1426</v>
      </c>
      <c r="H23" s="9" t="s">
        <v>1825</v>
      </c>
      <c r="P23" s="9"/>
      <c r="Q23" s="52"/>
    </row>
    <row r="24" spans="1:17">
      <c r="A24" s="8" t="str">
        <f t="shared" si="0"/>
        <v>RV_DQ837434_Israel_Fox_1995</v>
      </c>
      <c r="B24" s="18" t="s">
        <v>1566</v>
      </c>
      <c r="C24" s="18" t="s">
        <v>1567</v>
      </c>
      <c r="D24" s="18" t="s">
        <v>15</v>
      </c>
      <c r="E24" s="18">
        <v>1995</v>
      </c>
      <c r="F24" s="18" t="s">
        <v>12</v>
      </c>
      <c r="G24" s="18" t="s">
        <v>1426</v>
      </c>
      <c r="H24" s="9" t="s">
        <v>1825</v>
      </c>
      <c r="P24" s="9"/>
      <c r="Q24" s="52"/>
    </row>
    <row r="25" spans="1:17">
      <c r="A25" s="8" t="str">
        <f t="shared" si="0"/>
        <v>RV_DQ837435_Israel_Fox_1999</v>
      </c>
      <c r="B25" s="18" t="s">
        <v>1568</v>
      </c>
      <c r="C25" s="18" t="s">
        <v>1569</v>
      </c>
      <c r="D25" s="18" t="s">
        <v>15</v>
      </c>
      <c r="E25" s="18">
        <v>1999</v>
      </c>
      <c r="F25" s="18" t="s">
        <v>12</v>
      </c>
      <c r="G25" s="18" t="s">
        <v>1426</v>
      </c>
      <c r="H25" s="9" t="s">
        <v>1825</v>
      </c>
      <c r="P25" s="9"/>
      <c r="Q25" s="52"/>
    </row>
    <row r="26" spans="1:17">
      <c r="A26" s="8" t="str">
        <f t="shared" si="0"/>
        <v>RV_DQ837438_Israel_Fox_1997</v>
      </c>
      <c r="B26" s="18" t="s">
        <v>1570</v>
      </c>
      <c r="C26" s="18" t="s">
        <v>1571</v>
      </c>
      <c r="D26" s="18" t="s">
        <v>15</v>
      </c>
      <c r="E26" s="18">
        <v>1997</v>
      </c>
      <c r="F26" s="18" t="s">
        <v>12</v>
      </c>
      <c r="G26" s="18" t="s">
        <v>1426</v>
      </c>
      <c r="H26" s="9" t="s">
        <v>1825</v>
      </c>
      <c r="P26" s="9"/>
      <c r="Q26" s="52"/>
    </row>
    <row r="27" spans="1:17">
      <c r="A27" s="8" t="str">
        <f t="shared" si="0"/>
        <v>RV_DQ837439_Israel_Fox_1997</v>
      </c>
      <c r="B27" s="18" t="s">
        <v>1572</v>
      </c>
      <c r="C27" s="18" t="s">
        <v>1573</v>
      </c>
      <c r="D27" s="18" t="s">
        <v>15</v>
      </c>
      <c r="E27" s="18">
        <v>1997</v>
      </c>
      <c r="F27" s="18" t="s">
        <v>12</v>
      </c>
      <c r="G27" s="18" t="s">
        <v>1426</v>
      </c>
      <c r="H27" s="9" t="s">
        <v>1825</v>
      </c>
      <c r="P27" s="9"/>
      <c r="Q27" s="52"/>
    </row>
    <row r="28" spans="1:17">
      <c r="A28" s="8" t="str">
        <f t="shared" si="0"/>
        <v>RV_DQ837440_Israel_Fox_1996</v>
      </c>
      <c r="B28" s="18" t="s">
        <v>1574</v>
      </c>
      <c r="C28" s="18" t="s">
        <v>1575</v>
      </c>
      <c r="D28" s="18" t="s">
        <v>15</v>
      </c>
      <c r="E28" s="18">
        <v>1996</v>
      </c>
      <c r="F28" s="18" t="s">
        <v>12</v>
      </c>
      <c r="G28" s="18" t="s">
        <v>1426</v>
      </c>
      <c r="H28" s="9" t="s">
        <v>1825</v>
      </c>
      <c r="P28" s="9"/>
      <c r="Q28" s="52"/>
    </row>
    <row r="29" spans="1:17">
      <c r="A29" s="8" t="str">
        <f t="shared" si="0"/>
        <v>RV_DQ837442_Israel_Fox_1998</v>
      </c>
      <c r="B29" s="18" t="s">
        <v>1576</v>
      </c>
      <c r="C29" s="18" t="s">
        <v>1577</v>
      </c>
      <c r="D29" s="18" t="s">
        <v>15</v>
      </c>
      <c r="E29" s="18">
        <v>1998</v>
      </c>
      <c r="F29" s="18" t="s">
        <v>12</v>
      </c>
      <c r="G29" s="18" t="s">
        <v>1426</v>
      </c>
      <c r="H29" s="9" t="s">
        <v>1825</v>
      </c>
      <c r="P29" s="9"/>
      <c r="Q29" s="52"/>
    </row>
    <row r="30" spans="1:17">
      <c r="A30" s="8" t="str">
        <f t="shared" si="0"/>
        <v>RV_DQ837444_Israel_Fox_1997</v>
      </c>
      <c r="B30" s="18" t="s">
        <v>1578</v>
      </c>
      <c r="C30" s="18" t="s">
        <v>1579</v>
      </c>
      <c r="D30" s="18" t="s">
        <v>15</v>
      </c>
      <c r="E30" s="18">
        <v>1997</v>
      </c>
      <c r="F30" s="18" t="s">
        <v>12</v>
      </c>
      <c r="G30" s="18" t="s">
        <v>1426</v>
      </c>
      <c r="H30" s="9" t="s">
        <v>1825</v>
      </c>
      <c r="P30" s="9"/>
      <c r="Q30" s="52"/>
    </row>
    <row r="31" spans="1:17">
      <c r="A31" s="8" t="str">
        <f t="shared" si="0"/>
        <v>RV_DQ837446_Israel_Fox_2000</v>
      </c>
      <c r="B31" s="18" t="s">
        <v>1580</v>
      </c>
      <c r="C31" s="18" t="s">
        <v>1581</v>
      </c>
      <c r="D31" s="18" t="s">
        <v>15</v>
      </c>
      <c r="E31" s="18">
        <v>2000</v>
      </c>
      <c r="F31" s="18" t="s">
        <v>12</v>
      </c>
      <c r="G31" s="18" t="s">
        <v>1426</v>
      </c>
      <c r="H31" s="9" t="s">
        <v>1825</v>
      </c>
      <c r="P31" s="9"/>
      <c r="Q31" s="52"/>
    </row>
    <row r="32" spans="1:17">
      <c r="A32" s="8" t="str">
        <f t="shared" si="0"/>
        <v>RV_DQ837450_Israel_Fox_2000</v>
      </c>
      <c r="B32" s="18" t="s">
        <v>1582</v>
      </c>
      <c r="C32" s="18" t="s">
        <v>1583</v>
      </c>
      <c r="D32" s="18" t="s">
        <v>15</v>
      </c>
      <c r="E32" s="18">
        <v>2000</v>
      </c>
      <c r="F32" s="18" t="s">
        <v>12</v>
      </c>
      <c r="G32" s="18" t="s">
        <v>1426</v>
      </c>
      <c r="H32" s="9" t="s">
        <v>1825</v>
      </c>
      <c r="P32" s="9"/>
      <c r="Q32" s="52"/>
    </row>
    <row r="33" spans="1:17">
      <c r="A33" s="8" t="str">
        <f t="shared" si="0"/>
        <v>RV_DQ837451_Israel_Fox_2002</v>
      </c>
      <c r="B33" s="18" t="s">
        <v>1584</v>
      </c>
      <c r="C33" s="18" t="s">
        <v>1585</v>
      </c>
      <c r="D33" s="18" t="s">
        <v>15</v>
      </c>
      <c r="E33" s="18">
        <v>2002</v>
      </c>
      <c r="F33" s="18" t="s">
        <v>12</v>
      </c>
      <c r="G33" s="18" t="s">
        <v>1426</v>
      </c>
      <c r="H33" s="9" t="s">
        <v>1825</v>
      </c>
      <c r="P33" s="9"/>
      <c r="Q33" s="52"/>
    </row>
    <row r="34" spans="1:17">
      <c r="A34" s="8" t="str">
        <f t="shared" si="0"/>
        <v>RV_DQ837452_Israel_Fox_2004</v>
      </c>
      <c r="B34" s="18" t="s">
        <v>1586</v>
      </c>
      <c r="C34" s="18" t="s">
        <v>1587</v>
      </c>
      <c r="D34" s="18" t="s">
        <v>15</v>
      </c>
      <c r="E34" s="18">
        <v>2004</v>
      </c>
      <c r="F34" s="18" t="s">
        <v>12</v>
      </c>
      <c r="G34" s="18" t="s">
        <v>1426</v>
      </c>
      <c r="H34" s="9" t="s">
        <v>1825</v>
      </c>
      <c r="P34" s="9"/>
      <c r="Q34" s="52"/>
    </row>
    <row r="35" spans="1:17">
      <c r="A35" s="8" t="str">
        <f t="shared" si="0"/>
        <v>RV_DQ837456_Israel_Fox_1999</v>
      </c>
      <c r="B35" s="18" t="s">
        <v>1588</v>
      </c>
      <c r="C35" s="18" t="s">
        <v>1589</v>
      </c>
      <c r="D35" s="18" t="s">
        <v>15</v>
      </c>
      <c r="E35" s="18">
        <v>1999</v>
      </c>
      <c r="F35" s="18" t="s">
        <v>12</v>
      </c>
      <c r="G35" s="18" t="s">
        <v>1426</v>
      </c>
      <c r="H35" s="9" t="s">
        <v>1825</v>
      </c>
      <c r="P35" s="9"/>
      <c r="Q35" s="52"/>
    </row>
    <row r="36" spans="1:17">
      <c r="A36" s="8" t="str">
        <f t="shared" si="0"/>
        <v>RV_DQ837457_Israel_Fox_2000</v>
      </c>
      <c r="B36" s="18" t="s">
        <v>1590</v>
      </c>
      <c r="C36" s="18" t="s">
        <v>1591</v>
      </c>
      <c r="D36" s="18" t="s">
        <v>15</v>
      </c>
      <c r="E36" s="18">
        <v>2000</v>
      </c>
      <c r="F36" s="18" t="s">
        <v>12</v>
      </c>
      <c r="G36" s="18" t="s">
        <v>1426</v>
      </c>
      <c r="H36" s="9" t="s">
        <v>1825</v>
      </c>
      <c r="P36" s="9"/>
      <c r="Q36" s="52"/>
    </row>
    <row r="37" spans="1:17">
      <c r="A37" s="8" t="str">
        <f t="shared" si="0"/>
        <v>RV_DQ837458_Israel_Fox_1996</v>
      </c>
      <c r="B37" s="18" t="s">
        <v>1592</v>
      </c>
      <c r="C37" s="18" t="s">
        <v>1593</v>
      </c>
      <c r="D37" s="18" t="s">
        <v>15</v>
      </c>
      <c r="E37" s="18">
        <v>1996</v>
      </c>
      <c r="F37" s="18" t="s">
        <v>12</v>
      </c>
      <c r="G37" s="18" t="s">
        <v>1426</v>
      </c>
      <c r="H37" s="9" t="s">
        <v>1825</v>
      </c>
      <c r="P37" s="7"/>
      <c r="Q37" s="52"/>
    </row>
    <row r="38" spans="1:17">
      <c r="A38" s="8" t="str">
        <f t="shared" si="0"/>
        <v>RV_DQ837459_Israel_Fox_1999</v>
      </c>
      <c r="B38" s="18" t="s">
        <v>1594</v>
      </c>
      <c r="C38" s="18" t="s">
        <v>1595</v>
      </c>
      <c r="D38" s="18" t="s">
        <v>15</v>
      </c>
      <c r="E38" s="18">
        <v>1999</v>
      </c>
      <c r="F38" s="18" t="s">
        <v>12</v>
      </c>
      <c r="G38" s="18" t="s">
        <v>1426</v>
      </c>
      <c r="H38" s="9" t="s">
        <v>1825</v>
      </c>
      <c r="P38" s="7"/>
      <c r="Q38" s="52"/>
    </row>
    <row r="39" spans="1:17">
      <c r="A39" s="8" t="str">
        <f t="shared" si="0"/>
        <v>RV_DQ837460_Israel_Fox_1998</v>
      </c>
      <c r="B39" s="18" t="s">
        <v>1596</v>
      </c>
      <c r="C39" s="18" t="s">
        <v>1597</v>
      </c>
      <c r="D39" s="18" t="s">
        <v>15</v>
      </c>
      <c r="E39" s="18">
        <v>1998</v>
      </c>
      <c r="F39" s="18" t="s">
        <v>12</v>
      </c>
      <c r="G39" s="18" t="s">
        <v>1426</v>
      </c>
      <c r="H39" s="9" t="s">
        <v>1825</v>
      </c>
      <c r="P39" s="7"/>
      <c r="Q39" s="52"/>
    </row>
    <row r="40" spans="1:17">
      <c r="A40" s="8" t="str">
        <f t="shared" si="0"/>
        <v>RV_DQ837466_Israel_Fox_2002</v>
      </c>
      <c r="B40" s="18" t="s">
        <v>1598</v>
      </c>
      <c r="C40" s="18" t="s">
        <v>1599</v>
      </c>
      <c r="D40" s="18" t="s">
        <v>15</v>
      </c>
      <c r="E40" s="18">
        <v>2002</v>
      </c>
      <c r="F40" s="18" t="s">
        <v>12</v>
      </c>
      <c r="G40" s="18" t="s">
        <v>1426</v>
      </c>
      <c r="H40" s="9" t="s">
        <v>1825</v>
      </c>
      <c r="P40" s="7"/>
      <c r="Q40" s="52"/>
    </row>
    <row r="41" spans="1:17">
      <c r="A41" s="8" t="str">
        <f t="shared" si="0"/>
        <v>RV_DQ837481_Israel_Fox_1997</v>
      </c>
      <c r="B41" s="18" t="s">
        <v>1600</v>
      </c>
      <c r="C41" s="18" t="s">
        <v>1601</v>
      </c>
      <c r="D41" s="18" t="s">
        <v>15</v>
      </c>
      <c r="E41" s="18">
        <v>1997</v>
      </c>
      <c r="F41" s="18" t="s">
        <v>12</v>
      </c>
      <c r="G41" s="18" t="s">
        <v>1426</v>
      </c>
      <c r="H41" s="9" t="s">
        <v>1825</v>
      </c>
      <c r="P41" s="7"/>
      <c r="Q41" s="52"/>
    </row>
    <row r="42" spans="1:17">
      <c r="A42" s="8" t="str">
        <f t="shared" si="0"/>
        <v>RV_DQ837483_Israel_Fox_1997</v>
      </c>
      <c r="B42" s="18" t="s">
        <v>1602</v>
      </c>
      <c r="C42" s="18" t="s">
        <v>1603</v>
      </c>
      <c r="D42" s="18" t="s">
        <v>15</v>
      </c>
      <c r="E42" s="18">
        <v>1997</v>
      </c>
      <c r="F42" s="18" t="s">
        <v>12</v>
      </c>
      <c r="G42" s="18" t="s">
        <v>1426</v>
      </c>
      <c r="H42" s="9" t="s">
        <v>1825</v>
      </c>
      <c r="P42" s="7"/>
      <c r="Q42" s="52"/>
    </row>
    <row r="43" spans="1:17">
      <c r="A43" s="8" t="str">
        <f t="shared" si="0"/>
        <v>RV_DQ837484_Israel_Fox_1995</v>
      </c>
      <c r="B43" s="18" t="s">
        <v>1604</v>
      </c>
      <c r="C43" s="18" t="s">
        <v>1605</v>
      </c>
      <c r="D43" s="18" t="s">
        <v>15</v>
      </c>
      <c r="E43" s="18">
        <v>1995</v>
      </c>
      <c r="F43" s="18" t="s">
        <v>12</v>
      </c>
      <c r="G43" s="18" t="s">
        <v>1426</v>
      </c>
      <c r="H43" s="9" t="s">
        <v>1825</v>
      </c>
      <c r="P43" s="7"/>
      <c r="Q43" s="52"/>
    </row>
    <row r="44" spans="1:17">
      <c r="A44" s="8" t="str">
        <f t="shared" si="0"/>
        <v>RV_DQ837485_Israel_Fox_1996</v>
      </c>
      <c r="B44" s="18" t="s">
        <v>1606</v>
      </c>
      <c r="C44" s="18" t="s">
        <v>1607</v>
      </c>
      <c r="D44" s="18" t="s">
        <v>15</v>
      </c>
      <c r="E44" s="18">
        <v>1996</v>
      </c>
      <c r="F44" s="18" t="s">
        <v>12</v>
      </c>
      <c r="G44" s="18" t="s">
        <v>1426</v>
      </c>
      <c r="H44" s="9" t="s">
        <v>1825</v>
      </c>
      <c r="P44" s="7"/>
      <c r="Q44" s="52"/>
    </row>
    <row r="45" spans="1:17">
      <c r="A45" s="8" t="str">
        <f t="shared" si="0"/>
        <v>RV_DQ837487_Israel_Fox_2004</v>
      </c>
      <c r="B45" s="18" t="s">
        <v>1608</v>
      </c>
      <c r="C45" s="18" t="s">
        <v>1609</v>
      </c>
      <c r="D45" s="18" t="s">
        <v>15</v>
      </c>
      <c r="E45" s="18">
        <v>2004</v>
      </c>
      <c r="F45" s="18" t="s">
        <v>12</v>
      </c>
      <c r="G45" s="18" t="s">
        <v>1426</v>
      </c>
      <c r="H45" s="9" t="s">
        <v>1825</v>
      </c>
      <c r="P45" s="7"/>
      <c r="Q45" s="52"/>
    </row>
    <row r="46" spans="1:17">
      <c r="A46" s="8"/>
      <c r="B46" s="18"/>
      <c r="C46" s="18"/>
      <c r="D46" s="18"/>
      <c r="E46" s="18"/>
      <c r="F46" s="18"/>
      <c r="G46" s="18"/>
      <c r="H46" s="9"/>
      <c r="P46" s="7"/>
      <c r="Q46" s="52"/>
    </row>
    <row r="47" spans="1:17">
      <c r="A47" s="8"/>
      <c r="B47" s="18"/>
      <c r="C47" s="18"/>
      <c r="D47" s="18"/>
      <c r="E47" s="18"/>
      <c r="F47" s="18"/>
      <c r="G47" s="18"/>
      <c r="H47" s="9"/>
      <c r="P47" s="7"/>
      <c r="Q47" s="52"/>
    </row>
    <row r="48" spans="1:17">
      <c r="A48" s="8"/>
      <c r="B48" s="18"/>
      <c r="C48" s="18"/>
      <c r="D48" s="18"/>
      <c r="E48" s="18"/>
      <c r="F48" s="18"/>
      <c r="G48" s="18"/>
      <c r="H48" s="18"/>
      <c r="P48" s="7"/>
      <c r="Q48" s="52"/>
    </row>
    <row r="49" spans="1:17">
      <c r="A49" s="8"/>
      <c r="B49" s="18"/>
      <c r="C49" s="18"/>
      <c r="D49" s="18"/>
      <c r="E49" s="18"/>
      <c r="F49" s="18"/>
      <c r="G49" s="18"/>
      <c r="H49" s="18"/>
      <c r="P49" s="9"/>
      <c r="Q49" s="52"/>
    </row>
    <row r="50" spans="1:17">
      <c r="A50" s="8"/>
      <c r="B50" s="18"/>
      <c r="C50" s="18"/>
      <c r="D50" s="18"/>
      <c r="E50" s="18"/>
      <c r="F50" s="18"/>
      <c r="G50" s="18"/>
      <c r="H50" s="18"/>
      <c r="P50" s="9"/>
      <c r="Q50" s="52"/>
    </row>
    <row r="51" spans="1:17">
      <c r="A51" s="8"/>
      <c r="B51" s="18"/>
      <c r="C51" s="18"/>
      <c r="D51" s="18"/>
      <c r="E51" s="18"/>
      <c r="F51" s="18"/>
      <c r="G51" s="18"/>
      <c r="H51" s="18"/>
      <c r="P51" s="9"/>
      <c r="Q51" s="52"/>
    </row>
    <row r="52" spans="1:17">
      <c r="A52" s="8"/>
      <c r="B52" s="18"/>
      <c r="C52" s="18"/>
      <c r="D52" s="18"/>
      <c r="E52" s="18"/>
      <c r="F52" s="18"/>
      <c r="G52" s="18"/>
      <c r="H52" s="18"/>
      <c r="P52" s="9"/>
      <c r="Q52" s="52"/>
    </row>
    <row r="53" spans="1:17">
      <c r="A53" s="8"/>
      <c r="B53" s="18"/>
      <c r="C53" s="18"/>
      <c r="D53" s="18"/>
      <c r="E53" s="18"/>
      <c r="F53" s="18"/>
      <c r="G53" s="18"/>
      <c r="H53" s="18"/>
      <c r="P53" s="9"/>
      <c r="Q53" s="52"/>
    </row>
    <row r="54" spans="1:17">
      <c r="A54" s="8"/>
      <c r="B54" s="18"/>
      <c r="C54" s="18"/>
      <c r="D54" s="18"/>
      <c r="E54" s="18"/>
      <c r="F54" s="18"/>
      <c r="G54" s="18"/>
      <c r="H54" s="18"/>
      <c r="P54" s="9"/>
      <c r="Q54" s="52"/>
    </row>
    <row r="55" spans="1:17">
      <c r="A55" s="8"/>
      <c r="B55" s="18"/>
      <c r="C55" s="18"/>
      <c r="D55" s="18"/>
      <c r="E55" s="18"/>
      <c r="F55" s="18"/>
      <c r="G55" s="18"/>
      <c r="H55" s="18"/>
      <c r="P55" s="9"/>
      <c r="Q55" s="52"/>
    </row>
    <row r="56" spans="1:17">
      <c r="A56" s="8"/>
      <c r="B56" s="18"/>
      <c r="C56" s="18"/>
      <c r="D56" s="18"/>
      <c r="E56" s="18"/>
      <c r="F56" s="18"/>
      <c r="G56" s="18"/>
      <c r="H56" s="18"/>
      <c r="P56" s="9"/>
      <c r="Q56" s="52"/>
    </row>
    <row r="57" spans="1:17">
      <c r="A57" s="8"/>
      <c r="B57" s="18"/>
      <c r="C57" s="18"/>
      <c r="D57" s="18"/>
      <c r="E57" s="18"/>
      <c r="F57" s="18"/>
      <c r="G57" s="18"/>
      <c r="H57" s="18"/>
      <c r="P57" s="9"/>
      <c r="Q57" s="52"/>
    </row>
    <row r="58" spans="1:17">
      <c r="A58" s="8"/>
      <c r="B58" s="18"/>
      <c r="C58" s="18"/>
      <c r="D58" s="18"/>
      <c r="E58" s="18"/>
      <c r="F58" s="18"/>
      <c r="G58" s="18"/>
      <c r="H58" s="18"/>
      <c r="P58" s="9"/>
      <c r="Q58" s="18"/>
    </row>
    <row r="59" spans="1:17">
      <c r="A59" s="8"/>
      <c r="B59" s="18"/>
      <c r="C59" s="18"/>
      <c r="D59" s="18"/>
      <c r="E59" s="18"/>
      <c r="F59" s="18"/>
      <c r="G59" s="18"/>
      <c r="H59" s="18"/>
      <c r="P59" s="9"/>
      <c r="Q59" s="18"/>
    </row>
    <row r="60" spans="1:17">
      <c r="A60" s="8"/>
      <c r="B60" s="18"/>
      <c r="C60" s="18"/>
      <c r="D60" s="18"/>
      <c r="E60" s="18"/>
      <c r="F60" s="18"/>
      <c r="G60" s="18"/>
      <c r="H60" s="18"/>
      <c r="P60" s="9"/>
      <c r="Q60" s="18"/>
    </row>
    <row r="61" spans="1:17">
      <c r="A61" s="8"/>
      <c r="B61" s="18"/>
      <c r="C61" s="18"/>
      <c r="D61" s="18"/>
      <c r="E61" s="18"/>
      <c r="F61" s="18"/>
      <c r="G61" s="18"/>
      <c r="H61" s="18"/>
      <c r="P61" s="9"/>
      <c r="Q61" s="18"/>
    </row>
    <row r="62" spans="1:17">
      <c r="A62" s="8"/>
      <c r="B62" s="18"/>
      <c r="C62" s="18"/>
      <c r="D62" s="18"/>
      <c r="E62" s="18"/>
      <c r="F62" s="18"/>
      <c r="G62" s="18"/>
      <c r="H62" s="18"/>
      <c r="P62" s="9"/>
      <c r="Q62" s="18"/>
    </row>
    <row r="63" spans="1:17">
      <c r="A63" s="8"/>
      <c r="B63" s="18"/>
      <c r="C63" s="18"/>
      <c r="D63" s="18"/>
      <c r="E63" s="18"/>
      <c r="F63" s="18"/>
      <c r="G63" s="18"/>
      <c r="H63" s="18"/>
      <c r="P63" s="9"/>
      <c r="Q63" s="18"/>
    </row>
    <row r="64" spans="1:17">
      <c r="A64" s="8"/>
      <c r="B64" s="18"/>
      <c r="C64" s="18"/>
      <c r="D64" s="18"/>
      <c r="E64" s="18"/>
      <c r="F64" s="18"/>
      <c r="G64" s="18"/>
      <c r="H64" s="18"/>
      <c r="P64" s="9"/>
      <c r="Q64" s="18"/>
    </row>
    <row r="65" spans="1:17">
      <c r="A65" s="8"/>
      <c r="B65" s="18"/>
      <c r="C65" s="18"/>
      <c r="D65" s="18"/>
      <c r="E65" s="18"/>
      <c r="F65" s="18"/>
      <c r="G65" s="18"/>
      <c r="H65" s="18"/>
      <c r="P65" s="9"/>
      <c r="Q65" s="18"/>
    </row>
    <row r="66" spans="1:17">
      <c r="A66" s="8"/>
      <c r="B66" s="18"/>
      <c r="C66" s="18"/>
      <c r="D66" s="18"/>
      <c r="E66" s="18"/>
      <c r="F66" s="18"/>
      <c r="G66" s="18"/>
      <c r="H66" s="18"/>
      <c r="P66" s="9"/>
      <c r="Q66" s="18"/>
    </row>
    <row r="67" spans="1:17">
      <c r="A67" s="8"/>
      <c r="B67" s="18"/>
      <c r="C67" s="18"/>
      <c r="D67" s="18"/>
      <c r="E67" s="18"/>
      <c r="F67" s="18"/>
      <c r="G67" s="18"/>
      <c r="H67" s="18"/>
      <c r="P67" s="9"/>
      <c r="Q67" s="18"/>
    </row>
    <row r="68" spans="1:17">
      <c r="A68" s="8"/>
      <c r="B68" s="18"/>
      <c r="C68" s="18"/>
      <c r="D68" s="18"/>
      <c r="E68" s="18"/>
      <c r="F68" s="18"/>
      <c r="G68" s="18"/>
      <c r="H68" s="18"/>
      <c r="P68" s="9"/>
      <c r="Q68" s="18"/>
    </row>
    <row r="69" spans="1:17">
      <c r="A69" s="8"/>
      <c r="B69" s="18"/>
      <c r="C69" s="18"/>
      <c r="D69" s="18"/>
      <c r="E69" s="18"/>
      <c r="F69" s="18"/>
      <c r="G69" s="18"/>
      <c r="H69" s="18"/>
      <c r="P69" s="9"/>
      <c r="Q69" s="18"/>
    </row>
    <row r="70" spans="1:17">
      <c r="A70" s="8"/>
      <c r="B70" s="18"/>
      <c r="C70" s="18"/>
      <c r="D70" s="18"/>
      <c r="E70" s="18"/>
      <c r="F70" s="18"/>
      <c r="G70" s="18"/>
      <c r="H70" s="18"/>
      <c r="P70" s="9"/>
      <c r="Q70" s="18"/>
    </row>
    <row r="71" spans="1:17">
      <c r="A71" s="8"/>
      <c r="B71" s="18"/>
      <c r="C71" s="18"/>
      <c r="D71" s="18"/>
      <c r="E71" s="18"/>
      <c r="F71" s="18"/>
      <c r="G71" s="18"/>
      <c r="H71" s="18"/>
      <c r="P71" s="9"/>
      <c r="Q71" s="18"/>
    </row>
    <row r="72" spans="1:17">
      <c r="A72" s="8"/>
      <c r="B72" s="18"/>
      <c r="C72" s="18"/>
      <c r="D72" s="18"/>
      <c r="E72" s="18"/>
      <c r="F72" s="18"/>
      <c r="G72" s="18"/>
      <c r="H72" s="18"/>
      <c r="P72" s="9"/>
      <c r="Q72" s="18"/>
    </row>
    <row r="73" spans="1:17">
      <c r="A73" s="8"/>
      <c r="B73" s="18"/>
      <c r="C73" s="18"/>
      <c r="D73" s="18"/>
      <c r="E73" s="18"/>
      <c r="F73" s="18"/>
      <c r="G73" s="18"/>
      <c r="H73" s="18"/>
      <c r="P73" s="9"/>
      <c r="Q73" s="18"/>
    </row>
    <row r="74" spans="1:17">
      <c r="A74" s="8"/>
      <c r="B74" s="18"/>
      <c r="C74" s="18"/>
      <c r="D74" s="18"/>
      <c r="E74" s="18"/>
      <c r="F74" s="18"/>
      <c r="G74" s="18"/>
      <c r="H74" s="18"/>
      <c r="P74" s="9"/>
      <c r="Q74" s="18"/>
    </row>
    <row r="75" spans="1:17">
      <c r="A75" s="8"/>
      <c r="B75" s="18"/>
      <c r="C75" s="18"/>
      <c r="D75" s="18"/>
      <c r="E75" s="18"/>
      <c r="F75" s="18"/>
      <c r="G75" s="18"/>
      <c r="H75" s="18"/>
      <c r="P75" s="9"/>
      <c r="Q75" s="18"/>
    </row>
    <row r="76" spans="1:17">
      <c r="A76" s="8"/>
      <c r="B76" s="18"/>
      <c r="C76" s="18"/>
      <c r="D76" s="18"/>
      <c r="E76" s="18"/>
      <c r="F76" s="18"/>
      <c r="G76" s="18"/>
      <c r="H76" s="18"/>
      <c r="P76" s="9"/>
      <c r="Q76" s="18"/>
    </row>
    <row r="77" spans="1:17">
      <c r="A77" s="8"/>
      <c r="B77" s="18"/>
      <c r="C77" s="18"/>
      <c r="D77" s="18"/>
      <c r="E77" s="18"/>
      <c r="F77" s="18"/>
      <c r="G77" s="18"/>
      <c r="H77" s="18"/>
      <c r="P77" s="9"/>
      <c r="Q77" s="18"/>
    </row>
    <row r="78" spans="1:17">
      <c r="A78" s="8"/>
      <c r="B78" s="18"/>
      <c r="C78" s="18"/>
      <c r="D78" s="18"/>
      <c r="E78" s="18"/>
      <c r="F78" s="18"/>
      <c r="G78" s="18"/>
      <c r="H78" s="18"/>
      <c r="P78" s="9"/>
      <c r="Q78" s="18"/>
    </row>
    <row r="79" spans="1:17">
      <c r="A79" s="8"/>
      <c r="B79" s="18"/>
      <c r="C79" s="18"/>
      <c r="D79" s="18"/>
      <c r="E79" s="18"/>
      <c r="F79" s="18"/>
      <c r="G79" s="18"/>
      <c r="H79" s="18"/>
      <c r="P79" s="9"/>
      <c r="Q79" s="18"/>
    </row>
    <row r="80" spans="1:17">
      <c r="A80" s="8"/>
      <c r="B80" s="18"/>
      <c r="C80" s="18"/>
      <c r="D80" s="18"/>
      <c r="E80" s="18"/>
      <c r="F80" s="18"/>
      <c r="G80" s="18"/>
      <c r="H80" s="18"/>
      <c r="P80" s="9"/>
      <c r="Q80" s="18"/>
    </row>
    <row r="81" spans="1:17">
      <c r="A81" s="8"/>
      <c r="B81" s="18"/>
      <c r="C81" s="18"/>
      <c r="D81" s="18"/>
      <c r="E81" s="18"/>
      <c r="F81" s="18"/>
      <c r="G81" s="18"/>
      <c r="H81" s="18"/>
      <c r="P81" s="9"/>
      <c r="Q81" s="18"/>
    </row>
    <row r="82" spans="1:17">
      <c r="A82" s="8"/>
      <c r="B82" s="18"/>
      <c r="C82" s="18"/>
      <c r="D82" s="18"/>
      <c r="E82" s="18"/>
      <c r="F82" s="18"/>
      <c r="G82" s="18"/>
      <c r="H82" s="18"/>
      <c r="P82" s="9"/>
      <c r="Q82" s="18"/>
    </row>
    <row r="83" spans="1:17">
      <c r="A83" s="8"/>
      <c r="B83" s="18"/>
      <c r="C83" s="18"/>
      <c r="D83" s="18"/>
      <c r="E83" s="18"/>
      <c r="F83" s="18"/>
      <c r="G83" s="18"/>
      <c r="H83" s="18"/>
      <c r="P83" s="9"/>
      <c r="Q83" s="18"/>
    </row>
    <row r="84" spans="1:17">
      <c r="A84" s="8"/>
      <c r="B84" s="18"/>
      <c r="C84" s="18"/>
      <c r="D84" s="18"/>
      <c r="E84" s="18"/>
      <c r="F84" s="18"/>
      <c r="G84" s="18"/>
      <c r="H84" s="18"/>
      <c r="P84" s="9"/>
      <c r="Q84" s="18"/>
    </row>
    <row r="85" spans="1:17">
      <c r="A85" s="8"/>
      <c r="B85" s="18"/>
      <c r="C85" s="18"/>
      <c r="D85" s="18"/>
      <c r="E85" s="18"/>
      <c r="F85" s="18"/>
      <c r="G85" s="18"/>
      <c r="H85" s="18"/>
      <c r="P85" s="18"/>
      <c r="Q85" s="18"/>
    </row>
    <row r="86" spans="1:17">
      <c r="A86" s="8"/>
      <c r="B86" s="18"/>
      <c r="C86" s="18"/>
      <c r="D86" s="18"/>
      <c r="E86" s="18"/>
      <c r="F86" s="18"/>
      <c r="G86" s="18"/>
      <c r="H86" s="18"/>
      <c r="P86" s="18"/>
      <c r="Q86" s="18"/>
    </row>
    <row r="87" spans="1:17">
      <c r="A87" s="8"/>
      <c r="B87" s="18"/>
      <c r="C87" s="18"/>
      <c r="D87" s="18"/>
      <c r="E87" s="18"/>
      <c r="F87" s="18"/>
      <c r="G87" s="18"/>
      <c r="H87" s="18"/>
      <c r="P87" s="18"/>
      <c r="Q87" s="18"/>
    </row>
    <row r="88" spans="1:17">
      <c r="A88" s="8"/>
      <c r="B88" s="18"/>
      <c r="C88" s="18"/>
      <c r="D88" s="18"/>
      <c r="E88" s="18"/>
      <c r="F88" s="18"/>
      <c r="G88" s="18"/>
      <c r="H88" s="18"/>
      <c r="P88" s="9"/>
      <c r="Q88" s="18"/>
    </row>
    <row r="89" spans="1:17">
      <c r="A89" s="8"/>
      <c r="B89" s="18"/>
      <c r="C89" s="18"/>
      <c r="D89" s="18"/>
      <c r="E89" s="18"/>
      <c r="F89" s="18"/>
      <c r="G89" s="18"/>
      <c r="H89" s="18"/>
      <c r="P89" s="9"/>
      <c r="Q89" s="18"/>
    </row>
    <row r="90" spans="1:17">
      <c r="A90" s="8"/>
      <c r="B90" s="18"/>
      <c r="C90" s="18"/>
      <c r="D90" s="18"/>
      <c r="E90" s="18"/>
      <c r="F90" s="18"/>
      <c r="G90" s="18"/>
      <c r="H90" s="18"/>
      <c r="P90" s="9"/>
      <c r="Q90" s="18"/>
    </row>
    <row r="91" spans="1:17">
      <c r="A91" s="8"/>
      <c r="B91" s="18"/>
      <c r="C91" s="18"/>
      <c r="D91" s="18"/>
      <c r="E91" s="18"/>
      <c r="F91" s="18"/>
      <c r="G91" s="18"/>
      <c r="H91" s="18"/>
      <c r="P91" s="9"/>
      <c r="Q91" s="18"/>
    </row>
    <row r="92" spans="1:17">
      <c r="A92" s="8"/>
      <c r="B92" s="18"/>
      <c r="C92" s="18"/>
      <c r="D92" s="18"/>
      <c r="E92" s="18"/>
      <c r="F92" s="18"/>
      <c r="G92" s="18"/>
      <c r="H92" s="18"/>
      <c r="P92" s="9"/>
      <c r="Q92" s="18"/>
    </row>
    <row r="93" spans="1:17">
      <c r="A93" s="8"/>
      <c r="B93" s="18"/>
      <c r="C93" s="18"/>
      <c r="D93" s="18"/>
      <c r="E93" s="18"/>
      <c r="F93" s="18"/>
      <c r="G93" s="18"/>
      <c r="H93" s="18"/>
      <c r="P93" s="9"/>
      <c r="Q93" s="18"/>
    </row>
    <row r="94" spans="1:17">
      <c r="A94" s="8"/>
      <c r="B94" s="18"/>
      <c r="C94" s="18"/>
      <c r="D94" s="18"/>
      <c r="E94" s="18"/>
      <c r="F94" s="18"/>
      <c r="G94" s="18"/>
      <c r="H94" s="18"/>
      <c r="P94" s="18"/>
      <c r="Q94" s="18"/>
    </row>
    <row r="95" spans="1:17">
      <c r="A95" s="8"/>
      <c r="B95" s="18"/>
      <c r="C95" s="18"/>
      <c r="D95" s="18"/>
      <c r="E95" s="18"/>
      <c r="F95" s="18"/>
      <c r="G95" s="18"/>
      <c r="H95" s="18"/>
      <c r="P95" s="7"/>
      <c r="Q95" s="18"/>
    </row>
    <row r="96" spans="1:17">
      <c r="A96" s="8"/>
      <c r="B96" s="18"/>
      <c r="C96" s="18"/>
      <c r="D96" s="18"/>
      <c r="E96" s="18"/>
      <c r="F96" s="18"/>
      <c r="G96" s="18"/>
      <c r="H96" s="18"/>
      <c r="P96" s="7"/>
      <c r="Q96" s="18"/>
    </row>
    <row r="97" spans="1:17">
      <c r="A97" s="8"/>
      <c r="B97" s="18"/>
      <c r="C97" s="18"/>
      <c r="D97" s="18"/>
      <c r="E97" s="18"/>
      <c r="F97" s="18"/>
      <c r="G97" s="18"/>
      <c r="H97" s="18"/>
      <c r="P97" s="7"/>
      <c r="Q97" s="18"/>
    </row>
    <row r="98" spans="1:17">
      <c r="A98" s="8"/>
      <c r="B98" s="18"/>
      <c r="C98" s="18"/>
      <c r="D98" s="18"/>
      <c r="E98" s="18"/>
      <c r="F98" s="18"/>
      <c r="G98" s="18"/>
      <c r="H98" s="18"/>
      <c r="P98" s="9"/>
      <c r="Q98" s="18"/>
    </row>
    <row r="99" spans="1:17">
      <c r="A99" s="8"/>
      <c r="B99" s="18"/>
      <c r="C99" s="18"/>
      <c r="D99" s="18"/>
      <c r="E99" s="18"/>
      <c r="F99" s="18"/>
      <c r="G99" s="18"/>
      <c r="H99" s="18"/>
      <c r="P99" s="18"/>
      <c r="Q99" s="18"/>
    </row>
    <row r="100" spans="1:17">
      <c r="A100" s="8"/>
      <c r="B100" s="18"/>
      <c r="C100" s="18"/>
      <c r="D100" s="18"/>
      <c r="E100" s="18"/>
      <c r="F100" s="18"/>
      <c r="G100" s="18"/>
      <c r="H100" s="18"/>
    </row>
    <row r="101" spans="1:17">
      <c r="A101" s="8"/>
      <c r="B101" s="18"/>
      <c r="C101" s="18"/>
      <c r="D101" s="18"/>
      <c r="E101" s="18"/>
      <c r="F101" s="18"/>
      <c r="G101" s="18"/>
      <c r="H101" s="18"/>
    </row>
    <row r="102" spans="1:17">
      <c r="A102" s="8"/>
      <c r="B102" s="18"/>
      <c r="C102" s="18"/>
      <c r="D102" s="18"/>
      <c r="E102" s="18"/>
      <c r="F102" s="18"/>
      <c r="G102" s="18"/>
      <c r="H102" s="18"/>
    </row>
    <row r="103" spans="1:17">
      <c r="A103" s="8"/>
      <c r="B103" s="18"/>
      <c r="C103" s="18"/>
      <c r="D103" s="18"/>
      <c r="E103" s="18"/>
      <c r="F103" s="18"/>
      <c r="G103" s="18"/>
      <c r="H103" s="18"/>
    </row>
    <row r="104" spans="1:17">
      <c r="A104" s="8"/>
      <c r="B104" s="18"/>
      <c r="C104" s="18"/>
      <c r="D104" s="18"/>
      <c r="E104" s="18"/>
      <c r="F104" s="18"/>
      <c r="G104" s="18"/>
      <c r="H104" s="18"/>
    </row>
    <row r="105" spans="1:17">
      <c r="A105" s="8"/>
      <c r="B105" s="18"/>
      <c r="C105" s="18"/>
      <c r="D105" s="18"/>
      <c r="E105" s="18"/>
      <c r="F105" s="18"/>
      <c r="G105" s="18"/>
      <c r="H105" s="18"/>
    </row>
    <row r="106" spans="1:17">
      <c r="A106" s="8"/>
      <c r="B106" s="18"/>
      <c r="C106" s="18"/>
      <c r="D106" s="18"/>
      <c r="E106" s="18"/>
      <c r="F106" s="18"/>
      <c r="G106" s="18"/>
      <c r="H106" s="18"/>
    </row>
    <row r="107" spans="1:17">
      <c r="A107" s="8"/>
      <c r="B107" s="18"/>
      <c r="C107" s="18"/>
      <c r="D107" s="18"/>
      <c r="E107" s="18"/>
      <c r="F107" s="18"/>
      <c r="G107" s="18"/>
      <c r="H107" s="18"/>
    </row>
    <row r="108" spans="1:17">
      <c r="A108" s="8"/>
      <c r="B108" s="18"/>
      <c r="C108" s="18"/>
      <c r="D108" s="18"/>
      <c r="E108" s="18"/>
      <c r="F108" s="18"/>
      <c r="G108" s="18"/>
      <c r="H108" s="18"/>
    </row>
    <row r="109" spans="1:17">
      <c r="A109" s="8"/>
      <c r="B109" s="18"/>
      <c r="C109" s="18"/>
      <c r="D109" s="18"/>
      <c r="E109" s="18"/>
      <c r="F109" s="18"/>
      <c r="G109" s="18"/>
      <c r="H109" s="18"/>
    </row>
    <row r="110" spans="1:17">
      <c r="A110" s="8"/>
      <c r="B110" s="18"/>
      <c r="C110" s="18"/>
      <c r="D110" s="18"/>
      <c r="E110" s="18"/>
      <c r="F110" s="18"/>
      <c r="G110" s="18"/>
      <c r="H110" s="18"/>
    </row>
    <row r="111" spans="1:17">
      <c r="A111" s="8"/>
      <c r="B111" s="18"/>
      <c r="C111" s="18"/>
      <c r="D111" s="18"/>
      <c r="E111" s="18"/>
      <c r="F111" s="18"/>
      <c r="G111" s="18"/>
      <c r="H111" s="18"/>
    </row>
    <row r="112" spans="1:17">
      <c r="A112" s="8"/>
      <c r="B112" s="18"/>
      <c r="C112" s="18"/>
      <c r="D112" s="18"/>
      <c r="E112" s="18"/>
      <c r="F112" s="18"/>
      <c r="G112" s="18"/>
      <c r="H112" s="18"/>
    </row>
    <row r="113" spans="1:8">
      <c r="A113" s="8"/>
      <c r="B113" s="18"/>
      <c r="C113" s="18"/>
      <c r="D113" s="18"/>
      <c r="E113" s="18"/>
      <c r="F113" s="18"/>
      <c r="G113" s="18"/>
      <c r="H113" s="18"/>
    </row>
    <row r="114" spans="1:8">
      <c r="A114" s="8"/>
      <c r="B114" s="18"/>
      <c r="C114" s="18"/>
      <c r="D114" s="18"/>
      <c r="E114" s="18"/>
      <c r="F114" s="18"/>
      <c r="G114" s="18"/>
      <c r="H114" s="18"/>
    </row>
    <row r="115" spans="1:8">
      <c r="A115" s="8"/>
      <c r="B115" s="18"/>
      <c r="C115" s="18"/>
      <c r="D115" s="18"/>
      <c r="E115" s="18"/>
      <c r="F115" s="18"/>
      <c r="G115" s="18"/>
      <c r="H115" s="18"/>
    </row>
    <row r="116" spans="1:8">
      <c r="A116" s="8"/>
      <c r="B116" s="18"/>
      <c r="C116" s="18"/>
      <c r="D116" s="18"/>
      <c r="E116" s="18"/>
      <c r="F116" s="18"/>
      <c r="G116" s="18"/>
      <c r="H116" s="18"/>
    </row>
    <row r="117" spans="1:8">
      <c r="A117" s="8"/>
      <c r="B117" s="18"/>
      <c r="C117" s="18"/>
      <c r="D117" s="18"/>
      <c r="E117" s="18"/>
      <c r="F117" s="18"/>
      <c r="G117" s="18"/>
      <c r="H117" s="18"/>
    </row>
    <row r="118" spans="1:8">
      <c r="A118" s="8"/>
      <c r="B118" s="18"/>
      <c r="C118" s="18"/>
      <c r="D118" s="18"/>
      <c r="E118" s="18"/>
      <c r="F118" s="18"/>
      <c r="G118" s="18"/>
      <c r="H118" s="18"/>
    </row>
    <row r="119" spans="1:8">
      <c r="A119" s="8"/>
      <c r="B119" s="18"/>
      <c r="C119" s="18"/>
      <c r="D119" s="18"/>
      <c r="E119" s="18"/>
      <c r="F119" s="18"/>
      <c r="G119" s="18"/>
      <c r="H119" s="18"/>
    </row>
    <row r="120" spans="1:8">
      <c r="A120" s="8"/>
      <c r="B120" s="18"/>
      <c r="C120" s="18"/>
      <c r="D120" s="18"/>
      <c r="E120" s="18"/>
      <c r="F120" s="18"/>
      <c r="G120" s="18"/>
      <c r="H120" s="18"/>
    </row>
    <row r="121" spans="1:8">
      <c r="A121" s="8"/>
      <c r="B121" s="18"/>
      <c r="C121" s="18"/>
      <c r="D121" s="18"/>
      <c r="E121" s="18"/>
      <c r="F121" s="18"/>
      <c r="G121" s="18"/>
      <c r="H121" s="18"/>
    </row>
    <row r="122" spans="1:8">
      <c r="A122" s="8"/>
      <c r="B122" s="18"/>
      <c r="C122" s="18"/>
      <c r="D122" s="18"/>
      <c r="E122" s="18"/>
      <c r="F122" s="18"/>
      <c r="G122" s="18"/>
      <c r="H122" s="18"/>
    </row>
    <row r="123" spans="1:8">
      <c r="A123" s="8"/>
      <c r="B123" s="18"/>
      <c r="C123" s="18"/>
      <c r="D123" s="18"/>
      <c r="E123" s="18"/>
      <c r="F123" s="18"/>
      <c r="G123" s="18"/>
      <c r="H123" s="18"/>
    </row>
    <row r="124" spans="1:8">
      <c r="A124" s="8"/>
      <c r="B124" s="18"/>
      <c r="C124" s="18"/>
      <c r="D124" s="18"/>
      <c r="E124" s="18"/>
      <c r="F124" s="18"/>
      <c r="G124" s="18"/>
      <c r="H124" s="18"/>
    </row>
    <row r="125" spans="1:8">
      <c r="A125" s="8"/>
      <c r="B125" s="18"/>
      <c r="C125" s="18"/>
      <c r="D125" s="18"/>
      <c r="E125" s="18"/>
      <c r="F125" s="18"/>
      <c r="G125" s="18"/>
      <c r="H125" s="18"/>
    </row>
    <row r="126" spans="1:8">
      <c r="A126" s="8"/>
      <c r="B126" s="18"/>
      <c r="C126" s="18"/>
      <c r="D126" s="18"/>
      <c r="E126" s="18"/>
      <c r="F126" s="18"/>
      <c r="G126" s="18"/>
      <c r="H126" s="18"/>
    </row>
    <row r="127" spans="1:8">
      <c r="A127" s="8"/>
      <c r="B127" s="18"/>
      <c r="C127" s="18"/>
      <c r="D127" s="18"/>
      <c r="E127" s="18"/>
      <c r="F127" s="18"/>
      <c r="G127" s="18"/>
      <c r="H127" s="18"/>
    </row>
    <row r="128" spans="1:8">
      <c r="A128" s="8"/>
      <c r="B128" s="18"/>
      <c r="C128" s="18"/>
      <c r="D128" s="18"/>
      <c r="E128" s="18"/>
      <c r="F128" s="18"/>
      <c r="G128" s="18"/>
      <c r="H128" s="18"/>
    </row>
    <row r="129" spans="1:8">
      <c r="A129" s="8"/>
      <c r="B129" s="18"/>
      <c r="C129" s="18"/>
      <c r="D129" s="18"/>
      <c r="E129" s="18"/>
      <c r="F129" s="18"/>
      <c r="G129" s="18"/>
      <c r="H129" s="18"/>
    </row>
    <row r="130" spans="1:8">
      <c r="A130" s="8"/>
      <c r="B130" s="18"/>
      <c r="C130" s="18"/>
      <c r="D130" s="18"/>
      <c r="E130" s="18"/>
      <c r="F130" s="18"/>
      <c r="G130" s="18"/>
      <c r="H130" s="18"/>
    </row>
    <row r="131" spans="1:8">
      <c r="A131" s="8"/>
      <c r="B131" s="18"/>
      <c r="C131" s="18"/>
      <c r="D131" s="18"/>
      <c r="E131" s="18"/>
      <c r="F131" s="18"/>
      <c r="G131" s="18"/>
      <c r="H131" s="18"/>
    </row>
    <row r="132" spans="1:8">
      <c r="A132" s="8"/>
      <c r="B132" s="18"/>
      <c r="C132" s="18"/>
      <c r="D132" s="18"/>
      <c r="E132" s="18"/>
      <c r="F132" s="18"/>
      <c r="G132" s="18"/>
      <c r="H132" s="18"/>
    </row>
    <row r="133" spans="1:8">
      <c r="A133" s="8"/>
      <c r="B133" s="18"/>
      <c r="C133" s="18"/>
      <c r="D133" s="18"/>
      <c r="E133" s="18"/>
      <c r="F133" s="18"/>
      <c r="G133" s="18"/>
      <c r="H133" s="18"/>
    </row>
    <row r="134" spans="1:8">
      <c r="A134" s="8"/>
      <c r="B134" s="18"/>
      <c r="C134" s="18"/>
      <c r="D134" s="18"/>
      <c r="E134" s="18"/>
      <c r="F134" s="18"/>
      <c r="G134" s="18"/>
      <c r="H134" s="18"/>
    </row>
    <row r="135" spans="1:8">
      <c r="A135" s="8"/>
      <c r="B135" s="18"/>
      <c r="C135" s="18"/>
      <c r="D135" s="18"/>
      <c r="E135" s="18"/>
      <c r="F135" s="18"/>
      <c r="G135" s="18"/>
      <c r="H135" s="18"/>
    </row>
    <row r="136" spans="1:8">
      <c r="A136" s="8"/>
      <c r="B136" s="18"/>
      <c r="C136" s="18"/>
      <c r="D136" s="18"/>
      <c r="E136" s="18"/>
      <c r="F136" s="18"/>
      <c r="G136" s="18"/>
      <c r="H136" s="18"/>
    </row>
    <row r="137" spans="1:8">
      <c r="A137" s="8"/>
      <c r="B137" s="18"/>
      <c r="C137" s="18"/>
      <c r="D137" s="18"/>
      <c r="E137" s="18"/>
      <c r="F137" s="18"/>
      <c r="G137" s="18"/>
      <c r="H137" s="18"/>
    </row>
    <row r="138" spans="1:8">
      <c r="A138" s="8"/>
      <c r="B138" s="18"/>
      <c r="C138" s="18"/>
      <c r="D138" s="18"/>
      <c r="E138" s="18"/>
      <c r="F138" s="18"/>
      <c r="G138" s="18"/>
      <c r="H138" s="18"/>
    </row>
    <row r="139" spans="1:8">
      <c r="A139" s="8"/>
      <c r="B139" s="18"/>
      <c r="C139" s="18"/>
      <c r="D139" s="18"/>
      <c r="E139" s="18"/>
      <c r="F139" s="18"/>
      <c r="G139" s="18"/>
      <c r="H139" s="18"/>
    </row>
    <row r="140" spans="1:8">
      <c r="A140" s="8"/>
      <c r="B140" s="18"/>
      <c r="C140" s="18"/>
      <c r="D140" s="18"/>
      <c r="E140" s="18"/>
      <c r="F140" s="18"/>
      <c r="G140" s="18"/>
      <c r="H140" s="18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2"/>
  <sheetViews>
    <sheetView workbookViewId="0">
      <pane ySplit="1" topLeftCell="A2" activePane="bottomLeft" state="frozen"/>
      <selection pane="bottomLeft"/>
    </sheetView>
  </sheetViews>
  <sheetFormatPr baseColWidth="10" defaultRowHeight="14" x14ac:dyDescent="0"/>
  <cols>
    <col min="1" max="1" width="36.1640625" customWidth="1"/>
    <col min="3" max="3" width="15.6640625" customWidth="1"/>
    <col min="4" max="4" width="19.83203125" customWidth="1"/>
    <col min="5" max="5" width="17.33203125" customWidth="1"/>
    <col min="6" max="6" width="14.83203125" customWidth="1"/>
    <col min="7" max="7" width="9" customWidth="1"/>
    <col min="8" max="8" width="14.5" customWidth="1"/>
    <col min="11" max="11" width="14" bestFit="1" customWidth="1"/>
    <col min="12" max="12" width="6" bestFit="1" customWidth="1"/>
    <col min="13" max="13" width="8" customWidth="1"/>
    <col min="14" max="14" width="13.6640625" bestFit="1" customWidth="1"/>
    <col min="15" max="15" width="7.6640625" bestFit="1" customWidth="1"/>
    <col min="16" max="16" width="27.33203125" bestFit="1" customWidth="1"/>
    <col min="17" max="17" width="58.5" bestFit="1" customWidth="1"/>
    <col min="18" max="18" width="5.1640625" customWidth="1"/>
    <col min="19" max="19" width="8.1640625" customWidth="1"/>
    <col min="20" max="20" width="8.6640625" bestFit="1" customWidth="1"/>
    <col min="21" max="21" width="3.83203125" customWidth="1"/>
    <col min="22" max="22" width="8" customWidth="1"/>
    <col min="23" max="23" width="8.5" bestFit="1" customWidth="1"/>
    <col min="24" max="24" width="5" customWidth="1"/>
    <col min="27" max="27" width="5" customWidth="1"/>
  </cols>
  <sheetData>
    <row r="1" spans="1:29" ht="16">
      <c r="A1" s="3" t="s">
        <v>9</v>
      </c>
      <c r="B1" s="3" t="s">
        <v>20</v>
      </c>
      <c r="C1" s="3" t="s">
        <v>21</v>
      </c>
      <c r="D1" s="3" t="s">
        <v>23</v>
      </c>
      <c r="E1" s="3" t="s">
        <v>24</v>
      </c>
      <c r="F1" s="3" t="s">
        <v>10</v>
      </c>
      <c r="G1" s="3" t="s">
        <v>22</v>
      </c>
      <c r="H1" s="3" t="s">
        <v>8</v>
      </c>
      <c r="K1" s="3" t="s">
        <v>8</v>
      </c>
      <c r="L1" s="3" t="s">
        <v>22</v>
      </c>
      <c r="M1" s="3" t="s">
        <v>3466</v>
      </c>
      <c r="N1" s="40" t="s">
        <v>3280</v>
      </c>
      <c r="O1" s="40" t="s">
        <v>3279</v>
      </c>
      <c r="P1" s="3" t="s">
        <v>23</v>
      </c>
      <c r="Q1" s="40" t="s">
        <v>3309</v>
      </c>
      <c r="R1" s="40"/>
      <c r="S1" s="125" t="s">
        <v>3450</v>
      </c>
      <c r="T1" s="125" t="s">
        <v>3451</v>
      </c>
      <c r="U1" s="126"/>
      <c r="V1" s="125" t="s">
        <v>3452</v>
      </c>
      <c r="W1" s="125" t="s">
        <v>3453</v>
      </c>
      <c r="Y1" s="3" t="s">
        <v>3480</v>
      </c>
      <c r="Z1" s="3" t="s">
        <v>3481</v>
      </c>
      <c r="AB1" s="3" t="s">
        <v>3482</v>
      </c>
      <c r="AC1" s="3" t="s">
        <v>3483</v>
      </c>
    </row>
    <row r="2" spans="1:29" ht="15">
      <c r="A2" s="8" t="str">
        <f t="shared" ref="A2:A7" si="0">CONCATENATE("RV_",B2,"_",D2,"_",G2,"_",E2)</f>
        <v>RV_AF325471_China_Goat_1986</v>
      </c>
      <c r="B2" s="6" t="s">
        <v>375</v>
      </c>
      <c r="C2" s="6" t="s">
        <v>376</v>
      </c>
      <c r="D2" s="6" t="s">
        <v>377</v>
      </c>
      <c r="E2" s="6">
        <v>1986</v>
      </c>
      <c r="F2" s="6" t="s">
        <v>13</v>
      </c>
      <c r="G2" s="6" t="s">
        <v>368</v>
      </c>
      <c r="H2" s="7" t="s">
        <v>456</v>
      </c>
      <c r="K2" s="7" t="s">
        <v>456</v>
      </c>
      <c r="L2" s="67" t="s">
        <v>368</v>
      </c>
      <c r="M2" s="132">
        <v>48</v>
      </c>
      <c r="N2" s="66" t="s">
        <v>3276</v>
      </c>
      <c r="O2" s="66">
        <v>25</v>
      </c>
      <c r="P2" s="66" t="s">
        <v>365</v>
      </c>
      <c r="Q2" s="103" t="s">
        <v>3383</v>
      </c>
      <c r="R2" s="66"/>
      <c r="S2" s="71">
        <v>0.68425999999999998</v>
      </c>
      <c r="T2" s="71">
        <v>0.68425999999999998</v>
      </c>
      <c r="V2" s="71">
        <v>0.68425999999999998</v>
      </c>
      <c r="W2" s="71">
        <v>0.68425999999999998</v>
      </c>
      <c r="Y2" s="43"/>
      <c r="Z2" s="71"/>
      <c r="AA2" s="143"/>
      <c r="AB2" s="43"/>
      <c r="AC2" s="143"/>
    </row>
    <row r="3" spans="1:29" ht="15">
      <c r="A3" s="8" t="str">
        <f t="shared" si="0"/>
        <v>RV_AY062044_Pakistan_Goat_Unknown</v>
      </c>
      <c r="B3" s="6" t="s">
        <v>378</v>
      </c>
      <c r="C3" s="6" t="s">
        <v>379</v>
      </c>
      <c r="D3" s="6" t="s">
        <v>380</v>
      </c>
      <c r="E3" s="14" t="s">
        <v>11</v>
      </c>
      <c r="F3" s="6" t="s">
        <v>13</v>
      </c>
      <c r="G3" s="6" t="s">
        <v>368</v>
      </c>
      <c r="H3" s="7" t="s">
        <v>456</v>
      </c>
      <c r="K3" s="7" t="s">
        <v>456</v>
      </c>
      <c r="L3" s="67" t="s">
        <v>368</v>
      </c>
      <c r="M3" s="132">
        <v>24</v>
      </c>
      <c r="N3" s="66" t="s">
        <v>3276</v>
      </c>
      <c r="O3" s="66">
        <v>9</v>
      </c>
      <c r="P3" s="96" t="s">
        <v>18</v>
      </c>
      <c r="Q3" s="103" t="s">
        <v>3379</v>
      </c>
      <c r="R3" s="66"/>
      <c r="S3" s="71"/>
      <c r="T3" s="71"/>
      <c r="V3" s="71">
        <v>0.66900000000000004</v>
      </c>
      <c r="W3" s="71">
        <v>0.66900000000000004</v>
      </c>
      <c r="Y3" s="43"/>
      <c r="Z3" s="71"/>
      <c r="AA3" s="143"/>
      <c r="AB3" s="43">
        <v>0.20200000000000001</v>
      </c>
      <c r="AC3" s="43">
        <v>0.20200000000000001</v>
      </c>
    </row>
    <row r="4" spans="1:29" ht="15">
      <c r="A4" s="8" t="str">
        <f t="shared" si="0"/>
        <v>RV_AY353896_Pakistan_Goat_Unknown</v>
      </c>
      <c r="B4" s="6" t="s">
        <v>397</v>
      </c>
      <c r="C4" s="6" t="s">
        <v>395</v>
      </c>
      <c r="D4" s="6" t="s">
        <v>396</v>
      </c>
      <c r="E4" s="14" t="s">
        <v>11</v>
      </c>
      <c r="F4" s="6" t="s">
        <v>13</v>
      </c>
      <c r="G4" s="6" t="s">
        <v>368</v>
      </c>
      <c r="H4" s="7" t="s">
        <v>456</v>
      </c>
      <c r="K4" s="7" t="s">
        <v>456</v>
      </c>
      <c r="L4" s="67" t="s">
        <v>368</v>
      </c>
      <c r="M4" s="132">
        <v>153</v>
      </c>
      <c r="N4" s="66" t="s">
        <v>3276</v>
      </c>
      <c r="O4" s="66">
        <v>13</v>
      </c>
      <c r="P4" s="84" t="s">
        <v>334</v>
      </c>
      <c r="Q4" s="139" t="s">
        <v>3380</v>
      </c>
      <c r="R4" s="84"/>
      <c r="S4" s="71">
        <v>0.79700000000000004</v>
      </c>
      <c r="T4" s="71">
        <v>0.79700000000000004</v>
      </c>
      <c r="V4" s="71"/>
      <c r="W4" s="71"/>
      <c r="Y4" s="43"/>
      <c r="Z4" s="71"/>
      <c r="AA4" s="143"/>
      <c r="AB4" s="43"/>
      <c r="AC4" s="143"/>
    </row>
    <row r="5" spans="1:29" ht="15">
      <c r="A5" s="8" t="str">
        <f t="shared" si="0"/>
        <v>RV_AY987483_India_Goat_1998</v>
      </c>
      <c r="B5" s="6" t="s">
        <v>404</v>
      </c>
      <c r="C5" s="6" t="s">
        <v>405</v>
      </c>
      <c r="D5" s="6" t="s">
        <v>365</v>
      </c>
      <c r="E5" s="6">
        <v>1998</v>
      </c>
      <c r="F5" s="6" t="s">
        <v>13</v>
      </c>
      <c r="G5" s="6" t="s">
        <v>368</v>
      </c>
      <c r="H5" s="7" t="s">
        <v>456</v>
      </c>
      <c r="K5" s="7" t="s">
        <v>456</v>
      </c>
      <c r="L5" s="67" t="s">
        <v>368</v>
      </c>
      <c r="M5" s="132">
        <v>214</v>
      </c>
      <c r="N5" s="66" t="s">
        <v>3276</v>
      </c>
      <c r="O5" s="66">
        <v>30</v>
      </c>
      <c r="P5" s="66" t="s">
        <v>3299</v>
      </c>
      <c r="Q5" s="103" t="s">
        <v>3382</v>
      </c>
      <c r="R5" s="84"/>
      <c r="S5" s="71">
        <v>0.73699999999999999</v>
      </c>
      <c r="T5" s="62"/>
      <c r="V5" s="71"/>
      <c r="W5" s="62"/>
      <c r="Y5" s="43">
        <v>0.1</v>
      </c>
      <c r="Z5" s="43"/>
      <c r="AA5" s="143"/>
      <c r="AB5" s="43"/>
      <c r="AC5" s="143"/>
    </row>
    <row r="6" spans="1:29" ht="15">
      <c r="A6" s="8" t="str">
        <f t="shared" si="0"/>
        <v>RV_AY987484_India_Goat_1999</v>
      </c>
      <c r="B6" s="6" t="s">
        <v>406</v>
      </c>
      <c r="C6" s="6" t="s">
        <v>407</v>
      </c>
      <c r="D6" s="6" t="s">
        <v>365</v>
      </c>
      <c r="E6" s="6">
        <v>1999</v>
      </c>
      <c r="F6" s="6" t="s">
        <v>13</v>
      </c>
      <c r="G6" s="6" t="s">
        <v>368</v>
      </c>
      <c r="H6" s="7" t="s">
        <v>456</v>
      </c>
      <c r="K6" s="7" t="s">
        <v>456</v>
      </c>
      <c r="L6" s="67" t="s">
        <v>368</v>
      </c>
      <c r="M6" s="132">
        <v>265</v>
      </c>
      <c r="N6" s="66" t="s">
        <v>3276</v>
      </c>
      <c r="O6" s="66">
        <v>30</v>
      </c>
      <c r="P6" s="66" t="s">
        <v>3300</v>
      </c>
      <c r="Q6" s="103" t="s">
        <v>3382</v>
      </c>
      <c r="R6" s="66"/>
      <c r="S6" s="71">
        <v>0.72599999999999998</v>
      </c>
      <c r="T6" s="71">
        <v>0.72599999999999998</v>
      </c>
      <c r="V6" s="71"/>
      <c r="W6" s="71"/>
      <c r="Y6" s="43">
        <v>0.1</v>
      </c>
      <c r="Z6" s="71">
        <v>0.1</v>
      </c>
      <c r="AA6" s="143"/>
      <c r="AB6" s="43"/>
      <c r="AC6" s="143"/>
    </row>
    <row r="7" spans="1:29" ht="15">
      <c r="A7" s="8" t="str">
        <f t="shared" si="0"/>
        <v>RV_EU086154_Nepal_Goat_1998</v>
      </c>
      <c r="B7" s="6" t="s">
        <v>424</v>
      </c>
      <c r="C7" s="6" t="s">
        <v>425</v>
      </c>
      <c r="D7" s="6" t="s">
        <v>426</v>
      </c>
      <c r="E7" s="6">
        <v>1998</v>
      </c>
      <c r="F7" s="6" t="s">
        <v>13</v>
      </c>
      <c r="G7" s="6" t="s">
        <v>368</v>
      </c>
      <c r="H7" s="7" t="s">
        <v>456</v>
      </c>
      <c r="K7" s="7" t="s">
        <v>456</v>
      </c>
      <c r="L7" s="67" t="s">
        <v>368</v>
      </c>
      <c r="M7" s="132">
        <v>298</v>
      </c>
      <c r="N7" s="66" t="s">
        <v>3276</v>
      </c>
      <c r="O7" s="66">
        <v>30</v>
      </c>
      <c r="P7" s="66" t="s">
        <v>3301</v>
      </c>
      <c r="Q7" s="103" t="s">
        <v>3382</v>
      </c>
      <c r="R7" s="66"/>
      <c r="S7" s="71">
        <v>0.67100000000000004</v>
      </c>
      <c r="T7" s="62"/>
      <c r="V7" s="71"/>
      <c r="W7" s="62"/>
      <c r="Y7" s="43">
        <v>0.13</v>
      </c>
      <c r="Z7" s="43"/>
      <c r="AA7" s="143"/>
      <c r="AB7" s="43"/>
      <c r="AC7" s="143"/>
    </row>
    <row r="8" spans="1:29" ht="15">
      <c r="A8" s="25"/>
      <c r="B8" s="26"/>
      <c r="C8" s="26"/>
      <c r="D8" s="26"/>
      <c r="E8" s="26"/>
      <c r="F8" s="26"/>
      <c r="G8" s="26"/>
      <c r="H8" s="31"/>
      <c r="K8" s="7" t="s">
        <v>456</v>
      </c>
      <c r="L8" s="67" t="s">
        <v>368</v>
      </c>
      <c r="M8" s="132">
        <v>492</v>
      </c>
      <c r="N8" s="66" t="s">
        <v>3276</v>
      </c>
      <c r="O8" s="66">
        <v>30</v>
      </c>
      <c r="P8" s="66" t="s">
        <v>3302</v>
      </c>
      <c r="Q8" s="103" t="s">
        <v>3382</v>
      </c>
      <c r="R8" s="66"/>
      <c r="S8" s="71">
        <v>0.65400000000000003</v>
      </c>
      <c r="T8" s="62"/>
      <c r="V8" s="71"/>
      <c r="W8" s="62"/>
      <c r="Y8" s="43">
        <v>0.1</v>
      </c>
      <c r="Z8" s="43"/>
      <c r="AA8" s="143"/>
      <c r="AB8" s="43"/>
      <c r="AC8" s="143"/>
    </row>
    <row r="9" spans="1:29" ht="15">
      <c r="A9" s="8" t="str">
        <f t="shared" ref="A9:A46" si="1">CONCATENATE("RV_",B9,"_",D9,"_",G9,"_",E9)</f>
        <v>RV_AB206437_Brazil_Goat_2003</v>
      </c>
      <c r="B9" s="6" t="s">
        <v>366</v>
      </c>
      <c r="C9" s="6" t="s">
        <v>367</v>
      </c>
      <c r="D9" s="6" t="s">
        <v>256</v>
      </c>
      <c r="E9" s="14">
        <v>2003</v>
      </c>
      <c r="F9" s="6" t="s">
        <v>12</v>
      </c>
      <c r="G9" s="6" t="s">
        <v>368</v>
      </c>
      <c r="H9" s="7" t="s">
        <v>456</v>
      </c>
      <c r="K9" s="7" t="s">
        <v>456</v>
      </c>
      <c r="L9" s="67" t="s">
        <v>368</v>
      </c>
      <c r="M9" s="132">
        <v>749</v>
      </c>
      <c r="N9" s="66" t="s">
        <v>3276</v>
      </c>
      <c r="O9" s="66">
        <v>11</v>
      </c>
      <c r="P9" s="66" t="s">
        <v>3298</v>
      </c>
      <c r="Q9" s="139" t="s">
        <v>3426</v>
      </c>
      <c r="R9" s="66"/>
      <c r="S9" s="71">
        <v>0.497</v>
      </c>
      <c r="T9" s="62"/>
      <c r="V9" s="71"/>
      <c r="W9" s="62"/>
      <c r="Y9" s="43">
        <v>5.2999999999999999E-2</v>
      </c>
      <c r="Z9" s="43"/>
      <c r="AA9" s="143"/>
      <c r="AB9" s="43"/>
      <c r="AC9" s="143"/>
    </row>
    <row r="10" spans="1:29" ht="15">
      <c r="A10" s="8" t="str">
        <f t="shared" si="1"/>
        <v>RV_AB505875_Uganda_Goat_2003</v>
      </c>
      <c r="B10" s="6" t="s">
        <v>369</v>
      </c>
      <c r="C10" s="6" t="s">
        <v>370</v>
      </c>
      <c r="D10" s="6" t="s">
        <v>454</v>
      </c>
      <c r="E10" s="6">
        <v>2003</v>
      </c>
      <c r="F10" s="6" t="s">
        <v>12</v>
      </c>
      <c r="G10" s="6" t="s">
        <v>368</v>
      </c>
      <c r="H10" s="7" t="s">
        <v>456</v>
      </c>
      <c r="K10" s="7" t="s">
        <v>456</v>
      </c>
      <c r="L10" s="67" t="s">
        <v>368</v>
      </c>
      <c r="M10" s="132">
        <v>422</v>
      </c>
      <c r="N10" s="66" t="s">
        <v>3276</v>
      </c>
      <c r="O10" s="66">
        <v>19</v>
      </c>
      <c r="P10" s="66" t="s">
        <v>3298</v>
      </c>
      <c r="Q10" s="103" t="s">
        <v>3384</v>
      </c>
      <c r="R10" s="66"/>
      <c r="S10" s="72">
        <v>0.61399999999999999</v>
      </c>
      <c r="T10" s="62"/>
      <c r="V10" s="72"/>
      <c r="W10" s="62"/>
      <c r="Y10" s="43">
        <v>0.14599999999999999</v>
      </c>
      <c r="Z10" s="43"/>
      <c r="AA10" s="143"/>
      <c r="AB10" s="43"/>
      <c r="AC10" s="143"/>
    </row>
    <row r="11" spans="1:29" ht="15">
      <c r="A11" s="8" t="str">
        <f t="shared" si="1"/>
        <v>RV_AB505876_Uganda_Goat_2003</v>
      </c>
      <c r="B11" s="6" t="s">
        <v>371</v>
      </c>
      <c r="C11" s="6" t="s">
        <v>372</v>
      </c>
      <c r="D11" s="6" t="s">
        <v>454</v>
      </c>
      <c r="E11" s="6">
        <v>2003</v>
      </c>
      <c r="F11" s="6" t="s">
        <v>12</v>
      </c>
      <c r="G11" s="6" t="s">
        <v>368</v>
      </c>
      <c r="H11" s="7" t="s">
        <v>456</v>
      </c>
      <c r="K11" s="7" t="s">
        <v>456</v>
      </c>
      <c r="L11" s="67" t="s">
        <v>368</v>
      </c>
      <c r="M11" s="132">
        <v>210</v>
      </c>
      <c r="N11" s="66" t="s">
        <v>3276</v>
      </c>
      <c r="O11" s="66">
        <v>10</v>
      </c>
      <c r="P11" s="66" t="s">
        <v>3281</v>
      </c>
      <c r="Q11" s="103" t="s">
        <v>3385</v>
      </c>
      <c r="R11" s="66"/>
      <c r="S11" s="71">
        <v>0.63200000000000001</v>
      </c>
      <c r="T11" s="43">
        <f>AVERAGE(S9:S11)</f>
        <v>0.58099999999999996</v>
      </c>
      <c r="V11" s="71"/>
      <c r="W11" s="43"/>
      <c r="Y11" s="43">
        <v>0.28299999999999997</v>
      </c>
      <c r="Z11" s="43">
        <f>AVERAGE(Y9:Y11)</f>
        <v>0.16066666666666665</v>
      </c>
      <c r="AA11" s="143"/>
      <c r="AB11" s="43"/>
      <c r="AC11" s="143"/>
    </row>
    <row r="12" spans="1:29" ht="15">
      <c r="A12" s="8" t="str">
        <f t="shared" si="1"/>
        <v>RV_AB505881_Uganda_Goat_2003</v>
      </c>
      <c r="B12" s="6" t="s">
        <v>373</v>
      </c>
      <c r="C12" s="6" t="s">
        <v>374</v>
      </c>
      <c r="D12" s="6" t="s">
        <v>454</v>
      </c>
      <c r="E12" s="6">
        <v>2003</v>
      </c>
      <c r="F12" s="6" t="s">
        <v>12</v>
      </c>
      <c r="G12" s="6" t="s">
        <v>368</v>
      </c>
      <c r="H12" s="7" t="s">
        <v>456</v>
      </c>
      <c r="K12" s="7" t="s">
        <v>456</v>
      </c>
      <c r="L12" s="67" t="s">
        <v>368</v>
      </c>
      <c r="M12" s="132">
        <v>215</v>
      </c>
      <c r="N12" s="66" t="s">
        <v>3276</v>
      </c>
      <c r="O12" s="66">
        <v>11</v>
      </c>
      <c r="P12" s="84" t="s">
        <v>181</v>
      </c>
      <c r="Q12" s="103" t="s">
        <v>3381</v>
      </c>
      <c r="R12" s="66"/>
      <c r="S12" s="71">
        <v>0.71699999999999997</v>
      </c>
      <c r="T12" s="71">
        <v>0.71699999999999997</v>
      </c>
      <c r="U12" s="71"/>
      <c r="V12" s="71"/>
      <c r="W12" s="71"/>
      <c r="Y12" s="43">
        <v>7.6799999999999993E-2</v>
      </c>
      <c r="Z12" s="71">
        <v>7.6799999999999993E-2</v>
      </c>
      <c r="AA12" s="143"/>
      <c r="AB12" s="43"/>
      <c r="AC12" s="143"/>
    </row>
    <row r="13" spans="1:29" ht="16" customHeight="1">
      <c r="A13" s="8" t="str">
        <f t="shared" si="1"/>
        <v>RV_AY330740_Botswana_Goat_1988</v>
      </c>
      <c r="B13" s="6" t="s">
        <v>383</v>
      </c>
      <c r="C13" s="6" t="s">
        <v>384</v>
      </c>
      <c r="D13" s="6" t="s">
        <v>258</v>
      </c>
      <c r="E13" s="6">
        <v>1988</v>
      </c>
      <c r="F13" s="6" t="s">
        <v>12</v>
      </c>
      <c r="G13" s="6" t="s">
        <v>368</v>
      </c>
      <c r="H13" s="7" t="s">
        <v>456</v>
      </c>
      <c r="R13" s="84"/>
    </row>
    <row r="14" spans="1:29" ht="15">
      <c r="A14" s="8" t="str">
        <f t="shared" si="1"/>
        <v>RV_AY330748_Botswana_Goat_1988</v>
      </c>
      <c r="B14" s="6" t="s">
        <v>385</v>
      </c>
      <c r="C14" s="6" t="s">
        <v>386</v>
      </c>
      <c r="D14" s="6" t="s">
        <v>258</v>
      </c>
      <c r="E14" s="6">
        <v>1988</v>
      </c>
      <c r="F14" s="6" t="s">
        <v>12</v>
      </c>
      <c r="G14" s="6" t="s">
        <v>368</v>
      </c>
      <c r="H14" s="7" t="s">
        <v>456</v>
      </c>
      <c r="K14" s="7"/>
      <c r="L14" s="67"/>
      <c r="M14" s="67"/>
      <c r="N14" s="66"/>
      <c r="O14" s="66"/>
      <c r="P14" s="66"/>
      <c r="Q14" s="66"/>
      <c r="R14" s="66"/>
      <c r="S14" s="72"/>
      <c r="T14" s="72"/>
      <c r="V14" s="72"/>
      <c r="W14" s="72"/>
    </row>
    <row r="15" spans="1:29" ht="18">
      <c r="A15" s="8" t="str">
        <f t="shared" si="1"/>
        <v>RV_AY330756_Botswana_Goat_1991</v>
      </c>
      <c r="B15" s="6" t="s">
        <v>387</v>
      </c>
      <c r="C15" s="6" t="s">
        <v>388</v>
      </c>
      <c r="D15" s="6" t="s">
        <v>258</v>
      </c>
      <c r="E15" s="6">
        <v>1991</v>
      </c>
      <c r="F15" s="6" t="s">
        <v>12</v>
      </c>
      <c r="G15" s="6" t="s">
        <v>368</v>
      </c>
      <c r="H15" s="7" t="s">
        <v>456</v>
      </c>
      <c r="K15" s="7"/>
      <c r="L15" s="67"/>
      <c r="M15" s="67"/>
      <c r="N15" s="66"/>
      <c r="O15" s="66"/>
      <c r="P15" s="66"/>
      <c r="Q15" s="97" t="s">
        <v>3322</v>
      </c>
      <c r="R15" s="66"/>
      <c r="S15" s="41">
        <f>AVERAGE(S2:S12)</f>
        <v>0.67292599999999991</v>
      </c>
      <c r="T15" s="41">
        <f>((T2*8)+(T4*2)+(T6*3)+(T11*22)+(T12*1))/36</f>
        <v>0.63180777777777775</v>
      </c>
      <c r="V15" s="41">
        <f>AVERAGE(V2:V12)</f>
        <v>0.67663000000000006</v>
      </c>
      <c r="W15" s="41">
        <f>((W2*5)+(W3*1))/6</f>
        <v>0.68171666666666664</v>
      </c>
      <c r="Y15" s="41">
        <f>AVERAGE(Y2:Y12)</f>
        <v>0.12359999999999999</v>
      </c>
      <c r="Z15" s="41">
        <f>((Z6*3)+(Z11*22)+(Z12*1))/26</f>
        <v>0.15044102564102563</v>
      </c>
      <c r="AB15" s="41">
        <f>AVERAGE(AB2:AB12)</f>
        <v>0.20200000000000001</v>
      </c>
      <c r="AC15" s="41">
        <f>AVERAGE(AC2:AC12)</f>
        <v>0.20200000000000001</v>
      </c>
    </row>
    <row r="16" spans="1:29" ht="18">
      <c r="A16" s="8" t="str">
        <f t="shared" si="1"/>
        <v>RV_AY330757_Botswana_Goat_1991</v>
      </c>
      <c r="B16" s="6" t="s">
        <v>389</v>
      </c>
      <c r="C16" s="6" t="s">
        <v>390</v>
      </c>
      <c r="D16" s="6" t="s">
        <v>258</v>
      </c>
      <c r="E16" s="6">
        <v>1991</v>
      </c>
      <c r="F16" s="6" t="s">
        <v>12</v>
      </c>
      <c r="G16" s="6" t="s">
        <v>368</v>
      </c>
      <c r="H16" s="7" t="s">
        <v>456</v>
      </c>
      <c r="K16" s="7"/>
      <c r="L16" s="67"/>
      <c r="M16" s="67"/>
      <c r="N16" s="66"/>
      <c r="O16" s="66"/>
      <c r="P16" s="66"/>
      <c r="Q16" s="97" t="s">
        <v>7</v>
      </c>
      <c r="R16" s="66"/>
      <c r="S16" s="98">
        <f>STDEV(S2:S12)/SQRT(10)</f>
        <v>2.6001438601226522E-2</v>
      </c>
      <c r="T16" s="98">
        <f>STDEV(T2:T12)/SQRT(5)</f>
        <v>3.5197453089676825E-2</v>
      </c>
      <c r="V16" s="98">
        <f>STDEV(V2:V12)/SQRT(2)</f>
        <v>7.6299999999999693E-3</v>
      </c>
      <c r="W16" s="98">
        <f>STDEV(W2:W12)/SQRT(2)</f>
        <v>7.6299999999999693E-3</v>
      </c>
      <c r="Y16" s="98">
        <f>STDEV(Y2:Y12)/SQRT(8)</f>
        <v>2.492723696796624E-2</v>
      </c>
      <c r="Z16" s="98">
        <f>STDEV(Z2:Z12)/SQRT(3)</f>
        <v>2.5002557893834945E-2</v>
      </c>
      <c r="AB16" s="98">
        <v>0</v>
      </c>
      <c r="AC16" s="98">
        <v>0</v>
      </c>
    </row>
    <row r="17" spans="1:19" ht="15">
      <c r="A17" s="8" t="str">
        <f t="shared" si="1"/>
        <v>RV_AY330759_Botswana_Goat_1991</v>
      </c>
      <c r="B17" s="6" t="s">
        <v>391</v>
      </c>
      <c r="C17" s="6" t="s">
        <v>392</v>
      </c>
      <c r="D17" s="6" t="s">
        <v>258</v>
      </c>
      <c r="E17" s="6">
        <v>1991</v>
      </c>
      <c r="F17" s="6" t="s">
        <v>12</v>
      </c>
      <c r="G17" s="6" t="s">
        <v>368</v>
      </c>
      <c r="H17" s="7" t="s">
        <v>456</v>
      </c>
    </row>
    <row r="18" spans="1:19" ht="15">
      <c r="A18" s="8" t="str">
        <f t="shared" si="1"/>
        <v>RV_AY330762_Botswana_Goat_1991</v>
      </c>
      <c r="B18" s="6" t="s">
        <v>393</v>
      </c>
      <c r="C18" s="6" t="s">
        <v>394</v>
      </c>
      <c r="D18" s="6" t="s">
        <v>258</v>
      </c>
      <c r="E18" s="6">
        <v>1991</v>
      </c>
      <c r="F18" s="6" t="s">
        <v>12</v>
      </c>
      <c r="G18" s="6" t="s">
        <v>368</v>
      </c>
      <c r="H18" s="7" t="s">
        <v>456</v>
      </c>
    </row>
    <row r="19" spans="1:19" ht="15">
      <c r="A19" s="8" t="str">
        <f t="shared" si="1"/>
        <v>RV_AY644762_India_Goat_2003</v>
      </c>
      <c r="B19" s="6" t="s">
        <v>398</v>
      </c>
      <c r="C19" s="6" t="s">
        <v>399</v>
      </c>
      <c r="D19" s="6" t="s">
        <v>365</v>
      </c>
      <c r="E19" s="6">
        <v>2003</v>
      </c>
      <c r="F19" s="6" t="s">
        <v>12</v>
      </c>
      <c r="G19" s="6" t="s">
        <v>368</v>
      </c>
      <c r="H19" s="7" t="s">
        <v>456</v>
      </c>
    </row>
    <row r="20" spans="1:19" ht="15">
      <c r="A20" s="8" t="str">
        <f t="shared" si="1"/>
        <v>RV_AY854552_Cuba_Goat_2000</v>
      </c>
      <c r="B20" s="6" t="s">
        <v>400</v>
      </c>
      <c r="C20" s="6" t="s">
        <v>401</v>
      </c>
      <c r="D20" s="6" t="s">
        <v>402</v>
      </c>
      <c r="E20" s="6">
        <v>2000</v>
      </c>
      <c r="F20" s="6" t="s">
        <v>12</v>
      </c>
      <c r="G20" s="6" t="s">
        <v>368</v>
      </c>
      <c r="H20" s="7" t="s">
        <v>456</v>
      </c>
    </row>
    <row r="21" spans="1:19" ht="15">
      <c r="A21" s="8" t="str">
        <f t="shared" si="1"/>
        <v>RV_AY854580_Iran_Goat_2000</v>
      </c>
      <c r="B21" s="6" t="s">
        <v>403</v>
      </c>
      <c r="C21" s="6" t="s">
        <v>382</v>
      </c>
      <c r="D21" s="6" t="s">
        <v>188</v>
      </c>
      <c r="E21" s="6">
        <v>2000</v>
      </c>
      <c r="F21" s="6" t="s">
        <v>12</v>
      </c>
      <c r="G21" s="6" t="s">
        <v>368</v>
      </c>
      <c r="H21" s="7" t="s">
        <v>456</v>
      </c>
    </row>
    <row r="22" spans="1:19" ht="15">
      <c r="A22" s="8" t="str">
        <f t="shared" si="1"/>
        <v>RV_DQ105945_India_Goat_2004</v>
      </c>
      <c r="B22" s="6" t="s">
        <v>408</v>
      </c>
      <c r="C22" s="6" t="s">
        <v>409</v>
      </c>
      <c r="D22" s="6" t="s">
        <v>365</v>
      </c>
      <c r="E22" s="6">
        <v>2004</v>
      </c>
      <c r="F22" s="6" t="s">
        <v>12</v>
      </c>
      <c r="G22" s="6" t="s">
        <v>368</v>
      </c>
      <c r="H22" s="7" t="s">
        <v>456</v>
      </c>
    </row>
    <row r="23" spans="1:19" ht="15">
      <c r="A23" s="8" t="str">
        <f t="shared" si="1"/>
        <v>RV_DQ105946_India_Goat_2004</v>
      </c>
      <c r="B23" s="6" t="s">
        <v>410</v>
      </c>
      <c r="C23" s="6" t="s">
        <v>411</v>
      </c>
      <c r="D23" s="6" t="s">
        <v>365</v>
      </c>
      <c r="E23" s="6">
        <v>2004</v>
      </c>
      <c r="F23" s="6" t="s">
        <v>12</v>
      </c>
      <c r="G23" s="6" t="s">
        <v>368</v>
      </c>
      <c r="H23" s="7" t="s">
        <v>456</v>
      </c>
    </row>
    <row r="24" spans="1:19" ht="15">
      <c r="A24" s="8" t="str">
        <f t="shared" si="1"/>
        <v>RV_DQ105954_India_Goat_2004</v>
      </c>
      <c r="B24" s="6" t="s">
        <v>412</v>
      </c>
      <c r="C24" s="6" t="s">
        <v>413</v>
      </c>
      <c r="D24" s="6" t="s">
        <v>365</v>
      </c>
      <c r="E24" s="6">
        <v>2004</v>
      </c>
      <c r="F24" s="6" t="s">
        <v>12</v>
      </c>
      <c r="G24" s="6" t="s">
        <v>368</v>
      </c>
      <c r="H24" s="7" t="s">
        <v>456</v>
      </c>
    </row>
    <row r="25" spans="1:19" ht="15">
      <c r="A25" s="8" t="str">
        <f t="shared" si="1"/>
        <v>RV_DQ837422_Jordan_Goat_1999</v>
      </c>
      <c r="B25" s="6" t="s">
        <v>414</v>
      </c>
      <c r="C25" s="6" t="s">
        <v>415</v>
      </c>
      <c r="D25" s="6" t="s">
        <v>16</v>
      </c>
      <c r="E25" s="6">
        <v>1999</v>
      </c>
      <c r="F25" s="6" t="s">
        <v>12</v>
      </c>
      <c r="G25" s="6" t="s">
        <v>368</v>
      </c>
      <c r="H25" s="7" t="s">
        <v>456</v>
      </c>
    </row>
    <row r="26" spans="1:19" ht="15">
      <c r="A26" s="8" t="str">
        <f t="shared" si="1"/>
        <v>RV_DQ900559_Tanzania_Goat_1997</v>
      </c>
      <c r="B26" s="6" t="s">
        <v>416</v>
      </c>
      <c r="C26" s="6">
        <v>90</v>
      </c>
      <c r="D26" s="6" t="s">
        <v>214</v>
      </c>
      <c r="E26" s="6">
        <v>1997</v>
      </c>
      <c r="F26" s="6" t="s">
        <v>12</v>
      </c>
      <c r="G26" s="6" t="s">
        <v>368</v>
      </c>
      <c r="H26" s="7" t="s">
        <v>456</v>
      </c>
    </row>
    <row r="27" spans="1:19" ht="15">
      <c r="A27" s="8" t="str">
        <f t="shared" si="1"/>
        <v>RV_DQ900560_Tanzania_Goat_1997</v>
      </c>
      <c r="B27" s="6" t="s">
        <v>417</v>
      </c>
      <c r="C27" s="6">
        <v>91</v>
      </c>
      <c r="D27" s="6" t="s">
        <v>214</v>
      </c>
      <c r="E27" s="6">
        <v>1997</v>
      </c>
      <c r="F27" s="6" t="s">
        <v>12</v>
      </c>
      <c r="G27" s="6" t="s">
        <v>368</v>
      </c>
      <c r="H27" s="7" t="s">
        <v>456</v>
      </c>
    </row>
    <row r="28" spans="1:19" ht="15">
      <c r="A28" s="8" t="str">
        <f t="shared" si="1"/>
        <v>RV_DQ991114_India_Goat_2005</v>
      </c>
      <c r="B28" s="6" t="s">
        <v>418</v>
      </c>
      <c r="C28" s="6" t="s">
        <v>419</v>
      </c>
      <c r="D28" s="6" t="s">
        <v>365</v>
      </c>
      <c r="E28" s="6">
        <v>2005</v>
      </c>
      <c r="F28" s="6" t="s">
        <v>12</v>
      </c>
      <c r="G28" s="6" t="s">
        <v>368</v>
      </c>
      <c r="H28" s="7" t="s">
        <v>456</v>
      </c>
    </row>
    <row r="29" spans="1:19" ht="15">
      <c r="A29" s="8" t="str">
        <f t="shared" si="1"/>
        <v>RV_DQ991115_India_Goat_2006</v>
      </c>
      <c r="B29" s="6" t="s">
        <v>420</v>
      </c>
      <c r="C29" s="6" t="s">
        <v>421</v>
      </c>
      <c r="D29" s="6" t="s">
        <v>365</v>
      </c>
      <c r="E29" s="6">
        <v>2006</v>
      </c>
      <c r="F29" s="6" t="s">
        <v>12</v>
      </c>
      <c r="G29" s="6" t="s">
        <v>368</v>
      </c>
      <c r="H29" s="7" t="s">
        <v>456</v>
      </c>
    </row>
    <row r="30" spans="1:19" ht="15">
      <c r="A30" s="8" t="str">
        <f t="shared" si="1"/>
        <v>RV_DQ991117_India_Goat_2006</v>
      </c>
      <c r="B30" s="6" t="s">
        <v>422</v>
      </c>
      <c r="C30" s="6" t="s">
        <v>423</v>
      </c>
      <c r="D30" s="6" t="s">
        <v>365</v>
      </c>
      <c r="E30" s="6">
        <v>2006</v>
      </c>
      <c r="F30" s="6" t="s">
        <v>12</v>
      </c>
      <c r="G30" s="6" t="s">
        <v>368</v>
      </c>
      <c r="H30" s="7" t="s">
        <v>456</v>
      </c>
    </row>
    <row r="31" spans="1:19" ht="15">
      <c r="A31" s="8" t="str">
        <f t="shared" si="1"/>
        <v>RV_EU086197_Nepal_Goat_1998</v>
      </c>
      <c r="B31" s="6" t="s">
        <v>427</v>
      </c>
      <c r="C31" s="6" t="s">
        <v>425</v>
      </c>
      <c r="D31" s="6" t="s">
        <v>426</v>
      </c>
      <c r="E31" s="6">
        <v>1998</v>
      </c>
      <c r="F31" s="6" t="s">
        <v>12</v>
      </c>
      <c r="G31" s="6" t="s">
        <v>368</v>
      </c>
      <c r="H31" s="7" t="s">
        <v>456</v>
      </c>
      <c r="L31" s="6"/>
      <c r="M31" s="6"/>
      <c r="N31" s="35"/>
      <c r="O31" s="32"/>
      <c r="P31" s="33"/>
      <c r="Q31" s="35"/>
      <c r="R31" s="35"/>
      <c r="S31" s="6"/>
    </row>
    <row r="32" spans="1:19" ht="15">
      <c r="A32" s="8" t="str">
        <f t="shared" si="1"/>
        <v>RV_EU514581_Mauritania_Goat_2007</v>
      </c>
      <c r="B32" s="6" t="s">
        <v>428</v>
      </c>
      <c r="C32" s="6" t="s">
        <v>429</v>
      </c>
      <c r="D32" s="6" t="s">
        <v>430</v>
      </c>
      <c r="E32" s="6">
        <v>2007</v>
      </c>
      <c r="F32" s="6" t="s">
        <v>12</v>
      </c>
      <c r="G32" s="6" t="s">
        <v>368</v>
      </c>
      <c r="H32" s="7" t="s">
        <v>456</v>
      </c>
      <c r="N32" s="35"/>
      <c r="O32" s="32"/>
      <c r="P32" s="33"/>
      <c r="Q32" s="35"/>
      <c r="R32" s="35"/>
      <c r="S32" s="6"/>
    </row>
    <row r="33" spans="1:19" ht="15">
      <c r="A33" s="8" t="str">
        <f t="shared" si="1"/>
        <v>RV_EU853642_Mauritania_Goat_1991</v>
      </c>
      <c r="B33" s="6" t="s">
        <v>431</v>
      </c>
      <c r="C33" s="6" t="s">
        <v>432</v>
      </c>
      <c r="D33" s="6" t="s">
        <v>430</v>
      </c>
      <c r="E33" s="6">
        <v>1991</v>
      </c>
      <c r="F33" s="6" t="s">
        <v>12</v>
      </c>
      <c r="G33" s="6" t="s">
        <v>368</v>
      </c>
      <c r="H33" s="7" t="s">
        <v>456</v>
      </c>
      <c r="L33" s="6"/>
      <c r="M33" s="6"/>
      <c r="N33" s="35"/>
      <c r="O33" s="32"/>
      <c r="P33" s="33"/>
      <c r="Q33" s="35"/>
      <c r="R33" s="35"/>
      <c r="S33" s="6"/>
    </row>
    <row r="34" spans="1:19" ht="15">
      <c r="A34" s="8" t="str">
        <f t="shared" si="1"/>
        <v>RV_EU888689_Nigeria_Goat_2006</v>
      </c>
      <c r="B34" s="6" t="s">
        <v>433</v>
      </c>
      <c r="C34" s="6" t="s">
        <v>434</v>
      </c>
      <c r="D34" s="6" t="s">
        <v>435</v>
      </c>
      <c r="E34" s="6">
        <v>2006</v>
      </c>
      <c r="F34" s="6" t="s">
        <v>12</v>
      </c>
      <c r="G34" s="6" t="s">
        <v>368</v>
      </c>
      <c r="H34" s="7" t="s">
        <v>456</v>
      </c>
      <c r="L34" s="6"/>
      <c r="M34" s="6"/>
      <c r="N34" s="35"/>
      <c r="O34" s="70"/>
      <c r="P34" s="33"/>
      <c r="Q34" s="35"/>
      <c r="R34" s="35"/>
      <c r="S34" s="6"/>
    </row>
    <row r="35" spans="1:19" ht="15">
      <c r="A35" s="8" t="str">
        <f t="shared" si="1"/>
        <v>RV_FJ228531_Mexico_Goat_1991</v>
      </c>
      <c r="B35" s="6" t="s">
        <v>436</v>
      </c>
      <c r="C35" s="6" t="s">
        <v>437</v>
      </c>
      <c r="D35" s="6" t="s">
        <v>19</v>
      </c>
      <c r="E35" s="6">
        <v>1991</v>
      </c>
      <c r="F35" s="6" t="s">
        <v>12</v>
      </c>
      <c r="G35" s="6" t="s">
        <v>368</v>
      </c>
      <c r="H35" s="7" t="s">
        <v>456</v>
      </c>
      <c r="L35" s="6"/>
      <c r="M35" s="6"/>
      <c r="N35" s="35"/>
      <c r="O35" s="70"/>
      <c r="P35" s="33"/>
      <c r="Q35" s="35"/>
      <c r="R35" s="35"/>
      <c r="S35" s="6"/>
    </row>
    <row r="36" spans="1:19" ht="15">
      <c r="A36" s="8" t="str">
        <f t="shared" si="1"/>
        <v>RV_FJ947004_Sudan_Goat_2001</v>
      </c>
      <c r="B36" s="6" t="s">
        <v>438</v>
      </c>
      <c r="C36" s="6" t="s">
        <v>439</v>
      </c>
      <c r="D36" s="6" t="s">
        <v>358</v>
      </c>
      <c r="E36" s="6">
        <v>2001</v>
      </c>
      <c r="F36" s="6" t="s">
        <v>12</v>
      </c>
      <c r="G36" s="6" t="s">
        <v>368</v>
      </c>
      <c r="H36" s="7" t="s">
        <v>456</v>
      </c>
      <c r="N36" s="35"/>
      <c r="O36" s="70"/>
      <c r="P36" s="33"/>
      <c r="Q36" s="35"/>
      <c r="R36" s="35"/>
      <c r="S36" s="6"/>
    </row>
    <row r="37" spans="1:19" ht="15">
      <c r="A37" s="8" t="str">
        <f t="shared" si="1"/>
        <v>RV_FJ947005_Sudan_Goat_2001</v>
      </c>
      <c r="B37" s="6" t="s">
        <v>440</v>
      </c>
      <c r="C37" s="6" t="s">
        <v>441</v>
      </c>
      <c r="D37" s="6" t="s">
        <v>358</v>
      </c>
      <c r="E37" s="6">
        <v>2001</v>
      </c>
      <c r="F37" s="6" t="s">
        <v>12</v>
      </c>
      <c r="G37" s="6" t="s">
        <v>368</v>
      </c>
      <c r="H37" s="7" t="s">
        <v>456</v>
      </c>
      <c r="L37" s="6"/>
      <c r="M37" s="6"/>
      <c r="N37" s="35"/>
      <c r="O37" s="70"/>
      <c r="P37" s="33"/>
      <c r="Q37" s="35"/>
      <c r="R37" s="35"/>
      <c r="S37" s="6"/>
    </row>
    <row r="38" spans="1:19" ht="15">
      <c r="A38" s="8" t="str">
        <f t="shared" si="1"/>
        <v>RV_FJ947006_Sudan_Goat_1992</v>
      </c>
      <c r="B38" s="6" t="s">
        <v>442</v>
      </c>
      <c r="C38" s="6" t="s">
        <v>443</v>
      </c>
      <c r="D38" s="6" t="s">
        <v>358</v>
      </c>
      <c r="E38" s="6">
        <v>1992</v>
      </c>
      <c r="F38" s="6" t="s">
        <v>12</v>
      </c>
      <c r="G38" s="6" t="s">
        <v>368</v>
      </c>
      <c r="H38" s="7" t="s">
        <v>456</v>
      </c>
      <c r="N38" s="35"/>
      <c r="O38" s="70"/>
      <c r="P38" s="33"/>
      <c r="Q38" s="35"/>
      <c r="R38" s="35"/>
      <c r="S38" s="6"/>
    </row>
    <row r="39" spans="1:19" ht="15">
      <c r="A39" s="8" t="str">
        <f t="shared" si="1"/>
        <v>RV_FJ947007_Sudan_Goat_1992</v>
      </c>
      <c r="B39" s="6" t="s">
        <v>444</v>
      </c>
      <c r="C39" s="6" t="s">
        <v>445</v>
      </c>
      <c r="D39" s="6" t="s">
        <v>358</v>
      </c>
      <c r="E39" s="6">
        <v>1992</v>
      </c>
      <c r="F39" s="6" t="s">
        <v>12</v>
      </c>
      <c r="G39" s="6" t="s">
        <v>368</v>
      </c>
      <c r="H39" s="7" t="s">
        <v>456</v>
      </c>
      <c r="L39" s="6"/>
      <c r="M39" s="6"/>
    </row>
    <row r="40" spans="1:19" ht="15">
      <c r="A40" s="8" t="str">
        <f t="shared" si="1"/>
        <v>RV_FJ947008_Sudan_Goat_1994</v>
      </c>
      <c r="B40" s="6" t="s">
        <v>446</v>
      </c>
      <c r="C40" s="6" t="s">
        <v>447</v>
      </c>
      <c r="D40" s="6" t="s">
        <v>358</v>
      </c>
      <c r="E40" s="6">
        <v>1994</v>
      </c>
      <c r="F40" s="6" t="s">
        <v>12</v>
      </c>
      <c r="G40" s="6" t="s">
        <v>368</v>
      </c>
      <c r="H40" s="7" t="s">
        <v>456</v>
      </c>
      <c r="S40" s="6"/>
    </row>
    <row r="41" spans="1:19" ht="15">
      <c r="A41" s="8" t="str">
        <f t="shared" si="1"/>
        <v>RV_FJ947009_Sudan_Goat_1995</v>
      </c>
      <c r="B41" s="6" t="s">
        <v>448</v>
      </c>
      <c r="C41" s="6" t="s">
        <v>449</v>
      </c>
      <c r="D41" s="6" t="s">
        <v>358</v>
      </c>
      <c r="E41" s="6">
        <v>1995</v>
      </c>
      <c r="F41" s="6" t="s">
        <v>12</v>
      </c>
      <c r="G41" s="6" t="s">
        <v>368</v>
      </c>
      <c r="H41" s="7" t="s">
        <v>456</v>
      </c>
      <c r="L41" s="6"/>
      <c r="M41" s="6"/>
      <c r="S41" s="6"/>
    </row>
    <row r="42" spans="1:19" ht="15">
      <c r="A42" s="8" t="str">
        <f t="shared" si="1"/>
        <v>RV_FJ947012_Sudan_Goat_1996</v>
      </c>
      <c r="B42" s="6" t="s">
        <v>450</v>
      </c>
      <c r="C42" s="6" t="s">
        <v>451</v>
      </c>
      <c r="D42" s="6" t="s">
        <v>358</v>
      </c>
      <c r="E42" s="6">
        <v>1996</v>
      </c>
      <c r="F42" s="6" t="s">
        <v>12</v>
      </c>
      <c r="G42" s="6" t="s">
        <v>368</v>
      </c>
      <c r="H42" s="7" t="s">
        <v>456</v>
      </c>
      <c r="L42" s="6"/>
      <c r="M42" s="6"/>
      <c r="S42" s="6"/>
    </row>
    <row r="43" spans="1:19" ht="15">
      <c r="A43" s="8" t="str">
        <f t="shared" si="1"/>
        <v>RV_FJ947013_Sudan_Goat_1996</v>
      </c>
      <c r="B43" s="6" t="s">
        <v>452</v>
      </c>
      <c r="C43" s="6" t="s">
        <v>453</v>
      </c>
      <c r="D43" s="6" t="s">
        <v>358</v>
      </c>
      <c r="E43" s="6">
        <v>1996</v>
      </c>
      <c r="F43" s="6" t="s">
        <v>12</v>
      </c>
      <c r="G43" s="6" t="s">
        <v>368</v>
      </c>
      <c r="H43" s="7" t="s">
        <v>456</v>
      </c>
      <c r="S43" s="6"/>
    </row>
    <row r="44" spans="1:19" ht="15">
      <c r="A44" s="8" t="str">
        <f t="shared" si="1"/>
        <v>RV_JF683626 _Croatia_Goat_2010</v>
      </c>
      <c r="B44" s="32" t="s">
        <v>3269</v>
      </c>
      <c r="C44" s="32" t="s">
        <v>3274</v>
      </c>
      <c r="D44" s="32" t="s">
        <v>3275</v>
      </c>
      <c r="E44" s="6">
        <v>2010</v>
      </c>
      <c r="F44" s="6" t="s">
        <v>12</v>
      </c>
      <c r="G44" s="6" t="s">
        <v>368</v>
      </c>
      <c r="H44" s="7" t="s">
        <v>456</v>
      </c>
      <c r="S44" s="6"/>
    </row>
    <row r="45" spans="1:19" ht="15">
      <c r="A45" s="8" t="str">
        <f t="shared" si="1"/>
        <v>RV_JF683650 _Croatia_Goat_2009</v>
      </c>
      <c r="B45" s="32" t="s">
        <v>3270</v>
      </c>
      <c r="C45" s="32" t="s">
        <v>3272</v>
      </c>
      <c r="D45" s="32" t="s">
        <v>3275</v>
      </c>
      <c r="E45" s="6">
        <v>2009</v>
      </c>
      <c r="F45" s="6" t="s">
        <v>12</v>
      </c>
      <c r="G45" s="6" t="s">
        <v>368</v>
      </c>
      <c r="H45" s="7" t="s">
        <v>456</v>
      </c>
    </row>
    <row r="46" spans="1:19" ht="15">
      <c r="A46" s="8" t="str">
        <f t="shared" si="1"/>
        <v>RV_JF683651_Croatia_Goat_2009</v>
      </c>
      <c r="B46" s="32" t="s">
        <v>3271</v>
      </c>
      <c r="C46" s="32" t="s">
        <v>3273</v>
      </c>
      <c r="D46" s="32" t="s">
        <v>3275</v>
      </c>
      <c r="E46" s="6">
        <v>2009</v>
      </c>
      <c r="F46" s="6" t="s">
        <v>12</v>
      </c>
      <c r="G46" s="6" t="s">
        <v>368</v>
      </c>
      <c r="H46" s="7" t="s">
        <v>456</v>
      </c>
      <c r="S46" s="6"/>
    </row>
    <row r="47" spans="1:19" ht="15">
      <c r="S47" s="6"/>
    </row>
    <row r="48" spans="1:19" ht="15">
      <c r="S48" s="6"/>
    </row>
    <row r="49" spans="12:23" ht="15">
      <c r="S49" s="6"/>
    </row>
    <row r="50" spans="12:23" ht="15">
      <c r="S50" s="6"/>
    </row>
    <row r="51" spans="12:23" ht="15">
      <c r="S51" s="6"/>
    </row>
    <row r="53" spans="12:23" ht="15">
      <c r="S53" s="6"/>
    </row>
    <row r="55" spans="12:23" ht="15">
      <c r="S55" s="6"/>
      <c r="V55" s="73"/>
    </row>
    <row r="56" spans="12:23" ht="15">
      <c r="S56" s="6"/>
      <c r="V56" s="73"/>
      <c r="W56" s="73"/>
    </row>
    <row r="58" spans="12:23">
      <c r="U58" s="73"/>
    </row>
    <row r="59" spans="12:23">
      <c r="U59" s="73"/>
    </row>
    <row r="61" spans="12:23">
      <c r="L61" s="73"/>
      <c r="M61" s="73"/>
      <c r="N61" s="73"/>
      <c r="O61" s="73"/>
      <c r="P61" s="73"/>
      <c r="Q61" s="73"/>
      <c r="R61" s="73"/>
      <c r="S61" s="73"/>
      <c r="T61" s="73"/>
    </row>
    <row r="62" spans="12:23">
      <c r="L62" s="74"/>
      <c r="M62" s="74"/>
      <c r="N62" s="73"/>
      <c r="O62" s="73"/>
      <c r="P62" s="73"/>
      <c r="Q62" s="73"/>
      <c r="R62" s="73"/>
      <c r="S62" s="73"/>
      <c r="T62" s="73"/>
    </row>
  </sheetData>
  <sortState ref="A9:H46">
    <sortCondition ref="B9:B46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1"/>
  <sheetViews>
    <sheetView workbookViewId="0">
      <pane ySplit="1" topLeftCell="A2" activePane="bottomLeft" state="frozen"/>
      <selection pane="bottomLeft"/>
    </sheetView>
  </sheetViews>
  <sheetFormatPr baseColWidth="10" defaultRowHeight="14" x14ac:dyDescent="0"/>
  <cols>
    <col min="1" max="1" width="37.1640625" customWidth="1"/>
    <col min="3" max="3" width="30.5" customWidth="1"/>
    <col min="4" max="4" width="20.6640625" customWidth="1"/>
    <col min="5" max="5" width="17.83203125" customWidth="1"/>
    <col min="6" max="6" width="14.1640625" customWidth="1"/>
    <col min="8" max="8" width="11.5" customWidth="1"/>
    <col min="13" max="13" width="8.83203125" customWidth="1"/>
    <col min="14" max="14" width="13.6640625" bestFit="1" customWidth="1"/>
    <col min="16" max="16" width="20" bestFit="1" customWidth="1"/>
    <col min="17" max="17" width="33.83203125" bestFit="1" customWidth="1"/>
    <col min="18" max="18" width="3.5" customWidth="1"/>
    <col min="21" max="21" width="2.83203125" customWidth="1"/>
    <col min="24" max="24" width="5" customWidth="1"/>
    <col min="27" max="27" width="3.5" customWidth="1"/>
  </cols>
  <sheetData>
    <row r="1" spans="1:29" ht="16">
      <c r="A1" s="3" t="s">
        <v>9</v>
      </c>
      <c r="B1" s="3" t="s">
        <v>20</v>
      </c>
      <c r="C1" s="3" t="s">
        <v>21</v>
      </c>
      <c r="D1" s="3" t="s">
        <v>23</v>
      </c>
      <c r="E1" s="3" t="s">
        <v>24</v>
      </c>
      <c r="F1" s="3" t="s">
        <v>10</v>
      </c>
      <c r="G1" s="3" t="s">
        <v>22</v>
      </c>
      <c r="H1" s="3" t="s">
        <v>8</v>
      </c>
      <c r="K1" s="3" t="s">
        <v>8</v>
      </c>
      <c r="L1" s="3" t="s">
        <v>22</v>
      </c>
      <c r="M1" s="3" t="s">
        <v>3466</v>
      </c>
      <c r="N1" s="40" t="s">
        <v>3280</v>
      </c>
      <c r="O1" s="40" t="s">
        <v>3279</v>
      </c>
      <c r="P1" s="3" t="s">
        <v>23</v>
      </c>
      <c r="Q1" s="40" t="s">
        <v>3309</v>
      </c>
      <c r="R1" s="3"/>
      <c r="S1" s="125" t="s">
        <v>3450</v>
      </c>
      <c r="T1" s="125" t="s">
        <v>3451</v>
      </c>
      <c r="U1" s="126"/>
      <c r="V1" s="125" t="s">
        <v>3452</v>
      </c>
      <c r="W1" s="125" t="s">
        <v>3453</v>
      </c>
      <c r="Y1" s="3" t="s">
        <v>3480</v>
      </c>
      <c r="Z1" s="3" t="s">
        <v>3481</v>
      </c>
      <c r="AB1" s="3" t="s">
        <v>3482</v>
      </c>
      <c r="AC1" s="3" t="s">
        <v>3483</v>
      </c>
    </row>
    <row r="2" spans="1:29" ht="15">
      <c r="A2" s="8" t="str">
        <f t="shared" ref="A2:A8" si="0">CONCATENATE("RV_",B2,"_",D2,"_",G2,"_",E2)</f>
        <v>RV_AB110660_Brazil_Horse_1999</v>
      </c>
      <c r="B2" s="6" t="s">
        <v>255</v>
      </c>
      <c r="C2" s="6" t="s">
        <v>251</v>
      </c>
      <c r="D2" s="6" t="s">
        <v>256</v>
      </c>
      <c r="E2" s="6">
        <v>1999</v>
      </c>
      <c r="F2" s="6" t="s">
        <v>13</v>
      </c>
      <c r="G2" s="6" t="s">
        <v>252</v>
      </c>
      <c r="H2" s="7" t="s">
        <v>326</v>
      </c>
      <c r="K2" s="60" t="s">
        <v>326</v>
      </c>
      <c r="L2" s="57" t="s">
        <v>252</v>
      </c>
      <c r="M2" s="132">
        <v>43</v>
      </c>
      <c r="N2" s="58" t="s">
        <v>3276</v>
      </c>
      <c r="O2" s="58">
        <v>12</v>
      </c>
      <c r="P2" s="58" t="s">
        <v>3293</v>
      </c>
      <c r="Q2" s="103" t="s">
        <v>3386</v>
      </c>
      <c r="R2" s="58"/>
      <c r="S2" s="47">
        <v>0.74199999999999999</v>
      </c>
      <c r="T2" s="47">
        <v>0.74199999999999999</v>
      </c>
      <c r="V2" s="47">
        <v>0.74199999999999999</v>
      </c>
      <c r="W2" s="47">
        <v>0.74199999999999999</v>
      </c>
      <c r="Y2" s="43">
        <v>8.6599999999999996E-2</v>
      </c>
      <c r="Z2" s="43">
        <v>8.6599999999999996E-2</v>
      </c>
      <c r="AA2" s="143"/>
      <c r="AB2" s="43">
        <v>8.6599999999999996E-2</v>
      </c>
      <c r="AC2" s="43">
        <v>8.6599999999999996E-2</v>
      </c>
    </row>
    <row r="3" spans="1:29" ht="15">
      <c r="A3" s="8" t="str">
        <f t="shared" si="0"/>
        <v>RV_AB110662_Brazil_Horse_1998</v>
      </c>
      <c r="B3" s="6" t="s">
        <v>257</v>
      </c>
      <c r="C3" s="6" t="s">
        <v>254</v>
      </c>
      <c r="D3" s="6" t="s">
        <v>256</v>
      </c>
      <c r="E3" s="6">
        <v>1998</v>
      </c>
      <c r="F3" s="6" t="s">
        <v>13</v>
      </c>
      <c r="G3" s="6" t="s">
        <v>252</v>
      </c>
      <c r="H3" s="7" t="s">
        <v>326</v>
      </c>
      <c r="K3" s="60" t="s">
        <v>326</v>
      </c>
      <c r="L3" s="57" t="s">
        <v>252</v>
      </c>
      <c r="M3" s="132">
        <v>30</v>
      </c>
      <c r="N3" s="58" t="s">
        <v>3276</v>
      </c>
      <c r="O3" s="58">
        <v>12</v>
      </c>
      <c r="P3" s="58" t="s">
        <v>3293</v>
      </c>
      <c r="Q3" s="103" t="s">
        <v>3386</v>
      </c>
      <c r="R3" s="58"/>
      <c r="S3" s="47">
        <v>0.72599999999999998</v>
      </c>
      <c r="T3" s="47">
        <v>0.72599999999999998</v>
      </c>
      <c r="V3" s="47">
        <v>0.72599999999999998</v>
      </c>
      <c r="W3" s="47">
        <v>0.72599999999999998</v>
      </c>
      <c r="Y3" s="43"/>
      <c r="Z3" s="43"/>
      <c r="AA3" s="143"/>
      <c r="AB3" s="43"/>
      <c r="AC3" s="43"/>
    </row>
    <row r="4" spans="1:29" ht="15">
      <c r="A4" s="8" t="str">
        <f t="shared" si="0"/>
        <v>RV_FJ649038_Brazil_Horse_1998</v>
      </c>
      <c r="B4" s="6" t="s">
        <v>264</v>
      </c>
      <c r="C4" s="6" t="s">
        <v>265</v>
      </c>
      <c r="D4" s="6" t="s">
        <v>256</v>
      </c>
      <c r="E4" s="6">
        <v>1998</v>
      </c>
      <c r="F4" s="6" t="s">
        <v>13</v>
      </c>
      <c r="G4" s="6" t="s">
        <v>252</v>
      </c>
      <c r="H4" s="7" t="s">
        <v>326</v>
      </c>
      <c r="K4" s="60" t="s">
        <v>326</v>
      </c>
      <c r="L4" s="57" t="s">
        <v>252</v>
      </c>
      <c r="M4" s="132">
        <v>30</v>
      </c>
      <c r="N4" s="58" t="s">
        <v>3276</v>
      </c>
      <c r="O4" s="58">
        <v>12</v>
      </c>
      <c r="P4" s="58" t="s">
        <v>3293</v>
      </c>
      <c r="Q4" s="103" t="s">
        <v>3386</v>
      </c>
      <c r="R4" s="58"/>
      <c r="S4" s="47">
        <v>0.74</v>
      </c>
      <c r="T4" s="47">
        <v>0.74</v>
      </c>
      <c r="V4" s="47">
        <v>0.74</v>
      </c>
      <c r="W4" s="47">
        <v>0.74</v>
      </c>
      <c r="Y4" s="43">
        <v>2.7E-2</v>
      </c>
      <c r="Z4" s="43">
        <v>2.7E-2</v>
      </c>
      <c r="AA4" s="143"/>
      <c r="AB4" s="43">
        <v>2.7E-2</v>
      </c>
      <c r="AC4" s="43">
        <v>2.7E-2</v>
      </c>
    </row>
    <row r="5" spans="1:29" ht="15">
      <c r="A5" s="8" t="str">
        <f t="shared" si="0"/>
        <v>RV_FJ649039_Brazil_Horse_1999</v>
      </c>
      <c r="B5" s="6" t="s">
        <v>266</v>
      </c>
      <c r="C5" s="6" t="s">
        <v>267</v>
      </c>
      <c r="D5" s="6" t="s">
        <v>256</v>
      </c>
      <c r="E5" s="6">
        <v>1999</v>
      </c>
      <c r="F5" s="6" t="s">
        <v>13</v>
      </c>
      <c r="G5" s="6" t="s">
        <v>252</v>
      </c>
      <c r="H5" s="7" t="s">
        <v>326</v>
      </c>
      <c r="K5" s="60" t="s">
        <v>326</v>
      </c>
      <c r="L5" s="57" t="s">
        <v>252</v>
      </c>
      <c r="M5" s="132">
        <v>30</v>
      </c>
      <c r="N5" s="58" t="s">
        <v>3276</v>
      </c>
      <c r="O5" s="58">
        <v>12</v>
      </c>
      <c r="P5" s="58" t="s">
        <v>3293</v>
      </c>
      <c r="Q5" s="103" t="s">
        <v>3386</v>
      </c>
      <c r="R5" s="58"/>
      <c r="S5" s="47">
        <v>0.75600000000000001</v>
      </c>
      <c r="T5" s="47">
        <v>0.75600000000000001</v>
      </c>
      <c r="V5" s="47">
        <v>0.75600000000000001</v>
      </c>
      <c r="W5" s="47">
        <v>0.75600000000000001</v>
      </c>
      <c r="Y5" s="43"/>
      <c r="Z5" s="43"/>
      <c r="AA5" s="143"/>
      <c r="AB5" s="43"/>
      <c r="AC5" s="43"/>
    </row>
    <row r="6" spans="1:29" ht="15">
      <c r="A6" s="8" t="str">
        <f t="shared" si="0"/>
        <v>RV_FJ649040_Brazil_Horse_2000</v>
      </c>
      <c r="B6" s="6" t="s">
        <v>268</v>
      </c>
      <c r="C6" s="6" t="s">
        <v>269</v>
      </c>
      <c r="D6" s="6" t="s">
        <v>256</v>
      </c>
      <c r="E6" s="6">
        <v>2000</v>
      </c>
      <c r="F6" s="6" t="s">
        <v>13</v>
      </c>
      <c r="G6" s="6" t="s">
        <v>252</v>
      </c>
      <c r="H6" s="7" t="s">
        <v>326</v>
      </c>
      <c r="K6" s="60" t="s">
        <v>326</v>
      </c>
      <c r="L6" s="57" t="s">
        <v>252</v>
      </c>
      <c r="M6" s="132">
        <v>30</v>
      </c>
      <c r="N6" s="58" t="s">
        <v>3276</v>
      </c>
      <c r="O6" s="58">
        <v>12</v>
      </c>
      <c r="P6" s="58" t="s">
        <v>3293</v>
      </c>
      <c r="Q6" s="103" t="s">
        <v>3386</v>
      </c>
      <c r="R6" s="58"/>
      <c r="S6" s="47">
        <v>0.72499999999999998</v>
      </c>
      <c r="T6" s="47">
        <v>0.72499999999999998</v>
      </c>
      <c r="V6" s="47">
        <v>0.72499999999999998</v>
      </c>
      <c r="W6" s="47">
        <v>0.72499999999999998</v>
      </c>
      <c r="Y6" s="43"/>
      <c r="Z6" s="43"/>
      <c r="AA6" s="143"/>
      <c r="AB6" s="43"/>
      <c r="AC6" s="43"/>
    </row>
    <row r="7" spans="1:29" ht="15">
      <c r="A7" s="8" t="str">
        <f t="shared" si="0"/>
        <v>RV_FJ649041_Brazil_Horse_2000</v>
      </c>
      <c r="B7" s="6" t="s">
        <v>270</v>
      </c>
      <c r="C7" s="6" t="s">
        <v>271</v>
      </c>
      <c r="D7" s="6" t="s">
        <v>256</v>
      </c>
      <c r="E7" s="6">
        <v>2000</v>
      </c>
      <c r="F7" s="6" t="s">
        <v>13</v>
      </c>
      <c r="G7" s="6" t="s">
        <v>252</v>
      </c>
      <c r="H7" s="7" t="s">
        <v>326</v>
      </c>
      <c r="K7" s="60" t="s">
        <v>326</v>
      </c>
      <c r="L7" s="57" t="s">
        <v>252</v>
      </c>
      <c r="M7" s="132">
        <v>38</v>
      </c>
      <c r="N7" s="58" t="s">
        <v>3276</v>
      </c>
      <c r="O7" s="58">
        <v>12</v>
      </c>
      <c r="P7" s="58" t="s">
        <v>3293</v>
      </c>
      <c r="Q7" s="103" t="s">
        <v>3386</v>
      </c>
      <c r="R7" s="58"/>
      <c r="S7" s="47">
        <v>0.73799999999999999</v>
      </c>
      <c r="T7" s="47">
        <v>0.73799999999999999</v>
      </c>
      <c r="V7" s="47">
        <v>0.73799999999999999</v>
      </c>
      <c r="W7" s="47">
        <v>0.73799999999999999</v>
      </c>
      <c r="Y7" s="43"/>
      <c r="Z7" s="43"/>
      <c r="AA7" s="143"/>
      <c r="AB7" s="43"/>
      <c r="AC7" s="43"/>
    </row>
    <row r="8" spans="1:29" ht="15">
      <c r="A8" s="8" t="str">
        <f t="shared" si="0"/>
        <v>RV_FJ649042_Brazil_Horse_2001</v>
      </c>
      <c r="B8" s="6" t="s">
        <v>272</v>
      </c>
      <c r="C8" s="6" t="s">
        <v>273</v>
      </c>
      <c r="D8" s="6" t="s">
        <v>256</v>
      </c>
      <c r="E8" s="6">
        <v>2001</v>
      </c>
      <c r="F8" s="6" t="s">
        <v>13</v>
      </c>
      <c r="G8" s="6" t="s">
        <v>252</v>
      </c>
      <c r="H8" s="7" t="s">
        <v>326</v>
      </c>
      <c r="K8" s="60" t="s">
        <v>326</v>
      </c>
      <c r="L8" s="57" t="s">
        <v>252</v>
      </c>
      <c r="M8" s="132">
        <v>28</v>
      </c>
      <c r="N8" s="58" t="s">
        <v>3276</v>
      </c>
      <c r="O8" s="58">
        <v>12</v>
      </c>
      <c r="P8" s="58" t="s">
        <v>3293</v>
      </c>
      <c r="Q8" s="103" t="s">
        <v>3386</v>
      </c>
      <c r="R8" s="58"/>
      <c r="S8" s="47">
        <v>0.74099999999999999</v>
      </c>
      <c r="T8" s="47">
        <v>0.74099999999999999</v>
      </c>
      <c r="V8" s="47">
        <v>0.74099999999999999</v>
      </c>
      <c r="W8" s="47">
        <v>0.74099999999999999</v>
      </c>
      <c r="Y8" s="43">
        <v>0.08</v>
      </c>
      <c r="Z8" s="43">
        <v>0.08</v>
      </c>
      <c r="AA8" s="143"/>
      <c r="AB8" s="43">
        <v>0.08</v>
      </c>
      <c r="AC8" s="43">
        <v>0.08</v>
      </c>
    </row>
    <row r="9" spans="1:29" ht="15">
      <c r="A9" s="25"/>
      <c r="B9" s="26"/>
      <c r="C9" s="26"/>
      <c r="D9" s="26"/>
      <c r="E9" s="26"/>
      <c r="F9" s="26"/>
      <c r="G9" s="26"/>
      <c r="H9" s="31"/>
      <c r="K9" s="60" t="s">
        <v>326</v>
      </c>
      <c r="L9" s="57" t="s">
        <v>252</v>
      </c>
      <c r="M9" s="57">
        <v>80</v>
      </c>
      <c r="N9" s="58" t="s">
        <v>3276</v>
      </c>
      <c r="O9" s="58">
        <v>12</v>
      </c>
      <c r="P9" s="58" t="s">
        <v>3293</v>
      </c>
      <c r="Q9" s="103" t="s">
        <v>3386</v>
      </c>
      <c r="R9" s="58"/>
      <c r="S9" s="47">
        <v>0.71399999999999997</v>
      </c>
      <c r="T9" s="47">
        <v>0.71399999999999997</v>
      </c>
      <c r="V9" s="47">
        <v>0.71399999999999997</v>
      </c>
      <c r="W9" s="47">
        <v>0.71399999999999997</v>
      </c>
      <c r="Y9" s="43"/>
      <c r="Z9" s="43"/>
      <c r="AA9" s="143"/>
      <c r="AB9" s="43"/>
      <c r="AC9" s="43"/>
    </row>
    <row r="10" spans="1:29" ht="15">
      <c r="A10" s="8" t="str">
        <f t="shared" ref="A10:A18" si="1">CONCATENATE("RV_",B10,"_",D10,"_",G10,"_",E10)</f>
        <v>RV_AB083800_Brazil_Horse_1999</v>
      </c>
      <c r="B10" s="6" t="s">
        <v>250</v>
      </c>
      <c r="C10" s="6" t="s">
        <v>251</v>
      </c>
      <c r="D10" s="6" t="s">
        <v>181</v>
      </c>
      <c r="E10" s="6">
        <v>1999</v>
      </c>
      <c r="F10" s="6" t="s">
        <v>12</v>
      </c>
      <c r="G10" s="6" t="s">
        <v>252</v>
      </c>
      <c r="H10" s="7" t="s">
        <v>326</v>
      </c>
      <c r="Y10" s="143"/>
      <c r="Z10" s="143"/>
      <c r="AA10" s="143"/>
      <c r="AB10" s="143"/>
      <c r="AC10" s="143"/>
    </row>
    <row r="11" spans="1:29" ht="18">
      <c r="A11" s="8" t="str">
        <f t="shared" si="1"/>
        <v>RV_AB083804_Brazil_Horse_1998</v>
      </c>
      <c r="B11" s="6" t="s">
        <v>253</v>
      </c>
      <c r="C11" s="6" t="s">
        <v>254</v>
      </c>
      <c r="D11" s="6" t="s">
        <v>181</v>
      </c>
      <c r="E11" s="6">
        <v>1998</v>
      </c>
      <c r="F11" s="6" t="s">
        <v>12</v>
      </c>
      <c r="G11" s="6" t="s">
        <v>252</v>
      </c>
      <c r="H11" s="7" t="s">
        <v>326</v>
      </c>
      <c r="Q11" s="97" t="s">
        <v>3322</v>
      </c>
      <c r="S11" s="41">
        <f>AVERAGE(S2:S9)</f>
        <v>0.73524999999999996</v>
      </c>
      <c r="T11" s="41" t="s">
        <v>3294</v>
      </c>
      <c r="V11" s="41">
        <f>AVERAGE(V2:V9)</f>
        <v>0.73524999999999996</v>
      </c>
      <c r="W11" s="41" t="s">
        <v>3294</v>
      </c>
      <c r="Y11" s="41">
        <f>AVERAGE(Y2:Y9)</f>
        <v>6.4533333333333331E-2</v>
      </c>
      <c r="Z11" s="41">
        <f>AVERAGE(Z2:Z9)</f>
        <v>6.4533333333333331E-2</v>
      </c>
      <c r="AB11" s="41">
        <f>AVERAGE(AB2:AB9)</f>
        <v>6.4533333333333331E-2</v>
      </c>
      <c r="AC11" s="41">
        <f>AVERAGE(AC2:AC9)</f>
        <v>6.4533333333333331E-2</v>
      </c>
    </row>
    <row r="12" spans="1:29" ht="16" customHeight="1">
      <c r="A12" s="8" t="str">
        <f t="shared" si="1"/>
        <v>RV_EU981923_Uruguay_Horse_2008</v>
      </c>
      <c r="B12" s="6" t="s">
        <v>259</v>
      </c>
      <c r="C12" s="6" t="s">
        <v>260</v>
      </c>
      <c r="D12" s="6" t="s">
        <v>261</v>
      </c>
      <c r="E12" s="6">
        <v>2008</v>
      </c>
      <c r="F12" s="6" t="s">
        <v>12</v>
      </c>
      <c r="G12" s="6" t="s">
        <v>252</v>
      </c>
      <c r="H12" s="7" t="s">
        <v>326</v>
      </c>
      <c r="Q12" s="97" t="s">
        <v>7</v>
      </c>
      <c r="S12" s="98">
        <f>STDEV(S2:S9)/SQRT(8)</f>
        <v>4.5932792518759754E-3</v>
      </c>
      <c r="T12" s="98">
        <f>STDEV(T2:T9)/SQRT(8)</f>
        <v>4.5932792518759754E-3</v>
      </c>
      <c r="V12" s="98">
        <f>STDEV(V2:V9)/SQRT(8)</f>
        <v>4.5932792518759754E-3</v>
      </c>
      <c r="W12" s="98">
        <f>STDEV(W2:W9)/SQRT(8)</f>
        <v>4.5932792518759754E-3</v>
      </c>
      <c r="Y12" s="98">
        <f>STDEV(Y2:Y9)/SQRT(3)</f>
        <v>1.8863132766796124E-2</v>
      </c>
      <c r="Z12" s="98">
        <f t="shared" ref="Z12:AC12" si="2">STDEV(Z2:Z9)/SQRT(3)</f>
        <v>1.8863132766796124E-2</v>
      </c>
      <c r="AA12" s="98"/>
      <c r="AB12" s="98">
        <f t="shared" si="2"/>
        <v>1.8863132766796124E-2</v>
      </c>
      <c r="AC12" s="98">
        <f t="shared" si="2"/>
        <v>1.8863132766796124E-2</v>
      </c>
    </row>
    <row r="13" spans="1:29" ht="15" customHeight="1">
      <c r="A13" s="8" t="str">
        <f t="shared" si="1"/>
        <v>RV_EU981928_Uruguay_Horse_2008</v>
      </c>
      <c r="B13" s="6" t="s">
        <v>262</v>
      </c>
      <c r="C13" s="6" t="s">
        <v>263</v>
      </c>
      <c r="D13" s="6" t="s">
        <v>261</v>
      </c>
      <c r="E13" s="6">
        <v>2008</v>
      </c>
      <c r="F13" s="6" t="s">
        <v>12</v>
      </c>
      <c r="G13" s="6" t="s">
        <v>252</v>
      </c>
      <c r="H13" s="7" t="s">
        <v>326</v>
      </c>
    </row>
    <row r="14" spans="1:29" ht="15">
      <c r="A14" s="8" t="str">
        <f t="shared" si="1"/>
        <v>RV_FJ649173_Brazil_Horse_1997</v>
      </c>
      <c r="B14" s="6" t="s">
        <v>274</v>
      </c>
      <c r="C14" s="6" t="s">
        <v>275</v>
      </c>
      <c r="D14" s="6" t="s">
        <v>256</v>
      </c>
      <c r="E14" s="6">
        <v>1997</v>
      </c>
      <c r="F14" s="6" t="s">
        <v>12</v>
      </c>
      <c r="G14" s="6" t="s">
        <v>252</v>
      </c>
      <c r="H14" s="7" t="s">
        <v>326</v>
      </c>
    </row>
    <row r="15" spans="1:29" ht="15">
      <c r="A15" s="8" t="str">
        <f t="shared" si="1"/>
        <v>RV_FJ649174_Brazil_Horse_1997</v>
      </c>
      <c r="B15" s="6" t="s">
        <v>276</v>
      </c>
      <c r="C15" s="6" t="s">
        <v>277</v>
      </c>
      <c r="D15" s="6" t="s">
        <v>256</v>
      </c>
      <c r="E15" s="6">
        <v>1997</v>
      </c>
      <c r="F15" s="6" t="s">
        <v>12</v>
      </c>
      <c r="G15" s="6" t="s">
        <v>252</v>
      </c>
      <c r="H15" s="7" t="s">
        <v>326</v>
      </c>
    </row>
    <row r="16" spans="1:29" ht="15">
      <c r="A16" s="8" t="str">
        <f t="shared" si="1"/>
        <v>RV_FJ649175_Brazil_Horse_1998</v>
      </c>
      <c r="B16" s="6" t="s">
        <v>278</v>
      </c>
      <c r="C16" s="6" t="s">
        <v>279</v>
      </c>
      <c r="D16" s="6" t="s">
        <v>256</v>
      </c>
      <c r="E16" s="6">
        <v>1998</v>
      </c>
      <c r="F16" s="6" t="s">
        <v>12</v>
      </c>
      <c r="G16" s="6" t="s">
        <v>252</v>
      </c>
      <c r="H16" s="7" t="s">
        <v>326</v>
      </c>
    </row>
    <row r="17" spans="1:8" ht="15">
      <c r="A17" s="8" t="str">
        <f t="shared" si="1"/>
        <v>RV_FJ649176_Brazil_Horse_1998</v>
      </c>
      <c r="B17" s="6" t="s">
        <v>280</v>
      </c>
      <c r="C17" s="6" t="s">
        <v>265</v>
      </c>
      <c r="D17" s="6" t="s">
        <v>256</v>
      </c>
      <c r="E17" s="6">
        <v>1998</v>
      </c>
      <c r="F17" s="6" t="s">
        <v>12</v>
      </c>
      <c r="G17" s="6" t="s">
        <v>252</v>
      </c>
      <c r="H17" s="7" t="s">
        <v>326</v>
      </c>
    </row>
    <row r="18" spans="1:8" ht="15">
      <c r="A18" s="8" t="str">
        <f t="shared" si="1"/>
        <v>RV_FJ649177_Brazil_Horse_1999</v>
      </c>
      <c r="B18" s="6" t="s">
        <v>281</v>
      </c>
      <c r="C18" s="6" t="s">
        <v>282</v>
      </c>
      <c r="D18" s="6" t="s">
        <v>256</v>
      </c>
      <c r="E18" s="6">
        <v>1999</v>
      </c>
      <c r="F18" s="6" t="s">
        <v>12</v>
      </c>
      <c r="G18" s="6" t="s">
        <v>252</v>
      </c>
      <c r="H18" s="7" t="s">
        <v>326</v>
      </c>
    </row>
    <row r="19" spans="1:8" ht="15">
      <c r="A19" s="8" t="str">
        <f t="shared" ref="A19:A41" si="3">CONCATENATE("RV_",B19,"_",D19,"_",G19,"_",E19)</f>
        <v>RV_FJ649178_Brazil_Horse_1999</v>
      </c>
      <c r="B19" s="6" t="s">
        <v>283</v>
      </c>
      <c r="C19" s="6" t="s">
        <v>267</v>
      </c>
      <c r="D19" s="6" t="s">
        <v>256</v>
      </c>
      <c r="E19" s="6">
        <v>1999</v>
      </c>
      <c r="F19" s="6" t="s">
        <v>12</v>
      </c>
      <c r="G19" s="6" t="s">
        <v>252</v>
      </c>
      <c r="H19" s="7" t="s">
        <v>326</v>
      </c>
    </row>
    <row r="20" spans="1:8" ht="15">
      <c r="A20" s="8" t="str">
        <f t="shared" si="3"/>
        <v>RV_FJ649179_Brazil_Horse_2000</v>
      </c>
      <c r="B20" s="6" t="s">
        <v>284</v>
      </c>
      <c r="C20" s="6" t="s">
        <v>269</v>
      </c>
      <c r="D20" s="6" t="s">
        <v>256</v>
      </c>
      <c r="E20" s="6">
        <v>2000</v>
      </c>
      <c r="F20" s="6" t="s">
        <v>12</v>
      </c>
      <c r="G20" s="6" t="s">
        <v>252</v>
      </c>
      <c r="H20" s="7" t="s">
        <v>326</v>
      </c>
    </row>
    <row r="21" spans="1:8" ht="15">
      <c r="A21" s="8" t="str">
        <f t="shared" si="3"/>
        <v>RV_FJ649180_Brazil_Horse_2000</v>
      </c>
      <c r="B21" s="6" t="s">
        <v>285</v>
      </c>
      <c r="C21" s="6" t="s">
        <v>271</v>
      </c>
      <c r="D21" s="6" t="s">
        <v>256</v>
      </c>
      <c r="E21" s="6">
        <v>2000</v>
      </c>
      <c r="F21" s="6" t="s">
        <v>12</v>
      </c>
      <c r="G21" s="6" t="s">
        <v>252</v>
      </c>
      <c r="H21" s="7" t="s">
        <v>326</v>
      </c>
    </row>
    <row r="22" spans="1:8" ht="15">
      <c r="A22" s="8" t="str">
        <f t="shared" si="3"/>
        <v>RV_FJ649181_Brazil_Horse_2000</v>
      </c>
      <c r="B22" s="6" t="s">
        <v>286</v>
      </c>
      <c r="C22" s="6" t="s">
        <v>287</v>
      </c>
      <c r="D22" s="6" t="s">
        <v>256</v>
      </c>
      <c r="E22" s="6">
        <v>2000</v>
      </c>
      <c r="F22" s="6" t="s">
        <v>12</v>
      </c>
      <c r="G22" s="6" t="s">
        <v>252</v>
      </c>
      <c r="H22" s="7" t="s">
        <v>326</v>
      </c>
    </row>
    <row r="23" spans="1:8" ht="15">
      <c r="A23" s="8" t="str">
        <f t="shared" si="3"/>
        <v>RV_FJ649182_Brazil_Horse_2000</v>
      </c>
      <c r="B23" s="6" t="s">
        <v>288</v>
      </c>
      <c r="C23" s="6" t="s">
        <v>289</v>
      </c>
      <c r="D23" s="6" t="s">
        <v>256</v>
      </c>
      <c r="E23" s="6">
        <v>2000</v>
      </c>
      <c r="F23" s="6" t="s">
        <v>12</v>
      </c>
      <c r="G23" s="6" t="s">
        <v>252</v>
      </c>
      <c r="H23" s="7" t="s">
        <v>326</v>
      </c>
    </row>
    <row r="24" spans="1:8" ht="15">
      <c r="A24" s="8" t="str">
        <f t="shared" si="3"/>
        <v>RV_FJ649183_Brazil_Horse_2000</v>
      </c>
      <c r="B24" s="6" t="s">
        <v>290</v>
      </c>
      <c r="C24" s="6" t="s">
        <v>291</v>
      </c>
      <c r="D24" s="6" t="s">
        <v>256</v>
      </c>
      <c r="E24" s="6">
        <v>2000</v>
      </c>
      <c r="F24" s="6" t="s">
        <v>12</v>
      </c>
      <c r="G24" s="6" t="s">
        <v>252</v>
      </c>
      <c r="H24" s="7" t="s">
        <v>326</v>
      </c>
    </row>
    <row r="25" spans="1:8" ht="15">
      <c r="A25" s="8" t="str">
        <f t="shared" si="3"/>
        <v>RV_FJ649184_Brazil_Horse_2000</v>
      </c>
      <c r="B25" s="6" t="s">
        <v>292</v>
      </c>
      <c r="C25" s="6" t="s">
        <v>293</v>
      </c>
      <c r="D25" s="6" t="s">
        <v>256</v>
      </c>
      <c r="E25" s="6">
        <v>2000</v>
      </c>
      <c r="F25" s="6" t="s">
        <v>12</v>
      </c>
      <c r="G25" s="6" t="s">
        <v>252</v>
      </c>
      <c r="H25" s="7" t="s">
        <v>326</v>
      </c>
    </row>
    <row r="26" spans="1:8" ht="15">
      <c r="A26" s="8" t="str">
        <f t="shared" si="3"/>
        <v>RV_FJ649185_Brazil_Horse_2001</v>
      </c>
      <c r="B26" s="6" t="s">
        <v>294</v>
      </c>
      <c r="C26" s="6" t="s">
        <v>295</v>
      </c>
      <c r="D26" s="6" t="s">
        <v>256</v>
      </c>
      <c r="E26" s="6">
        <v>2001</v>
      </c>
      <c r="F26" s="6" t="s">
        <v>12</v>
      </c>
      <c r="G26" s="6" t="s">
        <v>252</v>
      </c>
      <c r="H26" s="7" t="s">
        <v>326</v>
      </c>
    </row>
    <row r="27" spans="1:8" ht="15">
      <c r="A27" s="8" t="str">
        <f t="shared" si="3"/>
        <v>RV_FJ649186_Brazil_Horse_2001</v>
      </c>
      <c r="B27" s="6" t="s">
        <v>296</v>
      </c>
      <c r="C27" s="6" t="s">
        <v>273</v>
      </c>
      <c r="D27" s="6" t="s">
        <v>256</v>
      </c>
      <c r="E27" s="6">
        <v>2001</v>
      </c>
      <c r="F27" s="6" t="s">
        <v>12</v>
      </c>
      <c r="G27" s="6" t="s">
        <v>252</v>
      </c>
      <c r="H27" s="7" t="s">
        <v>326</v>
      </c>
    </row>
    <row r="28" spans="1:8" ht="15">
      <c r="A28" s="8" t="str">
        <f t="shared" si="3"/>
        <v>RV_GQ160914_Brazil_Horse_2007</v>
      </c>
      <c r="B28" s="6" t="s">
        <v>297</v>
      </c>
      <c r="C28" s="6" t="s">
        <v>298</v>
      </c>
      <c r="D28" s="6" t="s">
        <v>181</v>
      </c>
      <c r="E28" s="6">
        <v>2007</v>
      </c>
      <c r="F28" s="6" t="s">
        <v>12</v>
      </c>
      <c r="G28" s="6" t="s">
        <v>252</v>
      </c>
      <c r="H28" s="7" t="s">
        <v>326</v>
      </c>
    </row>
    <row r="29" spans="1:8" ht="15">
      <c r="A29" s="8" t="str">
        <f t="shared" si="3"/>
        <v>RV_GQ160922_Brazil_Horse_2008</v>
      </c>
      <c r="B29" s="6" t="s">
        <v>299</v>
      </c>
      <c r="C29" s="6" t="s">
        <v>300</v>
      </c>
      <c r="D29" s="6" t="s">
        <v>181</v>
      </c>
      <c r="E29" s="6">
        <v>2008</v>
      </c>
      <c r="F29" s="6" t="s">
        <v>12</v>
      </c>
      <c r="G29" s="6" t="s">
        <v>252</v>
      </c>
      <c r="H29" s="7" t="s">
        <v>326</v>
      </c>
    </row>
    <row r="30" spans="1:8" ht="15">
      <c r="A30" s="8" t="str">
        <f t="shared" si="3"/>
        <v>RV_GQ160924_Brazil_Horse_2008</v>
      </c>
      <c r="B30" s="6" t="s">
        <v>301</v>
      </c>
      <c r="C30" s="6" t="s">
        <v>302</v>
      </c>
      <c r="D30" s="6" t="s">
        <v>181</v>
      </c>
      <c r="E30" s="6">
        <v>2008</v>
      </c>
      <c r="F30" s="6" t="s">
        <v>12</v>
      </c>
      <c r="G30" s="6" t="s">
        <v>252</v>
      </c>
      <c r="H30" s="7" t="s">
        <v>326</v>
      </c>
    </row>
    <row r="31" spans="1:8" ht="15">
      <c r="A31" s="8" t="str">
        <f t="shared" si="3"/>
        <v>RV_GQ160930_Brazil_Horse_2008</v>
      </c>
      <c r="B31" s="6" t="s">
        <v>303</v>
      </c>
      <c r="C31" s="6" t="s">
        <v>304</v>
      </c>
      <c r="D31" s="6" t="s">
        <v>181</v>
      </c>
      <c r="E31" s="6">
        <v>2008</v>
      </c>
      <c r="F31" s="6" t="s">
        <v>12</v>
      </c>
      <c r="G31" s="6" t="s">
        <v>252</v>
      </c>
      <c r="H31" s="7" t="s">
        <v>326</v>
      </c>
    </row>
    <row r="32" spans="1:8" ht="15">
      <c r="A32" s="8" t="str">
        <f t="shared" si="3"/>
        <v>RV_GQ160931_Brazil_Horse_2008</v>
      </c>
      <c r="B32" s="6" t="s">
        <v>305</v>
      </c>
      <c r="C32" s="6" t="s">
        <v>306</v>
      </c>
      <c r="D32" s="6" t="s">
        <v>181</v>
      </c>
      <c r="E32" s="6">
        <v>2008</v>
      </c>
      <c r="F32" s="6" t="s">
        <v>12</v>
      </c>
      <c r="G32" s="6" t="s">
        <v>252</v>
      </c>
      <c r="H32" s="7" t="s">
        <v>326</v>
      </c>
    </row>
    <row r="33" spans="1:8" ht="15">
      <c r="A33" s="8" t="str">
        <f t="shared" si="3"/>
        <v>RV_GQ160932_Brazil_Horse_2008</v>
      </c>
      <c r="B33" s="6" t="s">
        <v>307</v>
      </c>
      <c r="C33" s="6" t="s">
        <v>308</v>
      </c>
      <c r="D33" s="6" t="s">
        <v>181</v>
      </c>
      <c r="E33" s="6">
        <v>2008</v>
      </c>
      <c r="F33" s="6" t="s">
        <v>12</v>
      </c>
      <c r="G33" s="6" t="s">
        <v>252</v>
      </c>
      <c r="H33" s="7" t="s">
        <v>326</v>
      </c>
    </row>
    <row r="34" spans="1:8" ht="15">
      <c r="A34" s="8" t="str">
        <f t="shared" si="3"/>
        <v>RV_GQ160935_Brazil_Horse_2008</v>
      </c>
      <c r="B34" s="6" t="s">
        <v>309</v>
      </c>
      <c r="C34" s="6" t="s">
        <v>310</v>
      </c>
      <c r="D34" s="6" t="s">
        <v>181</v>
      </c>
      <c r="E34" s="6">
        <v>2008</v>
      </c>
      <c r="F34" s="6" t="s">
        <v>12</v>
      </c>
      <c r="G34" s="6" t="s">
        <v>252</v>
      </c>
      <c r="H34" s="7" t="s">
        <v>326</v>
      </c>
    </row>
    <row r="35" spans="1:8" ht="15">
      <c r="A35" s="8" t="str">
        <f t="shared" si="3"/>
        <v>RV_GQ160939_Brazil_Horse_2008</v>
      </c>
      <c r="B35" s="6" t="s">
        <v>311</v>
      </c>
      <c r="C35" s="6" t="s">
        <v>312</v>
      </c>
      <c r="D35" s="6" t="s">
        <v>181</v>
      </c>
      <c r="E35" s="6">
        <v>2008</v>
      </c>
      <c r="F35" s="6" t="s">
        <v>12</v>
      </c>
      <c r="G35" s="6" t="s">
        <v>252</v>
      </c>
      <c r="H35" s="7" t="s">
        <v>326</v>
      </c>
    </row>
    <row r="36" spans="1:8" ht="15">
      <c r="A36" s="8" t="str">
        <f t="shared" si="3"/>
        <v>RV_GQ160949_Brazil_Horse_2008</v>
      </c>
      <c r="B36" s="6" t="s">
        <v>313</v>
      </c>
      <c r="C36" s="6" t="s">
        <v>314</v>
      </c>
      <c r="D36" s="6" t="s">
        <v>181</v>
      </c>
      <c r="E36" s="6">
        <v>2008</v>
      </c>
      <c r="F36" s="6" t="s">
        <v>12</v>
      </c>
      <c r="G36" s="6" t="s">
        <v>252</v>
      </c>
      <c r="H36" s="7" t="s">
        <v>326</v>
      </c>
    </row>
    <row r="37" spans="1:8" ht="15">
      <c r="A37" s="8" t="str">
        <f t="shared" si="3"/>
        <v>RV_GQ160957_Brazil_Horse_2008</v>
      </c>
      <c r="B37" s="6" t="s">
        <v>315</v>
      </c>
      <c r="C37" s="6" t="s">
        <v>316</v>
      </c>
      <c r="D37" s="6" t="s">
        <v>181</v>
      </c>
      <c r="E37" s="6">
        <v>2008</v>
      </c>
      <c r="F37" s="6" t="s">
        <v>12</v>
      </c>
      <c r="G37" s="6" t="s">
        <v>252</v>
      </c>
      <c r="H37" s="7" t="s">
        <v>326</v>
      </c>
    </row>
    <row r="38" spans="1:8" ht="15">
      <c r="A38" s="8" t="str">
        <f t="shared" si="3"/>
        <v>RV_GQ915415_Brazil_Horse_2002</v>
      </c>
      <c r="B38" s="6" t="s">
        <v>317</v>
      </c>
      <c r="C38" s="6" t="s">
        <v>318</v>
      </c>
      <c r="D38" s="6" t="s">
        <v>256</v>
      </c>
      <c r="E38" s="6">
        <v>2002</v>
      </c>
      <c r="F38" s="6" t="s">
        <v>12</v>
      </c>
      <c r="G38" s="6" t="s">
        <v>252</v>
      </c>
      <c r="H38" s="7" t="s">
        <v>326</v>
      </c>
    </row>
    <row r="39" spans="1:8" ht="15">
      <c r="A39" s="8" t="str">
        <f t="shared" si="3"/>
        <v>RV_GQ915416_Brazil_Horse_2006</v>
      </c>
      <c r="B39" s="6" t="s">
        <v>319</v>
      </c>
      <c r="C39" s="6" t="s">
        <v>320</v>
      </c>
      <c r="D39" s="6" t="s">
        <v>256</v>
      </c>
      <c r="E39" s="6">
        <v>2006</v>
      </c>
      <c r="F39" s="6" t="s">
        <v>12</v>
      </c>
      <c r="G39" s="6" t="s">
        <v>252</v>
      </c>
      <c r="H39" s="7" t="s">
        <v>326</v>
      </c>
    </row>
    <row r="40" spans="1:8" ht="15">
      <c r="A40" s="8" t="str">
        <f t="shared" si="3"/>
        <v>RV_GQ915431_Brazil_Horse_2002</v>
      </c>
      <c r="B40" s="6" t="s">
        <v>321</v>
      </c>
      <c r="C40" s="6" t="s">
        <v>322</v>
      </c>
      <c r="D40" s="6" t="s">
        <v>256</v>
      </c>
      <c r="E40" s="6">
        <v>2002</v>
      </c>
      <c r="F40" s="6" t="s">
        <v>12</v>
      </c>
      <c r="G40" s="6" t="s">
        <v>252</v>
      </c>
      <c r="H40" s="7" t="s">
        <v>326</v>
      </c>
    </row>
    <row r="41" spans="1:8" ht="15">
      <c r="A41" s="8" t="str">
        <f t="shared" si="3"/>
        <v>RV_GQ915433_Brazil_Horse_2004</v>
      </c>
      <c r="B41" s="6" t="s">
        <v>323</v>
      </c>
      <c r="C41" s="6" t="s">
        <v>324</v>
      </c>
      <c r="D41" s="6" t="s">
        <v>256</v>
      </c>
      <c r="E41" s="6">
        <v>2004</v>
      </c>
      <c r="F41" s="6" t="s">
        <v>12</v>
      </c>
      <c r="G41" s="6" t="s">
        <v>252</v>
      </c>
      <c r="H41" s="7" t="s">
        <v>326</v>
      </c>
    </row>
  </sheetData>
  <sortState ref="A2:G80">
    <sortCondition ref="F2:F80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56"/>
  <sheetViews>
    <sheetView workbookViewId="0">
      <pane ySplit="1" topLeftCell="A2" activePane="bottomLeft" state="frozen"/>
      <selection pane="bottomLeft"/>
    </sheetView>
  </sheetViews>
  <sheetFormatPr baseColWidth="10" defaultRowHeight="15" x14ac:dyDescent="0"/>
  <cols>
    <col min="1" max="1" width="39.5" style="19" customWidth="1"/>
    <col min="2" max="2" width="14.1640625" style="18" customWidth="1"/>
    <col min="3" max="3" width="35.5" style="18" customWidth="1"/>
    <col min="4" max="4" width="21.6640625" style="18" customWidth="1"/>
    <col min="5" max="5" width="18.5" style="18" customWidth="1"/>
    <col min="6" max="6" width="16" style="18" customWidth="1"/>
    <col min="7" max="7" width="11.6640625" style="19" customWidth="1"/>
    <col min="8" max="8" width="18.33203125" style="18" customWidth="1"/>
    <col min="11" max="11" width="12.6640625" bestFit="1" customWidth="1"/>
    <col min="13" max="13" width="7.6640625" customWidth="1"/>
    <col min="14" max="14" width="13.6640625" bestFit="1" customWidth="1"/>
    <col min="15" max="15" width="8.1640625" customWidth="1"/>
    <col min="16" max="16" width="20" bestFit="1" customWidth="1"/>
    <col min="17" max="17" width="36" bestFit="1" customWidth="1"/>
    <col min="18" max="18" width="3.1640625" customWidth="1"/>
    <col min="21" max="21" width="3.33203125" customWidth="1"/>
    <col min="22" max="22" width="10.33203125" customWidth="1"/>
    <col min="24" max="24" width="4.83203125" customWidth="1"/>
    <col min="27" max="27" width="4.5" customWidth="1"/>
  </cols>
  <sheetData>
    <row r="1" spans="1:29" ht="16">
      <c r="A1" s="3" t="s">
        <v>9</v>
      </c>
      <c r="B1" s="3" t="s">
        <v>20</v>
      </c>
      <c r="C1" s="3" t="s">
        <v>21</v>
      </c>
      <c r="D1" s="3" t="s">
        <v>23</v>
      </c>
      <c r="E1" s="3" t="s">
        <v>24</v>
      </c>
      <c r="F1" s="3" t="s">
        <v>10</v>
      </c>
      <c r="G1" s="3" t="s">
        <v>22</v>
      </c>
      <c r="H1" s="3" t="s">
        <v>8</v>
      </c>
      <c r="K1" s="3" t="s">
        <v>8</v>
      </c>
      <c r="L1" s="3" t="s">
        <v>22</v>
      </c>
      <c r="M1" s="3" t="s">
        <v>3466</v>
      </c>
      <c r="N1" s="40" t="s">
        <v>3280</v>
      </c>
      <c r="O1" s="40" t="s">
        <v>3279</v>
      </c>
      <c r="P1" s="3" t="s">
        <v>23</v>
      </c>
      <c r="Q1" s="40" t="s">
        <v>3309</v>
      </c>
      <c r="R1" s="3"/>
      <c r="S1" s="125" t="s">
        <v>3450</v>
      </c>
      <c r="T1" s="125" t="s">
        <v>3451</v>
      </c>
      <c r="U1" s="126"/>
      <c r="V1" s="125" t="s">
        <v>3452</v>
      </c>
      <c r="W1" s="125" t="s">
        <v>3453</v>
      </c>
      <c r="Y1" s="3" t="s">
        <v>3480</v>
      </c>
      <c r="Z1" s="3" t="s">
        <v>3481</v>
      </c>
      <c r="AB1" s="3" t="s">
        <v>3482</v>
      </c>
      <c r="AC1" s="3" t="s">
        <v>3483</v>
      </c>
    </row>
    <row r="2" spans="1:29">
      <c r="A2" s="8" t="str">
        <f t="shared" ref="A2:A37" si="0">CONCATENATE("RV_",B2,"_",D2,"_",G2,"_",E2)</f>
        <v>RV_AB110657_Brazil_Human_1999</v>
      </c>
      <c r="B2" s="18" t="s">
        <v>1120</v>
      </c>
      <c r="C2" s="18" t="s">
        <v>1117</v>
      </c>
      <c r="D2" s="18" t="s">
        <v>825</v>
      </c>
      <c r="E2" s="18">
        <v>1999</v>
      </c>
      <c r="F2" s="18" t="s">
        <v>13</v>
      </c>
      <c r="G2" s="18" t="s">
        <v>1115</v>
      </c>
      <c r="H2" s="7" t="s">
        <v>1423</v>
      </c>
      <c r="K2" s="60" t="s">
        <v>1423</v>
      </c>
      <c r="L2" s="18" t="s">
        <v>1115</v>
      </c>
      <c r="M2" s="132">
        <v>20</v>
      </c>
      <c r="N2" s="61" t="s">
        <v>3276</v>
      </c>
      <c r="O2" s="58">
        <v>30</v>
      </c>
      <c r="P2" s="58" t="s">
        <v>3289</v>
      </c>
      <c r="Q2" s="103" t="s">
        <v>3387</v>
      </c>
      <c r="R2" s="58"/>
      <c r="S2" s="47">
        <v>0.80700000000000005</v>
      </c>
      <c r="T2" s="47">
        <v>0.80700000000000005</v>
      </c>
      <c r="V2" s="47">
        <v>0.80700000000000005</v>
      </c>
      <c r="W2" s="47">
        <v>0.80700000000000005</v>
      </c>
      <c r="Y2" s="18">
        <v>0.15</v>
      </c>
      <c r="Z2" s="18">
        <v>0.15</v>
      </c>
      <c r="AB2" s="18">
        <v>0.15</v>
      </c>
      <c r="AC2" s="18">
        <v>0.15</v>
      </c>
    </row>
    <row r="3" spans="1:29">
      <c r="A3" s="8" t="str">
        <f t="shared" si="0"/>
        <v>RV_AB247438_Brazil_Human_1999</v>
      </c>
      <c r="B3" s="18" t="s">
        <v>1121</v>
      </c>
      <c r="C3" s="18" t="s">
        <v>1119</v>
      </c>
      <c r="D3" s="18" t="s">
        <v>825</v>
      </c>
      <c r="E3" s="18">
        <v>1999</v>
      </c>
      <c r="F3" s="18" t="s">
        <v>13</v>
      </c>
      <c r="G3" s="18" t="s">
        <v>1115</v>
      </c>
      <c r="H3" s="7" t="s">
        <v>1423</v>
      </c>
      <c r="K3" s="60" t="s">
        <v>1423</v>
      </c>
      <c r="L3" s="18" t="s">
        <v>1115</v>
      </c>
      <c r="M3" s="132">
        <v>10</v>
      </c>
      <c r="N3" s="61" t="s">
        <v>3276</v>
      </c>
      <c r="O3" s="58">
        <v>30</v>
      </c>
      <c r="P3" s="58" t="s">
        <v>1112</v>
      </c>
      <c r="Q3" s="103" t="s">
        <v>3387</v>
      </c>
      <c r="R3" s="58"/>
      <c r="S3" s="47">
        <v>0.73</v>
      </c>
      <c r="T3" s="47">
        <v>0.73</v>
      </c>
      <c r="V3" s="47">
        <v>0.73</v>
      </c>
      <c r="W3" s="47">
        <v>0.73</v>
      </c>
      <c r="Y3" s="18">
        <v>0.15</v>
      </c>
      <c r="Z3" s="18">
        <v>0.15</v>
      </c>
      <c r="AB3" s="18">
        <v>0.15</v>
      </c>
      <c r="AC3" s="18">
        <v>0.15</v>
      </c>
    </row>
    <row r="4" spans="1:29">
      <c r="A4" s="8" t="str">
        <f t="shared" si="0"/>
        <v>RV_AB247439_Brazil_Human_2004</v>
      </c>
      <c r="B4" s="18" t="s">
        <v>1122</v>
      </c>
      <c r="C4" s="18" t="s">
        <v>1123</v>
      </c>
      <c r="D4" s="18" t="s">
        <v>825</v>
      </c>
      <c r="E4" s="18">
        <v>2004</v>
      </c>
      <c r="F4" s="18" t="s">
        <v>13</v>
      </c>
      <c r="G4" s="18" t="s">
        <v>1115</v>
      </c>
      <c r="H4" s="7" t="s">
        <v>1423</v>
      </c>
      <c r="K4" s="60" t="s">
        <v>1423</v>
      </c>
      <c r="L4" s="18" t="s">
        <v>1115</v>
      </c>
      <c r="M4" s="132">
        <v>20</v>
      </c>
      <c r="N4" s="61" t="s">
        <v>3276</v>
      </c>
      <c r="O4" s="58">
        <v>30</v>
      </c>
      <c r="P4" s="58" t="s">
        <v>3290</v>
      </c>
      <c r="Q4" s="103" t="s">
        <v>3387</v>
      </c>
      <c r="R4" s="58"/>
      <c r="S4" s="47">
        <v>0.68500000000000005</v>
      </c>
      <c r="T4" s="47">
        <v>0.68500000000000005</v>
      </c>
      <c r="V4" s="47">
        <v>0.68500000000000005</v>
      </c>
      <c r="W4" s="47">
        <v>0.68500000000000005</v>
      </c>
      <c r="Y4" s="18">
        <v>0.15</v>
      </c>
      <c r="Z4" s="18">
        <v>0.15</v>
      </c>
      <c r="AB4" s="18">
        <v>0.15</v>
      </c>
      <c r="AC4" s="18">
        <v>0.15</v>
      </c>
    </row>
    <row r="5" spans="1:29">
      <c r="A5" s="8" t="str">
        <f t="shared" si="0"/>
        <v>RV_AB247440_Brazil_Human_2005</v>
      </c>
      <c r="B5" s="18" t="s">
        <v>1124</v>
      </c>
      <c r="C5" s="18" t="s">
        <v>1125</v>
      </c>
      <c r="D5" s="18" t="s">
        <v>825</v>
      </c>
      <c r="E5" s="18">
        <v>2005</v>
      </c>
      <c r="F5" s="18" t="s">
        <v>13</v>
      </c>
      <c r="G5" s="18" t="s">
        <v>1115</v>
      </c>
      <c r="H5" s="7" t="s">
        <v>1423</v>
      </c>
      <c r="K5" s="60" t="s">
        <v>1423</v>
      </c>
      <c r="L5" s="18" t="s">
        <v>1115</v>
      </c>
      <c r="M5" s="132">
        <v>50</v>
      </c>
      <c r="N5" s="61" t="s">
        <v>3276</v>
      </c>
      <c r="O5" s="58">
        <v>30</v>
      </c>
      <c r="P5" s="58" t="s">
        <v>3292</v>
      </c>
      <c r="Q5" s="103" t="s">
        <v>3387</v>
      </c>
      <c r="R5" s="58"/>
      <c r="S5" s="47">
        <v>0.58799999999999997</v>
      </c>
      <c r="T5" s="47">
        <v>0.58799999999999997</v>
      </c>
      <c r="V5" s="47">
        <v>0.58799999999999997</v>
      </c>
      <c r="W5" s="47">
        <v>0.58799999999999997</v>
      </c>
      <c r="Y5" s="18">
        <v>0.15</v>
      </c>
      <c r="Z5" s="18">
        <v>0.15</v>
      </c>
      <c r="AB5" s="18">
        <v>0.15</v>
      </c>
      <c r="AC5" s="18">
        <v>0.15</v>
      </c>
    </row>
    <row r="6" spans="1:29">
      <c r="A6" s="8" t="str">
        <f t="shared" si="0"/>
        <v>RV_AB247448_Brazil_Human_2004</v>
      </c>
      <c r="B6" s="18" t="s">
        <v>1126</v>
      </c>
      <c r="C6" s="18" t="s">
        <v>1127</v>
      </c>
      <c r="D6" s="18" t="s">
        <v>825</v>
      </c>
      <c r="E6" s="18">
        <v>2004</v>
      </c>
      <c r="F6" s="18" t="s">
        <v>13</v>
      </c>
      <c r="G6" s="18" t="s">
        <v>1115</v>
      </c>
      <c r="H6" s="7" t="s">
        <v>1423</v>
      </c>
      <c r="K6" s="60" t="s">
        <v>1423</v>
      </c>
      <c r="L6" s="18" t="s">
        <v>1115</v>
      </c>
      <c r="M6" s="132">
        <v>30</v>
      </c>
      <c r="N6" s="61" t="s">
        <v>3276</v>
      </c>
      <c r="O6" s="58">
        <v>30</v>
      </c>
      <c r="P6" s="58" t="s">
        <v>3291</v>
      </c>
      <c r="Q6" s="103" t="s">
        <v>3387</v>
      </c>
      <c r="R6" s="58"/>
      <c r="S6" s="47">
        <v>0.63600000000000001</v>
      </c>
      <c r="T6" s="47">
        <v>0.63600000000000001</v>
      </c>
      <c r="V6" s="47">
        <v>0.63600000000000001</v>
      </c>
      <c r="W6" s="47">
        <v>0.63600000000000001</v>
      </c>
      <c r="Y6" s="18">
        <v>0.15</v>
      </c>
      <c r="Z6" s="18">
        <v>0.15</v>
      </c>
      <c r="AB6" s="18">
        <v>0.15</v>
      </c>
      <c r="AC6" s="18">
        <v>0.15</v>
      </c>
    </row>
    <row r="7" spans="1:29">
      <c r="A7" s="8" t="str">
        <f t="shared" si="0"/>
        <v>RV_AB247450_Brazil_Human_2005</v>
      </c>
      <c r="B7" s="18" t="s">
        <v>1128</v>
      </c>
      <c r="C7" s="18" t="s">
        <v>1129</v>
      </c>
      <c r="D7" s="18" t="s">
        <v>825</v>
      </c>
      <c r="E7" s="18">
        <v>2005</v>
      </c>
      <c r="F7" s="18" t="s">
        <v>13</v>
      </c>
      <c r="G7" s="18" t="s">
        <v>1115</v>
      </c>
      <c r="H7" s="7" t="s">
        <v>1423</v>
      </c>
    </row>
    <row r="8" spans="1:29" ht="18">
      <c r="A8" s="8" t="str">
        <f t="shared" si="0"/>
        <v>RV_AB276315_Brazil_Human_2005</v>
      </c>
      <c r="B8" s="18" t="s">
        <v>1130</v>
      </c>
      <c r="C8" s="18" t="s">
        <v>1131</v>
      </c>
      <c r="D8" s="18" t="s">
        <v>825</v>
      </c>
      <c r="E8" s="18">
        <v>2005</v>
      </c>
      <c r="F8" s="18" t="s">
        <v>13</v>
      </c>
      <c r="G8" s="18" t="s">
        <v>1115</v>
      </c>
      <c r="H8" s="7" t="s">
        <v>1423</v>
      </c>
      <c r="Q8" s="97" t="s">
        <v>3322</v>
      </c>
      <c r="S8" s="41">
        <f>AVERAGE(S2:S5)</f>
        <v>0.70250000000000001</v>
      </c>
      <c r="T8" s="41">
        <f>((T3*35)+(T4*32)+(T2*3)+(T5*44))/114</f>
        <v>0.66458771929824567</v>
      </c>
      <c r="V8" s="41">
        <f>AVERAGE(V2:V5)</f>
        <v>0.70250000000000001</v>
      </c>
      <c r="W8" s="41">
        <f>((W3*3)+(W4*21)+(W2*9)+(W5*7))/40</f>
        <v>0.69885000000000008</v>
      </c>
      <c r="Y8" s="41">
        <f>AVERAGE(Y2:Y5)</f>
        <v>0.15</v>
      </c>
      <c r="Z8" s="41">
        <f>((Z3*35)+(Z4*32)+(Z2*3)+(Z5*44))/114</f>
        <v>0.15000000000000002</v>
      </c>
      <c r="AB8" s="41">
        <f>AVERAGE(AB2:AB5)</f>
        <v>0.15</v>
      </c>
      <c r="AC8" s="41">
        <f>((AC3*3)+(AC4*21)+(AC2*9)+(AC5*7))/40</f>
        <v>0.14999999999999997</v>
      </c>
    </row>
    <row r="9" spans="1:29" ht="18">
      <c r="A9" s="8" t="str">
        <f t="shared" si="0"/>
        <v>RV_AF325462_Hungary_Human_1992</v>
      </c>
      <c r="B9" s="18" t="s">
        <v>1135</v>
      </c>
      <c r="C9" s="18" t="s">
        <v>1136</v>
      </c>
      <c r="D9" s="18" t="s">
        <v>1134</v>
      </c>
      <c r="E9" s="18">
        <v>1992</v>
      </c>
      <c r="F9" s="18" t="s">
        <v>13</v>
      </c>
      <c r="G9" s="18" t="s">
        <v>1115</v>
      </c>
      <c r="H9" s="7" t="s">
        <v>1423</v>
      </c>
      <c r="Q9" s="97" t="s">
        <v>7</v>
      </c>
      <c r="S9" s="98">
        <f>STDEV(S2:S6)/SQRT(5)</f>
        <v>3.7835697429808385E-2</v>
      </c>
      <c r="T9" s="98">
        <f>STDEV(T2:T6)/SQRT(5)</f>
        <v>3.7835697429808385E-2</v>
      </c>
      <c r="V9" s="98">
        <f>STDEV(V2:V6)/SQRT(5)</f>
        <v>3.7835697429808385E-2</v>
      </c>
      <c r="W9" s="98">
        <f>STDEV(W2:W6)/SQRT(5)</f>
        <v>3.7835697429808385E-2</v>
      </c>
      <c r="Y9" s="98">
        <v>1.2999999999999999E-2</v>
      </c>
      <c r="Z9" s="98">
        <v>1.2999999999999999E-2</v>
      </c>
      <c r="AB9" s="98">
        <v>1.2999999999999999E-2</v>
      </c>
      <c r="AC9" s="98">
        <v>1.2999999999999999E-2</v>
      </c>
    </row>
    <row r="10" spans="1:29">
      <c r="A10" s="8" t="str">
        <f t="shared" si="0"/>
        <v>RV_AF325465_Poland_Human_1985</v>
      </c>
      <c r="B10" s="18" t="s">
        <v>1137</v>
      </c>
      <c r="C10" s="18" t="s">
        <v>1138</v>
      </c>
      <c r="D10" s="18" t="s">
        <v>788</v>
      </c>
      <c r="E10" s="18">
        <v>1985</v>
      </c>
      <c r="F10" s="18" t="s">
        <v>13</v>
      </c>
      <c r="G10" s="18" t="s">
        <v>1115</v>
      </c>
      <c r="H10" s="7" t="s">
        <v>1423</v>
      </c>
    </row>
    <row r="11" spans="1:29">
      <c r="A11" s="8" t="str">
        <f t="shared" si="0"/>
        <v>RV_AF325466_Tunisia_Human_1986</v>
      </c>
      <c r="B11" s="18" t="s">
        <v>1139</v>
      </c>
      <c r="C11" s="18" t="s">
        <v>1140</v>
      </c>
      <c r="D11" s="18" t="s">
        <v>1141</v>
      </c>
      <c r="E11" s="18">
        <v>1986</v>
      </c>
      <c r="F11" s="18" t="s">
        <v>13</v>
      </c>
      <c r="G11" s="18" t="s">
        <v>1115</v>
      </c>
      <c r="H11" s="7" t="s">
        <v>1423</v>
      </c>
    </row>
    <row r="12" spans="1:29">
      <c r="A12" s="8" t="str">
        <f t="shared" si="0"/>
        <v>RV_AF325469_Morocco_Human_1990</v>
      </c>
      <c r="B12" s="18" t="s">
        <v>1142</v>
      </c>
      <c r="C12" s="18" t="s">
        <v>1143</v>
      </c>
      <c r="D12" s="18" t="s">
        <v>1144</v>
      </c>
      <c r="E12" s="18">
        <v>1990</v>
      </c>
      <c r="F12" s="18" t="s">
        <v>13</v>
      </c>
      <c r="G12" s="18" t="s">
        <v>1115</v>
      </c>
      <c r="H12" s="7" t="s">
        <v>1423</v>
      </c>
    </row>
    <row r="13" spans="1:29">
      <c r="A13" s="8" t="str">
        <f t="shared" si="0"/>
        <v>RV_AF325472_Iran_Human_1988</v>
      </c>
      <c r="B13" s="18" t="s">
        <v>1145</v>
      </c>
      <c r="C13" s="18" t="s">
        <v>1146</v>
      </c>
      <c r="D13" s="18" t="s">
        <v>1147</v>
      </c>
      <c r="E13" s="18">
        <v>1988</v>
      </c>
      <c r="F13" s="18" t="s">
        <v>13</v>
      </c>
      <c r="G13" s="18" t="s">
        <v>1115</v>
      </c>
      <c r="H13" s="7" t="s">
        <v>1423</v>
      </c>
    </row>
    <row r="14" spans="1:29">
      <c r="A14" s="8" t="str">
        <f t="shared" si="0"/>
        <v>RV_AF325479_Nigeria_Human_1983</v>
      </c>
      <c r="B14" s="18" t="s">
        <v>1148</v>
      </c>
      <c r="C14" s="18" t="s">
        <v>1149</v>
      </c>
      <c r="D14" s="18" t="s">
        <v>1150</v>
      </c>
      <c r="E14" s="18">
        <v>1983</v>
      </c>
      <c r="F14" s="18" t="s">
        <v>13</v>
      </c>
      <c r="G14" s="18" t="s">
        <v>1115</v>
      </c>
      <c r="H14" s="7" t="s">
        <v>1423</v>
      </c>
    </row>
    <row r="15" spans="1:29">
      <c r="A15" s="8" t="str">
        <f t="shared" si="0"/>
        <v>RV_AF325487_Malaysia_Human_1985</v>
      </c>
      <c r="B15" s="18" t="s">
        <v>1151</v>
      </c>
      <c r="C15" s="18" t="s">
        <v>1152</v>
      </c>
      <c r="D15" s="18" t="s">
        <v>1153</v>
      </c>
      <c r="E15" s="18">
        <v>1985</v>
      </c>
      <c r="F15" s="18" t="s">
        <v>13</v>
      </c>
      <c r="G15" s="18" t="s">
        <v>1115</v>
      </c>
      <c r="H15" s="7" t="s">
        <v>1423</v>
      </c>
    </row>
    <row r="16" spans="1:29">
      <c r="A16" s="8" t="str">
        <f t="shared" si="0"/>
        <v>RV_AF325488_Thailand_Human_1983</v>
      </c>
      <c r="B16" s="18" t="s">
        <v>1154</v>
      </c>
      <c r="C16" s="18" t="s">
        <v>1155</v>
      </c>
      <c r="D16" s="18" t="s">
        <v>1156</v>
      </c>
      <c r="E16" s="18">
        <v>1983</v>
      </c>
      <c r="F16" s="18" t="s">
        <v>13</v>
      </c>
      <c r="G16" s="18" t="s">
        <v>1115</v>
      </c>
      <c r="H16" s="7" t="s">
        <v>1423</v>
      </c>
    </row>
    <row r="17" spans="1:8">
      <c r="A17" s="8" t="str">
        <f t="shared" si="0"/>
        <v>RV_AF401285_Thailand_Human_1983</v>
      </c>
      <c r="B17" s="18" t="s">
        <v>1161</v>
      </c>
      <c r="C17" s="18" t="s">
        <v>1162</v>
      </c>
      <c r="D17" s="18" t="s">
        <v>1156</v>
      </c>
      <c r="E17" s="18">
        <v>1983</v>
      </c>
      <c r="F17" s="18" t="s">
        <v>13</v>
      </c>
      <c r="G17" s="18" t="s">
        <v>1115</v>
      </c>
      <c r="H17" s="7" t="s">
        <v>1423</v>
      </c>
    </row>
    <row r="18" spans="1:8">
      <c r="A18" s="8" t="str">
        <f t="shared" si="0"/>
        <v>RV_AF401287_Morocco_Human_1990</v>
      </c>
      <c r="B18" s="18" t="s">
        <v>1163</v>
      </c>
      <c r="C18" s="18" t="s">
        <v>1164</v>
      </c>
      <c r="D18" s="18" t="s">
        <v>1144</v>
      </c>
      <c r="E18" s="18">
        <v>1990</v>
      </c>
      <c r="F18" s="18" t="s">
        <v>13</v>
      </c>
      <c r="G18" s="18" t="s">
        <v>1115</v>
      </c>
      <c r="H18" s="7" t="s">
        <v>1423</v>
      </c>
    </row>
    <row r="19" spans="1:8">
      <c r="A19" s="8" t="str">
        <f t="shared" si="0"/>
        <v>RV_AY103016_Nigeria_Human_1996</v>
      </c>
      <c r="B19" s="18" t="s">
        <v>1168</v>
      </c>
      <c r="C19" s="18" t="s">
        <v>1167</v>
      </c>
      <c r="D19" s="18" t="s">
        <v>1150</v>
      </c>
      <c r="E19" s="18">
        <v>1996</v>
      </c>
      <c r="F19" s="18" t="s">
        <v>13</v>
      </c>
      <c r="G19" s="18" t="s">
        <v>1115</v>
      </c>
      <c r="H19" s="7" t="s">
        <v>1423</v>
      </c>
    </row>
    <row r="20" spans="1:8">
      <c r="A20" s="8" t="str">
        <f t="shared" si="0"/>
        <v>RV_AY103017_Nigeria_Human_2001</v>
      </c>
      <c r="B20" s="18" t="s">
        <v>1169</v>
      </c>
      <c r="C20" s="18" t="s">
        <v>1166</v>
      </c>
      <c r="D20" s="18" t="s">
        <v>1150</v>
      </c>
      <c r="E20" s="18">
        <v>2001</v>
      </c>
      <c r="F20" s="18" t="s">
        <v>13</v>
      </c>
      <c r="G20" s="18" t="s">
        <v>1115</v>
      </c>
      <c r="H20" s="7" t="s">
        <v>1423</v>
      </c>
    </row>
    <row r="21" spans="1:8">
      <c r="A21" s="8" t="str">
        <f t="shared" si="0"/>
        <v>RV_AY257980_Thailand_Human_2003</v>
      </c>
      <c r="B21" s="18" t="s">
        <v>1181</v>
      </c>
      <c r="C21" s="18" t="s">
        <v>1175</v>
      </c>
      <c r="D21" s="18" t="s">
        <v>1156</v>
      </c>
      <c r="E21" s="18">
        <v>2003</v>
      </c>
      <c r="F21" s="18" t="s">
        <v>13</v>
      </c>
      <c r="G21" s="18" t="s">
        <v>1115</v>
      </c>
      <c r="H21" s="7" t="s">
        <v>1423</v>
      </c>
    </row>
    <row r="22" spans="1:8">
      <c r="A22" s="8" t="str">
        <f t="shared" si="0"/>
        <v>RV_AY257981_Thailand_Human_2003</v>
      </c>
      <c r="B22" s="18" t="s">
        <v>1182</v>
      </c>
      <c r="C22" s="18" t="s">
        <v>1177</v>
      </c>
      <c r="D22" s="18" t="s">
        <v>1156</v>
      </c>
      <c r="E22" s="18">
        <v>2003</v>
      </c>
      <c r="F22" s="18" t="s">
        <v>13</v>
      </c>
      <c r="G22" s="18" t="s">
        <v>1115</v>
      </c>
      <c r="H22" s="7" t="s">
        <v>1423</v>
      </c>
    </row>
    <row r="23" spans="1:8">
      <c r="A23" s="8" t="str">
        <f t="shared" si="0"/>
        <v>RV_AY257982_Thailand_Human_2003</v>
      </c>
      <c r="B23" s="18" t="s">
        <v>1183</v>
      </c>
      <c r="C23" s="18" t="s">
        <v>1179</v>
      </c>
      <c r="D23" s="18" t="s">
        <v>1156</v>
      </c>
      <c r="E23" s="18">
        <v>2003</v>
      </c>
      <c r="F23" s="18" t="s">
        <v>13</v>
      </c>
      <c r="G23" s="18" t="s">
        <v>1115</v>
      </c>
      <c r="H23" s="7" t="s">
        <v>1423</v>
      </c>
    </row>
    <row r="24" spans="1:8">
      <c r="A24" s="8" t="str">
        <f t="shared" si="0"/>
        <v>RV_AY257983_Thailand_Human_2003</v>
      </c>
      <c r="B24" s="18" t="s">
        <v>1184</v>
      </c>
      <c r="C24" s="18" t="s">
        <v>1173</v>
      </c>
      <c r="D24" s="18" t="s">
        <v>1156</v>
      </c>
      <c r="E24" s="18">
        <v>2003</v>
      </c>
      <c r="F24" s="18" t="s">
        <v>13</v>
      </c>
      <c r="G24" s="18" t="s">
        <v>1115</v>
      </c>
      <c r="H24" s="7" t="s">
        <v>1423</v>
      </c>
    </row>
    <row r="25" spans="1:8">
      <c r="A25" s="8" t="str">
        <f t="shared" si="0"/>
        <v>RV_AY353864_Russia_Human_1998</v>
      </c>
      <c r="B25" s="18" t="s">
        <v>1189</v>
      </c>
      <c r="C25" s="18" t="s">
        <v>1186</v>
      </c>
      <c r="D25" s="95" t="s">
        <v>3343</v>
      </c>
      <c r="E25" s="18">
        <v>1998</v>
      </c>
      <c r="F25" s="18" t="s">
        <v>13</v>
      </c>
      <c r="G25" s="18" t="s">
        <v>1115</v>
      </c>
      <c r="H25" s="7" t="s">
        <v>1423</v>
      </c>
    </row>
    <row r="26" spans="1:8">
      <c r="A26" s="8" t="str">
        <f t="shared" si="0"/>
        <v>RV_AY353894_India_Human_1988</v>
      </c>
      <c r="B26" s="18" t="s">
        <v>1190</v>
      </c>
      <c r="C26" s="18" t="s">
        <v>1165</v>
      </c>
      <c r="D26" s="18" t="s">
        <v>1188</v>
      </c>
      <c r="E26" s="18">
        <v>1988</v>
      </c>
      <c r="F26" s="18" t="s">
        <v>13</v>
      </c>
      <c r="G26" s="18" t="s">
        <v>1115</v>
      </c>
      <c r="H26" s="7" t="s">
        <v>1423</v>
      </c>
    </row>
    <row r="27" spans="1:8">
      <c r="A27" s="8" t="str">
        <f t="shared" si="0"/>
        <v>RV_DQ420624_Madagascar_Human_2004</v>
      </c>
      <c r="B27" s="18" t="s">
        <v>1194</v>
      </c>
      <c r="C27" s="18" t="s">
        <v>1193</v>
      </c>
      <c r="D27" s="18" t="s">
        <v>1170</v>
      </c>
      <c r="E27" s="21">
        <v>2004</v>
      </c>
      <c r="F27" s="18" t="s">
        <v>13</v>
      </c>
      <c r="G27" s="18" t="s">
        <v>1115</v>
      </c>
      <c r="H27" s="7" t="s">
        <v>1423</v>
      </c>
    </row>
    <row r="28" spans="1:8">
      <c r="A28" s="8" t="str">
        <f t="shared" si="0"/>
        <v>RV_DQ849063_China_Human_2006</v>
      </c>
      <c r="B28" s="18" t="s">
        <v>1208</v>
      </c>
      <c r="C28" s="18" t="s">
        <v>1200</v>
      </c>
      <c r="D28" s="95" t="s">
        <v>18</v>
      </c>
      <c r="E28" s="18">
        <v>2006</v>
      </c>
      <c r="F28" s="18" t="s">
        <v>13</v>
      </c>
      <c r="G28" s="18" t="s">
        <v>1115</v>
      </c>
      <c r="H28" s="9" t="s">
        <v>1423</v>
      </c>
    </row>
    <row r="29" spans="1:8">
      <c r="A29" s="8" t="str">
        <f t="shared" si="0"/>
        <v>RV_EF556198_China_Human_2004</v>
      </c>
      <c r="B29" s="18" t="s">
        <v>1272</v>
      </c>
      <c r="C29" s="18" t="s">
        <v>1271</v>
      </c>
      <c r="D29" s="18" t="s">
        <v>18</v>
      </c>
      <c r="E29" s="18">
        <v>2004</v>
      </c>
      <c r="F29" s="18" t="s">
        <v>13</v>
      </c>
      <c r="G29" s="18" t="s">
        <v>1115</v>
      </c>
      <c r="H29" s="9" t="s">
        <v>1423</v>
      </c>
    </row>
    <row r="30" spans="1:8">
      <c r="A30" s="8" t="str">
        <f t="shared" si="0"/>
        <v>RV_EU086139_China_Human_1992</v>
      </c>
      <c r="B30" s="18" t="s">
        <v>1275</v>
      </c>
      <c r="C30" s="18" t="s">
        <v>1276</v>
      </c>
      <c r="D30" s="18" t="s">
        <v>18</v>
      </c>
      <c r="E30" s="18">
        <v>1992</v>
      </c>
      <c r="F30" s="18" t="s">
        <v>13</v>
      </c>
      <c r="G30" s="18" t="s">
        <v>1115</v>
      </c>
      <c r="H30" s="9" t="s">
        <v>1423</v>
      </c>
    </row>
    <row r="31" spans="1:8">
      <c r="A31" s="8" t="str">
        <f t="shared" si="0"/>
        <v>RV_EU086145_China_Human_1992</v>
      </c>
      <c r="B31" s="18" t="s">
        <v>1277</v>
      </c>
      <c r="C31" s="18" t="s">
        <v>1278</v>
      </c>
      <c r="D31" s="18" t="s">
        <v>18</v>
      </c>
      <c r="E31" s="18">
        <v>1992</v>
      </c>
      <c r="F31" s="18" t="s">
        <v>13</v>
      </c>
      <c r="G31" s="18" t="s">
        <v>1115</v>
      </c>
      <c r="H31" s="9" t="s">
        <v>1423</v>
      </c>
    </row>
    <row r="32" spans="1:8">
      <c r="A32" s="8" t="str">
        <f t="shared" si="0"/>
        <v>RV_EU086155_Philippines_Human_2004</v>
      </c>
      <c r="B32" s="18" t="s">
        <v>1279</v>
      </c>
      <c r="C32" s="18" t="s">
        <v>1280</v>
      </c>
      <c r="D32" s="18" t="s">
        <v>1281</v>
      </c>
      <c r="E32" s="18">
        <v>2004</v>
      </c>
      <c r="F32" s="18" t="s">
        <v>13</v>
      </c>
      <c r="G32" s="18" t="s">
        <v>1115</v>
      </c>
      <c r="H32" s="9" t="s">
        <v>1423</v>
      </c>
    </row>
    <row r="33" spans="1:8">
      <c r="A33" s="8" t="str">
        <f t="shared" si="0"/>
        <v>RV_EU086157_Thailand_Human_1983</v>
      </c>
      <c r="B33" s="18" t="s">
        <v>1282</v>
      </c>
      <c r="C33" s="18" t="s">
        <v>1283</v>
      </c>
      <c r="D33" s="18" t="s">
        <v>325</v>
      </c>
      <c r="E33" s="18">
        <v>1983</v>
      </c>
      <c r="F33" s="18" t="s">
        <v>13</v>
      </c>
      <c r="G33" s="18" t="s">
        <v>1115</v>
      </c>
      <c r="H33" s="9" t="s">
        <v>1423</v>
      </c>
    </row>
    <row r="34" spans="1:8">
      <c r="A34" s="8" t="str">
        <f t="shared" si="0"/>
        <v>RV_EU086158_Thailand_Human_1983</v>
      </c>
      <c r="B34" s="18" t="s">
        <v>1284</v>
      </c>
      <c r="C34" s="18" t="s">
        <v>1162</v>
      </c>
      <c r="D34" s="18" t="s">
        <v>325</v>
      </c>
      <c r="E34" s="18">
        <v>1983</v>
      </c>
      <c r="F34" s="18" t="s">
        <v>13</v>
      </c>
      <c r="G34" s="18" t="s">
        <v>1115</v>
      </c>
      <c r="H34" s="9" t="s">
        <v>1423</v>
      </c>
    </row>
    <row r="35" spans="1:8">
      <c r="A35" s="8" t="str">
        <f t="shared" si="0"/>
        <v>RV_EU267745_China_Human_2007</v>
      </c>
      <c r="B35" s="18" t="s">
        <v>1306</v>
      </c>
      <c r="C35" s="18" t="s">
        <v>1307</v>
      </c>
      <c r="D35" s="18" t="s">
        <v>18</v>
      </c>
      <c r="E35" s="18">
        <v>2007</v>
      </c>
      <c r="F35" s="18" t="s">
        <v>13</v>
      </c>
      <c r="G35" s="18" t="s">
        <v>1115</v>
      </c>
      <c r="H35" s="9" t="s">
        <v>1423</v>
      </c>
    </row>
    <row r="36" spans="1:8">
      <c r="A36" s="8" t="str">
        <f t="shared" si="0"/>
        <v>RV_EU267752_China_Human_2007</v>
      </c>
      <c r="B36" s="18" t="s">
        <v>1308</v>
      </c>
      <c r="C36" s="18" t="s">
        <v>1305</v>
      </c>
      <c r="D36" s="18" t="s">
        <v>18</v>
      </c>
      <c r="E36" s="18">
        <v>2007</v>
      </c>
      <c r="F36" s="18" t="s">
        <v>13</v>
      </c>
      <c r="G36" s="18" t="s">
        <v>1115</v>
      </c>
      <c r="H36" s="9" t="s">
        <v>1423</v>
      </c>
    </row>
    <row r="37" spans="1:8">
      <c r="A37" s="8" t="str">
        <f t="shared" si="0"/>
        <v>RV_EU267772_China_Human_2004</v>
      </c>
      <c r="B37" s="18" t="s">
        <v>1309</v>
      </c>
      <c r="C37" s="18" t="s">
        <v>1310</v>
      </c>
      <c r="D37" s="18" t="s">
        <v>18</v>
      </c>
      <c r="E37" s="18">
        <v>2004</v>
      </c>
      <c r="F37" s="18" t="s">
        <v>13</v>
      </c>
      <c r="G37" s="18" t="s">
        <v>1115</v>
      </c>
      <c r="H37" s="9" t="s">
        <v>1423</v>
      </c>
    </row>
    <row r="38" spans="1:8">
      <c r="A38" s="8" t="str">
        <f t="shared" ref="A38:A41" si="1">CONCATENATE("RV_",B38,"_",D38,"_",G38,"_",E38)</f>
        <v>RV_EU700029_China_Human_2007</v>
      </c>
      <c r="B38" s="18" t="s">
        <v>1315</v>
      </c>
      <c r="C38" s="18" t="s">
        <v>1316</v>
      </c>
      <c r="D38" s="18" t="s">
        <v>18</v>
      </c>
      <c r="E38" s="18">
        <v>2007</v>
      </c>
      <c r="F38" s="18" t="s">
        <v>13</v>
      </c>
      <c r="G38" s="18" t="s">
        <v>1115</v>
      </c>
      <c r="H38" s="9" t="s">
        <v>1423</v>
      </c>
    </row>
    <row r="39" spans="1:8">
      <c r="A39" s="8" t="str">
        <f t="shared" si="1"/>
        <v>RV_EU700030_China_Human_2008</v>
      </c>
      <c r="B39" s="18" t="s">
        <v>1317</v>
      </c>
      <c r="C39" s="18" t="s">
        <v>1318</v>
      </c>
      <c r="D39" s="18" t="s">
        <v>18</v>
      </c>
      <c r="E39" s="18">
        <v>2008</v>
      </c>
      <c r="F39" s="18" t="s">
        <v>13</v>
      </c>
      <c r="G39" s="18" t="s">
        <v>1115</v>
      </c>
      <c r="H39" s="9" t="s">
        <v>1423</v>
      </c>
    </row>
    <row r="40" spans="1:8">
      <c r="A40" s="8" t="str">
        <f t="shared" si="1"/>
        <v>RV_FJ545661_Senegal_Human_2007</v>
      </c>
      <c r="B40" s="18" t="s">
        <v>1399</v>
      </c>
      <c r="C40" s="18" t="s">
        <v>1400</v>
      </c>
      <c r="D40" s="18" t="s">
        <v>639</v>
      </c>
      <c r="E40" s="18">
        <v>2007</v>
      </c>
      <c r="F40" s="18" t="s">
        <v>13</v>
      </c>
      <c r="G40" s="18" t="s">
        <v>1115</v>
      </c>
      <c r="H40" s="9" t="s">
        <v>1423</v>
      </c>
    </row>
    <row r="41" spans="1:8">
      <c r="A41" s="8" t="str">
        <f t="shared" si="1"/>
        <v>RV_FJ545665_Senegal_Human_2007</v>
      </c>
      <c r="B41" s="18" t="s">
        <v>1401</v>
      </c>
      <c r="C41" s="18" t="s">
        <v>1402</v>
      </c>
      <c r="D41" s="18" t="s">
        <v>639</v>
      </c>
      <c r="E41" s="18">
        <v>2007</v>
      </c>
      <c r="F41" s="18" t="s">
        <v>13</v>
      </c>
      <c r="G41" s="18" t="s">
        <v>1115</v>
      </c>
      <c r="H41" s="9" t="s">
        <v>1423</v>
      </c>
    </row>
    <row r="42" spans="1:8">
      <c r="A42" s="25"/>
      <c r="B42" s="30"/>
      <c r="C42" s="30"/>
      <c r="D42" s="30"/>
      <c r="E42" s="30"/>
      <c r="F42" s="30"/>
      <c r="G42" s="30"/>
      <c r="H42" s="30"/>
    </row>
    <row r="43" spans="1:8">
      <c r="A43" s="8" t="str">
        <f t="shared" ref="A43:A74" si="2">CONCATENATE("RV_",B43,"_",D43,"_",G43,"_",E43)</f>
        <v>RV_AB041965_SriLanka_Human_1996</v>
      </c>
      <c r="B43" s="18" t="s">
        <v>1113</v>
      </c>
      <c r="C43" s="18" t="s">
        <v>1114</v>
      </c>
      <c r="D43" s="18" t="s">
        <v>381</v>
      </c>
      <c r="E43" s="18">
        <v>1996</v>
      </c>
      <c r="F43" s="18" t="s">
        <v>12</v>
      </c>
      <c r="G43" s="18" t="s">
        <v>1115</v>
      </c>
      <c r="H43" s="9" t="s">
        <v>1423</v>
      </c>
    </row>
    <row r="44" spans="1:8">
      <c r="A44" s="8" t="str">
        <f t="shared" si="2"/>
        <v>RV_AB083795_Brazil_Human_1997</v>
      </c>
      <c r="B44" s="18" t="s">
        <v>1116</v>
      </c>
      <c r="C44" s="18" t="s">
        <v>1117</v>
      </c>
      <c r="D44" s="18" t="s">
        <v>825</v>
      </c>
      <c r="E44" s="18">
        <v>1997</v>
      </c>
      <c r="F44" s="18" t="s">
        <v>12</v>
      </c>
      <c r="G44" s="18" t="s">
        <v>1115</v>
      </c>
      <c r="H44" s="9" t="s">
        <v>1423</v>
      </c>
    </row>
    <row r="45" spans="1:8">
      <c r="A45" s="8" t="str">
        <f t="shared" si="2"/>
        <v>RV_AB083801_Brazil_Human_1999</v>
      </c>
      <c r="B45" s="18" t="s">
        <v>1118</v>
      </c>
      <c r="C45" s="18" t="s">
        <v>1119</v>
      </c>
      <c r="D45" s="18" t="s">
        <v>825</v>
      </c>
      <c r="E45" s="18">
        <v>1999</v>
      </c>
      <c r="F45" s="18" t="s">
        <v>12</v>
      </c>
      <c r="G45" s="18" t="s">
        <v>1115</v>
      </c>
      <c r="H45" s="9" t="s">
        <v>1423</v>
      </c>
    </row>
    <row r="46" spans="1:8">
      <c r="A46" s="8" t="str">
        <f t="shared" si="2"/>
        <v>RV_AF045166_Peru_Human_1996</v>
      </c>
      <c r="B46" s="18" t="s">
        <v>1132</v>
      </c>
      <c r="C46" s="18" t="s">
        <v>1133</v>
      </c>
      <c r="D46" s="18" t="s">
        <v>455</v>
      </c>
      <c r="E46" s="18">
        <v>1996</v>
      </c>
      <c r="F46" s="18" t="s">
        <v>12</v>
      </c>
      <c r="G46" s="18" t="s">
        <v>1115</v>
      </c>
      <c r="H46" s="9" t="s">
        <v>1423</v>
      </c>
    </row>
    <row r="47" spans="1:8">
      <c r="A47" s="8" t="str">
        <f t="shared" si="2"/>
        <v>RV_AF394875_USA_Human_1995</v>
      </c>
      <c r="B47" s="18" t="s">
        <v>1157</v>
      </c>
      <c r="C47" s="18">
        <v>3023</v>
      </c>
      <c r="D47" s="18" t="s">
        <v>180</v>
      </c>
      <c r="E47" s="18">
        <v>1995</v>
      </c>
      <c r="F47" s="18" t="s">
        <v>12</v>
      </c>
      <c r="G47" s="18" t="s">
        <v>1115</v>
      </c>
      <c r="H47" s="9" t="s">
        <v>1423</v>
      </c>
    </row>
    <row r="48" spans="1:8">
      <c r="A48" s="8" t="str">
        <f t="shared" si="2"/>
        <v>RV_AF394879_USA_Human_1994</v>
      </c>
      <c r="B48" s="18" t="s">
        <v>1158</v>
      </c>
      <c r="C48" s="18">
        <v>2247</v>
      </c>
      <c r="D48" s="18" t="s">
        <v>180</v>
      </c>
      <c r="E48" s="18">
        <v>1994</v>
      </c>
      <c r="F48" s="18" t="s">
        <v>12</v>
      </c>
      <c r="G48" s="18" t="s">
        <v>1115</v>
      </c>
      <c r="H48" s="9" t="s">
        <v>1423</v>
      </c>
    </row>
    <row r="49" spans="1:8">
      <c r="A49" s="8" t="str">
        <f t="shared" si="2"/>
        <v>RV_AF394882_USA_Human_1994</v>
      </c>
      <c r="B49" s="18" t="s">
        <v>1159</v>
      </c>
      <c r="C49" s="18">
        <v>2698</v>
      </c>
      <c r="D49" s="18" t="s">
        <v>180</v>
      </c>
      <c r="E49" s="18">
        <v>1994</v>
      </c>
      <c r="F49" s="18" t="s">
        <v>12</v>
      </c>
      <c r="G49" s="18" t="s">
        <v>1115</v>
      </c>
      <c r="H49" s="9" t="s">
        <v>1423</v>
      </c>
    </row>
    <row r="50" spans="1:8">
      <c r="A50" s="8" t="str">
        <f t="shared" si="2"/>
        <v>RV_AY218999_Thailand_Human_2003</v>
      </c>
      <c r="B50" s="18" t="s">
        <v>1172</v>
      </c>
      <c r="C50" s="18" t="s">
        <v>1173</v>
      </c>
      <c r="D50" s="18" t="s">
        <v>1156</v>
      </c>
      <c r="E50" s="18">
        <v>2003</v>
      </c>
      <c r="F50" s="18" t="s">
        <v>12</v>
      </c>
      <c r="G50" s="18" t="s">
        <v>1115</v>
      </c>
      <c r="H50" s="9" t="s">
        <v>1423</v>
      </c>
    </row>
    <row r="51" spans="1:8">
      <c r="A51" s="8" t="str">
        <f t="shared" si="2"/>
        <v>RV_AY219000_Thailand_Human_2003</v>
      </c>
      <c r="B51" s="18" t="s">
        <v>1174</v>
      </c>
      <c r="C51" s="18" t="s">
        <v>1175</v>
      </c>
      <c r="D51" s="18" t="s">
        <v>325</v>
      </c>
      <c r="E51" s="18">
        <v>2003</v>
      </c>
      <c r="F51" s="18" t="s">
        <v>12</v>
      </c>
      <c r="G51" s="18" t="s">
        <v>1115</v>
      </c>
      <c r="H51" s="9" t="s">
        <v>1423</v>
      </c>
    </row>
    <row r="52" spans="1:8">
      <c r="A52" s="8" t="str">
        <f t="shared" si="2"/>
        <v>RV_AY219001_Thailand_Human_2003</v>
      </c>
      <c r="B52" s="18" t="s">
        <v>1176</v>
      </c>
      <c r="C52" s="18" t="s">
        <v>1177</v>
      </c>
      <c r="D52" s="18" t="s">
        <v>1156</v>
      </c>
      <c r="E52" s="18">
        <v>2003</v>
      </c>
      <c r="F52" s="18" t="s">
        <v>12</v>
      </c>
      <c r="G52" s="18" t="s">
        <v>1115</v>
      </c>
      <c r="H52" s="9" t="s">
        <v>1423</v>
      </c>
    </row>
    <row r="53" spans="1:8">
      <c r="A53" s="8" t="str">
        <f t="shared" si="2"/>
        <v>RV_AY219002_Thailand_Human_2003</v>
      </c>
      <c r="B53" s="18" t="s">
        <v>1178</v>
      </c>
      <c r="C53" s="18" t="s">
        <v>1179</v>
      </c>
      <c r="D53" s="18" t="s">
        <v>325</v>
      </c>
      <c r="E53" s="18">
        <v>2003</v>
      </c>
      <c r="F53" s="18" t="s">
        <v>12</v>
      </c>
      <c r="G53" s="18" t="s">
        <v>1115</v>
      </c>
      <c r="H53" s="9" t="s">
        <v>1423</v>
      </c>
    </row>
    <row r="54" spans="1:8">
      <c r="A54" s="8" t="str">
        <f t="shared" si="2"/>
        <v>RV_AY352462_Russia_Human_1998</v>
      </c>
      <c r="B54" s="18" t="s">
        <v>1185</v>
      </c>
      <c r="C54" s="18" t="s">
        <v>1186</v>
      </c>
      <c r="D54" s="18" t="s">
        <v>793</v>
      </c>
      <c r="E54" s="18">
        <v>1998</v>
      </c>
      <c r="F54" s="18" t="s">
        <v>12</v>
      </c>
      <c r="G54" s="18" t="s">
        <v>1115</v>
      </c>
      <c r="H54" s="9" t="s">
        <v>1423</v>
      </c>
    </row>
    <row r="55" spans="1:8">
      <c r="A55" s="8" t="str">
        <f t="shared" si="2"/>
        <v>RV_AY352493_India_Human_1988</v>
      </c>
      <c r="B55" s="18" t="s">
        <v>1187</v>
      </c>
      <c r="C55" s="18" t="s">
        <v>1165</v>
      </c>
      <c r="D55" s="18" t="s">
        <v>1188</v>
      </c>
      <c r="E55" s="18">
        <v>1988</v>
      </c>
      <c r="F55" s="18" t="s">
        <v>12</v>
      </c>
      <c r="G55" s="18" t="s">
        <v>1115</v>
      </c>
      <c r="H55" s="9" t="s">
        <v>1423</v>
      </c>
    </row>
    <row r="56" spans="1:8">
      <c r="A56" s="8" t="str">
        <f t="shared" si="2"/>
        <v>RV_DQ666288_China_Human_2004</v>
      </c>
      <c r="B56" s="18" t="s">
        <v>1196</v>
      </c>
      <c r="C56" s="18" t="s">
        <v>1197</v>
      </c>
      <c r="D56" s="18" t="s">
        <v>18</v>
      </c>
      <c r="E56" s="18">
        <v>2004</v>
      </c>
      <c r="F56" s="18" t="s">
        <v>12</v>
      </c>
      <c r="G56" s="18" t="s">
        <v>1115</v>
      </c>
      <c r="H56" s="9" t="s">
        <v>1423</v>
      </c>
    </row>
    <row r="57" spans="1:8">
      <c r="A57" s="8" t="str">
        <f t="shared" si="2"/>
        <v>RV_DQ666320_China_Human_2004</v>
      </c>
      <c r="B57" s="18" t="s">
        <v>1198</v>
      </c>
      <c r="C57" s="18" t="s">
        <v>1199</v>
      </c>
      <c r="D57" s="18" t="s">
        <v>18</v>
      </c>
      <c r="E57" s="18">
        <v>2004</v>
      </c>
      <c r="F57" s="18" t="s">
        <v>12</v>
      </c>
      <c r="G57" s="18" t="s">
        <v>1115</v>
      </c>
      <c r="H57" s="9" t="s">
        <v>1423</v>
      </c>
    </row>
    <row r="58" spans="1:8">
      <c r="A58" s="8" t="str">
        <f t="shared" si="2"/>
        <v>RV_DQ837382_Israel_Human_1997</v>
      </c>
      <c r="B58" s="18" t="s">
        <v>1201</v>
      </c>
      <c r="C58" s="18" t="s">
        <v>1202</v>
      </c>
      <c r="D58" s="18" t="s">
        <v>15</v>
      </c>
      <c r="E58" s="18">
        <v>1997</v>
      </c>
      <c r="F58" s="18" t="s">
        <v>12</v>
      </c>
      <c r="G58" s="18" t="s">
        <v>1115</v>
      </c>
      <c r="H58" s="9" t="s">
        <v>1423</v>
      </c>
    </row>
    <row r="59" spans="1:8">
      <c r="A59" s="8" t="str">
        <f t="shared" si="2"/>
        <v>RV_DQ837383_Israel_Human_1996</v>
      </c>
      <c r="B59" s="18" t="s">
        <v>1203</v>
      </c>
      <c r="C59" s="18" t="s">
        <v>1204</v>
      </c>
      <c r="D59" s="18" t="s">
        <v>15</v>
      </c>
      <c r="E59" s="18">
        <v>1996</v>
      </c>
      <c r="F59" s="18" t="s">
        <v>12</v>
      </c>
      <c r="G59" s="18" t="s">
        <v>1115</v>
      </c>
      <c r="H59" s="9" t="s">
        <v>1423</v>
      </c>
    </row>
    <row r="60" spans="1:8">
      <c r="A60" s="8" t="str">
        <f t="shared" si="2"/>
        <v>RV_DQ837384_Israel_Human_2003</v>
      </c>
      <c r="B60" s="18" t="s">
        <v>1205</v>
      </c>
      <c r="C60" s="18" t="s">
        <v>1206</v>
      </c>
      <c r="D60" s="18" t="s">
        <v>15</v>
      </c>
      <c r="E60" s="18">
        <v>2003</v>
      </c>
      <c r="F60" s="18" t="s">
        <v>12</v>
      </c>
      <c r="G60" s="18" t="s">
        <v>1115</v>
      </c>
      <c r="H60" s="9" t="s">
        <v>1423</v>
      </c>
    </row>
    <row r="61" spans="1:8">
      <c r="A61" s="8" t="str">
        <f t="shared" si="2"/>
        <v>RV_EF152258_Brazil_Human_2005</v>
      </c>
      <c r="B61" s="18" t="s">
        <v>1209</v>
      </c>
      <c r="C61" s="18" t="s">
        <v>1210</v>
      </c>
      <c r="D61" s="18" t="s">
        <v>825</v>
      </c>
      <c r="E61" s="18">
        <v>2005</v>
      </c>
      <c r="F61" s="18" t="s">
        <v>12</v>
      </c>
      <c r="G61" s="18" t="s">
        <v>1115</v>
      </c>
      <c r="H61" s="9" t="s">
        <v>1423</v>
      </c>
    </row>
    <row r="62" spans="1:8">
      <c r="A62" s="8" t="str">
        <f t="shared" si="2"/>
        <v>RV_EF363727_Ecuador_Human_2005</v>
      </c>
      <c r="B62" s="18" t="s">
        <v>1211</v>
      </c>
      <c r="C62" s="18" t="s">
        <v>1212</v>
      </c>
      <c r="D62" s="18" t="s">
        <v>1213</v>
      </c>
      <c r="E62" s="18">
        <v>2005</v>
      </c>
      <c r="F62" s="18" t="s">
        <v>12</v>
      </c>
      <c r="G62" s="18" t="s">
        <v>1115</v>
      </c>
      <c r="H62" s="9" t="s">
        <v>1423</v>
      </c>
    </row>
    <row r="63" spans="1:8">
      <c r="A63" s="8" t="str">
        <f t="shared" si="2"/>
        <v>RV_EF363728_Ecuador_Human_2005</v>
      </c>
      <c r="B63" s="18" t="s">
        <v>1214</v>
      </c>
      <c r="C63" s="18" t="s">
        <v>1215</v>
      </c>
      <c r="D63" s="18" t="s">
        <v>1213</v>
      </c>
      <c r="E63" s="18">
        <v>2005</v>
      </c>
      <c r="F63" s="18" t="s">
        <v>12</v>
      </c>
      <c r="G63" s="18" t="s">
        <v>1115</v>
      </c>
      <c r="H63" s="9" t="s">
        <v>1423</v>
      </c>
    </row>
    <row r="64" spans="1:8">
      <c r="A64" s="8" t="str">
        <f t="shared" si="2"/>
        <v>RV_EF363730_Brazil_Human_2005</v>
      </c>
      <c r="B64" s="18" t="s">
        <v>1216</v>
      </c>
      <c r="C64" s="18" t="s">
        <v>1217</v>
      </c>
      <c r="D64" s="18" t="s">
        <v>825</v>
      </c>
      <c r="E64" s="18">
        <v>2005</v>
      </c>
      <c r="F64" s="18" t="s">
        <v>12</v>
      </c>
      <c r="G64" s="18" t="s">
        <v>1115</v>
      </c>
      <c r="H64" s="9" t="s">
        <v>1423</v>
      </c>
    </row>
    <row r="65" spans="1:8">
      <c r="A65" s="8" t="str">
        <f t="shared" si="2"/>
        <v>RV_EF363732_Brazil_Human_2005</v>
      </c>
      <c r="B65" s="18" t="s">
        <v>1218</v>
      </c>
      <c r="C65" s="18" t="s">
        <v>1219</v>
      </c>
      <c r="D65" s="18" t="s">
        <v>825</v>
      </c>
      <c r="E65" s="18">
        <v>2005</v>
      </c>
      <c r="F65" s="18" t="s">
        <v>12</v>
      </c>
      <c r="G65" s="18" t="s">
        <v>1115</v>
      </c>
      <c r="H65" s="9" t="s">
        <v>1423</v>
      </c>
    </row>
    <row r="66" spans="1:8">
      <c r="A66" s="8" t="str">
        <f t="shared" si="2"/>
        <v>RV_EF363733_Brazil_Human_2005</v>
      </c>
      <c r="B66" s="18" t="s">
        <v>1220</v>
      </c>
      <c r="C66" s="18" t="s">
        <v>1221</v>
      </c>
      <c r="D66" s="18" t="s">
        <v>825</v>
      </c>
      <c r="E66" s="18">
        <v>2005</v>
      </c>
      <c r="F66" s="18" t="s">
        <v>12</v>
      </c>
      <c r="G66" s="18" t="s">
        <v>1115</v>
      </c>
      <c r="H66" s="9" t="s">
        <v>1423</v>
      </c>
    </row>
    <row r="67" spans="1:8">
      <c r="A67" s="8" t="str">
        <f t="shared" si="2"/>
        <v>RV_EF363734_Brazil_Human_2005</v>
      </c>
      <c r="B67" s="18" t="s">
        <v>1222</v>
      </c>
      <c r="C67" s="18" t="s">
        <v>1223</v>
      </c>
      <c r="D67" s="18" t="s">
        <v>825</v>
      </c>
      <c r="E67" s="18">
        <v>2005</v>
      </c>
      <c r="F67" s="18" t="s">
        <v>12</v>
      </c>
      <c r="G67" s="18" t="s">
        <v>1115</v>
      </c>
      <c r="H67" s="9" t="s">
        <v>1423</v>
      </c>
    </row>
    <row r="68" spans="1:8">
      <c r="A68" s="8" t="str">
        <f t="shared" si="2"/>
        <v>RV_EF363735_Brazil_Human_2005</v>
      </c>
      <c r="B68" s="18" t="s">
        <v>1224</v>
      </c>
      <c r="C68" s="18" t="s">
        <v>1225</v>
      </c>
      <c r="D68" s="18" t="s">
        <v>825</v>
      </c>
      <c r="E68" s="18">
        <v>2005</v>
      </c>
      <c r="F68" s="18" t="s">
        <v>12</v>
      </c>
      <c r="G68" s="18" t="s">
        <v>1115</v>
      </c>
      <c r="H68" s="9" t="s">
        <v>1423</v>
      </c>
    </row>
    <row r="69" spans="1:8" ht="15" customHeight="1">
      <c r="A69" s="8" t="str">
        <f t="shared" si="2"/>
        <v>RV_EF363736_Brazil_Human_2005</v>
      </c>
      <c r="B69" s="18" t="s">
        <v>1226</v>
      </c>
      <c r="C69" s="18" t="s">
        <v>1227</v>
      </c>
      <c r="D69" s="18" t="s">
        <v>825</v>
      </c>
      <c r="E69" s="18">
        <v>2005</v>
      </c>
      <c r="F69" s="18" t="s">
        <v>12</v>
      </c>
      <c r="G69" s="18" t="s">
        <v>1115</v>
      </c>
      <c r="H69" s="9" t="s">
        <v>1423</v>
      </c>
    </row>
    <row r="70" spans="1:8">
      <c r="A70" s="8" t="str">
        <f t="shared" si="2"/>
        <v>RV_EF363737_Brazil_Human_2005</v>
      </c>
      <c r="B70" s="18" t="s">
        <v>1228</v>
      </c>
      <c r="C70" s="18" t="s">
        <v>1229</v>
      </c>
      <c r="D70" s="18" t="s">
        <v>825</v>
      </c>
      <c r="E70" s="18">
        <v>2005</v>
      </c>
      <c r="F70" s="18" t="s">
        <v>12</v>
      </c>
      <c r="G70" s="18" t="s">
        <v>1115</v>
      </c>
      <c r="H70" s="9" t="s">
        <v>1423</v>
      </c>
    </row>
    <row r="71" spans="1:8">
      <c r="A71" s="8" t="str">
        <f t="shared" si="2"/>
        <v>RV_EF363738_Brazil_Human_2005</v>
      </c>
      <c r="B71" s="18" t="s">
        <v>1230</v>
      </c>
      <c r="C71" s="18" t="s">
        <v>1231</v>
      </c>
      <c r="D71" s="18" t="s">
        <v>825</v>
      </c>
      <c r="E71" s="18">
        <v>2005</v>
      </c>
      <c r="F71" s="18" t="s">
        <v>12</v>
      </c>
      <c r="G71" s="18" t="s">
        <v>1115</v>
      </c>
      <c r="H71" s="9" t="s">
        <v>1423</v>
      </c>
    </row>
    <row r="72" spans="1:8">
      <c r="A72" s="8" t="str">
        <f t="shared" si="2"/>
        <v>RV_EF363739_Brazil_Human_2005</v>
      </c>
      <c r="B72" s="18" t="s">
        <v>1232</v>
      </c>
      <c r="C72" s="18" t="s">
        <v>1233</v>
      </c>
      <c r="D72" s="18" t="s">
        <v>825</v>
      </c>
      <c r="E72" s="18">
        <v>2005</v>
      </c>
      <c r="F72" s="18" t="s">
        <v>12</v>
      </c>
      <c r="G72" s="18" t="s">
        <v>1115</v>
      </c>
      <c r="H72" s="9" t="s">
        <v>1423</v>
      </c>
    </row>
    <row r="73" spans="1:8">
      <c r="A73" s="8" t="str">
        <f t="shared" si="2"/>
        <v>RV_EF363740_Brazil_Human_2005</v>
      </c>
      <c r="B73" s="18" t="s">
        <v>1234</v>
      </c>
      <c r="C73" s="18" t="s">
        <v>1235</v>
      </c>
      <c r="D73" s="18" t="s">
        <v>825</v>
      </c>
      <c r="E73" s="18">
        <v>2005</v>
      </c>
      <c r="F73" s="18" t="s">
        <v>12</v>
      </c>
      <c r="G73" s="18" t="s">
        <v>1115</v>
      </c>
      <c r="H73" s="9" t="s">
        <v>1423</v>
      </c>
    </row>
    <row r="74" spans="1:8">
      <c r="A74" s="8" t="str">
        <f t="shared" si="2"/>
        <v>RV_EF363741_Brazil_Human_2005</v>
      </c>
      <c r="B74" s="18" t="s">
        <v>1236</v>
      </c>
      <c r="C74" s="18" t="s">
        <v>1237</v>
      </c>
      <c r="D74" s="18" t="s">
        <v>825</v>
      </c>
      <c r="E74" s="18">
        <v>2005</v>
      </c>
      <c r="F74" s="18" t="s">
        <v>12</v>
      </c>
      <c r="G74" s="18" t="s">
        <v>1115</v>
      </c>
      <c r="H74" s="9" t="s">
        <v>1423</v>
      </c>
    </row>
    <row r="75" spans="1:8">
      <c r="A75" s="8" t="str">
        <f t="shared" ref="A75:A106" si="3">CONCATENATE("RV_",B75,"_",D75,"_",G75,"_",E75)</f>
        <v>RV_EF363742_Brazil_Human_2004</v>
      </c>
      <c r="B75" s="18" t="s">
        <v>1238</v>
      </c>
      <c r="C75" s="18" t="s">
        <v>1239</v>
      </c>
      <c r="D75" s="18" t="s">
        <v>825</v>
      </c>
      <c r="E75" s="18">
        <v>2004</v>
      </c>
      <c r="F75" s="18" t="s">
        <v>12</v>
      </c>
      <c r="G75" s="18" t="s">
        <v>1115</v>
      </c>
      <c r="H75" s="9" t="s">
        <v>1423</v>
      </c>
    </row>
    <row r="76" spans="1:8">
      <c r="A76" s="8" t="str">
        <f t="shared" si="3"/>
        <v>RV_EF363743_Brazil_Human_2004</v>
      </c>
      <c r="B76" s="18" t="s">
        <v>1240</v>
      </c>
      <c r="C76" s="18" t="s">
        <v>1241</v>
      </c>
      <c r="D76" s="18" t="s">
        <v>825</v>
      </c>
      <c r="E76" s="18">
        <v>2004</v>
      </c>
      <c r="F76" s="18" t="s">
        <v>12</v>
      </c>
      <c r="G76" s="18" t="s">
        <v>1115</v>
      </c>
      <c r="H76" s="9" t="s">
        <v>1423</v>
      </c>
    </row>
    <row r="77" spans="1:8">
      <c r="A77" s="8" t="str">
        <f t="shared" si="3"/>
        <v>RV_EF363744_Brazil_Human_2004</v>
      </c>
      <c r="B77" s="18" t="s">
        <v>1242</v>
      </c>
      <c r="C77" s="18" t="s">
        <v>1243</v>
      </c>
      <c r="D77" s="18" t="s">
        <v>825</v>
      </c>
      <c r="E77" s="18">
        <v>2004</v>
      </c>
      <c r="F77" s="18" t="s">
        <v>12</v>
      </c>
      <c r="G77" s="18" t="s">
        <v>1115</v>
      </c>
      <c r="H77" s="9" t="s">
        <v>1423</v>
      </c>
    </row>
    <row r="78" spans="1:8">
      <c r="A78" s="8" t="str">
        <f t="shared" si="3"/>
        <v>RV_EF363745_Brazil_Human_2004</v>
      </c>
      <c r="B78" s="18" t="s">
        <v>1244</v>
      </c>
      <c r="C78" s="18" t="s">
        <v>1245</v>
      </c>
      <c r="D78" s="18" t="s">
        <v>825</v>
      </c>
      <c r="E78" s="18">
        <v>2004</v>
      </c>
      <c r="F78" s="18" t="s">
        <v>12</v>
      </c>
      <c r="G78" s="18" t="s">
        <v>1115</v>
      </c>
      <c r="H78" s="9" t="s">
        <v>1423</v>
      </c>
    </row>
    <row r="79" spans="1:8">
      <c r="A79" s="8" t="str">
        <f t="shared" si="3"/>
        <v>RV_EF363746_Brazil_Human_2004</v>
      </c>
      <c r="B79" s="18" t="s">
        <v>1246</v>
      </c>
      <c r="C79" s="18" t="s">
        <v>1247</v>
      </c>
      <c r="D79" s="18" t="s">
        <v>825</v>
      </c>
      <c r="E79" s="18">
        <v>2004</v>
      </c>
      <c r="F79" s="18" t="s">
        <v>12</v>
      </c>
      <c r="G79" s="18" t="s">
        <v>1115</v>
      </c>
      <c r="H79" s="9" t="s">
        <v>1423</v>
      </c>
    </row>
    <row r="80" spans="1:8">
      <c r="A80" s="8" t="str">
        <f t="shared" si="3"/>
        <v>RV_EF363747_Brazil_Human_2004</v>
      </c>
      <c r="B80" s="18" t="s">
        <v>1248</v>
      </c>
      <c r="C80" s="18" t="s">
        <v>1249</v>
      </c>
      <c r="D80" s="18" t="s">
        <v>825</v>
      </c>
      <c r="E80" s="18">
        <v>2004</v>
      </c>
      <c r="F80" s="18" t="s">
        <v>12</v>
      </c>
      <c r="G80" s="18" t="s">
        <v>1115</v>
      </c>
      <c r="H80" s="9" t="s">
        <v>1423</v>
      </c>
    </row>
    <row r="81" spans="1:18">
      <c r="A81" s="8" t="str">
        <f t="shared" si="3"/>
        <v>RV_EF363748_Brazil_Human_2004</v>
      </c>
      <c r="B81" s="18" t="s">
        <v>1250</v>
      </c>
      <c r="C81" s="18" t="s">
        <v>1251</v>
      </c>
      <c r="D81" s="18" t="s">
        <v>825</v>
      </c>
      <c r="E81" s="18">
        <v>2004</v>
      </c>
      <c r="F81" s="18" t="s">
        <v>12</v>
      </c>
      <c r="G81" s="18" t="s">
        <v>1115</v>
      </c>
      <c r="H81" s="9" t="s">
        <v>1423</v>
      </c>
    </row>
    <row r="82" spans="1:18">
      <c r="A82" s="8" t="str">
        <f t="shared" si="3"/>
        <v>RV_EF363749_Brazil_Human_2005</v>
      </c>
      <c r="B82" s="18" t="s">
        <v>1252</v>
      </c>
      <c r="C82" s="18" t="s">
        <v>1253</v>
      </c>
      <c r="D82" s="18" t="s">
        <v>825</v>
      </c>
      <c r="E82" s="18">
        <v>2005</v>
      </c>
      <c r="F82" s="18" t="s">
        <v>12</v>
      </c>
      <c r="G82" s="18" t="s">
        <v>1115</v>
      </c>
      <c r="H82" s="9" t="s">
        <v>1423</v>
      </c>
    </row>
    <row r="83" spans="1:18">
      <c r="A83" s="8" t="str">
        <f t="shared" si="3"/>
        <v>RV_EF363750_Brazil_Human_2004</v>
      </c>
      <c r="B83" s="18" t="s">
        <v>1254</v>
      </c>
      <c r="C83" s="18" t="s">
        <v>1255</v>
      </c>
      <c r="D83" s="18" t="s">
        <v>825</v>
      </c>
      <c r="E83" s="18">
        <v>2004</v>
      </c>
      <c r="F83" s="18" t="s">
        <v>12</v>
      </c>
      <c r="G83" s="18" t="s">
        <v>1115</v>
      </c>
      <c r="H83" s="9" t="s">
        <v>1423</v>
      </c>
    </row>
    <row r="84" spans="1:18">
      <c r="A84" s="8" t="str">
        <f t="shared" si="3"/>
        <v>RV_EF363751_Brazil_Human_2004</v>
      </c>
      <c r="B84" s="18" t="s">
        <v>1256</v>
      </c>
      <c r="C84" s="18" t="s">
        <v>1257</v>
      </c>
      <c r="D84" s="18" t="s">
        <v>825</v>
      </c>
      <c r="E84" s="18">
        <v>2004</v>
      </c>
      <c r="F84" s="18" t="s">
        <v>12</v>
      </c>
      <c r="G84" s="18" t="s">
        <v>1115</v>
      </c>
      <c r="H84" s="9" t="s">
        <v>1423</v>
      </c>
    </row>
    <row r="85" spans="1:18">
      <c r="A85" s="8" t="str">
        <f t="shared" si="3"/>
        <v>RV_EF363752_Brazil_Human_2005</v>
      </c>
      <c r="B85" s="18" t="s">
        <v>1258</v>
      </c>
      <c r="C85" s="18" t="s">
        <v>1259</v>
      </c>
      <c r="D85" s="18" t="s">
        <v>825</v>
      </c>
      <c r="E85" s="18">
        <v>2005</v>
      </c>
      <c r="F85" s="18" t="s">
        <v>12</v>
      </c>
      <c r="G85" s="18" t="s">
        <v>1115</v>
      </c>
      <c r="H85" s="9" t="s">
        <v>1423</v>
      </c>
    </row>
    <row r="86" spans="1:18">
      <c r="A86" s="8" t="str">
        <f t="shared" si="3"/>
        <v>RV_EF363753_Brazil_Human_2005</v>
      </c>
      <c r="B86" s="18" t="s">
        <v>1260</v>
      </c>
      <c r="C86" s="18" t="s">
        <v>1261</v>
      </c>
      <c r="D86" s="18" t="s">
        <v>825</v>
      </c>
      <c r="E86" s="18">
        <v>2005</v>
      </c>
      <c r="F86" s="18" t="s">
        <v>12</v>
      </c>
      <c r="G86" s="18" t="s">
        <v>1115</v>
      </c>
      <c r="H86" s="9" t="s">
        <v>1423</v>
      </c>
    </row>
    <row r="87" spans="1:18">
      <c r="A87" s="8" t="str">
        <f t="shared" si="3"/>
        <v>RV_EF363754_Brazil_Human_2005</v>
      </c>
      <c r="B87" s="18" t="s">
        <v>1262</v>
      </c>
      <c r="C87" s="18" t="s">
        <v>1263</v>
      </c>
      <c r="D87" s="18" t="s">
        <v>825</v>
      </c>
      <c r="E87" s="18">
        <v>2005</v>
      </c>
      <c r="F87" s="18" t="s">
        <v>12</v>
      </c>
      <c r="G87" s="18" t="s">
        <v>1115</v>
      </c>
      <c r="H87" s="9" t="s">
        <v>1423</v>
      </c>
    </row>
    <row r="88" spans="1:18">
      <c r="A88" s="8" t="str">
        <f t="shared" si="3"/>
        <v>RV_EF363755_Brazil_Human_2005</v>
      </c>
      <c r="B88" s="18" t="s">
        <v>1264</v>
      </c>
      <c r="C88" s="18" t="s">
        <v>1265</v>
      </c>
      <c r="D88" s="18" t="s">
        <v>825</v>
      </c>
      <c r="E88" s="18">
        <v>2005</v>
      </c>
      <c r="F88" s="18" t="s">
        <v>12</v>
      </c>
      <c r="G88" s="18" t="s">
        <v>1115</v>
      </c>
      <c r="H88" s="9" t="s">
        <v>1423</v>
      </c>
    </row>
    <row r="89" spans="1:18">
      <c r="A89" s="8" t="str">
        <f t="shared" si="3"/>
        <v>RV_EF363756_Brazil_Human_2005</v>
      </c>
      <c r="B89" s="18" t="s">
        <v>1266</v>
      </c>
      <c r="C89" s="18" t="s">
        <v>1267</v>
      </c>
      <c r="D89" s="18" t="s">
        <v>825</v>
      </c>
      <c r="E89" s="18">
        <v>2005</v>
      </c>
      <c r="F89" s="18" t="s">
        <v>12</v>
      </c>
      <c r="G89" s="18" t="s">
        <v>1115</v>
      </c>
      <c r="H89" s="9" t="s">
        <v>1423</v>
      </c>
    </row>
    <row r="90" spans="1:18">
      <c r="A90" s="8" t="str">
        <f t="shared" si="3"/>
        <v>RV_EF363757_Brazil_Human_2005</v>
      </c>
      <c r="B90" s="18" t="s">
        <v>1268</v>
      </c>
      <c r="C90" s="18" t="s">
        <v>1269</v>
      </c>
      <c r="D90" s="18" t="s">
        <v>825</v>
      </c>
      <c r="E90" s="18">
        <v>2005</v>
      </c>
      <c r="F90" s="18" t="s">
        <v>12</v>
      </c>
      <c r="G90" s="18" t="s">
        <v>1115</v>
      </c>
      <c r="H90" s="9" t="s">
        <v>1423</v>
      </c>
      <c r="L90" s="18"/>
      <c r="M90" s="18"/>
      <c r="P90" s="18"/>
      <c r="Q90" s="18"/>
      <c r="R90" s="18"/>
    </row>
    <row r="91" spans="1:18">
      <c r="A91" s="8" t="str">
        <f t="shared" si="3"/>
        <v>RV_EF556197_China_Human_2004</v>
      </c>
      <c r="B91" s="18" t="s">
        <v>1270</v>
      </c>
      <c r="C91" s="18" t="s">
        <v>1271</v>
      </c>
      <c r="D91" s="18" t="s">
        <v>18</v>
      </c>
      <c r="E91" s="18">
        <v>2004</v>
      </c>
      <c r="F91" s="18" t="s">
        <v>12</v>
      </c>
      <c r="G91" s="18" t="s">
        <v>1115</v>
      </c>
      <c r="H91" s="9" t="s">
        <v>1423</v>
      </c>
      <c r="L91" s="18"/>
      <c r="M91" s="18"/>
      <c r="P91" s="18"/>
      <c r="Q91" s="18"/>
      <c r="R91" s="18"/>
    </row>
    <row r="92" spans="1:18">
      <c r="A92" s="8" t="str">
        <f t="shared" si="3"/>
        <v>RV_EF564174_China_Human_1956</v>
      </c>
      <c r="B92" s="18" t="s">
        <v>1273</v>
      </c>
      <c r="C92" s="18" t="s">
        <v>1274</v>
      </c>
      <c r="D92" s="18" t="s">
        <v>18</v>
      </c>
      <c r="E92" s="18">
        <v>1956</v>
      </c>
      <c r="F92" s="18" t="s">
        <v>12</v>
      </c>
      <c r="G92" s="18" t="s">
        <v>1115</v>
      </c>
      <c r="H92" s="9" t="s">
        <v>1423</v>
      </c>
    </row>
    <row r="93" spans="1:18">
      <c r="A93" s="8" t="str">
        <f t="shared" si="3"/>
        <v>RV_EU086176_China_Human_1992</v>
      </c>
      <c r="B93" s="18" t="s">
        <v>1285</v>
      </c>
      <c r="C93" s="18" t="s">
        <v>1276</v>
      </c>
      <c r="D93" s="18" t="s">
        <v>18</v>
      </c>
      <c r="E93" s="18">
        <v>1992</v>
      </c>
      <c r="F93" s="18" t="s">
        <v>12</v>
      </c>
      <c r="G93" s="18" t="s">
        <v>1115</v>
      </c>
      <c r="H93" s="9" t="s">
        <v>1423</v>
      </c>
    </row>
    <row r="94" spans="1:18">
      <c r="A94" s="8" t="str">
        <f t="shared" si="3"/>
        <v>RV_EU086185_China_Human_1992</v>
      </c>
      <c r="B94" s="18" t="s">
        <v>1286</v>
      </c>
      <c r="C94" s="18" t="s">
        <v>1278</v>
      </c>
      <c r="D94" s="18" t="s">
        <v>18</v>
      </c>
      <c r="E94" s="18">
        <v>1992</v>
      </c>
      <c r="F94" s="18" t="s">
        <v>12</v>
      </c>
      <c r="G94" s="18" t="s">
        <v>1115</v>
      </c>
      <c r="H94" s="9" t="s">
        <v>1423</v>
      </c>
    </row>
    <row r="95" spans="1:18">
      <c r="A95" s="8" t="str">
        <f t="shared" si="3"/>
        <v>RV_EU086191_India_Human_1997</v>
      </c>
      <c r="B95" s="18" t="s">
        <v>1287</v>
      </c>
      <c r="C95" s="18" t="s">
        <v>1288</v>
      </c>
      <c r="D95" s="18" t="s">
        <v>365</v>
      </c>
      <c r="E95" s="18">
        <v>1997</v>
      </c>
      <c r="F95" s="18" t="s">
        <v>12</v>
      </c>
      <c r="G95" s="18" t="s">
        <v>1115</v>
      </c>
      <c r="H95" s="9" t="s">
        <v>1423</v>
      </c>
    </row>
    <row r="96" spans="1:18">
      <c r="A96" s="8" t="str">
        <f t="shared" si="3"/>
        <v>RV_EU086203_Philippines_Human_2000</v>
      </c>
      <c r="B96" s="18" t="s">
        <v>1289</v>
      </c>
      <c r="C96" s="18" t="s">
        <v>1290</v>
      </c>
      <c r="D96" s="18" t="s">
        <v>1281</v>
      </c>
      <c r="E96" s="18">
        <v>2000</v>
      </c>
      <c r="F96" s="18" t="s">
        <v>12</v>
      </c>
      <c r="G96" s="18" t="s">
        <v>1115</v>
      </c>
      <c r="H96" s="9" t="s">
        <v>1423</v>
      </c>
    </row>
    <row r="97" spans="1:8">
      <c r="A97" s="8" t="str">
        <f t="shared" si="3"/>
        <v>RV_EU086204_Philippines_Human_2001</v>
      </c>
      <c r="B97" s="18" t="s">
        <v>1291</v>
      </c>
      <c r="C97" s="18" t="s">
        <v>1292</v>
      </c>
      <c r="D97" s="18" t="s">
        <v>1281</v>
      </c>
      <c r="E97" s="18">
        <v>2001</v>
      </c>
      <c r="F97" s="18" t="s">
        <v>12</v>
      </c>
      <c r="G97" s="18" t="s">
        <v>1115</v>
      </c>
      <c r="H97" s="9" t="s">
        <v>1423</v>
      </c>
    </row>
    <row r="98" spans="1:8">
      <c r="A98" s="8" t="str">
        <f t="shared" si="3"/>
        <v>RV_EU086205_Philippines_Human_2004</v>
      </c>
      <c r="B98" s="18" t="s">
        <v>1293</v>
      </c>
      <c r="C98" s="18" t="s">
        <v>1280</v>
      </c>
      <c r="D98" s="18" t="s">
        <v>1281</v>
      </c>
      <c r="E98" s="18">
        <v>2004</v>
      </c>
      <c r="F98" s="18" t="s">
        <v>12</v>
      </c>
      <c r="G98" s="18" t="s">
        <v>1115</v>
      </c>
      <c r="H98" s="9" t="s">
        <v>1423</v>
      </c>
    </row>
    <row r="99" spans="1:8">
      <c r="A99" s="8" t="str">
        <f t="shared" si="3"/>
        <v>RV_EU086206_Thailand_Human_1983</v>
      </c>
      <c r="B99" s="18" t="s">
        <v>1294</v>
      </c>
      <c r="C99" s="18" t="s">
        <v>1283</v>
      </c>
      <c r="D99" s="18" t="s">
        <v>325</v>
      </c>
      <c r="E99" s="18">
        <v>1983</v>
      </c>
      <c r="F99" s="18" t="s">
        <v>12</v>
      </c>
      <c r="G99" s="18" t="s">
        <v>1115</v>
      </c>
      <c r="H99" s="9" t="s">
        <v>1423</v>
      </c>
    </row>
    <row r="100" spans="1:8">
      <c r="A100" s="8" t="str">
        <f t="shared" si="3"/>
        <v>RV_EU086207_Thailand_Human_1983</v>
      </c>
      <c r="B100" s="18" t="s">
        <v>1295</v>
      </c>
      <c r="C100" s="18" t="s">
        <v>1162</v>
      </c>
      <c r="D100" s="18" t="s">
        <v>325</v>
      </c>
      <c r="E100" s="18">
        <v>1983</v>
      </c>
      <c r="F100" s="18" t="s">
        <v>12</v>
      </c>
      <c r="G100" s="18" t="s">
        <v>1115</v>
      </c>
      <c r="H100" s="9" t="s">
        <v>1423</v>
      </c>
    </row>
    <row r="101" spans="1:8">
      <c r="A101" s="8" t="str">
        <f t="shared" si="3"/>
        <v>RV_EU086208_Thailand_Human_1983</v>
      </c>
      <c r="B101" s="18" t="s">
        <v>1296</v>
      </c>
      <c r="C101" s="18" t="s">
        <v>1297</v>
      </c>
      <c r="D101" s="18" t="s">
        <v>325</v>
      </c>
      <c r="E101" s="18">
        <v>1983</v>
      </c>
      <c r="F101" s="18" t="s">
        <v>12</v>
      </c>
      <c r="G101" s="18" t="s">
        <v>1115</v>
      </c>
      <c r="H101" s="9" t="s">
        <v>1423</v>
      </c>
    </row>
    <row r="102" spans="1:8">
      <c r="A102" s="8" t="str">
        <f t="shared" si="3"/>
        <v>RV_EU159377_China_Human_2006</v>
      </c>
      <c r="B102" s="18" t="s">
        <v>1298</v>
      </c>
      <c r="C102" s="18" t="s">
        <v>1200</v>
      </c>
      <c r="D102" s="18" t="s">
        <v>18</v>
      </c>
      <c r="E102" s="18">
        <v>2006</v>
      </c>
      <c r="F102" s="18" t="s">
        <v>12</v>
      </c>
      <c r="G102" s="18" t="s">
        <v>1115</v>
      </c>
      <c r="H102" s="9" t="s">
        <v>1423</v>
      </c>
    </row>
    <row r="103" spans="1:8">
      <c r="A103" s="8" t="str">
        <f t="shared" si="3"/>
        <v>RV_EU159387_China_Human_1985</v>
      </c>
      <c r="B103" s="18" t="s">
        <v>1299</v>
      </c>
      <c r="C103" s="18" t="s">
        <v>1300</v>
      </c>
      <c r="D103" s="18" t="s">
        <v>18</v>
      </c>
      <c r="E103" s="18">
        <v>1985</v>
      </c>
      <c r="F103" s="18" t="s">
        <v>12</v>
      </c>
      <c r="G103" s="18" t="s">
        <v>1115</v>
      </c>
      <c r="H103" s="9" t="s">
        <v>1423</v>
      </c>
    </row>
    <row r="104" spans="1:8">
      <c r="A104" s="8" t="str">
        <f t="shared" si="3"/>
        <v>RV_EU159392_China_Human_1992</v>
      </c>
      <c r="B104" s="18" t="s">
        <v>1301</v>
      </c>
      <c r="C104" s="18" t="s">
        <v>1302</v>
      </c>
      <c r="D104" s="18" t="s">
        <v>18</v>
      </c>
      <c r="E104" s="18">
        <v>1992</v>
      </c>
      <c r="F104" s="18" t="s">
        <v>12</v>
      </c>
      <c r="G104" s="18" t="s">
        <v>1115</v>
      </c>
      <c r="H104" s="9" t="s">
        <v>1423</v>
      </c>
    </row>
    <row r="105" spans="1:8">
      <c r="A105" s="8" t="str">
        <f t="shared" si="3"/>
        <v>RV_EU159398_China_Human_1986</v>
      </c>
      <c r="B105" s="18" t="s">
        <v>1303</v>
      </c>
      <c r="C105" s="18" t="s">
        <v>1304</v>
      </c>
      <c r="D105" s="18" t="s">
        <v>18</v>
      </c>
      <c r="E105" s="18">
        <v>1986</v>
      </c>
      <c r="F105" s="18" t="s">
        <v>12</v>
      </c>
      <c r="G105" s="18" t="s">
        <v>1115</v>
      </c>
      <c r="H105" s="9" t="s">
        <v>1423</v>
      </c>
    </row>
    <row r="106" spans="1:8">
      <c r="A106" s="8" t="str">
        <f t="shared" si="3"/>
        <v>RV_EU267777_China_Human_2007</v>
      </c>
      <c r="B106" s="18" t="s">
        <v>1311</v>
      </c>
      <c r="C106" s="18" t="s">
        <v>1305</v>
      </c>
      <c r="D106" s="18" t="s">
        <v>18</v>
      </c>
      <c r="E106" s="18">
        <v>2007</v>
      </c>
      <c r="F106" s="18" t="s">
        <v>12</v>
      </c>
      <c r="G106" s="18" t="s">
        <v>1115</v>
      </c>
      <c r="H106" s="9" t="s">
        <v>1423</v>
      </c>
    </row>
    <row r="107" spans="1:8">
      <c r="A107" s="8" t="str">
        <f t="shared" ref="A107:A138" si="4">CONCATENATE("RV_",B107,"_",D107,"_",G107,"_",E107)</f>
        <v>RV_EU293111_Thailand_Human_1983</v>
      </c>
      <c r="B107" s="18" t="s">
        <v>1313</v>
      </c>
      <c r="C107" s="18" t="s">
        <v>1312</v>
      </c>
      <c r="D107" s="18" t="s">
        <v>325</v>
      </c>
      <c r="E107" s="18">
        <v>1983</v>
      </c>
      <c r="F107" s="18" t="s">
        <v>12</v>
      </c>
      <c r="G107" s="18" t="s">
        <v>1115</v>
      </c>
      <c r="H107" s="9" t="s">
        <v>1423</v>
      </c>
    </row>
    <row r="108" spans="1:8">
      <c r="A108" s="8" t="str">
        <f t="shared" si="4"/>
        <v>RV_EU293121_Thailand_Human_1983</v>
      </c>
      <c r="B108" s="18" t="s">
        <v>1314</v>
      </c>
      <c r="C108" s="18" t="s">
        <v>1162</v>
      </c>
      <c r="D108" s="18" t="s">
        <v>325</v>
      </c>
      <c r="E108" s="18">
        <v>1983</v>
      </c>
      <c r="F108" s="18" t="s">
        <v>12</v>
      </c>
      <c r="G108" s="18" t="s">
        <v>1115</v>
      </c>
      <c r="H108" s="9" t="s">
        <v>1423</v>
      </c>
    </row>
    <row r="109" spans="1:8">
      <c r="A109" s="8" t="str">
        <f t="shared" si="4"/>
        <v>RV_EU700031_China_Human_2007</v>
      </c>
      <c r="B109" s="18" t="s">
        <v>1319</v>
      </c>
      <c r="C109" s="18" t="s">
        <v>1316</v>
      </c>
      <c r="D109" s="18" t="s">
        <v>18</v>
      </c>
      <c r="E109" s="18">
        <v>2007</v>
      </c>
      <c r="F109" s="18" t="s">
        <v>12</v>
      </c>
      <c r="G109" s="18" t="s">
        <v>1115</v>
      </c>
      <c r="H109" s="9" t="s">
        <v>1423</v>
      </c>
    </row>
    <row r="110" spans="1:8">
      <c r="A110" s="8" t="str">
        <f t="shared" si="4"/>
        <v>RV_EU700032_China_Human_2008</v>
      </c>
      <c r="B110" s="18" t="s">
        <v>1320</v>
      </c>
      <c r="C110" s="18" t="s">
        <v>1318</v>
      </c>
      <c r="D110" s="18" t="s">
        <v>18</v>
      </c>
      <c r="E110" s="18">
        <v>2008</v>
      </c>
      <c r="F110" s="18" t="s">
        <v>12</v>
      </c>
      <c r="G110" s="18" t="s">
        <v>1115</v>
      </c>
      <c r="H110" s="9" t="s">
        <v>1423</v>
      </c>
    </row>
    <row r="111" spans="1:8">
      <c r="A111" s="8" t="str">
        <f t="shared" si="4"/>
        <v>RV_EU836832_Italy_Human_1996</v>
      </c>
      <c r="B111" s="18" t="s">
        <v>1321</v>
      </c>
      <c r="C111" s="18" t="s">
        <v>1322</v>
      </c>
      <c r="D111" s="18" t="s">
        <v>1323</v>
      </c>
      <c r="E111" s="18">
        <v>1996</v>
      </c>
      <c r="F111" s="18" t="s">
        <v>12</v>
      </c>
      <c r="G111" s="18" t="s">
        <v>1115</v>
      </c>
      <c r="H111" s="9" t="s">
        <v>1423</v>
      </c>
    </row>
    <row r="112" spans="1:8">
      <c r="A112" s="8" t="str">
        <f t="shared" si="4"/>
        <v>RV_EU853566_Tunisia_Human_1986</v>
      </c>
      <c r="B112" s="18" t="s">
        <v>1324</v>
      </c>
      <c r="C112" s="18" t="s">
        <v>1325</v>
      </c>
      <c r="D112" s="18" t="s">
        <v>1326</v>
      </c>
      <c r="E112" s="18">
        <v>1986</v>
      </c>
      <c r="F112" s="18" t="s">
        <v>12</v>
      </c>
      <c r="G112" s="18" t="s">
        <v>1115</v>
      </c>
      <c r="H112" s="9" t="s">
        <v>1423</v>
      </c>
    </row>
    <row r="113" spans="1:8">
      <c r="A113" s="8" t="str">
        <f t="shared" si="4"/>
        <v>RV_EU853567_Algeria_Human_1996</v>
      </c>
      <c r="B113" s="18" t="s">
        <v>1327</v>
      </c>
      <c r="C113" s="18" t="s">
        <v>1328</v>
      </c>
      <c r="D113" s="18" t="s">
        <v>1329</v>
      </c>
      <c r="E113" s="18">
        <v>1996</v>
      </c>
      <c r="F113" s="18" t="s">
        <v>12</v>
      </c>
      <c r="G113" s="18" t="s">
        <v>1115</v>
      </c>
      <c r="H113" s="9" t="s">
        <v>1423</v>
      </c>
    </row>
    <row r="114" spans="1:8">
      <c r="A114" s="8" t="str">
        <f t="shared" si="4"/>
        <v>RV_EU853568_Algeria_Human_1996</v>
      </c>
      <c r="B114" s="18" t="s">
        <v>1330</v>
      </c>
      <c r="C114" s="18" t="s">
        <v>1331</v>
      </c>
      <c r="D114" s="18" t="s">
        <v>1329</v>
      </c>
      <c r="E114" s="18">
        <v>1996</v>
      </c>
      <c r="F114" s="18" t="s">
        <v>12</v>
      </c>
      <c r="G114" s="18" t="s">
        <v>1115</v>
      </c>
      <c r="H114" s="9" t="s">
        <v>1423</v>
      </c>
    </row>
    <row r="115" spans="1:8">
      <c r="A115" s="8" t="str">
        <f t="shared" si="4"/>
        <v>RV_EU853570_Morocco_Human_1991</v>
      </c>
      <c r="B115" s="18" t="s">
        <v>1332</v>
      </c>
      <c r="C115" s="18" t="s">
        <v>1333</v>
      </c>
      <c r="D115" s="18" t="s">
        <v>1334</v>
      </c>
      <c r="E115" s="18">
        <v>1991</v>
      </c>
      <c r="F115" s="18" t="s">
        <v>12</v>
      </c>
      <c r="G115" s="18" t="s">
        <v>1115</v>
      </c>
      <c r="H115" s="9" t="s">
        <v>1423</v>
      </c>
    </row>
    <row r="116" spans="1:8">
      <c r="A116" s="8" t="str">
        <f t="shared" si="4"/>
        <v>RV_EU853571_Morocco_Human_1991</v>
      </c>
      <c r="B116" s="18" t="s">
        <v>1335</v>
      </c>
      <c r="C116" s="18" t="s">
        <v>1336</v>
      </c>
      <c r="D116" s="18" t="s">
        <v>1334</v>
      </c>
      <c r="E116" s="18">
        <v>1991</v>
      </c>
      <c r="F116" s="18" t="s">
        <v>12</v>
      </c>
      <c r="G116" s="18" t="s">
        <v>1115</v>
      </c>
      <c r="H116" s="9" t="s">
        <v>1423</v>
      </c>
    </row>
    <row r="117" spans="1:8">
      <c r="A117" s="8" t="str">
        <f t="shared" si="4"/>
        <v>RV_EU853572_Morocco_Human_1986</v>
      </c>
      <c r="B117" s="18" t="s">
        <v>1337</v>
      </c>
      <c r="C117" s="18" t="s">
        <v>1338</v>
      </c>
      <c r="D117" s="18" t="s">
        <v>1334</v>
      </c>
      <c r="E117" s="18">
        <v>1986</v>
      </c>
      <c r="F117" s="18" t="s">
        <v>12</v>
      </c>
      <c r="G117" s="18" t="s">
        <v>1115</v>
      </c>
      <c r="H117" s="9" t="s">
        <v>1423</v>
      </c>
    </row>
    <row r="118" spans="1:8">
      <c r="A118" s="8" t="str">
        <f t="shared" si="4"/>
        <v>RV_EU853573_Tunisia_Human_1986</v>
      </c>
      <c r="B118" s="18" t="s">
        <v>1339</v>
      </c>
      <c r="C118" s="18" t="s">
        <v>1340</v>
      </c>
      <c r="D118" s="18" t="s">
        <v>1326</v>
      </c>
      <c r="E118" s="18">
        <v>1986</v>
      </c>
      <c r="F118" s="18" t="s">
        <v>12</v>
      </c>
      <c r="G118" s="18" t="s">
        <v>1115</v>
      </c>
      <c r="H118" s="9" t="s">
        <v>1423</v>
      </c>
    </row>
    <row r="119" spans="1:8">
      <c r="A119" s="8" t="str">
        <f t="shared" si="4"/>
        <v>RV_EU853574_Tunisia_Human_1986</v>
      </c>
      <c r="B119" s="18" t="s">
        <v>1341</v>
      </c>
      <c r="C119" s="18" t="s">
        <v>1342</v>
      </c>
      <c r="D119" s="18" t="s">
        <v>1326</v>
      </c>
      <c r="E119" s="18">
        <v>1986</v>
      </c>
      <c r="F119" s="18" t="s">
        <v>12</v>
      </c>
      <c r="G119" s="18" t="s">
        <v>1115</v>
      </c>
      <c r="H119" s="9" t="s">
        <v>1423</v>
      </c>
    </row>
    <row r="120" spans="1:8">
      <c r="A120" s="8" t="str">
        <f t="shared" si="4"/>
        <v>RV_EU853575_Tunisia_Human_1986</v>
      </c>
      <c r="B120" s="18" t="s">
        <v>1343</v>
      </c>
      <c r="C120" s="18" t="s">
        <v>1344</v>
      </c>
      <c r="D120" s="18" t="s">
        <v>1326</v>
      </c>
      <c r="E120" s="18">
        <v>1986</v>
      </c>
      <c r="F120" s="18" t="s">
        <v>12</v>
      </c>
      <c r="G120" s="18" t="s">
        <v>1115</v>
      </c>
      <c r="H120" s="9" t="s">
        <v>1423</v>
      </c>
    </row>
    <row r="121" spans="1:8">
      <c r="A121" s="8" t="str">
        <f t="shared" si="4"/>
        <v>RV_EU853576_Tunisia_Human_1986</v>
      </c>
      <c r="B121" s="18" t="s">
        <v>1345</v>
      </c>
      <c r="C121" s="18" t="s">
        <v>1346</v>
      </c>
      <c r="D121" s="18" t="s">
        <v>1326</v>
      </c>
      <c r="E121" s="18">
        <v>1986</v>
      </c>
      <c r="F121" s="18" t="s">
        <v>12</v>
      </c>
      <c r="G121" s="18" t="s">
        <v>1115</v>
      </c>
      <c r="H121" s="9" t="s">
        <v>1423</v>
      </c>
    </row>
    <row r="122" spans="1:8">
      <c r="A122" s="8" t="str">
        <f t="shared" si="4"/>
        <v>RV_EU853577_Tunisia_Human_1986</v>
      </c>
      <c r="B122" s="18" t="s">
        <v>1347</v>
      </c>
      <c r="C122" s="18" t="s">
        <v>1348</v>
      </c>
      <c r="D122" s="18" t="s">
        <v>1326</v>
      </c>
      <c r="E122" s="18">
        <v>1986</v>
      </c>
      <c r="F122" s="18" t="s">
        <v>12</v>
      </c>
      <c r="G122" s="18" t="s">
        <v>1115</v>
      </c>
      <c r="H122" s="9" t="s">
        <v>1423</v>
      </c>
    </row>
    <row r="123" spans="1:8">
      <c r="A123" s="8" t="str">
        <f t="shared" si="4"/>
        <v>RV_EU853578_Tunisia_Human_1986</v>
      </c>
      <c r="B123" s="18" t="s">
        <v>1349</v>
      </c>
      <c r="C123" s="18" t="s">
        <v>1350</v>
      </c>
      <c r="D123" s="18" t="s">
        <v>1326</v>
      </c>
      <c r="E123" s="18">
        <v>1986</v>
      </c>
      <c r="F123" s="18" t="s">
        <v>12</v>
      </c>
      <c r="G123" s="18" t="s">
        <v>1115</v>
      </c>
      <c r="H123" s="9" t="s">
        <v>1423</v>
      </c>
    </row>
    <row r="124" spans="1:8">
      <c r="A124" s="8" t="str">
        <f t="shared" si="4"/>
        <v>RV_EU853579_Tunisia_Human_1986</v>
      </c>
      <c r="B124" s="18" t="s">
        <v>1351</v>
      </c>
      <c r="C124" s="18" t="s">
        <v>1352</v>
      </c>
      <c r="D124" s="18" t="s">
        <v>1326</v>
      </c>
      <c r="E124" s="18">
        <v>1986</v>
      </c>
      <c r="F124" s="18" t="s">
        <v>12</v>
      </c>
      <c r="G124" s="18" t="s">
        <v>1115</v>
      </c>
      <c r="H124" s="9" t="s">
        <v>1423</v>
      </c>
    </row>
    <row r="125" spans="1:8">
      <c r="A125" s="8" t="str">
        <f t="shared" si="4"/>
        <v>RV_EU853592_Senegal_Human_2005</v>
      </c>
      <c r="B125" s="18" t="s">
        <v>1353</v>
      </c>
      <c r="C125" s="18" t="s">
        <v>1354</v>
      </c>
      <c r="D125" s="18" t="s">
        <v>639</v>
      </c>
      <c r="E125" s="18">
        <v>2005</v>
      </c>
      <c r="F125" s="18" t="s">
        <v>12</v>
      </c>
      <c r="G125" s="18" t="s">
        <v>1115</v>
      </c>
      <c r="H125" s="9" t="s">
        <v>1423</v>
      </c>
    </row>
    <row r="126" spans="1:8">
      <c r="A126" s="8" t="str">
        <f t="shared" si="4"/>
        <v>RV_EU853626_Senegal_Human_1997</v>
      </c>
      <c r="B126" s="18" t="s">
        <v>1355</v>
      </c>
      <c r="C126" s="18" t="s">
        <v>1356</v>
      </c>
      <c r="D126" s="18" t="s">
        <v>639</v>
      </c>
      <c r="E126" s="18">
        <v>1997</v>
      </c>
      <c r="F126" s="18" t="s">
        <v>12</v>
      </c>
      <c r="G126" s="18" t="s">
        <v>1115</v>
      </c>
      <c r="H126" s="9" t="s">
        <v>1423</v>
      </c>
    </row>
    <row r="127" spans="1:8">
      <c r="A127" s="8" t="str">
        <f t="shared" si="4"/>
        <v>RV_EU853627_Senegal_Human_2002</v>
      </c>
      <c r="B127" s="18" t="s">
        <v>1357</v>
      </c>
      <c r="C127" s="18" t="s">
        <v>1358</v>
      </c>
      <c r="D127" s="18" t="s">
        <v>639</v>
      </c>
      <c r="E127" s="18">
        <v>2002</v>
      </c>
      <c r="F127" s="18" t="s">
        <v>12</v>
      </c>
      <c r="G127" s="18" t="s">
        <v>1115</v>
      </c>
      <c r="H127" s="9" t="s">
        <v>1423</v>
      </c>
    </row>
    <row r="128" spans="1:8">
      <c r="A128" s="8" t="str">
        <f t="shared" si="4"/>
        <v>RV_EU853628_Senegal_Human_2007</v>
      </c>
      <c r="B128" s="18" t="s">
        <v>1359</v>
      </c>
      <c r="C128" s="18" t="s">
        <v>1360</v>
      </c>
      <c r="D128" s="18" t="s">
        <v>639</v>
      </c>
      <c r="E128" s="18">
        <v>2007</v>
      </c>
      <c r="F128" s="18" t="s">
        <v>12</v>
      </c>
      <c r="G128" s="18" t="s">
        <v>1115</v>
      </c>
      <c r="H128" s="9" t="s">
        <v>1423</v>
      </c>
    </row>
    <row r="129" spans="1:8">
      <c r="A129" s="8" t="str">
        <f t="shared" si="4"/>
        <v>RV_EU853630_Senegal_Human_2006</v>
      </c>
      <c r="B129" s="18" t="s">
        <v>1361</v>
      </c>
      <c r="C129" s="18" t="s">
        <v>1362</v>
      </c>
      <c r="D129" s="18" t="s">
        <v>639</v>
      </c>
      <c r="E129" s="18">
        <v>2006</v>
      </c>
      <c r="F129" s="18" t="s">
        <v>12</v>
      </c>
      <c r="G129" s="18" t="s">
        <v>1115</v>
      </c>
      <c r="H129" s="9" t="s">
        <v>1423</v>
      </c>
    </row>
    <row r="130" spans="1:8">
      <c r="A130" s="8" t="str">
        <f t="shared" si="4"/>
        <v>RV_EU853631_Senegal_Human_2005</v>
      </c>
      <c r="B130" s="18" t="s">
        <v>1363</v>
      </c>
      <c r="C130" s="18" t="s">
        <v>1364</v>
      </c>
      <c r="D130" s="18" t="s">
        <v>639</v>
      </c>
      <c r="E130" s="18">
        <v>2005</v>
      </c>
      <c r="F130" s="18" t="s">
        <v>12</v>
      </c>
      <c r="G130" s="18" t="s">
        <v>1115</v>
      </c>
      <c r="H130" s="9" t="s">
        <v>1423</v>
      </c>
    </row>
    <row r="131" spans="1:8">
      <c r="A131" s="8" t="str">
        <f t="shared" si="4"/>
        <v>RV_EU853632_Senegal_Human_2005</v>
      </c>
      <c r="B131" s="18" t="s">
        <v>1365</v>
      </c>
      <c r="C131" s="18" t="s">
        <v>1366</v>
      </c>
      <c r="D131" s="18" t="s">
        <v>639</v>
      </c>
      <c r="E131" s="18">
        <v>2005</v>
      </c>
      <c r="F131" s="18" t="s">
        <v>12</v>
      </c>
      <c r="G131" s="18" t="s">
        <v>1115</v>
      </c>
      <c r="H131" s="9" t="s">
        <v>1423</v>
      </c>
    </row>
    <row r="132" spans="1:8">
      <c r="A132" s="8" t="str">
        <f t="shared" si="4"/>
        <v>RV_EU853633_Senegal_Human_2004</v>
      </c>
      <c r="B132" s="18" t="s">
        <v>1367</v>
      </c>
      <c r="C132" s="18" t="s">
        <v>1368</v>
      </c>
      <c r="D132" s="18" t="s">
        <v>639</v>
      </c>
      <c r="E132" s="18">
        <v>2004</v>
      </c>
      <c r="F132" s="18" t="s">
        <v>12</v>
      </c>
      <c r="G132" s="18" t="s">
        <v>1115</v>
      </c>
      <c r="H132" s="9" t="s">
        <v>1423</v>
      </c>
    </row>
    <row r="133" spans="1:8">
      <c r="A133" s="8" t="str">
        <f t="shared" si="4"/>
        <v>RV_EU853635_Senegal_Human_2006</v>
      </c>
      <c r="B133" s="18" t="s">
        <v>1369</v>
      </c>
      <c r="C133" s="18" t="s">
        <v>1370</v>
      </c>
      <c r="D133" s="18" t="s">
        <v>639</v>
      </c>
      <c r="E133" s="18">
        <v>2006</v>
      </c>
      <c r="F133" s="18" t="s">
        <v>12</v>
      </c>
      <c r="G133" s="18" t="s">
        <v>1115</v>
      </c>
      <c r="H133" s="9" t="s">
        <v>1423</v>
      </c>
    </row>
    <row r="134" spans="1:8">
      <c r="A134" s="8" t="str">
        <f t="shared" si="4"/>
        <v>RV_EU853636_Senegal_Human_2006</v>
      </c>
      <c r="B134" s="18" t="s">
        <v>1371</v>
      </c>
      <c r="C134" s="18" t="s">
        <v>1372</v>
      </c>
      <c r="D134" s="18" t="s">
        <v>639</v>
      </c>
      <c r="E134" s="18">
        <v>2006</v>
      </c>
      <c r="F134" s="18" t="s">
        <v>12</v>
      </c>
      <c r="G134" s="18" t="s">
        <v>1115</v>
      </c>
      <c r="H134" s="9" t="s">
        <v>1423</v>
      </c>
    </row>
    <row r="135" spans="1:8">
      <c r="A135" s="8" t="str">
        <f t="shared" si="4"/>
        <v>RV_EU853637_Senegal_Human_2003</v>
      </c>
      <c r="B135" s="18" t="s">
        <v>1373</v>
      </c>
      <c r="C135" s="18" t="s">
        <v>1374</v>
      </c>
      <c r="D135" s="18" t="s">
        <v>639</v>
      </c>
      <c r="E135" s="18">
        <v>2003</v>
      </c>
      <c r="F135" s="18" t="s">
        <v>12</v>
      </c>
      <c r="G135" s="18" t="s">
        <v>1115</v>
      </c>
      <c r="H135" s="9" t="s">
        <v>1423</v>
      </c>
    </row>
    <row r="136" spans="1:8">
      <c r="A136" s="8" t="str">
        <f t="shared" si="4"/>
        <v>RV_EU853638_Senegal_Human_1995</v>
      </c>
      <c r="B136" s="18" t="s">
        <v>1375</v>
      </c>
      <c r="C136" s="18" t="s">
        <v>1376</v>
      </c>
      <c r="D136" s="18" t="s">
        <v>639</v>
      </c>
      <c r="E136" s="18">
        <v>1995</v>
      </c>
      <c r="F136" s="18" t="s">
        <v>12</v>
      </c>
      <c r="G136" s="18" t="s">
        <v>1115</v>
      </c>
      <c r="H136" s="9" t="s">
        <v>1423</v>
      </c>
    </row>
    <row r="137" spans="1:8">
      <c r="A137" s="8" t="str">
        <f t="shared" si="4"/>
        <v>RV_EU853639_Senegal_Human_2004</v>
      </c>
      <c r="B137" s="18" t="s">
        <v>1377</v>
      </c>
      <c r="C137" s="18" t="s">
        <v>1378</v>
      </c>
      <c r="D137" s="18" t="s">
        <v>639</v>
      </c>
      <c r="E137" s="18">
        <v>2004</v>
      </c>
      <c r="F137" s="18" t="s">
        <v>12</v>
      </c>
      <c r="G137" s="18" t="s">
        <v>1115</v>
      </c>
      <c r="H137" s="9" t="s">
        <v>1423</v>
      </c>
    </row>
    <row r="138" spans="1:8">
      <c r="A138" s="8" t="str">
        <f t="shared" si="4"/>
        <v>RV_EU853640_Senegal_Human_1996</v>
      </c>
      <c r="B138" s="18" t="s">
        <v>1379</v>
      </c>
      <c r="C138" s="18" t="s">
        <v>1380</v>
      </c>
      <c r="D138" s="18" t="s">
        <v>639</v>
      </c>
      <c r="E138" s="18">
        <v>1996</v>
      </c>
      <c r="F138" s="18" t="s">
        <v>12</v>
      </c>
      <c r="G138" s="18" t="s">
        <v>1115</v>
      </c>
      <c r="H138" s="9" t="s">
        <v>1423</v>
      </c>
    </row>
    <row r="139" spans="1:8">
      <c r="A139" s="8" t="str">
        <f t="shared" ref="A139:A156" si="5">CONCATENATE("RV_",B139,"_",D139,"_",G139,"_",E139)</f>
        <v>RV_EU853643_Senegal_Human_2003</v>
      </c>
      <c r="B139" s="18" t="s">
        <v>1381</v>
      </c>
      <c r="C139" s="18" t="s">
        <v>1382</v>
      </c>
      <c r="D139" s="18" t="s">
        <v>639</v>
      </c>
      <c r="E139" s="18">
        <v>2003</v>
      </c>
      <c r="F139" s="18" t="s">
        <v>12</v>
      </c>
      <c r="G139" s="18" t="s">
        <v>1115</v>
      </c>
      <c r="H139" s="9" t="s">
        <v>1423</v>
      </c>
    </row>
    <row r="140" spans="1:8">
      <c r="A140" s="8" t="str">
        <f t="shared" si="5"/>
        <v>RV_EU853644_Senegal_Human_2001</v>
      </c>
      <c r="B140" s="18" t="s">
        <v>1383</v>
      </c>
      <c r="C140" s="18" t="s">
        <v>1384</v>
      </c>
      <c r="D140" s="18" t="s">
        <v>639</v>
      </c>
      <c r="E140" s="18">
        <v>2001</v>
      </c>
      <c r="F140" s="18" t="s">
        <v>12</v>
      </c>
      <c r="G140" s="18" t="s">
        <v>1115</v>
      </c>
      <c r="H140" s="9" t="s">
        <v>1423</v>
      </c>
    </row>
    <row r="141" spans="1:8">
      <c r="A141" s="8" t="str">
        <f t="shared" si="5"/>
        <v>RV_FJ228492_ElSalvador_Human_2002</v>
      </c>
      <c r="B141" s="18" t="s">
        <v>1385</v>
      </c>
      <c r="C141" s="18" t="s">
        <v>1386</v>
      </c>
      <c r="D141" s="18" t="s">
        <v>1387</v>
      </c>
      <c r="E141" s="18">
        <v>2002</v>
      </c>
      <c r="F141" s="18" t="s">
        <v>12</v>
      </c>
      <c r="G141" s="18" t="s">
        <v>1115</v>
      </c>
      <c r="H141" s="9" t="s">
        <v>1423</v>
      </c>
    </row>
    <row r="142" spans="1:8">
      <c r="A142" s="8" t="str">
        <f t="shared" si="5"/>
        <v>RV_FJ228500_Peru_Human_2005</v>
      </c>
      <c r="B142" s="18" t="s">
        <v>1388</v>
      </c>
      <c r="C142" s="18" t="s">
        <v>1389</v>
      </c>
      <c r="D142" s="18" t="s">
        <v>455</v>
      </c>
      <c r="E142" s="18">
        <v>2005</v>
      </c>
      <c r="F142" s="18" t="s">
        <v>12</v>
      </c>
      <c r="G142" s="18" t="s">
        <v>1115</v>
      </c>
      <c r="H142" s="9" t="s">
        <v>1423</v>
      </c>
    </row>
    <row r="143" spans="1:8">
      <c r="A143" s="8" t="str">
        <f t="shared" si="5"/>
        <v>RV_FJ228508_Mexico_Human_1991</v>
      </c>
      <c r="B143" s="18" t="s">
        <v>1390</v>
      </c>
      <c r="C143" s="18" t="s">
        <v>1391</v>
      </c>
      <c r="D143" s="18" t="s">
        <v>19</v>
      </c>
      <c r="E143" s="18">
        <v>1991</v>
      </c>
      <c r="F143" s="18" t="s">
        <v>12</v>
      </c>
      <c r="G143" s="18" t="s">
        <v>1115</v>
      </c>
      <c r="H143" s="9" t="s">
        <v>1423</v>
      </c>
    </row>
    <row r="144" spans="1:8">
      <c r="A144" s="8" t="str">
        <f t="shared" si="5"/>
        <v>RV_FJ228534_USA_Human_1939</v>
      </c>
      <c r="B144" s="18" t="s">
        <v>1392</v>
      </c>
      <c r="C144" s="18" t="s">
        <v>1393</v>
      </c>
      <c r="D144" s="18" t="s">
        <v>180</v>
      </c>
      <c r="E144" s="18">
        <v>1939</v>
      </c>
      <c r="F144" s="18" t="s">
        <v>12</v>
      </c>
      <c r="G144" s="18" t="s">
        <v>1115</v>
      </c>
      <c r="H144" s="9" t="s">
        <v>1423</v>
      </c>
    </row>
    <row r="145" spans="1:8">
      <c r="A145" s="8" t="str">
        <f t="shared" si="5"/>
        <v>RV_FJ440104_EquatorialGuinea_Human_2008</v>
      </c>
      <c r="B145" s="18" t="s">
        <v>1394</v>
      </c>
      <c r="C145" s="18" t="s">
        <v>1395</v>
      </c>
      <c r="D145" s="18" t="s">
        <v>1396</v>
      </c>
      <c r="E145" s="18">
        <v>2008</v>
      </c>
      <c r="F145" s="18" t="s">
        <v>12</v>
      </c>
      <c r="G145" s="18" t="s">
        <v>1115</v>
      </c>
      <c r="H145" s="9" t="s">
        <v>1423</v>
      </c>
    </row>
    <row r="146" spans="1:8">
      <c r="A146" s="8" t="str">
        <f t="shared" si="5"/>
        <v>RV_FJ542364_USA_Human_2008</v>
      </c>
      <c r="B146" s="18" t="s">
        <v>1397</v>
      </c>
      <c r="C146" s="18" t="s">
        <v>1398</v>
      </c>
      <c r="D146" s="18" t="s">
        <v>180</v>
      </c>
      <c r="E146" s="21">
        <v>2008</v>
      </c>
      <c r="F146" s="18" t="s">
        <v>12</v>
      </c>
      <c r="G146" s="18" t="s">
        <v>1115</v>
      </c>
      <c r="H146" s="9" t="s">
        <v>1423</v>
      </c>
    </row>
    <row r="147" spans="1:8">
      <c r="A147" s="8" t="str">
        <f t="shared" si="5"/>
        <v>RV_FJ829025_Brazil_Human_1998</v>
      </c>
      <c r="B147" s="18" t="s">
        <v>1403</v>
      </c>
      <c r="C147" s="18" t="s">
        <v>1404</v>
      </c>
      <c r="D147" s="18" t="s">
        <v>181</v>
      </c>
      <c r="E147" s="18">
        <v>1998</v>
      </c>
      <c r="F147" s="18" t="s">
        <v>12</v>
      </c>
      <c r="G147" s="18" t="s">
        <v>1115</v>
      </c>
      <c r="H147" s="9" t="s">
        <v>1423</v>
      </c>
    </row>
    <row r="148" spans="1:8">
      <c r="A148" s="8" t="str">
        <f t="shared" si="5"/>
        <v>RV_FJ829028_Brazil_Human_2008</v>
      </c>
      <c r="B148" s="18" t="s">
        <v>1405</v>
      </c>
      <c r="C148" s="18" t="s">
        <v>1406</v>
      </c>
      <c r="D148" s="18" t="s">
        <v>181</v>
      </c>
      <c r="E148" s="18">
        <v>2008</v>
      </c>
      <c r="F148" s="18" t="s">
        <v>12</v>
      </c>
      <c r="G148" s="18" t="s">
        <v>1115</v>
      </c>
      <c r="H148" s="9" t="s">
        <v>1423</v>
      </c>
    </row>
    <row r="149" spans="1:8">
      <c r="A149" s="8" t="str">
        <f t="shared" si="5"/>
        <v>RV_FJ959397_China_Human_1956</v>
      </c>
      <c r="B149" s="18" t="s">
        <v>1407</v>
      </c>
      <c r="C149" s="18" t="s">
        <v>1408</v>
      </c>
      <c r="D149" s="18" t="s">
        <v>18</v>
      </c>
      <c r="E149" s="18">
        <v>1956</v>
      </c>
      <c r="F149" s="18" t="s">
        <v>12</v>
      </c>
      <c r="G149" s="18" t="s">
        <v>1115</v>
      </c>
      <c r="H149" s="9" t="s">
        <v>1423</v>
      </c>
    </row>
    <row r="150" spans="1:8">
      <c r="A150" s="8" t="str">
        <f t="shared" si="5"/>
        <v>RV_U22488_Nigeria_Human_1986</v>
      </c>
      <c r="B150" s="18" t="s">
        <v>1410</v>
      </c>
      <c r="C150" s="18" t="s">
        <v>1411</v>
      </c>
      <c r="D150" s="18" t="s">
        <v>1150</v>
      </c>
      <c r="E150" s="18">
        <v>1986</v>
      </c>
      <c r="F150" s="18" t="s">
        <v>12</v>
      </c>
      <c r="G150" s="18" t="s">
        <v>1115</v>
      </c>
      <c r="H150" s="9" t="s">
        <v>1423</v>
      </c>
    </row>
    <row r="151" spans="1:8">
      <c r="A151" s="8" t="str">
        <f t="shared" si="5"/>
        <v>RV_U22627_Egypt_Human_1979</v>
      </c>
      <c r="B151" s="18" t="s">
        <v>1412</v>
      </c>
      <c r="C151" s="18" t="s">
        <v>1413</v>
      </c>
      <c r="D151" s="18" t="s">
        <v>1414</v>
      </c>
      <c r="E151" s="18">
        <v>1979</v>
      </c>
      <c r="F151" s="18" t="s">
        <v>12</v>
      </c>
      <c r="G151" s="18" t="s">
        <v>1115</v>
      </c>
      <c r="H151" s="9" t="s">
        <v>1423</v>
      </c>
    </row>
    <row r="152" spans="1:8">
      <c r="A152" s="8" t="str">
        <f t="shared" si="5"/>
        <v>RV_U22633_SouthAfrica_Human_1981</v>
      </c>
      <c r="B152" s="18" t="s">
        <v>1415</v>
      </c>
      <c r="C152" s="18" t="s">
        <v>1416</v>
      </c>
      <c r="D152" s="18" t="s">
        <v>1207</v>
      </c>
      <c r="E152" s="18">
        <v>1981</v>
      </c>
      <c r="F152" s="18" t="s">
        <v>12</v>
      </c>
      <c r="G152" s="18" t="s">
        <v>1115</v>
      </c>
      <c r="H152" s="9" t="s">
        <v>1423</v>
      </c>
    </row>
    <row r="153" spans="1:8">
      <c r="A153" s="8" t="str">
        <f t="shared" si="5"/>
        <v>RV_U22642_Morocco_Human_1990</v>
      </c>
      <c r="B153" s="18" t="s">
        <v>1417</v>
      </c>
      <c r="C153" s="18" t="s">
        <v>1191</v>
      </c>
      <c r="D153" s="18" t="s">
        <v>1144</v>
      </c>
      <c r="E153" s="18">
        <v>1990</v>
      </c>
      <c r="F153" s="18" t="s">
        <v>12</v>
      </c>
      <c r="G153" s="18" t="s">
        <v>1115</v>
      </c>
      <c r="H153" s="9" t="s">
        <v>1423</v>
      </c>
    </row>
    <row r="154" spans="1:8">
      <c r="A154" s="8" t="str">
        <f t="shared" si="5"/>
        <v>RV_U22852_Morocco_Human_1990</v>
      </c>
      <c r="B154" s="18" t="s">
        <v>1418</v>
      </c>
      <c r="C154" s="18" t="s">
        <v>1164</v>
      </c>
      <c r="D154" s="18" t="s">
        <v>1144</v>
      </c>
      <c r="E154" s="18">
        <v>1990</v>
      </c>
      <c r="F154" s="18" t="s">
        <v>12</v>
      </c>
      <c r="G154" s="18" t="s">
        <v>1115</v>
      </c>
      <c r="H154" s="9" t="s">
        <v>1423</v>
      </c>
    </row>
    <row r="155" spans="1:8">
      <c r="A155" s="8" t="str">
        <f t="shared" si="5"/>
        <v>RV_U43025_Hungary_Human_1991</v>
      </c>
      <c r="B155" s="18" t="s">
        <v>1419</v>
      </c>
      <c r="C155" s="18" t="s">
        <v>1420</v>
      </c>
      <c r="D155" s="18" t="s">
        <v>1134</v>
      </c>
      <c r="E155" s="18">
        <v>1991</v>
      </c>
      <c r="F155" s="18" t="s">
        <v>12</v>
      </c>
      <c r="G155" s="18" t="s">
        <v>1115</v>
      </c>
      <c r="H155" s="9" t="s">
        <v>1423</v>
      </c>
    </row>
    <row r="156" spans="1:8">
      <c r="A156" s="8" t="str">
        <f t="shared" si="5"/>
        <v>RV_U22841_Mexico_Human_1991</v>
      </c>
      <c r="B156" s="18" t="s">
        <v>1421</v>
      </c>
      <c r="C156" s="18" t="s">
        <v>1422</v>
      </c>
      <c r="D156" s="18" t="s">
        <v>1192</v>
      </c>
      <c r="E156" s="18">
        <v>1991</v>
      </c>
      <c r="F156" s="18" t="s">
        <v>12</v>
      </c>
      <c r="G156" s="18" t="s">
        <v>1115</v>
      </c>
      <c r="H156" s="9" t="s">
        <v>1423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5"/>
  <sheetViews>
    <sheetView workbookViewId="0">
      <pane ySplit="1" topLeftCell="A2" activePane="bottomLeft" state="frozen"/>
      <selection pane="bottomLeft"/>
    </sheetView>
  </sheetViews>
  <sheetFormatPr baseColWidth="10" defaultRowHeight="14" x14ac:dyDescent="0"/>
  <cols>
    <col min="1" max="1" width="43.6640625" customWidth="1"/>
    <col min="3" max="3" width="11.6640625" customWidth="1"/>
    <col min="4" max="4" width="20.33203125" customWidth="1"/>
    <col min="5" max="5" width="17.6640625" customWidth="1"/>
    <col min="6" max="6" width="14.1640625" customWidth="1"/>
    <col min="8" max="8" width="14.5" customWidth="1"/>
    <col min="11" max="11" width="14.1640625" bestFit="1" customWidth="1"/>
    <col min="13" max="13" width="8" customWidth="1"/>
    <col min="14" max="14" width="13.6640625" bestFit="1" customWidth="1"/>
    <col min="16" max="16" width="20" bestFit="1" customWidth="1"/>
    <col min="17" max="17" width="41.1640625" bestFit="1" customWidth="1"/>
    <col min="18" max="18" width="3.5" customWidth="1"/>
    <col min="21" max="21" width="4.5" customWidth="1"/>
  </cols>
  <sheetData>
    <row r="1" spans="1:23" ht="16">
      <c r="A1" s="3" t="s">
        <v>9</v>
      </c>
      <c r="B1" s="3" t="s">
        <v>20</v>
      </c>
      <c r="C1" s="3" t="s">
        <v>21</v>
      </c>
      <c r="D1" s="3" t="s">
        <v>23</v>
      </c>
      <c r="E1" s="3" t="s">
        <v>24</v>
      </c>
      <c r="F1" s="3" t="s">
        <v>10</v>
      </c>
      <c r="G1" s="3" t="s">
        <v>22</v>
      </c>
      <c r="H1" s="3" t="s">
        <v>8</v>
      </c>
      <c r="K1" s="3" t="s">
        <v>8</v>
      </c>
      <c r="L1" s="3" t="s">
        <v>22</v>
      </c>
      <c r="M1" s="3" t="s">
        <v>3466</v>
      </c>
      <c r="N1" s="40" t="s">
        <v>3280</v>
      </c>
      <c r="O1" s="40" t="s">
        <v>3279</v>
      </c>
      <c r="P1" s="3" t="s">
        <v>23</v>
      </c>
      <c r="Q1" s="40" t="s">
        <v>3309</v>
      </c>
      <c r="R1" s="3"/>
      <c r="S1" s="125" t="s">
        <v>3450</v>
      </c>
      <c r="T1" s="125" t="s">
        <v>3451</v>
      </c>
      <c r="U1" s="126"/>
      <c r="V1" s="3" t="s">
        <v>3480</v>
      </c>
      <c r="W1" s="3" t="s">
        <v>3481</v>
      </c>
    </row>
    <row r="2" spans="1:23" ht="15">
      <c r="A2" s="85" t="s">
        <v>3326</v>
      </c>
      <c r="B2" s="6"/>
      <c r="C2" s="6"/>
      <c r="D2" s="6"/>
      <c r="E2" s="6"/>
      <c r="F2" s="6"/>
      <c r="G2" s="6"/>
      <c r="H2" s="7"/>
      <c r="K2" s="7" t="s">
        <v>243</v>
      </c>
      <c r="L2" s="6" t="s">
        <v>217</v>
      </c>
      <c r="M2" s="37">
        <v>80</v>
      </c>
      <c r="N2" s="37" t="s">
        <v>3276</v>
      </c>
      <c r="O2" s="50">
        <v>10</v>
      </c>
      <c r="P2" s="50" t="s">
        <v>3286</v>
      </c>
      <c r="Q2" s="111" t="s">
        <v>3388</v>
      </c>
      <c r="R2" s="50"/>
      <c r="S2" s="47">
        <v>0.6</v>
      </c>
      <c r="T2" s="47">
        <v>0.6</v>
      </c>
      <c r="V2" s="62">
        <v>0.108</v>
      </c>
      <c r="W2" s="62">
        <v>0.108</v>
      </c>
    </row>
    <row r="3" spans="1:23" ht="15">
      <c r="A3" s="25"/>
      <c r="B3" s="26"/>
      <c r="C3" s="26"/>
      <c r="D3" s="26"/>
      <c r="E3" s="28"/>
      <c r="F3" s="26"/>
      <c r="G3" s="26"/>
      <c r="H3" s="29"/>
      <c r="K3" s="7" t="s">
        <v>243</v>
      </c>
      <c r="L3" s="6" t="s">
        <v>217</v>
      </c>
      <c r="M3" s="37">
        <v>61</v>
      </c>
      <c r="N3" s="37" t="s">
        <v>3276</v>
      </c>
      <c r="O3" s="50">
        <v>10</v>
      </c>
      <c r="P3" s="50" t="s">
        <v>241</v>
      </c>
      <c r="Q3" s="112" t="s">
        <v>3390</v>
      </c>
      <c r="R3" s="50"/>
      <c r="S3" s="62">
        <v>0.39900000000000002</v>
      </c>
      <c r="T3" s="62">
        <v>0.39900000000000002</v>
      </c>
      <c r="V3" s="62">
        <v>0.11799999999999999</v>
      </c>
      <c r="W3" s="62">
        <v>0.11799999999999999</v>
      </c>
    </row>
    <row r="4" spans="1:23" ht="15">
      <c r="A4" s="8" t="str">
        <f t="shared" ref="A4:A15" si="0">CONCATENATE("RV_",B4,"_",D4,"_",G4,"_",E4)</f>
        <v>RV_AY034165_Tanzania_Hyena_1988_1999</v>
      </c>
      <c r="B4" s="6" t="s">
        <v>215</v>
      </c>
      <c r="C4" s="6" t="s">
        <v>216</v>
      </c>
      <c r="D4" s="6" t="s">
        <v>214</v>
      </c>
      <c r="E4" s="6" t="s">
        <v>242</v>
      </c>
      <c r="F4" s="6" t="s">
        <v>12</v>
      </c>
      <c r="G4" s="6" t="s">
        <v>217</v>
      </c>
      <c r="H4" s="7" t="s">
        <v>243</v>
      </c>
      <c r="K4" s="7" t="s">
        <v>243</v>
      </c>
      <c r="L4" s="6" t="s">
        <v>217</v>
      </c>
      <c r="M4" s="37">
        <v>46</v>
      </c>
      <c r="N4" s="37" t="s">
        <v>3276</v>
      </c>
      <c r="O4" s="58">
        <v>10</v>
      </c>
      <c r="P4" s="59" t="s">
        <v>3289</v>
      </c>
      <c r="Q4" s="111" t="s">
        <v>3389</v>
      </c>
      <c r="R4" s="59"/>
      <c r="S4" s="47">
        <v>0.82</v>
      </c>
      <c r="T4" s="47">
        <v>0.82</v>
      </c>
      <c r="V4" s="62"/>
      <c r="W4" s="62"/>
    </row>
    <row r="5" spans="1:23" ht="15">
      <c r="A5" s="8" t="str">
        <f t="shared" si="0"/>
        <v>RV_AY034166_Tanzania_Hyena_1988_1999</v>
      </c>
      <c r="B5" s="6" t="s">
        <v>218</v>
      </c>
      <c r="C5" s="6" t="s">
        <v>219</v>
      </c>
      <c r="D5" s="6" t="s">
        <v>214</v>
      </c>
      <c r="E5" s="6" t="s">
        <v>242</v>
      </c>
      <c r="F5" s="6" t="s">
        <v>12</v>
      </c>
      <c r="G5" s="6" t="s">
        <v>217</v>
      </c>
      <c r="H5" s="7" t="s">
        <v>243</v>
      </c>
      <c r="K5" s="7" t="s">
        <v>243</v>
      </c>
      <c r="L5" s="6" t="s">
        <v>217</v>
      </c>
      <c r="M5" s="37">
        <v>72</v>
      </c>
      <c r="N5" s="37" t="s">
        <v>3276</v>
      </c>
      <c r="O5" s="58">
        <v>10</v>
      </c>
      <c r="P5" s="59" t="s">
        <v>3289</v>
      </c>
      <c r="Q5" s="111" t="s">
        <v>3388</v>
      </c>
      <c r="R5" s="59"/>
      <c r="S5" s="47">
        <v>0.54800000000000004</v>
      </c>
      <c r="T5" s="47">
        <v>0.54800000000000004</v>
      </c>
      <c r="V5" s="62">
        <v>0.108</v>
      </c>
      <c r="W5" s="62">
        <v>0.108</v>
      </c>
    </row>
    <row r="6" spans="1:23" ht="15">
      <c r="A6" s="8" t="str">
        <f t="shared" si="0"/>
        <v>RV_AY034167_Tanzania_Hyena_1988_1999</v>
      </c>
      <c r="B6" s="6" t="s">
        <v>220</v>
      </c>
      <c r="C6" s="6" t="s">
        <v>221</v>
      </c>
      <c r="D6" s="6" t="s">
        <v>214</v>
      </c>
      <c r="E6" s="6" t="s">
        <v>242</v>
      </c>
      <c r="F6" s="6" t="s">
        <v>12</v>
      </c>
      <c r="G6" s="6" t="s">
        <v>217</v>
      </c>
      <c r="H6" s="7" t="s">
        <v>243</v>
      </c>
      <c r="K6" s="7"/>
      <c r="L6" s="6"/>
      <c r="M6" s="6"/>
    </row>
    <row r="7" spans="1:23" ht="18">
      <c r="A7" s="8" t="str">
        <f t="shared" si="0"/>
        <v>RV_AY034168_Tanzania_Hyena_1988_1999</v>
      </c>
      <c r="B7" s="6" t="s">
        <v>222</v>
      </c>
      <c r="C7" s="6" t="s">
        <v>223</v>
      </c>
      <c r="D7" s="6" t="s">
        <v>214</v>
      </c>
      <c r="E7" s="6" t="s">
        <v>242</v>
      </c>
      <c r="F7" s="6" t="s">
        <v>12</v>
      </c>
      <c r="G7" s="6" t="s">
        <v>217</v>
      </c>
      <c r="H7" s="7" t="s">
        <v>243</v>
      </c>
      <c r="Q7" s="97" t="s">
        <v>3322</v>
      </c>
      <c r="S7" s="41">
        <f>AVERAGE(S2:S5)</f>
        <v>0.59175</v>
      </c>
      <c r="T7" s="41">
        <f>AVERAGE(S2:S5)</f>
        <v>0.59175</v>
      </c>
      <c r="V7" s="41">
        <f>AVERAGE(V2:V5)</f>
        <v>0.11133333333333333</v>
      </c>
      <c r="W7" s="41">
        <f>AVERAGE(V2:V5)</f>
        <v>0.11133333333333333</v>
      </c>
    </row>
    <row r="8" spans="1:23" ht="18">
      <c r="A8" s="8" t="str">
        <f t="shared" si="0"/>
        <v>RV_AY034169_Tanzania_Hyena_1988_1999</v>
      </c>
      <c r="B8" s="6" t="s">
        <v>224</v>
      </c>
      <c r="C8" s="6" t="s">
        <v>225</v>
      </c>
      <c r="D8" s="6" t="s">
        <v>214</v>
      </c>
      <c r="E8" s="6" t="s">
        <v>242</v>
      </c>
      <c r="F8" s="6" t="s">
        <v>12</v>
      </c>
      <c r="G8" s="6" t="s">
        <v>217</v>
      </c>
      <c r="H8" s="7" t="s">
        <v>243</v>
      </c>
      <c r="Q8" s="97" t="s">
        <v>7</v>
      </c>
      <c r="S8" s="98">
        <f>STDEV(S2:S5)/SQRT(4)</f>
        <v>8.7193630310170439E-2</v>
      </c>
      <c r="T8" s="98">
        <f>STDEV(T2:T5)/SQRT(4)</f>
        <v>8.7193630310170439E-2</v>
      </c>
      <c r="V8" s="98">
        <f>STDEV(V2:V5)/SQRT(3)</f>
        <v>3.3333333333333318E-3</v>
      </c>
      <c r="W8" s="98">
        <f>STDEV(W2:W5)/SQRT(3)</f>
        <v>3.3333333333333318E-3</v>
      </c>
    </row>
    <row r="9" spans="1:23" ht="15">
      <c r="A9" s="8" t="str">
        <f t="shared" si="0"/>
        <v>RV_AY034170_Tanzania_Hyena_1988_1999</v>
      </c>
      <c r="B9" s="6" t="s">
        <v>226</v>
      </c>
      <c r="C9" s="6" t="s">
        <v>227</v>
      </c>
      <c r="D9" s="6" t="s">
        <v>228</v>
      </c>
      <c r="E9" s="6" t="s">
        <v>242</v>
      </c>
      <c r="F9" s="6" t="s">
        <v>12</v>
      </c>
      <c r="G9" s="6" t="s">
        <v>217</v>
      </c>
      <c r="H9" s="7" t="s">
        <v>243</v>
      </c>
    </row>
    <row r="10" spans="1:23" ht="15">
      <c r="A10" s="8" t="str">
        <f t="shared" si="0"/>
        <v>RV_AY034171_Tanzania_Hyena_1988_1999</v>
      </c>
      <c r="B10" s="6" t="s">
        <v>229</v>
      </c>
      <c r="C10" s="6" t="s">
        <v>230</v>
      </c>
      <c r="D10" s="6" t="s">
        <v>228</v>
      </c>
      <c r="E10" s="6" t="s">
        <v>242</v>
      </c>
      <c r="F10" s="6" t="s">
        <v>12</v>
      </c>
      <c r="G10" s="6" t="s">
        <v>217</v>
      </c>
      <c r="H10" s="7" t="s">
        <v>243</v>
      </c>
    </row>
    <row r="11" spans="1:23" ht="15">
      <c r="A11" s="8" t="str">
        <f t="shared" si="0"/>
        <v>RV_AY034172_Tanzania_Hyena_1988_1999</v>
      </c>
      <c r="B11" s="6" t="s">
        <v>231</v>
      </c>
      <c r="C11" s="6" t="s">
        <v>232</v>
      </c>
      <c r="D11" s="6" t="s">
        <v>228</v>
      </c>
      <c r="E11" s="6" t="s">
        <v>242</v>
      </c>
      <c r="F11" s="6" t="s">
        <v>12</v>
      </c>
      <c r="G11" s="6" t="s">
        <v>217</v>
      </c>
      <c r="H11" s="7" t="s">
        <v>243</v>
      </c>
    </row>
    <row r="12" spans="1:23" ht="15">
      <c r="A12" s="8" t="str">
        <f t="shared" si="0"/>
        <v>RV_DQ900566_Tanzania_Hyena_2000</v>
      </c>
      <c r="B12" s="6" t="s">
        <v>233</v>
      </c>
      <c r="C12" s="6" t="s">
        <v>234</v>
      </c>
      <c r="D12" s="6" t="s">
        <v>228</v>
      </c>
      <c r="E12" s="10">
        <v>2000</v>
      </c>
      <c r="F12" s="6" t="s">
        <v>12</v>
      </c>
      <c r="G12" s="6" t="s">
        <v>217</v>
      </c>
      <c r="H12" s="7" t="s">
        <v>243</v>
      </c>
    </row>
    <row r="13" spans="1:23" ht="15">
      <c r="A13" s="8" t="str">
        <f t="shared" si="0"/>
        <v>RV_DQ900567_Tanzania_Hyena_2004</v>
      </c>
      <c r="B13" s="6" t="s">
        <v>235</v>
      </c>
      <c r="C13" s="6" t="s">
        <v>236</v>
      </c>
      <c r="D13" s="6" t="s">
        <v>228</v>
      </c>
      <c r="E13" s="10">
        <v>2004</v>
      </c>
      <c r="F13" s="6" t="s">
        <v>12</v>
      </c>
      <c r="G13" s="6" t="s">
        <v>217</v>
      </c>
      <c r="H13" s="7" t="s">
        <v>243</v>
      </c>
    </row>
    <row r="14" spans="1:23" ht="15">
      <c r="A14" s="8" t="str">
        <f t="shared" si="0"/>
        <v>RV_DQ900568_Tanzania_Hyena_2004</v>
      </c>
      <c r="B14" s="6" t="s">
        <v>237</v>
      </c>
      <c r="C14" s="6" t="s">
        <v>238</v>
      </c>
      <c r="D14" s="6" t="s">
        <v>228</v>
      </c>
      <c r="E14" s="10">
        <v>2004</v>
      </c>
      <c r="F14" s="6" t="s">
        <v>12</v>
      </c>
      <c r="G14" s="6" t="s">
        <v>217</v>
      </c>
      <c r="H14" s="7" t="s">
        <v>243</v>
      </c>
    </row>
    <row r="15" spans="1:23" ht="15">
      <c r="A15" s="8" t="str">
        <f t="shared" si="0"/>
        <v>RV_DQ900569_Tanzania_Hyena_2004</v>
      </c>
      <c r="B15" s="6" t="s">
        <v>239</v>
      </c>
      <c r="C15" s="6" t="s">
        <v>240</v>
      </c>
      <c r="D15" s="6" t="s">
        <v>228</v>
      </c>
      <c r="E15" s="10">
        <v>2004</v>
      </c>
      <c r="F15" s="6" t="s">
        <v>12</v>
      </c>
      <c r="G15" s="6" t="s">
        <v>217</v>
      </c>
      <c r="H15" s="7" t="s">
        <v>243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2"/>
  <sheetViews>
    <sheetView workbookViewId="0">
      <pane ySplit="1" topLeftCell="A2" activePane="bottomLeft" state="frozen"/>
      <selection pane="bottomLeft"/>
    </sheetView>
  </sheetViews>
  <sheetFormatPr baseColWidth="10" defaultRowHeight="14" x14ac:dyDescent="0"/>
  <cols>
    <col min="1" max="1" width="38.33203125" customWidth="1"/>
    <col min="3" max="3" width="17.5" customWidth="1"/>
    <col min="4" max="4" width="23" bestFit="1" customWidth="1"/>
    <col min="5" max="5" width="17.1640625" customWidth="1"/>
    <col min="6" max="6" width="13.6640625" customWidth="1"/>
    <col min="8" max="8" width="11.5" bestFit="1" customWidth="1"/>
    <col min="11" max="11" width="15.1640625" bestFit="1" customWidth="1"/>
    <col min="13" max="13" width="8.1640625" customWidth="1"/>
    <col min="14" max="14" width="13.6640625" bestFit="1" customWidth="1"/>
    <col min="16" max="16" width="20" bestFit="1" customWidth="1"/>
    <col min="17" max="17" width="45.5" bestFit="1" customWidth="1"/>
    <col min="18" max="18" width="4.33203125" customWidth="1"/>
    <col min="21" max="21" width="3.6640625" customWidth="1"/>
  </cols>
  <sheetData>
    <row r="1" spans="1:23" ht="16">
      <c r="A1" s="3" t="s">
        <v>9</v>
      </c>
      <c r="B1" s="3" t="s">
        <v>20</v>
      </c>
      <c r="C1" s="3" t="s">
        <v>21</v>
      </c>
      <c r="D1" s="3" t="s">
        <v>23</v>
      </c>
      <c r="E1" s="3" t="s">
        <v>24</v>
      </c>
      <c r="F1" s="3" t="s">
        <v>10</v>
      </c>
      <c r="G1" s="3" t="s">
        <v>22</v>
      </c>
      <c r="H1" s="3" t="s">
        <v>8</v>
      </c>
      <c r="K1" s="3" t="s">
        <v>8</v>
      </c>
      <c r="L1" s="3" t="s">
        <v>22</v>
      </c>
      <c r="M1" s="3" t="s">
        <v>3466</v>
      </c>
      <c r="N1" s="40" t="s">
        <v>3280</v>
      </c>
      <c r="O1" s="40" t="s">
        <v>3279</v>
      </c>
      <c r="P1" s="3" t="s">
        <v>23</v>
      </c>
      <c r="Q1" s="40" t="s">
        <v>3309</v>
      </c>
      <c r="R1" s="40"/>
      <c r="S1" s="125" t="s">
        <v>3450</v>
      </c>
      <c r="T1" s="125" t="s">
        <v>3451</v>
      </c>
      <c r="U1" s="126"/>
      <c r="V1" s="3" t="s">
        <v>3480</v>
      </c>
      <c r="W1" s="3" t="s">
        <v>3481</v>
      </c>
    </row>
    <row r="2" spans="1:23" ht="15">
      <c r="A2" s="85" t="s">
        <v>3326</v>
      </c>
      <c r="B2" s="6"/>
      <c r="C2" s="6"/>
      <c r="D2" s="6"/>
      <c r="E2" s="6"/>
      <c r="F2" s="6"/>
      <c r="G2" s="6"/>
      <c r="H2" s="7"/>
      <c r="K2" s="36" t="s">
        <v>3285</v>
      </c>
      <c r="L2" s="53" t="s">
        <v>708</v>
      </c>
      <c r="M2" s="37">
        <v>57</v>
      </c>
      <c r="N2" s="37" t="s">
        <v>3276</v>
      </c>
      <c r="O2" s="37">
        <v>15</v>
      </c>
      <c r="P2" s="37" t="s">
        <v>3420</v>
      </c>
      <c r="Q2" s="116" t="s">
        <v>3419</v>
      </c>
      <c r="S2" s="38">
        <v>0.58499999999999996</v>
      </c>
      <c r="T2" s="38">
        <f>AVERAGE(S2:S2)</f>
        <v>0.58499999999999996</v>
      </c>
      <c r="V2" s="145">
        <v>0.158</v>
      </c>
      <c r="W2" s="145">
        <v>0.158</v>
      </c>
    </row>
    <row r="3" spans="1:23" ht="15">
      <c r="A3" s="25"/>
      <c r="B3" s="26"/>
      <c r="C3" s="26"/>
      <c r="D3" s="26"/>
      <c r="E3" s="28"/>
      <c r="F3" s="26"/>
      <c r="G3" s="26"/>
      <c r="H3" s="29"/>
      <c r="K3" s="36" t="s">
        <v>3285</v>
      </c>
      <c r="L3" s="53" t="s">
        <v>708</v>
      </c>
      <c r="M3" s="37">
        <v>14</v>
      </c>
      <c r="N3" s="37" t="s">
        <v>3276</v>
      </c>
      <c r="O3" s="37">
        <v>15</v>
      </c>
      <c r="P3" s="37" t="s">
        <v>3321</v>
      </c>
      <c r="Q3" s="116" t="s">
        <v>3419</v>
      </c>
      <c r="S3" s="38">
        <v>0.61099999999999999</v>
      </c>
      <c r="T3" s="38">
        <v>0.61099999999999999</v>
      </c>
      <c r="V3" s="145">
        <v>0.14699999999999999</v>
      </c>
      <c r="W3" s="145">
        <v>0.14699999999999999</v>
      </c>
    </row>
    <row r="4" spans="1:23" ht="15">
      <c r="A4" s="8" t="str">
        <f t="shared" ref="A4:A16" si="0">CONCATENATE("RV_",B4,"_",D4,"_",G4,"_",E4)</f>
        <v>RV_AB041964_India_Jackal_1996</v>
      </c>
      <c r="B4" s="6" t="s">
        <v>706</v>
      </c>
      <c r="C4" s="6" t="s">
        <v>707</v>
      </c>
      <c r="D4" s="117" t="s">
        <v>365</v>
      </c>
      <c r="E4" s="6">
        <v>1996</v>
      </c>
      <c r="F4" s="6" t="s">
        <v>12</v>
      </c>
      <c r="G4" s="6" t="s">
        <v>708</v>
      </c>
      <c r="H4" s="36" t="s">
        <v>3285</v>
      </c>
      <c r="K4" s="36" t="s">
        <v>3285</v>
      </c>
      <c r="L4" s="53" t="s">
        <v>708</v>
      </c>
      <c r="M4" s="37">
        <v>88</v>
      </c>
      <c r="N4" s="37" t="s">
        <v>3276</v>
      </c>
      <c r="O4" s="37">
        <v>14</v>
      </c>
      <c r="P4" s="37" t="s">
        <v>15</v>
      </c>
      <c r="Q4" s="110" t="s">
        <v>3374</v>
      </c>
      <c r="S4" s="38">
        <v>0.66700000000000004</v>
      </c>
      <c r="T4" s="38">
        <v>0.66700000000000004</v>
      </c>
      <c r="V4" s="145">
        <v>8.4000000000000005E-2</v>
      </c>
      <c r="W4" s="145">
        <v>8.4000000000000005E-2</v>
      </c>
    </row>
    <row r="5" spans="1:23" ht="15">
      <c r="A5" s="8" t="str">
        <f t="shared" si="0"/>
        <v>RV_AY536254_Turkey_Jackal_2003</v>
      </c>
      <c r="B5" s="6" t="s">
        <v>720</v>
      </c>
      <c r="C5" s="6" t="s">
        <v>721</v>
      </c>
      <c r="D5" s="6" t="s">
        <v>186</v>
      </c>
      <c r="E5" s="6">
        <v>2003</v>
      </c>
      <c r="F5" s="6" t="s">
        <v>12</v>
      </c>
      <c r="G5" s="6" t="s">
        <v>708</v>
      </c>
      <c r="H5" s="36" t="s">
        <v>3285</v>
      </c>
      <c r="K5" s="36" t="s">
        <v>3285</v>
      </c>
      <c r="L5" s="53" t="s">
        <v>708</v>
      </c>
      <c r="M5" s="37">
        <v>30</v>
      </c>
      <c r="N5" s="37" t="s">
        <v>3276</v>
      </c>
      <c r="O5" s="54">
        <v>10</v>
      </c>
      <c r="P5" s="54" t="s">
        <v>365</v>
      </c>
      <c r="Q5" s="110" t="s">
        <v>3391</v>
      </c>
      <c r="S5" s="56">
        <v>0.81510000000000005</v>
      </c>
      <c r="T5" s="56">
        <v>0.81510000000000005</v>
      </c>
      <c r="V5" s="145">
        <v>2.1000000000000001E-2</v>
      </c>
      <c r="W5" s="145">
        <v>2.1000000000000001E-2</v>
      </c>
    </row>
    <row r="6" spans="1:23" ht="15">
      <c r="A6" s="8" t="str">
        <f t="shared" si="0"/>
        <v>RV_AY536255_Turkey_Jackal_2003</v>
      </c>
      <c r="B6" s="6" t="s">
        <v>722</v>
      </c>
      <c r="C6" s="6" t="s">
        <v>723</v>
      </c>
      <c r="D6" s="6" t="s">
        <v>186</v>
      </c>
      <c r="E6" s="6">
        <v>2003</v>
      </c>
      <c r="F6" s="6" t="s">
        <v>12</v>
      </c>
      <c r="G6" s="6" t="s">
        <v>708</v>
      </c>
      <c r="H6" s="36" t="s">
        <v>3285</v>
      </c>
    </row>
    <row r="7" spans="1:23" ht="18">
      <c r="A7" s="8" t="str">
        <f t="shared" si="0"/>
        <v>RV_AY536256_Turkey_Jackal_2003</v>
      </c>
      <c r="B7" s="6" t="s">
        <v>724</v>
      </c>
      <c r="C7" s="6" t="s">
        <v>725</v>
      </c>
      <c r="D7" s="6" t="s">
        <v>186</v>
      </c>
      <c r="E7" s="6">
        <v>2003</v>
      </c>
      <c r="F7" s="6" t="s">
        <v>12</v>
      </c>
      <c r="G7" s="6" t="s">
        <v>708</v>
      </c>
      <c r="H7" s="36" t="s">
        <v>3285</v>
      </c>
      <c r="Q7" s="97" t="s">
        <v>3322</v>
      </c>
      <c r="S7" s="41">
        <f>AVERAGE(S2:S5)</f>
        <v>0.66952500000000004</v>
      </c>
      <c r="T7" s="41">
        <f>((T2*3)+(T3*7)+(T4*2)+(T5*1))/13</f>
        <v>0.6293153846153845</v>
      </c>
      <c r="V7" s="41">
        <f>AVERAGE(V2:V5)</f>
        <v>0.10250000000000001</v>
      </c>
      <c r="W7" s="41">
        <f>((W2*3)+(W3*7)+(W4*2)+(W5*1))/13</f>
        <v>0.13015384615384612</v>
      </c>
    </row>
    <row r="8" spans="1:23" ht="18">
      <c r="A8" s="8" t="str">
        <f t="shared" si="0"/>
        <v>RV_AY536257_Turkey_Jackal_2003</v>
      </c>
      <c r="B8" s="6" t="s">
        <v>726</v>
      </c>
      <c r="C8" s="6" t="s">
        <v>727</v>
      </c>
      <c r="D8" s="6" t="s">
        <v>186</v>
      </c>
      <c r="E8" s="6">
        <v>2003</v>
      </c>
      <c r="F8" s="6" t="s">
        <v>12</v>
      </c>
      <c r="G8" s="6" t="s">
        <v>708</v>
      </c>
      <c r="H8" s="36" t="s">
        <v>3285</v>
      </c>
      <c r="Q8" s="97" t="s">
        <v>7</v>
      </c>
      <c r="S8" s="98">
        <f>STDEV(S2:S5)/SQRT(6)</f>
        <v>4.2010651757751732E-2</v>
      </c>
      <c r="T8" s="98">
        <f>STDEV(T2:T5)/SQRT(3)</f>
        <v>5.94120334799456E-2</v>
      </c>
      <c r="V8" s="98">
        <f>STDEV(V2:V5)/SQRT(6)</f>
        <v>2.5868255964920903E-2</v>
      </c>
      <c r="W8" s="98">
        <f>STDEV(W2:W5)/SQRT(3)</f>
        <v>3.6583238420529858E-2</v>
      </c>
    </row>
    <row r="9" spans="1:23" ht="15">
      <c r="A9" s="8" t="str">
        <f t="shared" si="0"/>
        <v>RV_AY854585_Iran_Jackal_2000</v>
      </c>
      <c r="B9" s="6" t="s">
        <v>728</v>
      </c>
      <c r="C9" s="6" t="s">
        <v>709</v>
      </c>
      <c r="D9" s="6" t="s">
        <v>188</v>
      </c>
      <c r="E9" s="6">
        <v>2000</v>
      </c>
      <c r="F9" s="6" t="s">
        <v>12</v>
      </c>
      <c r="G9" s="6" t="s">
        <v>708</v>
      </c>
      <c r="H9" s="36" t="s">
        <v>3285</v>
      </c>
    </row>
    <row r="10" spans="1:23" ht="15">
      <c r="A10" s="8" t="str">
        <f t="shared" si="0"/>
        <v>RV_DQ300297_Bulgaria_Jackal_2000</v>
      </c>
      <c r="B10" s="6" t="s">
        <v>761</v>
      </c>
      <c r="C10" s="6" t="s">
        <v>762</v>
      </c>
      <c r="D10" s="6" t="s">
        <v>199</v>
      </c>
      <c r="E10" s="6">
        <v>2000</v>
      </c>
      <c r="F10" s="6" t="s">
        <v>12</v>
      </c>
      <c r="G10" s="6" t="s">
        <v>708</v>
      </c>
      <c r="H10" s="36" t="s">
        <v>3285</v>
      </c>
    </row>
    <row r="11" spans="1:23" ht="15">
      <c r="A11" s="8" t="str">
        <f t="shared" si="0"/>
        <v>RV_DQ300301_Bulgaria_Jackal_2002</v>
      </c>
      <c r="B11" s="6" t="s">
        <v>763</v>
      </c>
      <c r="C11" s="6" t="s">
        <v>764</v>
      </c>
      <c r="D11" s="6" t="s">
        <v>199</v>
      </c>
      <c r="E11" s="6">
        <v>2002</v>
      </c>
      <c r="F11" s="6" t="s">
        <v>12</v>
      </c>
      <c r="G11" s="6" t="s">
        <v>708</v>
      </c>
      <c r="H11" s="36" t="s">
        <v>3285</v>
      </c>
    </row>
    <row r="12" spans="1:23" ht="15">
      <c r="A12" s="8" t="str">
        <f t="shared" si="0"/>
        <v>RV_DQ837482_Israel_Jackal_2004</v>
      </c>
      <c r="B12" s="6" t="s">
        <v>771</v>
      </c>
      <c r="C12" s="6" t="s">
        <v>772</v>
      </c>
      <c r="D12" s="6" t="s">
        <v>17</v>
      </c>
      <c r="E12" s="6">
        <v>2004</v>
      </c>
      <c r="F12" s="6" t="s">
        <v>12</v>
      </c>
      <c r="G12" s="6" t="s">
        <v>708</v>
      </c>
      <c r="H12" s="36" t="s">
        <v>3285</v>
      </c>
    </row>
    <row r="13" spans="1:23" ht="15">
      <c r="A13" s="8" t="str">
        <f t="shared" si="0"/>
        <v>RV_GU086661_Romania_Jackal_2006</v>
      </c>
      <c r="B13" s="6" t="s">
        <v>786</v>
      </c>
      <c r="C13" s="6" t="s">
        <v>785</v>
      </c>
      <c r="D13" s="6" t="s">
        <v>248</v>
      </c>
      <c r="E13" s="6">
        <v>2006</v>
      </c>
      <c r="F13" s="6" t="s">
        <v>12</v>
      </c>
      <c r="G13" s="6" t="s">
        <v>708</v>
      </c>
      <c r="H13" s="36" t="s">
        <v>3285</v>
      </c>
    </row>
    <row r="14" spans="1:23" ht="15">
      <c r="A14" s="8" t="str">
        <f t="shared" si="0"/>
        <v>RV_U43016_Iran_Jackal_1993</v>
      </c>
      <c r="B14" s="6" t="s">
        <v>778</v>
      </c>
      <c r="C14" s="6" t="s">
        <v>779</v>
      </c>
      <c r="D14" s="6" t="s">
        <v>188</v>
      </c>
      <c r="E14" s="6">
        <v>1993</v>
      </c>
      <c r="F14" s="6" t="s">
        <v>12</v>
      </c>
      <c r="G14" s="6" t="s">
        <v>708</v>
      </c>
      <c r="H14" s="36" t="s">
        <v>3285</v>
      </c>
      <c r="K14" s="55"/>
      <c r="L14" s="53"/>
      <c r="M14" s="53"/>
      <c r="N14" s="37"/>
      <c r="O14" s="54"/>
      <c r="P14" s="54"/>
      <c r="Q14" s="108"/>
      <c r="S14" s="39"/>
      <c r="T14" s="39"/>
    </row>
    <row r="15" spans="1:23" ht="15">
      <c r="A15" s="8" t="str">
        <f t="shared" si="0"/>
        <v>RV_U43017_Iran_Jackal_1993</v>
      </c>
      <c r="B15" s="6" t="s">
        <v>780</v>
      </c>
      <c r="C15" s="6" t="s">
        <v>781</v>
      </c>
      <c r="D15" s="6" t="s">
        <v>188</v>
      </c>
      <c r="E15" s="6">
        <v>1993</v>
      </c>
      <c r="F15" s="6" t="s">
        <v>12</v>
      </c>
      <c r="G15" s="6" t="s">
        <v>708</v>
      </c>
      <c r="H15" s="36" t="s">
        <v>3285</v>
      </c>
      <c r="K15" s="55"/>
      <c r="L15" s="53"/>
      <c r="M15" s="53"/>
      <c r="N15" s="37"/>
      <c r="O15" s="117"/>
      <c r="P15" s="54"/>
      <c r="Q15" s="114"/>
      <c r="S15" s="62"/>
      <c r="T15" s="62"/>
    </row>
    <row r="16" spans="1:23" ht="15">
      <c r="A16" s="8" t="str">
        <f t="shared" si="0"/>
        <v>RV_U43022_Israel_Jackal_1993</v>
      </c>
      <c r="B16" s="6" t="s">
        <v>782</v>
      </c>
      <c r="C16" s="6" t="s">
        <v>783</v>
      </c>
      <c r="D16" s="6" t="s">
        <v>17</v>
      </c>
      <c r="E16" s="6">
        <v>1993</v>
      </c>
      <c r="F16" s="6" t="s">
        <v>12</v>
      </c>
      <c r="G16" s="6" t="s">
        <v>708</v>
      </c>
      <c r="H16" s="36" t="s">
        <v>3285</v>
      </c>
    </row>
    <row r="17" spans="1:20" ht="18">
      <c r="F17" s="6"/>
      <c r="G17" s="6"/>
      <c r="H17" s="6"/>
      <c r="Q17" s="97"/>
      <c r="S17" s="41"/>
      <c r="T17" s="41"/>
    </row>
    <row r="18" spans="1:20" ht="18">
      <c r="A18" s="8"/>
      <c r="B18" s="6"/>
      <c r="C18" s="6"/>
      <c r="D18" s="6"/>
      <c r="E18" s="6"/>
      <c r="F18" s="6"/>
      <c r="G18" s="6"/>
      <c r="H18" s="6"/>
      <c r="Q18" s="97"/>
      <c r="S18" s="98"/>
      <c r="T18" s="98"/>
    </row>
    <row r="105" spans="14:19">
      <c r="N105" s="34"/>
      <c r="S105" s="34"/>
    </row>
    <row r="106" spans="14:19">
      <c r="N106" s="34"/>
      <c r="S106" s="34"/>
    </row>
    <row r="107" spans="14:19">
      <c r="N107" s="34"/>
      <c r="S107" s="34"/>
    </row>
    <row r="108" spans="14:19">
      <c r="N108" s="34"/>
      <c r="S108" s="52"/>
    </row>
    <row r="112" spans="14:19" ht="8" customHeight="1"/>
  </sheetData>
  <sortState ref="A4:H42">
    <sortCondition ref="B4:B42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3"/>
  <sheetViews>
    <sheetView workbookViewId="0">
      <pane ySplit="1" topLeftCell="A2" activePane="bottomLeft" state="frozen"/>
      <selection pane="bottomLeft"/>
    </sheetView>
  </sheetViews>
  <sheetFormatPr baseColWidth="10" defaultRowHeight="14" x14ac:dyDescent="0"/>
  <cols>
    <col min="1" max="1" width="35.6640625" bestFit="1" customWidth="1"/>
    <col min="2" max="2" width="9.83203125" bestFit="1" customWidth="1"/>
    <col min="3" max="3" width="17.33203125" bestFit="1" customWidth="1"/>
    <col min="4" max="4" width="20" bestFit="1" customWidth="1"/>
    <col min="5" max="5" width="17" bestFit="1" customWidth="1"/>
    <col min="6" max="6" width="12.6640625" bestFit="1" customWidth="1"/>
    <col min="8" max="8" width="15.1640625" bestFit="1" customWidth="1"/>
    <col min="11" max="11" width="15.1640625" bestFit="1" customWidth="1"/>
    <col min="13" max="13" width="8.1640625" customWidth="1"/>
    <col min="14" max="14" width="7.6640625" customWidth="1"/>
    <col min="15" max="15" width="13.6640625" bestFit="1" customWidth="1"/>
    <col min="17" max="17" width="20" bestFit="1" customWidth="1"/>
    <col min="18" max="18" width="36.1640625" bestFit="1" customWidth="1"/>
    <col min="19" max="19" width="3" customWidth="1"/>
    <col min="22" max="22" width="4.33203125" customWidth="1"/>
  </cols>
  <sheetData>
    <row r="1" spans="1:24" ht="16">
      <c r="A1" s="3" t="s">
        <v>9</v>
      </c>
      <c r="B1" s="3" t="s">
        <v>20</v>
      </c>
      <c r="C1" s="3" t="s">
        <v>21</v>
      </c>
      <c r="D1" s="3" t="s">
        <v>23</v>
      </c>
      <c r="E1" s="3" t="s">
        <v>24</v>
      </c>
      <c r="F1" s="3" t="s">
        <v>10</v>
      </c>
      <c r="G1" s="3" t="s">
        <v>22</v>
      </c>
      <c r="H1" s="3" t="s">
        <v>8</v>
      </c>
      <c r="K1" s="3" t="s">
        <v>8</v>
      </c>
      <c r="L1" s="3" t="s">
        <v>22</v>
      </c>
      <c r="M1" s="3" t="s">
        <v>3476</v>
      </c>
      <c r="N1" s="3" t="s">
        <v>3466</v>
      </c>
      <c r="O1" s="40" t="s">
        <v>3280</v>
      </c>
      <c r="P1" s="40" t="s">
        <v>3279</v>
      </c>
      <c r="Q1" s="3" t="s">
        <v>23</v>
      </c>
      <c r="R1" s="40" t="s">
        <v>3309</v>
      </c>
      <c r="S1" s="40"/>
      <c r="T1" s="125" t="s">
        <v>3450</v>
      </c>
      <c r="U1" s="125" t="s">
        <v>3451</v>
      </c>
      <c r="V1" s="126"/>
      <c r="W1" s="3" t="s">
        <v>3480</v>
      </c>
      <c r="X1" s="3" t="s">
        <v>3481</v>
      </c>
    </row>
    <row r="2" spans="1:24" ht="15">
      <c r="A2" s="85" t="s">
        <v>3326</v>
      </c>
      <c r="B2" s="6"/>
      <c r="C2" s="6"/>
      <c r="D2" s="6"/>
      <c r="E2" s="6"/>
      <c r="F2" s="6"/>
      <c r="G2" s="6"/>
      <c r="H2" s="7"/>
      <c r="K2" s="55" t="s">
        <v>3288</v>
      </c>
      <c r="L2" s="53" t="s">
        <v>708</v>
      </c>
      <c r="M2" s="53"/>
      <c r="N2" s="37">
        <v>64</v>
      </c>
      <c r="O2" s="37" t="s">
        <v>3276</v>
      </c>
      <c r="P2" s="54">
        <v>8</v>
      </c>
      <c r="Q2" s="54" t="s">
        <v>3424</v>
      </c>
      <c r="R2" s="108" t="s">
        <v>3425</v>
      </c>
      <c r="T2" s="56">
        <v>0.67</v>
      </c>
      <c r="U2" s="56">
        <v>0.67</v>
      </c>
      <c r="W2" s="53"/>
      <c r="X2" s="53"/>
    </row>
    <row r="3" spans="1:24" ht="15">
      <c r="A3" s="25"/>
      <c r="B3" s="26"/>
      <c r="C3" s="26"/>
      <c r="D3" s="26"/>
      <c r="E3" s="28"/>
      <c r="F3" s="26"/>
      <c r="G3" s="26"/>
      <c r="H3" s="29"/>
      <c r="K3" s="55" t="s">
        <v>3288</v>
      </c>
      <c r="L3" s="53" t="s">
        <v>708</v>
      </c>
      <c r="M3" s="53"/>
      <c r="N3" s="37">
        <v>40</v>
      </c>
      <c r="O3" s="37" t="s">
        <v>3276</v>
      </c>
      <c r="P3" s="54">
        <v>10</v>
      </c>
      <c r="Q3" s="54" t="s">
        <v>3319</v>
      </c>
      <c r="R3" s="108" t="s">
        <v>3372</v>
      </c>
      <c r="T3" s="56">
        <v>0.67</v>
      </c>
      <c r="U3" s="56">
        <v>0.67</v>
      </c>
      <c r="W3" s="53"/>
      <c r="X3" s="53"/>
    </row>
    <row r="4" spans="1:24" ht="15">
      <c r="A4" s="8" t="str">
        <f t="shared" ref="A4:A29" si="0">CONCATENATE("RV_",B4,"_",D4,"_",G4,"_",E4)</f>
        <v>RV_AY330733_Botswana_Jackal_1988</v>
      </c>
      <c r="B4" s="6" t="s">
        <v>710</v>
      </c>
      <c r="C4" s="6" t="s">
        <v>711</v>
      </c>
      <c r="D4" s="6" t="s">
        <v>784</v>
      </c>
      <c r="E4" s="6">
        <v>1988</v>
      </c>
      <c r="F4" s="6" t="s">
        <v>12</v>
      </c>
      <c r="G4" s="6" t="s">
        <v>708</v>
      </c>
      <c r="H4" s="55" t="s">
        <v>3288</v>
      </c>
      <c r="K4" s="55" t="s">
        <v>3288</v>
      </c>
      <c r="L4" s="53" t="s">
        <v>708</v>
      </c>
      <c r="M4" s="53">
        <v>3.1E-2</v>
      </c>
      <c r="N4" s="37">
        <v>65</v>
      </c>
      <c r="O4" s="37" t="s">
        <v>3276</v>
      </c>
      <c r="P4" s="117">
        <v>6</v>
      </c>
      <c r="Q4" s="54" t="s">
        <v>3281</v>
      </c>
      <c r="R4" s="114" t="s">
        <v>3421</v>
      </c>
      <c r="T4" s="43">
        <v>0.75600000000000001</v>
      </c>
      <c r="U4" s="43">
        <v>0.75600000000000001</v>
      </c>
      <c r="W4" s="145">
        <v>3.1E-2</v>
      </c>
      <c r="X4" s="145">
        <v>3.1E-2</v>
      </c>
    </row>
    <row r="5" spans="1:24" ht="15">
      <c r="A5" s="8" t="str">
        <f t="shared" si="0"/>
        <v>RV_AY330737_Botswana_Jackal_1990</v>
      </c>
      <c r="B5" s="6" t="s">
        <v>712</v>
      </c>
      <c r="C5" s="6" t="s">
        <v>713</v>
      </c>
      <c r="D5" s="6" t="s">
        <v>784</v>
      </c>
      <c r="E5" s="6">
        <v>1990</v>
      </c>
      <c r="F5" s="6" t="s">
        <v>12</v>
      </c>
      <c r="G5" s="6" t="s">
        <v>708</v>
      </c>
      <c r="H5" s="55" t="s">
        <v>3288</v>
      </c>
    </row>
    <row r="6" spans="1:24" ht="18">
      <c r="A6" s="8" t="str">
        <f t="shared" si="0"/>
        <v>RV_AY330747_Botswana_Jackal_1989</v>
      </c>
      <c r="B6" s="6" t="s">
        <v>714</v>
      </c>
      <c r="C6" s="6" t="s">
        <v>715</v>
      </c>
      <c r="D6" s="6" t="s">
        <v>784</v>
      </c>
      <c r="E6" s="6">
        <v>1989</v>
      </c>
      <c r="F6" s="6" t="s">
        <v>12</v>
      </c>
      <c r="G6" s="6" t="s">
        <v>708</v>
      </c>
      <c r="H6" s="55" t="s">
        <v>3288</v>
      </c>
      <c r="R6" s="97" t="s">
        <v>3322</v>
      </c>
      <c r="T6" s="41">
        <f>AVERAGE(T2:T4)</f>
        <v>0.69866666666666666</v>
      </c>
      <c r="U6" s="41">
        <f>AVERAGE(U2:U4)</f>
        <v>0.69866666666666666</v>
      </c>
      <c r="W6" s="41">
        <f>AVERAGE(W2:W4)</f>
        <v>3.1E-2</v>
      </c>
      <c r="X6" s="41">
        <f>AVERAGE(X2:X4)</f>
        <v>3.1E-2</v>
      </c>
    </row>
    <row r="7" spans="1:24" ht="18">
      <c r="A7" s="8" t="str">
        <f t="shared" si="0"/>
        <v>RV_AY330754_Botswana_Jackal_1991</v>
      </c>
      <c r="B7" s="6" t="s">
        <v>716</v>
      </c>
      <c r="C7" s="6" t="s">
        <v>717</v>
      </c>
      <c r="D7" s="6" t="s">
        <v>784</v>
      </c>
      <c r="E7" s="6">
        <v>1991</v>
      </c>
      <c r="F7" s="6" t="s">
        <v>12</v>
      </c>
      <c r="G7" s="6" t="s">
        <v>708</v>
      </c>
      <c r="H7" s="55" t="s">
        <v>3288</v>
      </c>
      <c r="R7" s="97" t="s">
        <v>7</v>
      </c>
      <c r="T7" s="98">
        <f>STDEV(T3:T4)/SQRT(2)</f>
        <v>4.2999999999999976E-2</v>
      </c>
      <c r="U7" s="98">
        <f>STDEV(U3:U4)/SQRT(2)</f>
        <v>4.2999999999999976E-2</v>
      </c>
      <c r="W7" s="98">
        <v>0</v>
      </c>
      <c r="X7" s="98">
        <v>0</v>
      </c>
    </row>
    <row r="8" spans="1:24" ht="15">
      <c r="A8" s="8" t="str">
        <f t="shared" si="0"/>
        <v>RV_AY330761_Botswana_Jackal_1991</v>
      </c>
      <c r="B8" s="6" t="s">
        <v>718</v>
      </c>
      <c r="C8" s="6" t="s">
        <v>719</v>
      </c>
      <c r="D8" s="6" t="s">
        <v>784</v>
      </c>
      <c r="E8" s="6">
        <v>1991</v>
      </c>
      <c r="F8" s="6" t="s">
        <v>12</v>
      </c>
      <c r="G8" s="6" t="s">
        <v>708</v>
      </c>
      <c r="H8" s="55" t="s">
        <v>3288</v>
      </c>
    </row>
    <row r="9" spans="1:24" ht="15">
      <c r="A9" s="8" t="str">
        <f t="shared" si="0"/>
        <v>RV_DQ194864_Namibia_Jackal_2000</v>
      </c>
      <c r="B9" s="6" t="s">
        <v>729</v>
      </c>
      <c r="C9" s="6" t="s">
        <v>730</v>
      </c>
      <c r="D9" s="86" t="s">
        <v>1828</v>
      </c>
      <c r="E9" s="6">
        <v>2000</v>
      </c>
      <c r="F9" s="6" t="s">
        <v>12</v>
      </c>
      <c r="G9" s="6" t="s">
        <v>708</v>
      </c>
      <c r="H9" s="55" t="s">
        <v>3288</v>
      </c>
    </row>
    <row r="10" spans="1:24" ht="15">
      <c r="A10" s="8" t="str">
        <f t="shared" si="0"/>
        <v>RV_DQ194865_Namibia_Jackal_2000</v>
      </c>
      <c r="B10" s="6" t="s">
        <v>731</v>
      </c>
      <c r="C10" s="6" t="s">
        <v>732</v>
      </c>
      <c r="D10" s="86" t="s">
        <v>1828</v>
      </c>
      <c r="E10" s="6">
        <v>2000</v>
      </c>
      <c r="F10" s="6" t="s">
        <v>12</v>
      </c>
      <c r="G10" s="6" t="s">
        <v>708</v>
      </c>
      <c r="H10" s="55" t="s">
        <v>3288</v>
      </c>
    </row>
    <row r="11" spans="1:24" ht="15">
      <c r="A11" s="8" t="str">
        <f t="shared" si="0"/>
        <v>RV_DQ194866_Namibia_Jackal_2000</v>
      </c>
      <c r="B11" s="6" t="s">
        <v>733</v>
      </c>
      <c r="C11" s="6" t="s">
        <v>734</v>
      </c>
      <c r="D11" s="86" t="s">
        <v>1828</v>
      </c>
      <c r="E11" s="6">
        <v>2000</v>
      </c>
      <c r="F11" s="6" t="s">
        <v>12</v>
      </c>
      <c r="G11" s="6" t="s">
        <v>708</v>
      </c>
      <c r="H11" s="55" t="s">
        <v>3288</v>
      </c>
    </row>
    <row r="12" spans="1:24" ht="15">
      <c r="A12" s="8" t="str">
        <f t="shared" si="0"/>
        <v>RV_DQ194867_Namibia_Jackal_2000</v>
      </c>
      <c r="B12" s="6" t="s">
        <v>735</v>
      </c>
      <c r="C12" s="6" t="s">
        <v>736</v>
      </c>
      <c r="D12" s="86" t="s">
        <v>1828</v>
      </c>
      <c r="E12" s="6">
        <v>2000</v>
      </c>
      <c r="F12" s="6" t="s">
        <v>12</v>
      </c>
      <c r="G12" s="6" t="s">
        <v>708</v>
      </c>
      <c r="H12" s="55" t="s">
        <v>3288</v>
      </c>
    </row>
    <row r="13" spans="1:24" ht="15">
      <c r="A13" s="8" t="str">
        <f t="shared" si="0"/>
        <v>RV_DQ194868_Namibia_Jackal_2000</v>
      </c>
      <c r="B13" s="6" t="s">
        <v>737</v>
      </c>
      <c r="C13" s="6" t="s">
        <v>738</v>
      </c>
      <c r="D13" s="86" t="s">
        <v>1828</v>
      </c>
      <c r="E13" s="6">
        <v>2000</v>
      </c>
      <c r="F13" s="6" t="s">
        <v>12</v>
      </c>
      <c r="G13" s="6" t="s">
        <v>708</v>
      </c>
      <c r="H13" s="55" t="s">
        <v>3288</v>
      </c>
    </row>
    <row r="14" spans="1:24" ht="15">
      <c r="A14" s="8" t="str">
        <f t="shared" si="0"/>
        <v>RV_DQ194869_Namibia_Jackal_2003</v>
      </c>
      <c r="B14" s="6" t="s">
        <v>739</v>
      </c>
      <c r="C14" s="6" t="s">
        <v>740</v>
      </c>
      <c r="D14" s="86" t="s">
        <v>1828</v>
      </c>
      <c r="E14" s="6">
        <v>2003</v>
      </c>
      <c r="F14" s="6" t="s">
        <v>12</v>
      </c>
      <c r="G14" s="6" t="s">
        <v>708</v>
      </c>
      <c r="H14" s="55" t="s">
        <v>3288</v>
      </c>
    </row>
    <row r="15" spans="1:24" ht="15">
      <c r="A15" s="8" t="str">
        <f t="shared" si="0"/>
        <v>RV_DQ194870_Namibia_Jackal_2003</v>
      </c>
      <c r="B15" s="6" t="s">
        <v>741</v>
      </c>
      <c r="C15" s="6" t="s">
        <v>742</v>
      </c>
      <c r="D15" s="86" t="s">
        <v>1828</v>
      </c>
      <c r="E15" s="6">
        <v>2003</v>
      </c>
      <c r="F15" s="6" t="s">
        <v>12</v>
      </c>
      <c r="G15" s="6" t="s">
        <v>708</v>
      </c>
      <c r="H15" s="55" t="s">
        <v>3288</v>
      </c>
    </row>
    <row r="16" spans="1:24" ht="15">
      <c r="A16" s="8" t="str">
        <f t="shared" si="0"/>
        <v>RV_DQ194871_Namibia_Jackal_2003</v>
      </c>
      <c r="B16" s="6" t="s">
        <v>743</v>
      </c>
      <c r="C16" s="6" t="s">
        <v>744</v>
      </c>
      <c r="D16" s="86" t="s">
        <v>1828</v>
      </c>
      <c r="E16" s="6">
        <v>2003</v>
      </c>
      <c r="F16" s="6" t="s">
        <v>12</v>
      </c>
      <c r="G16" s="6" t="s">
        <v>708</v>
      </c>
      <c r="H16" s="55" t="s">
        <v>3288</v>
      </c>
    </row>
    <row r="17" spans="1:8" ht="15">
      <c r="A17" s="8" t="str">
        <f t="shared" si="0"/>
        <v>RV_DQ194872_Namibia_Jackal_2003</v>
      </c>
      <c r="B17" s="6" t="s">
        <v>745</v>
      </c>
      <c r="C17" s="6" t="s">
        <v>746</v>
      </c>
      <c r="D17" s="86" t="s">
        <v>1828</v>
      </c>
      <c r="E17" s="6">
        <v>2003</v>
      </c>
      <c r="F17" s="6" t="s">
        <v>12</v>
      </c>
      <c r="G17" s="6" t="s">
        <v>708</v>
      </c>
      <c r="H17" s="55" t="s">
        <v>3288</v>
      </c>
    </row>
    <row r="18" spans="1:8" ht="15">
      <c r="A18" s="8" t="str">
        <f t="shared" si="0"/>
        <v>RV_DQ194873_Namibia_Jackal_2003</v>
      </c>
      <c r="B18" s="6" t="s">
        <v>747</v>
      </c>
      <c r="C18" s="6" t="s">
        <v>748</v>
      </c>
      <c r="D18" s="86" t="s">
        <v>1828</v>
      </c>
      <c r="E18" s="6">
        <v>2003</v>
      </c>
      <c r="F18" s="6" t="s">
        <v>12</v>
      </c>
      <c r="G18" s="6" t="s">
        <v>708</v>
      </c>
      <c r="H18" s="55" t="s">
        <v>3288</v>
      </c>
    </row>
    <row r="19" spans="1:8" ht="15">
      <c r="A19" s="8" t="str">
        <f t="shared" si="0"/>
        <v>RV_DQ194874_Namibia_Jackal_2003</v>
      </c>
      <c r="B19" s="6" t="s">
        <v>749</v>
      </c>
      <c r="C19" s="6" t="s">
        <v>750</v>
      </c>
      <c r="D19" s="86" t="s">
        <v>1828</v>
      </c>
      <c r="E19" s="6">
        <v>2003</v>
      </c>
      <c r="F19" s="6" t="s">
        <v>12</v>
      </c>
      <c r="G19" s="6" t="s">
        <v>708</v>
      </c>
      <c r="H19" s="55" t="s">
        <v>3288</v>
      </c>
    </row>
    <row r="20" spans="1:8" ht="15">
      <c r="A20" s="8" t="str">
        <f t="shared" si="0"/>
        <v>RV_DQ194875_Namibia_Jackal_2003</v>
      </c>
      <c r="B20" s="6" t="s">
        <v>751</v>
      </c>
      <c r="C20" s="6" t="s">
        <v>752</v>
      </c>
      <c r="D20" s="86" t="s">
        <v>1828</v>
      </c>
      <c r="E20" s="6">
        <v>2003</v>
      </c>
      <c r="F20" s="6" t="s">
        <v>12</v>
      </c>
      <c r="G20" s="6" t="s">
        <v>708</v>
      </c>
      <c r="H20" s="55" t="s">
        <v>3288</v>
      </c>
    </row>
    <row r="21" spans="1:8" ht="15">
      <c r="A21" s="8" t="str">
        <f t="shared" si="0"/>
        <v>RV_DQ194876_Namibia_Jackal_2003</v>
      </c>
      <c r="B21" s="6" t="s">
        <v>753</v>
      </c>
      <c r="C21" s="6" t="s">
        <v>754</v>
      </c>
      <c r="D21" s="86" t="s">
        <v>1828</v>
      </c>
      <c r="E21" s="6">
        <v>2003</v>
      </c>
      <c r="F21" s="6" t="s">
        <v>12</v>
      </c>
      <c r="G21" s="6" t="s">
        <v>708</v>
      </c>
      <c r="H21" s="55" t="s">
        <v>3288</v>
      </c>
    </row>
    <row r="22" spans="1:8" ht="15">
      <c r="A22" s="8" t="str">
        <f t="shared" si="0"/>
        <v>RV_DQ194898_SouthAfrica_Jackal_1991</v>
      </c>
      <c r="B22" s="6" t="s">
        <v>755</v>
      </c>
      <c r="C22" s="6" t="s">
        <v>756</v>
      </c>
      <c r="D22" s="6" t="s">
        <v>213</v>
      </c>
      <c r="E22" s="6">
        <v>1991</v>
      </c>
      <c r="F22" s="6" t="s">
        <v>12</v>
      </c>
      <c r="G22" s="6" t="s">
        <v>708</v>
      </c>
      <c r="H22" s="55" t="s">
        <v>3288</v>
      </c>
    </row>
    <row r="23" spans="1:8" ht="15">
      <c r="A23" s="8" t="str">
        <f t="shared" si="0"/>
        <v>RV_DQ194899_SouthAfrica_Jackal_1991</v>
      </c>
      <c r="B23" s="6" t="s">
        <v>757</v>
      </c>
      <c r="C23" s="6" t="s">
        <v>758</v>
      </c>
      <c r="D23" s="6" t="s">
        <v>213</v>
      </c>
      <c r="E23" s="6">
        <v>1991</v>
      </c>
      <c r="F23" s="6" t="s">
        <v>12</v>
      </c>
      <c r="G23" s="6" t="s">
        <v>708</v>
      </c>
      <c r="H23" s="55" t="s">
        <v>3288</v>
      </c>
    </row>
    <row r="24" spans="1:8" ht="15">
      <c r="A24" s="8" t="str">
        <f t="shared" si="0"/>
        <v>RV_DQ194900_SouthAfrica_Jackal_1980</v>
      </c>
      <c r="B24" s="6" t="s">
        <v>759</v>
      </c>
      <c r="C24" s="6" t="s">
        <v>760</v>
      </c>
      <c r="D24" s="6" t="s">
        <v>213</v>
      </c>
      <c r="E24" s="6">
        <v>1980</v>
      </c>
      <c r="F24" s="6" t="s">
        <v>12</v>
      </c>
      <c r="G24" s="6" t="s">
        <v>708</v>
      </c>
      <c r="H24" s="55" t="s">
        <v>3288</v>
      </c>
    </row>
    <row r="25" spans="1:8" ht="15">
      <c r="A25" s="8" t="str">
        <f t="shared" si="0"/>
        <v>RV_DQ489861_SouthAfrica_Jackal_1995</v>
      </c>
      <c r="B25" s="6" t="s">
        <v>765</v>
      </c>
      <c r="C25" s="6" t="s">
        <v>766</v>
      </c>
      <c r="D25" s="6" t="s">
        <v>213</v>
      </c>
      <c r="E25" s="6">
        <v>1995</v>
      </c>
      <c r="F25" s="6" t="s">
        <v>12</v>
      </c>
      <c r="G25" s="6" t="s">
        <v>708</v>
      </c>
      <c r="H25" s="55" t="s">
        <v>3288</v>
      </c>
    </row>
    <row r="26" spans="1:8" ht="15">
      <c r="A26" s="8" t="str">
        <f t="shared" si="0"/>
        <v>RV_DQ489878_SouthAfrica_Jackal_1997</v>
      </c>
      <c r="B26" s="6" t="s">
        <v>767</v>
      </c>
      <c r="C26" s="6" t="s">
        <v>768</v>
      </c>
      <c r="D26" s="6" t="s">
        <v>213</v>
      </c>
      <c r="E26" s="6">
        <v>1997</v>
      </c>
      <c r="F26" s="6" t="s">
        <v>12</v>
      </c>
      <c r="G26" s="6" t="s">
        <v>708</v>
      </c>
      <c r="H26" s="55" t="s">
        <v>3288</v>
      </c>
    </row>
    <row r="27" spans="1:8" ht="15">
      <c r="A27" s="8" t="str">
        <f t="shared" si="0"/>
        <v>RV_DQ489894_SouthAfrica_Jackal_2005</v>
      </c>
      <c r="B27" s="6" t="s">
        <v>769</v>
      </c>
      <c r="C27" s="6" t="s">
        <v>770</v>
      </c>
      <c r="D27" s="6" t="s">
        <v>213</v>
      </c>
      <c r="E27" s="6">
        <v>2005</v>
      </c>
      <c r="F27" s="6" t="s">
        <v>12</v>
      </c>
      <c r="G27" s="6" t="s">
        <v>708</v>
      </c>
      <c r="H27" s="55" t="s">
        <v>3288</v>
      </c>
    </row>
    <row r="28" spans="1:8" ht="15">
      <c r="A28" s="8" t="str">
        <f t="shared" si="0"/>
        <v>RV_EU853583_Burundi_Jackal_1990</v>
      </c>
      <c r="B28" s="6" t="s">
        <v>773</v>
      </c>
      <c r="C28" s="6" t="s">
        <v>774</v>
      </c>
      <c r="D28" s="6" t="s">
        <v>775</v>
      </c>
      <c r="E28" s="6">
        <v>1990</v>
      </c>
      <c r="F28" s="6" t="s">
        <v>12</v>
      </c>
      <c r="G28" s="6" t="s">
        <v>708</v>
      </c>
      <c r="H28" s="55" t="s">
        <v>3288</v>
      </c>
    </row>
    <row r="29" spans="1:8" ht="15">
      <c r="A29" s="8" t="str">
        <f t="shared" si="0"/>
        <v>RV_U22649_Namibia_Jackal_1992</v>
      </c>
      <c r="B29" s="6" t="s">
        <v>776</v>
      </c>
      <c r="C29" s="6" t="s">
        <v>777</v>
      </c>
      <c r="D29" s="18" t="s">
        <v>1828</v>
      </c>
      <c r="E29" s="6">
        <v>1992</v>
      </c>
      <c r="F29" s="6" t="s">
        <v>12</v>
      </c>
      <c r="G29" s="6" t="s">
        <v>708</v>
      </c>
      <c r="H29" s="55" t="s">
        <v>3288</v>
      </c>
    </row>
    <row r="30" spans="1:8" ht="15">
      <c r="A30" s="8"/>
      <c r="B30" s="6"/>
      <c r="C30" s="6"/>
      <c r="D30" s="6"/>
      <c r="E30" s="6"/>
      <c r="F30" s="6"/>
      <c r="G30" s="6"/>
      <c r="H30" s="36"/>
    </row>
    <row r="31" spans="1:8" ht="15">
      <c r="A31" s="8"/>
      <c r="B31" s="6"/>
      <c r="C31" s="6"/>
      <c r="D31" s="6"/>
      <c r="E31" s="6"/>
      <c r="F31" s="6"/>
      <c r="G31" s="6"/>
      <c r="H31" s="36"/>
    </row>
    <row r="32" spans="1:8" ht="15">
      <c r="A32" s="8"/>
      <c r="B32" s="6"/>
      <c r="C32" s="6"/>
      <c r="D32" s="6"/>
      <c r="E32" s="6"/>
      <c r="F32" s="6"/>
      <c r="G32" s="6"/>
      <c r="H32" s="36"/>
    </row>
    <row r="33" spans="6:8" ht="15">
      <c r="F33" s="6"/>
      <c r="G33" s="6"/>
      <c r="H33" s="6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22"/>
  <sheetViews>
    <sheetView workbookViewId="0">
      <pane ySplit="1" topLeftCell="A2" activePane="bottomLeft" state="frozen"/>
      <selection pane="bottomLeft"/>
    </sheetView>
  </sheetViews>
  <sheetFormatPr baseColWidth="10" defaultRowHeight="15" x14ac:dyDescent="0"/>
  <cols>
    <col min="1" max="1" width="30.5" style="19" bestFit="1" customWidth="1"/>
    <col min="2" max="2" width="12" style="19" customWidth="1"/>
    <col min="3" max="3" width="24.83203125" style="19" bestFit="1" customWidth="1"/>
    <col min="4" max="4" width="20" style="19" bestFit="1" customWidth="1"/>
    <col min="5" max="5" width="17" style="19" bestFit="1" customWidth="1"/>
    <col min="6" max="6" width="12.6640625" style="19" bestFit="1" customWidth="1"/>
    <col min="7" max="7" width="6" style="19" bestFit="1" customWidth="1"/>
    <col min="8" max="8" width="17.5" style="19" bestFit="1" customWidth="1"/>
    <col min="9" max="9" width="12.6640625" customWidth="1"/>
    <col min="10" max="10" width="12.33203125" customWidth="1"/>
    <col min="11" max="11" width="17.33203125" bestFit="1" customWidth="1"/>
    <col min="12" max="13" width="8.33203125" customWidth="1"/>
    <col min="14" max="14" width="13.6640625" bestFit="1" customWidth="1"/>
    <col min="15" max="15" width="7.6640625" bestFit="1" customWidth="1"/>
    <col min="16" max="16" width="20.6640625" customWidth="1"/>
    <col min="17" max="17" width="47.1640625" bestFit="1" customWidth="1"/>
    <col min="19" max="19" width="8.6640625" bestFit="1" customWidth="1"/>
    <col min="20" max="20" width="3.6640625" customWidth="1"/>
    <col min="21" max="21" width="10.1640625" customWidth="1"/>
    <col min="22" max="22" width="8.5" bestFit="1" customWidth="1"/>
    <col min="23" max="23" width="4.33203125" customWidth="1"/>
    <col min="24" max="24" width="8.83203125" customWidth="1"/>
    <col min="25" max="25" width="9.83203125" customWidth="1"/>
    <col min="26" max="26" width="4.1640625" customWidth="1"/>
    <col min="27" max="27" width="9.6640625" customWidth="1"/>
    <col min="28" max="28" width="10.1640625" customWidth="1"/>
  </cols>
  <sheetData>
    <row r="1" spans="1:28" ht="16">
      <c r="A1" s="3" t="s">
        <v>9</v>
      </c>
      <c r="B1" s="3" t="s">
        <v>20</v>
      </c>
      <c r="C1" s="3" t="s">
        <v>21</v>
      </c>
      <c r="D1" s="3" t="s">
        <v>23</v>
      </c>
      <c r="E1" s="3" t="s">
        <v>24</v>
      </c>
      <c r="F1" s="3" t="s">
        <v>10</v>
      </c>
      <c r="G1" s="3" t="s">
        <v>22</v>
      </c>
      <c r="H1" s="3" t="s">
        <v>8</v>
      </c>
      <c r="K1" s="3" t="s">
        <v>8</v>
      </c>
      <c r="L1" s="3" t="s">
        <v>22</v>
      </c>
      <c r="M1" s="40" t="s">
        <v>3466</v>
      </c>
      <c r="N1" s="40" t="s">
        <v>3280</v>
      </c>
      <c r="O1" s="40" t="s">
        <v>3279</v>
      </c>
      <c r="P1" s="3" t="s">
        <v>23</v>
      </c>
      <c r="Q1" s="40" t="s">
        <v>3309</v>
      </c>
      <c r="R1" s="40" t="s">
        <v>3448</v>
      </c>
      <c r="S1" s="40" t="s">
        <v>3318</v>
      </c>
      <c r="U1" s="40" t="s">
        <v>3449</v>
      </c>
      <c r="V1" s="40" t="s">
        <v>3342</v>
      </c>
      <c r="X1" s="3" t="s">
        <v>3480</v>
      </c>
      <c r="Y1" s="3" t="s">
        <v>3481</v>
      </c>
      <c r="AA1" s="3" t="s">
        <v>3482</v>
      </c>
      <c r="AB1" s="3" t="s">
        <v>3483</v>
      </c>
    </row>
    <row r="2" spans="1:28">
      <c r="A2" s="8" t="str">
        <f t="shared" ref="A2:A15" si="0">CONCATENATE("RV_",B2,"_",D2,"_",G2,"_",E2)</f>
        <v>RV_AB247421_Brazil_Bat_2000</v>
      </c>
      <c r="B2" s="95" t="s">
        <v>3327</v>
      </c>
      <c r="C2" s="18" t="s">
        <v>1843</v>
      </c>
      <c r="D2" s="18" t="s">
        <v>181</v>
      </c>
      <c r="E2" s="18">
        <v>2000</v>
      </c>
      <c r="F2" s="18" t="s">
        <v>13</v>
      </c>
      <c r="G2" s="18" t="s">
        <v>1829</v>
      </c>
      <c r="H2" s="9" t="s">
        <v>2081</v>
      </c>
      <c r="K2" s="60" t="s">
        <v>2081</v>
      </c>
      <c r="L2" s="18" t="s">
        <v>1829</v>
      </c>
      <c r="M2" s="132">
        <v>41</v>
      </c>
      <c r="N2" s="78" t="s">
        <v>3276</v>
      </c>
      <c r="O2" s="78">
        <v>12</v>
      </c>
      <c r="P2" s="78" t="s">
        <v>19</v>
      </c>
      <c r="Q2" s="102" t="s">
        <v>3354</v>
      </c>
      <c r="R2" s="71">
        <v>0.66749999999999998</v>
      </c>
      <c r="U2" s="71">
        <v>0.66749999999999998</v>
      </c>
      <c r="X2" s="18"/>
      <c r="AA2" s="18"/>
    </row>
    <row r="3" spans="1:28">
      <c r="A3" s="8" t="str">
        <f t="shared" si="0"/>
        <v>RV_AB247422_Brazil_Bat_2000</v>
      </c>
      <c r="B3" s="95" t="s">
        <v>3328</v>
      </c>
      <c r="C3" s="18" t="s">
        <v>1845</v>
      </c>
      <c r="D3" s="18" t="s">
        <v>181</v>
      </c>
      <c r="E3" s="18">
        <v>2000</v>
      </c>
      <c r="F3" s="18" t="s">
        <v>13</v>
      </c>
      <c r="G3" s="18" t="s">
        <v>1829</v>
      </c>
      <c r="H3" s="9" t="s">
        <v>2081</v>
      </c>
      <c r="K3" s="60" t="s">
        <v>2081</v>
      </c>
      <c r="L3" s="18" t="s">
        <v>1829</v>
      </c>
      <c r="M3" s="132">
        <v>181</v>
      </c>
      <c r="N3" s="78" t="s">
        <v>3276</v>
      </c>
      <c r="O3" s="78">
        <v>7</v>
      </c>
      <c r="P3" s="78" t="s">
        <v>19</v>
      </c>
      <c r="Q3" s="99" t="s">
        <v>3355</v>
      </c>
      <c r="R3" s="71">
        <v>0.627</v>
      </c>
      <c r="S3" s="43">
        <f>AVERAGE(R2:R3)</f>
        <v>0.64724999999999999</v>
      </c>
      <c r="U3" s="71">
        <v>0.627</v>
      </c>
      <c r="V3" s="43">
        <f>AVERAGE(U2:U3)</f>
        <v>0.64724999999999999</v>
      </c>
      <c r="X3" s="62">
        <v>0.37</v>
      </c>
      <c r="Y3" s="43">
        <f>AVERAGE(X2:X3)</f>
        <v>0.37</v>
      </c>
      <c r="AA3" s="62">
        <v>0.37</v>
      </c>
      <c r="AB3" s="43">
        <f>AVERAGE(AA2:AA3)</f>
        <v>0.37</v>
      </c>
    </row>
    <row r="4" spans="1:28">
      <c r="A4" s="8" t="str">
        <f t="shared" si="0"/>
        <v>RV_AB247423_Brazil_Bat_2001</v>
      </c>
      <c r="B4" s="95" t="s">
        <v>3329</v>
      </c>
      <c r="C4" s="18" t="s">
        <v>1847</v>
      </c>
      <c r="D4" s="18" t="s">
        <v>181</v>
      </c>
      <c r="E4" s="18">
        <v>2001</v>
      </c>
      <c r="F4" s="18" t="s">
        <v>13</v>
      </c>
      <c r="G4" s="18" t="s">
        <v>1829</v>
      </c>
      <c r="H4" s="9" t="s">
        <v>2081</v>
      </c>
      <c r="K4" s="60" t="s">
        <v>2081</v>
      </c>
      <c r="L4" s="18" t="s">
        <v>1829</v>
      </c>
      <c r="M4" s="132">
        <v>274</v>
      </c>
      <c r="N4" s="78" t="s">
        <v>3276</v>
      </c>
      <c r="O4" s="78">
        <v>35</v>
      </c>
      <c r="P4" s="91" t="s">
        <v>181</v>
      </c>
      <c r="Q4" s="99" t="s">
        <v>3353</v>
      </c>
      <c r="R4" s="43">
        <v>0.68</v>
      </c>
      <c r="S4" s="43">
        <v>0.68</v>
      </c>
      <c r="U4" s="43">
        <v>0.68</v>
      </c>
      <c r="V4" s="43">
        <v>0.68</v>
      </c>
      <c r="X4" s="62"/>
      <c r="Y4" s="43"/>
      <c r="AA4" s="62"/>
      <c r="AB4" s="43"/>
    </row>
    <row r="5" spans="1:28">
      <c r="A5" s="8" t="str">
        <f t="shared" si="0"/>
        <v>RV_AB247425_Brazil_Bat_2002</v>
      </c>
      <c r="B5" s="18" t="s">
        <v>2097</v>
      </c>
      <c r="C5" s="18" t="s">
        <v>1872</v>
      </c>
      <c r="D5" s="18" t="s">
        <v>181</v>
      </c>
      <c r="E5" s="18">
        <v>2002</v>
      </c>
      <c r="F5" s="18" t="s">
        <v>13</v>
      </c>
      <c r="G5" s="18" t="s">
        <v>1829</v>
      </c>
      <c r="H5" s="9" t="s">
        <v>2081</v>
      </c>
      <c r="K5" s="76" t="s">
        <v>2085</v>
      </c>
      <c r="L5" s="18" t="s">
        <v>1829</v>
      </c>
      <c r="M5" s="132">
        <v>28</v>
      </c>
      <c r="N5" s="78" t="s">
        <v>3276</v>
      </c>
      <c r="O5" s="78">
        <v>3</v>
      </c>
      <c r="P5" s="119" t="s">
        <v>3441</v>
      </c>
      <c r="Q5" s="99" t="s">
        <v>3356</v>
      </c>
      <c r="R5" s="71">
        <v>0.65300000000000002</v>
      </c>
      <c r="S5" s="71">
        <v>0.65300000000000002</v>
      </c>
      <c r="U5" s="71">
        <v>0.65300000000000002</v>
      </c>
      <c r="V5" s="71">
        <v>0.65300000000000002</v>
      </c>
      <c r="X5" s="62">
        <v>1.2E-2</v>
      </c>
      <c r="Y5" s="71">
        <v>1.2E-2</v>
      </c>
      <c r="AA5" s="62">
        <v>1.2E-2</v>
      </c>
      <c r="AB5" s="71">
        <v>1.2E-2</v>
      </c>
    </row>
    <row r="6" spans="1:28">
      <c r="A6" s="8" t="str">
        <f t="shared" si="0"/>
        <v>RV_AB247426_Brazil_Bat_1998</v>
      </c>
      <c r="B6" s="18" t="s">
        <v>2098</v>
      </c>
      <c r="C6" s="18" t="s">
        <v>1873</v>
      </c>
      <c r="D6" s="18" t="s">
        <v>181</v>
      </c>
      <c r="E6" s="18">
        <v>1998</v>
      </c>
      <c r="F6" s="18" t="s">
        <v>13</v>
      </c>
      <c r="G6" s="18" t="s">
        <v>1829</v>
      </c>
      <c r="H6" s="9" t="s">
        <v>2081</v>
      </c>
    </row>
    <row r="7" spans="1:28" ht="18">
      <c r="A7" s="8" t="str">
        <f t="shared" si="0"/>
        <v>RV_AB247427_Brazil_Bat_1997</v>
      </c>
      <c r="B7" s="18" t="s">
        <v>2099</v>
      </c>
      <c r="C7" s="18" t="s">
        <v>1874</v>
      </c>
      <c r="D7" s="18" t="s">
        <v>181</v>
      </c>
      <c r="E7" s="18">
        <v>1997</v>
      </c>
      <c r="F7" s="18" t="s">
        <v>13</v>
      </c>
      <c r="G7" s="18" t="s">
        <v>1829</v>
      </c>
      <c r="H7" s="9" t="s">
        <v>2081</v>
      </c>
      <c r="Q7" s="97" t="s">
        <v>3322</v>
      </c>
      <c r="R7" s="41">
        <f>AVERAGE(R2:R5)</f>
        <v>0.65687499999999999</v>
      </c>
      <c r="S7" s="41">
        <f>((S4*26)+(S3*3)+(S5*6))/35</f>
        <v>0.67256428571428561</v>
      </c>
      <c r="U7" s="41">
        <f>AVERAGE(U2:U5)</f>
        <v>0.65687499999999999</v>
      </c>
      <c r="V7" s="41">
        <f>((V3*1)+(V4*9)+(V5*4))/14</f>
        <v>0.6699464285714285</v>
      </c>
      <c r="X7" s="41">
        <f>AVERAGE(X2:X5)</f>
        <v>0.191</v>
      </c>
      <c r="Y7" s="41">
        <f>((Y3*3)+(Y5*6))/9</f>
        <v>0.13133333333333333</v>
      </c>
      <c r="AA7" s="41">
        <f>AVERAGE(AA2:AA5)</f>
        <v>0.191</v>
      </c>
      <c r="AB7" s="41">
        <f>((AB3*1)+(AB5*4))/5</f>
        <v>8.3599999999999994E-2</v>
      </c>
    </row>
    <row r="8" spans="1:28" ht="18">
      <c r="A8" s="8" t="str">
        <f t="shared" si="0"/>
        <v>RV_AB247428_Brazil_Bat_2003</v>
      </c>
      <c r="B8" s="18" t="s">
        <v>2100</v>
      </c>
      <c r="C8" s="18" t="s">
        <v>1875</v>
      </c>
      <c r="D8" s="18" t="s">
        <v>181</v>
      </c>
      <c r="E8" s="18">
        <v>2003</v>
      </c>
      <c r="F8" s="18" t="s">
        <v>13</v>
      </c>
      <c r="G8" s="18" t="s">
        <v>1829</v>
      </c>
      <c r="H8" s="9" t="s">
        <v>2081</v>
      </c>
      <c r="Q8" s="97" t="s">
        <v>7</v>
      </c>
      <c r="R8" s="98">
        <f>STDEV(R2:R5)/SQRT(4)</f>
        <v>1.1384153825969388E-2</v>
      </c>
      <c r="S8" s="98">
        <f>STDEV(S2:S5)/SQRT(3)</f>
        <v>1.0095722416504499E-2</v>
      </c>
      <c r="U8" s="98">
        <f>STDEV(U2:U5)/SQRT(6)</f>
        <v>9.295122675659297E-3</v>
      </c>
      <c r="V8" s="98">
        <f>STDEV(V2:V5)/SQRT(3)</f>
        <v>1.0095722416504499E-2</v>
      </c>
      <c r="X8" s="98">
        <f>STDEV(X2:X5)/SQRT(2)</f>
        <v>0.17899999999999999</v>
      </c>
      <c r="Y8" s="98">
        <f>STDEV(Y2:Y5)/SQRT(2)</f>
        <v>0.17899999999999999</v>
      </c>
      <c r="AA8" s="98">
        <f>STDEV(AA2:AA5)/SQRT(2)</f>
        <v>0.17899999999999999</v>
      </c>
      <c r="AB8" s="98">
        <f>STDEV(AB2:AB5)/SQRT(2)</f>
        <v>0.17899999999999999</v>
      </c>
    </row>
    <row r="9" spans="1:28">
      <c r="A9" s="8" t="str">
        <f t="shared" si="0"/>
        <v>RV_AB247429_Brazil_Bat_2000</v>
      </c>
      <c r="B9" s="18" t="s">
        <v>2101</v>
      </c>
      <c r="C9" s="18" t="s">
        <v>1876</v>
      </c>
      <c r="D9" s="18" t="s">
        <v>181</v>
      </c>
      <c r="E9" s="18">
        <v>2000</v>
      </c>
      <c r="F9" s="18" t="s">
        <v>13</v>
      </c>
      <c r="G9" s="18" t="s">
        <v>1829</v>
      </c>
      <c r="H9" s="9" t="s">
        <v>2081</v>
      </c>
    </row>
    <row r="10" spans="1:28">
      <c r="A10" s="8" t="str">
        <f t="shared" si="0"/>
        <v>RV_AB449206_Brazil_Bat_1998</v>
      </c>
      <c r="B10" s="18" t="s">
        <v>1946</v>
      </c>
      <c r="C10" s="18" t="s">
        <v>1833</v>
      </c>
      <c r="D10" s="18" t="s">
        <v>825</v>
      </c>
      <c r="E10" s="18">
        <v>1998</v>
      </c>
      <c r="F10" s="18" t="s">
        <v>13</v>
      </c>
      <c r="G10" s="18" t="s">
        <v>1829</v>
      </c>
      <c r="H10" s="9" t="s">
        <v>2085</v>
      </c>
    </row>
    <row r="11" spans="1:28">
      <c r="A11" s="8" t="str">
        <f t="shared" si="0"/>
        <v>RV_AB449207_Brazil_Bat_1998</v>
      </c>
      <c r="B11" s="18" t="s">
        <v>1947</v>
      </c>
      <c r="C11" s="18" t="s">
        <v>1835</v>
      </c>
      <c r="D11" s="18" t="s">
        <v>825</v>
      </c>
      <c r="E11" s="18">
        <v>1998</v>
      </c>
      <c r="F11" s="18" t="s">
        <v>13</v>
      </c>
      <c r="G11" s="18" t="s">
        <v>1829</v>
      </c>
      <c r="H11" s="9" t="s">
        <v>2085</v>
      </c>
    </row>
    <row r="12" spans="1:28">
      <c r="A12" s="8" t="str">
        <f t="shared" si="0"/>
        <v>RV_AB449208_Brazil_Bat_1998</v>
      </c>
      <c r="B12" s="18" t="s">
        <v>1948</v>
      </c>
      <c r="C12" s="18" t="s">
        <v>1837</v>
      </c>
      <c r="D12" s="18" t="s">
        <v>825</v>
      </c>
      <c r="E12" s="18">
        <v>1998</v>
      </c>
      <c r="F12" s="18" t="s">
        <v>13</v>
      </c>
      <c r="G12" s="18" t="s">
        <v>1829</v>
      </c>
      <c r="H12" s="9" t="s">
        <v>2085</v>
      </c>
    </row>
    <row r="13" spans="1:28">
      <c r="A13" s="8" t="str">
        <f t="shared" si="0"/>
        <v>RV_AB449209_Brazil_Bat_2001</v>
      </c>
      <c r="B13" s="18" t="s">
        <v>1949</v>
      </c>
      <c r="C13" s="18" t="s">
        <v>1884</v>
      </c>
      <c r="D13" s="18" t="s">
        <v>825</v>
      </c>
      <c r="E13" s="18">
        <v>2001</v>
      </c>
      <c r="F13" s="18" t="s">
        <v>13</v>
      </c>
      <c r="G13" s="18" t="s">
        <v>1829</v>
      </c>
      <c r="H13" s="9" t="s">
        <v>2085</v>
      </c>
      <c r="K13" s="11"/>
    </row>
    <row r="14" spans="1:28">
      <c r="A14" s="8" t="str">
        <f t="shared" si="0"/>
        <v>RV_AB449210_Brazil_Bat_2006</v>
      </c>
      <c r="B14" s="18" t="s">
        <v>1950</v>
      </c>
      <c r="C14" s="18" t="s">
        <v>1911</v>
      </c>
      <c r="D14" s="18" t="s">
        <v>181</v>
      </c>
      <c r="E14" s="18">
        <v>2006</v>
      </c>
      <c r="F14" s="18" t="s">
        <v>13</v>
      </c>
      <c r="G14" s="18" t="s">
        <v>1829</v>
      </c>
      <c r="H14" s="9" t="s">
        <v>2081</v>
      </c>
      <c r="K14" s="60"/>
      <c r="L14" s="18"/>
      <c r="M14" s="18"/>
      <c r="N14" s="78"/>
      <c r="O14" s="78"/>
      <c r="P14" s="91"/>
      <c r="Q14" s="99"/>
      <c r="R14" s="43"/>
      <c r="S14" s="43"/>
      <c r="U14" s="43"/>
      <c r="V14" s="43"/>
    </row>
    <row r="15" spans="1:28">
      <c r="A15" s="8" t="str">
        <f t="shared" si="0"/>
        <v>RV_AF325492_Mexico_Bat_1987</v>
      </c>
      <c r="B15" s="18" t="s">
        <v>1956</v>
      </c>
      <c r="C15" s="18" t="s">
        <v>1957</v>
      </c>
      <c r="D15" s="18" t="s">
        <v>1192</v>
      </c>
      <c r="E15" s="18">
        <v>1987</v>
      </c>
      <c r="F15" s="18" t="s">
        <v>13</v>
      </c>
      <c r="G15" s="18" t="s">
        <v>1829</v>
      </c>
      <c r="H15" s="18" t="s">
        <v>2082</v>
      </c>
      <c r="K15" s="60"/>
      <c r="L15" s="18"/>
      <c r="M15" s="18"/>
      <c r="N15" s="78"/>
      <c r="O15" s="78"/>
      <c r="P15" s="78"/>
      <c r="Q15" s="100"/>
      <c r="R15" s="71"/>
      <c r="S15" s="43"/>
      <c r="U15" s="71"/>
      <c r="V15" s="43"/>
    </row>
    <row r="16" spans="1:28" ht="14" customHeight="1">
      <c r="A16" s="25"/>
      <c r="B16" s="30"/>
      <c r="C16" s="30"/>
      <c r="D16" s="30"/>
      <c r="E16" s="30"/>
      <c r="F16" s="30"/>
      <c r="G16" s="30"/>
      <c r="H16" s="118"/>
      <c r="I16" s="11"/>
      <c r="J16" s="17"/>
      <c r="Q16" s="97"/>
      <c r="R16" s="98"/>
      <c r="S16" s="98"/>
      <c r="U16" s="98"/>
      <c r="V16" s="98"/>
    </row>
    <row r="17" spans="1:22">
      <c r="A17" s="8" t="str">
        <f t="shared" ref="A17" si="1">CONCATENATE("RV_",B17,"_",D17,"_",G17,"_",E17)</f>
        <v>RV_AB083807_Brazil_Bat_1998</v>
      </c>
      <c r="B17" s="18" t="s">
        <v>1830</v>
      </c>
      <c r="C17" s="18" t="s">
        <v>1831</v>
      </c>
      <c r="D17" s="18" t="s">
        <v>181</v>
      </c>
      <c r="E17" s="18">
        <v>1998</v>
      </c>
      <c r="F17" s="18" t="s">
        <v>12</v>
      </c>
      <c r="G17" s="18" t="s">
        <v>1829</v>
      </c>
      <c r="H17" s="9" t="s">
        <v>2081</v>
      </c>
    </row>
    <row r="18" spans="1:22">
      <c r="A18" s="8" t="str">
        <f t="shared" ref="A18:A38" si="2">CONCATENATE("RV_",B18,"_",D18,"_",G18,"_",E18)</f>
        <v>RV_AB117969_Brazil_Bat_1998</v>
      </c>
      <c r="B18" s="18" t="s">
        <v>1832</v>
      </c>
      <c r="C18" s="18" t="s">
        <v>1833</v>
      </c>
      <c r="D18" s="18" t="s">
        <v>825</v>
      </c>
      <c r="E18" s="18">
        <v>1998</v>
      </c>
      <c r="F18" s="18" t="s">
        <v>12</v>
      </c>
      <c r="G18" s="18" t="s">
        <v>1829</v>
      </c>
      <c r="H18" s="7" t="s">
        <v>2085</v>
      </c>
    </row>
    <row r="19" spans="1:22">
      <c r="A19" s="8" t="str">
        <f t="shared" si="2"/>
        <v>RV_AB117970_Brazil_Bat_1998</v>
      </c>
      <c r="B19" s="18" t="s">
        <v>1834</v>
      </c>
      <c r="C19" s="18" t="s">
        <v>1835</v>
      </c>
      <c r="D19" s="18" t="s">
        <v>825</v>
      </c>
      <c r="E19" s="18">
        <v>1998</v>
      </c>
      <c r="F19" s="18" t="s">
        <v>12</v>
      </c>
      <c r="G19" s="18" t="s">
        <v>1829</v>
      </c>
      <c r="H19" s="7" t="s">
        <v>2085</v>
      </c>
    </row>
    <row r="20" spans="1:22">
      <c r="A20" s="8" t="str">
        <f t="shared" si="2"/>
        <v>RV_AB117971_Brazil_Bat_1998</v>
      </c>
      <c r="B20" s="18" t="s">
        <v>1836</v>
      </c>
      <c r="C20" s="18" t="s">
        <v>1837</v>
      </c>
      <c r="D20" s="18" t="s">
        <v>825</v>
      </c>
      <c r="E20" s="18">
        <v>1998</v>
      </c>
      <c r="F20" s="18" t="s">
        <v>12</v>
      </c>
      <c r="G20" s="18" t="s">
        <v>1829</v>
      </c>
      <c r="H20" s="7" t="s">
        <v>2085</v>
      </c>
    </row>
    <row r="21" spans="1:22">
      <c r="A21" s="8" t="str">
        <f t="shared" si="2"/>
        <v>RV_AB117972_Brazil_Bat_1998</v>
      </c>
      <c r="B21" s="18" t="s">
        <v>1838</v>
      </c>
      <c r="C21" s="18" t="s">
        <v>1839</v>
      </c>
      <c r="D21" s="18" t="s">
        <v>825</v>
      </c>
      <c r="E21" s="18">
        <v>1998</v>
      </c>
      <c r="F21" s="18" t="s">
        <v>12</v>
      </c>
      <c r="G21" s="18" t="s">
        <v>1829</v>
      </c>
      <c r="H21" s="7" t="s">
        <v>2090</v>
      </c>
    </row>
    <row r="22" spans="1:22">
      <c r="A22" s="8" t="str">
        <f t="shared" si="2"/>
        <v>RV_AB201802_Brazil_Bat_2002</v>
      </c>
      <c r="B22" s="18" t="s">
        <v>1840</v>
      </c>
      <c r="C22" s="18" t="s">
        <v>1841</v>
      </c>
      <c r="D22" s="18" t="s">
        <v>825</v>
      </c>
      <c r="E22" s="18">
        <v>2002</v>
      </c>
      <c r="F22" s="18" t="s">
        <v>12</v>
      </c>
      <c r="G22" s="18" t="s">
        <v>1829</v>
      </c>
      <c r="H22" s="9" t="s">
        <v>2085</v>
      </c>
      <c r="K22" s="9"/>
      <c r="L22" s="18"/>
      <c r="M22" s="18"/>
      <c r="N22" s="78"/>
      <c r="O22" s="120"/>
      <c r="P22" s="120"/>
      <c r="R22" s="71"/>
      <c r="S22" s="71"/>
      <c r="U22" s="71"/>
      <c r="V22" s="71"/>
    </row>
    <row r="23" spans="1:22">
      <c r="A23" s="8" t="str">
        <f t="shared" si="2"/>
        <v>RV_AB201803_Brazil_Bat_2000</v>
      </c>
      <c r="B23" s="18" t="s">
        <v>1842</v>
      </c>
      <c r="C23" s="18" t="s">
        <v>1843</v>
      </c>
      <c r="D23" s="18" t="s">
        <v>181</v>
      </c>
      <c r="E23" s="18">
        <v>2000</v>
      </c>
      <c r="F23" s="18" t="s">
        <v>12</v>
      </c>
      <c r="G23" s="18" t="s">
        <v>1829</v>
      </c>
      <c r="H23" s="9" t="s">
        <v>2081</v>
      </c>
      <c r="K23" s="69"/>
      <c r="N23" s="35"/>
      <c r="O23" s="34"/>
    </row>
    <row r="24" spans="1:22" ht="18">
      <c r="A24" s="8" t="str">
        <f t="shared" si="2"/>
        <v>RV_AB201804_Brazil_Bat_2000</v>
      </c>
      <c r="B24" s="18" t="s">
        <v>1844</v>
      </c>
      <c r="C24" s="18" t="s">
        <v>1845</v>
      </c>
      <c r="D24" s="18" t="s">
        <v>181</v>
      </c>
      <c r="E24" s="18">
        <v>2000</v>
      </c>
      <c r="F24" s="18" t="s">
        <v>12</v>
      </c>
      <c r="G24" s="18" t="s">
        <v>1829</v>
      </c>
      <c r="H24" s="9" t="s">
        <v>2081</v>
      </c>
      <c r="K24" s="69"/>
      <c r="N24" s="35"/>
      <c r="O24" s="34"/>
      <c r="Q24" s="97"/>
      <c r="R24" s="41"/>
      <c r="S24" s="41"/>
      <c r="U24" s="41"/>
      <c r="V24" s="41"/>
    </row>
    <row r="25" spans="1:22" ht="18">
      <c r="A25" s="8" t="str">
        <f t="shared" si="2"/>
        <v>RV_AB201805_Brazil_Bat_2001</v>
      </c>
      <c r="B25" s="18" t="s">
        <v>1846</v>
      </c>
      <c r="C25" s="18" t="s">
        <v>1847</v>
      </c>
      <c r="D25" s="18" t="s">
        <v>181</v>
      </c>
      <c r="E25" s="18">
        <v>2001</v>
      </c>
      <c r="F25" s="18" t="s">
        <v>12</v>
      </c>
      <c r="G25" s="18" t="s">
        <v>1829</v>
      </c>
      <c r="H25" s="9" t="s">
        <v>2081</v>
      </c>
      <c r="K25" s="69"/>
      <c r="N25" s="35"/>
      <c r="O25" s="34"/>
      <c r="Q25" s="97"/>
      <c r="R25" s="98"/>
      <c r="S25" s="98"/>
      <c r="U25" s="98"/>
      <c r="V25" s="98"/>
    </row>
    <row r="26" spans="1:22">
      <c r="A26" s="8" t="str">
        <f t="shared" si="2"/>
        <v>RV_AB201819_Brazil_Bat_2000</v>
      </c>
      <c r="B26" s="18" t="s">
        <v>1870</v>
      </c>
      <c r="C26" s="18" t="s">
        <v>1871</v>
      </c>
      <c r="D26" s="18" t="s">
        <v>825</v>
      </c>
      <c r="E26" s="18">
        <v>2000</v>
      </c>
      <c r="F26" s="18" t="s">
        <v>12</v>
      </c>
      <c r="G26" s="18" t="s">
        <v>1829</v>
      </c>
      <c r="H26" s="18" t="s">
        <v>2087</v>
      </c>
    </row>
    <row r="27" spans="1:22">
      <c r="A27" s="8" t="str">
        <f t="shared" si="2"/>
        <v>RV_AB297627_Brazil_Bat_2004</v>
      </c>
      <c r="B27" s="18" t="s">
        <v>1877</v>
      </c>
      <c r="C27" s="18" t="s">
        <v>1878</v>
      </c>
      <c r="D27" s="18" t="s">
        <v>825</v>
      </c>
      <c r="E27" s="18">
        <v>2004</v>
      </c>
      <c r="F27" s="18" t="s">
        <v>12</v>
      </c>
      <c r="G27" s="18" t="s">
        <v>1829</v>
      </c>
      <c r="H27" s="18" t="s">
        <v>2086</v>
      </c>
    </row>
    <row r="28" spans="1:22">
      <c r="A28" s="8" t="str">
        <f t="shared" si="2"/>
        <v>RV_AB297628_Brazil_Bat_2002</v>
      </c>
      <c r="B28" s="18" t="s">
        <v>1879</v>
      </c>
      <c r="C28" s="18" t="s">
        <v>1880</v>
      </c>
      <c r="D28" s="18" t="s">
        <v>825</v>
      </c>
      <c r="E28" s="18">
        <v>2002</v>
      </c>
      <c r="F28" s="18" t="s">
        <v>12</v>
      </c>
      <c r="G28" s="18" t="s">
        <v>1829</v>
      </c>
      <c r="H28" s="18" t="s">
        <v>2086</v>
      </c>
    </row>
    <row r="29" spans="1:22">
      <c r="A29" s="8" t="str">
        <f t="shared" si="2"/>
        <v>RV_AB297629_Brazil_Bat_2001</v>
      </c>
      <c r="B29" s="18" t="s">
        <v>1881</v>
      </c>
      <c r="C29" s="18" t="s">
        <v>1882</v>
      </c>
      <c r="D29" s="18" t="s">
        <v>181</v>
      </c>
      <c r="E29" s="18">
        <v>2001</v>
      </c>
      <c r="F29" s="18" t="s">
        <v>12</v>
      </c>
      <c r="G29" s="18" t="s">
        <v>1829</v>
      </c>
      <c r="H29" s="7" t="s">
        <v>2091</v>
      </c>
    </row>
    <row r="30" spans="1:22">
      <c r="A30" s="8" t="str">
        <f t="shared" si="2"/>
        <v>RV_AB297630_Brazil_Bat_2004</v>
      </c>
      <c r="B30" s="18" t="s">
        <v>1883</v>
      </c>
      <c r="C30" s="18" t="s">
        <v>1884</v>
      </c>
      <c r="D30" s="18" t="s">
        <v>825</v>
      </c>
      <c r="E30" s="18">
        <v>2004</v>
      </c>
      <c r="F30" s="18" t="s">
        <v>12</v>
      </c>
      <c r="G30" s="18" t="s">
        <v>1829</v>
      </c>
      <c r="H30" s="7" t="s">
        <v>2085</v>
      </c>
    </row>
    <row r="31" spans="1:22">
      <c r="A31" s="8" t="str">
        <f t="shared" si="2"/>
        <v>RV_AB297631_Brazil_Bat_2002</v>
      </c>
      <c r="B31" s="18" t="s">
        <v>1885</v>
      </c>
      <c r="C31" s="18" t="s">
        <v>1886</v>
      </c>
      <c r="D31" s="18" t="s">
        <v>825</v>
      </c>
      <c r="E31" s="18">
        <v>2002</v>
      </c>
      <c r="F31" s="18" t="s">
        <v>12</v>
      </c>
      <c r="G31" s="18" t="s">
        <v>1829</v>
      </c>
      <c r="H31" s="7" t="s">
        <v>2085</v>
      </c>
    </row>
    <row r="32" spans="1:22">
      <c r="A32" s="8" t="str">
        <f t="shared" si="2"/>
        <v>RV_AB297632_Brazil_Bat_1998</v>
      </c>
      <c r="B32" s="18" t="s">
        <v>1887</v>
      </c>
      <c r="C32" s="18" t="s">
        <v>1872</v>
      </c>
      <c r="D32" s="18" t="s">
        <v>181</v>
      </c>
      <c r="E32" s="18">
        <v>1998</v>
      </c>
      <c r="F32" s="18" t="s">
        <v>12</v>
      </c>
      <c r="G32" s="18" t="s">
        <v>1829</v>
      </c>
      <c r="H32" s="9" t="s">
        <v>2081</v>
      </c>
    </row>
    <row r="33" spans="1:8">
      <c r="A33" s="8" t="str">
        <f t="shared" si="2"/>
        <v>RV_AB297633_Brazil_Bat_1997</v>
      </c>
      <c r="B33" s="18" t="s">
        <v>1888</v>
      </c>
      <c r="C33" s="18" t="s">
        <v>1873</v>
      </c>
      <c r="D33" s="18" t="s">
        <v>181</v>
      </c>
      <c r="E33" s="18">
        <v>1997</v>
      </c>
      <c r="F33" s="18" t="s">
        <v>12</v>
      </c>
      <c r="G33" s="18" t="s">
        <v>1829</v>
      </c>
      <c r="H33" s="9" t="s">
        <v>2081</v>
      </c>
    </row>
    <row r="34" spans="1:8">
      <c r="A34" s="8" t="str">
        <f t="shared" si="2"/>
        <v>RV_AB297634_Brazil_Bat_2003</v>
      </c>
      <c r="B34" s="18" t="s">
        <v>1889</v>
      </c>
      <c r="C34" s="18" t="s">
        <v>1874</v>
      </c>
      <c r="D34" s="18" t="s">
        <v>181</v>
      </c>
      <c r="E34" s="18">
        <v>2003</v>
      </c>
      <c r="F34" s="18" t="s">
        <v>12</v>
      </c>
      <c r="G34" s="18" t="s">
        <v>1829</v>
      </c>
      <c r="H34" s="9" t="s">
        <v>2081</v>
      </c>
    </row>
    <row r="35" spans="1:8">
      <c r="A35" s="8" t="str">
        <f t="shared" si="2"/>
        <v>RV_AB297635_Brazil_Bat_2000</v>
      </c>
      <c r="B35" s="18" t="s">
        <v>1890</v>
      </c>
      <c r="C35" s="18" t="s">
        <v>1875</v>
      </c>
      <c r="D35" s="18" t="s">
        <v>181</v>
      </c>
      <c r="E35" s="18">
        <v>2000</v>
      </c>
      <c r="F35" s="18" t="s">
        <v>12</v>
      </c>
      <c r="G35" s="18" t="s">
        <v>1829</v>
      </c>
      <c r="H35" s="9" t="s">
        <v>2081</v>
      </c>
    </row>
    <row r="36" spans="1:8">
      <c r="A36" s="8" t="str">
        <f t="shared" si="2"/>
        <v>RV_AB297636_Brazil_Bat_2005</v>
      </c>
      <c r="B36" s="18" t="s">
        <v>1891</v>
      </c>
      <c r="C36" s="18" t="s">
        <v>1876</v>
      </c>
      <c r="D36" s="18" t="s">
        <v>181</v>
      </c>
      <c r="E36" s="18">
        <v>2005</v>
      </c>
      <c r="F36" s="18" t="s">
        <v>12</v>
      </c>
      <c r="G36" s="18" t="s">
        <v>1829</v>
      </c>
      <c r="H36" s="9" t="s">
        <v>2081</v>
      </c>
    </row>
    <row r="37" spans="1:8">
      <c r="A37" s="8" t="str">
        <f t="shared" si="2"/>
        <v>RV_AB297637_Brazil_Bat_2005</v>
      </c>
      <c r="B37" s="18" t="s">
        <v>1892</v>
      </c>
      <c r="C37" s="18" t="s">
        <v>1893</v>
      </c>
      <c r="D37" s="18" t="s">
        <v>181</v>
      </c>
      <c r="E37" s="18">
        <v>2005</v>
      </c>
      <c r="F37" s="18" t="s">
        <v>12</v>
      </c>
      <c r="G37" s="18" t="s">
        <v>1829</v>
      </c>
      <c r="H37" s="9" t="s">
        <v>2081</v>
      </c>
    </row>
    <row r="38" spans="1:8">
      <c r="A38" s="8" t="str">
        <f t="shared" si="2"/>
        <v>RV_AB297638_Brazil_Bat_2005</v>
      </c>
      <c r="B38" s="18" t="s">
        <v>1894</v>
      </c>
      <c r="C38" s="18" t="s">
        <v>1895</v>
      </c>
      <c r="D38" s="18" t="s">
        <v>181</v>
      </c>
      <c r="E38" s="18">
        <v>2005</v>
      </c>
      <c r="F38" s="18" t="s">
        <v>12</v>
      </c>
      <c r="G38" s="18" t="s">
        <v>1829</v>
      </c>
      <c r="H38" s="9" t="s">
        <v>2081</v>
      </c>
    </row>
    <row r="39" spans="1:8">
      <c r="A39" s="8" t="str">
        <f t="shared" ref="A39:A46" si="3">CONCATENATE("RV_",B39,"_",D39,"_",G39,"_",E39)</f>
        <v>RV_AB297639_Brazil_Bat_2005</v>
      </c>
      <c r="B39" s="18" t="s">
        <v>1896</v>
      </c>
      <c r="C39" s="18" t="s">
        <v>1897</v>
      </c>
      <c r="D39" s="18" t="s">
        <v>181</v>
      </c>
      <c r="E39" s="18">
        <v>2005</v>
      </c>
      <c r="F39" s="18" t="s">
        <v>12</v>
      </c>
      <c r="G39" s="18" t="s">
        <v>1829</v>
      </c>
      <c r="H39" s="9" t="s">
        <v>2081</v>
      </c>
    </row>
    <row r="40" spans="1:8">
      <c r="A40" s="8" t="str">
        <f t="shared" si="3"/>
        <v>RV_AB297640_Brazil_Bat_2005</v>
      </c>
      <c r="B40" s="18" t="s">
        <v>1898</v>
      </c>
      <c r="C40" s="18" t="s">
        <v>1899</v>
      </c>
      <c r="D40" s="18" t="s">
        <v>181</v>
      </c>
      <c r="E40" s="18">
        <v>2005</v>
      </c>
      <c r="F40" s="18" t="s">
        <v>12</v>
      </c>
      <c r="G40" s="18" t="s">
        <v>1829</v>
      </c>
      <c r="H40" s="9" t="s">
        <v>2081</v>
      </c>
    </row>
    <row r="41" spans="1:8">
      <c r="A41" s="8" t="str">
        <f t="shared" si="3"/>
        <v>RV_AB297641_Brazil_Bat_2005</v>
      </c>
      <c r="B41" s="18" t="s">
        <v>1900</v>
      </c>
      <c r="C41" s="18" t="s">
        <v>1901</v>
      </c>
      <c r="D41" s="18" t="s">
        <v>181</v>
      </c>
      <c r="E41" s="18">
        <v>2005</v>
      </c>
      <c r="F41" s="18" t="s">
        <v>12</v>
      </c>
      <c r="G41" s="18" t="s">
        <v>1829</v>
      </c>
      <c r="H41" s="9" t="s">
        <v>2081</v>
      </c>
    </row>
    <row r="42" spans="1:8">
      <c r="A42" s="8" t="str">
        <f t="shared" si="3"/>
        <v>RV_AB297642_Brazil_Bat_2005</v>
      </c>
      <c r="B42" s="18" t="s">
        <v>1902</v>
      </c>
      <c r="C42" s="18" t="s">
        <v>1903</v>
      </c>
      <c r="D42" s="18" t="s">
        <v>181</v>
      </c>
      <c r="E42" s="18">
        <v>2005</v>
      </c>
      <c r="F42" s="18" t="s">
        <v>12</v>
      </c>
      <c r="G42" s="18" t="s">
        <v>1829</v>
      </c>
      <c r="H42" s="9" t="s">
        <v>2081</v>
      </c>
    </row>
    <row r="43" spans="1:8">
      <c r="A43" s="8" t="str">
        <f t="shared" si="3"/>
        <v>RV_AB297643_Brazil_Bat_2006</v>
      </c>
      <c r="B43" s="18" t="s">
        <v>1904</v>
      </c>
      <c r="C43" s="18" t="s">
        <v>1905</v>
      </c>
      <c r="D43" s="18" t="s">
        <v>181</v>
      </c>
      <c r="E43" s="18">
        <v>2006</v>
      </c>
      <c r="F43" s="18" t="s">
        <v>12</v>
      </c>
      <c r="G43" s="18" t="s">
        <v>1829</v>
      </c>
      <c r="H43" s="9" t="s">
        <v>2081</v>
      </c>
    </row>
    <row r="44" spans="1:8">
      <c r="A44" s="8" t="str">
        <f t="shared" si="3"/>
        <v>RV_AB297644_Brazil_Bat_2006</v>
      </c>
      <c r="B44" s="18" t="s">
        <v>1906</v>
      </c>
      <c r="C44" s="18" t="s">
        <v>1907</v>
      </c>
      <c r="D44" s="18" t="s">
        <v>181</v>
      </c>
      <c r="E44" s="18">
        <v>2006</v>
      </c>
      <c r="F44" s="18" t="s">
        <v>12</v>
      </c>
      <c r="G44" s="18" t="s">
        <v>1829</v>
      </c>
      <c r="H44" s="9" t="s">
        <v>2081</v>
      </c>
    </row>
    <row r="45" spans="1:8">
      <c r="A45" s="8" t="str">
        <f t="shared" si="3"/>
        <v>RV_AB297645_Brazil_Bat_2006</v>
      </c>
      <c r="B45" s="18" t="s">
        <v>1908</v>
      </c>
      <c r="C45" s="18" t="s">
        <v>1909</v>
      </c>
      <c r="D45" s="18" t="s">
        <v>181</v>
      </c>
      <c r="E45" s="18">
        <v>2006</v>
      </c>
      <c r="F45" s="18" t="s">
        <v>12</v>
      </c>
      <c r="G45" s="18" t="s">
        <v>1829</v>
      </c>
      <c r="H45" s="9" t="s">
        <v>2081</v>
      </c>
    </row>
    <row r="46" spans="1:8">
      <c r="A46" s="8" t="str">
        <f t="shared" si="3"/>
        <v>RV_AB297646_Brazil_Bat_2006</v>
      </c>
      <c r="B46" s="18" t="s">
        <v>1910</v>
      </c>
      <c r="C46" s="18" t="s">
        <v>1911</v>
      </c>
      <c r="D46" s="18" t="s">
        <v>181</v>
      </c>
      <c r="E46" s="18">
        <v>2006</v>
      </c>
      <c r="F46" s="18" t="s">
        <v>12</v>
      </c>
      <c r="G46" s="18" t="s">
        <v>1829</v>
      </c>
      <c r="H46" s="9" t="s">
        <v>2081</v>
      </c>
    </row>
    <row r="47" spans="1:8">
      <c r="A47" s="8" t="str">
        <f t="shared" ref="A47:A54" si="4">CONCATENATE("RV_",B47,"_",D47,"_",G47,"_",E47)</f>
        <v>RV_AF351847_Brazil_Bat_1986</v>
      </c>
      <c r="B47" s="18" t="s">
        <v>2004</v>
      </c>
      <c r="C47" s="18" t="s">
        <v>1962</v>
      </c>
      <c r="D47" s="18" t="s">
        <v>825</v>
      </c>
      <c r="E47" s="18">
        <v>1986</v>
      </c>
      <c r="F47" s="18" t="s">
        <v>12</v>
      </c>
      <c r="G47" s="18" t="s">
        <v>1829</v>
      </c>
      <c r="H47" s="9" t="s">
        <v>2081</v>
      </c>
    </row>
    <row r="48" spans="1:8">
      <c r="A48" s="8" t="str">
        <f t="shared" si="4"/>
        <v>RV_AF351850_Chile_Bat_1988</v>
      </c>
      <c r="B48" s="18" t="s">
        <v>2007</v>
      </c>
      <c r="C48" s="18" t="s">
        <v>2008</v>
      </c>
      <c r="D48" s="18" t="s">
        <v>1160</v>
      </c>
      <c r="E48" s="18">
        <v>1988</v>
      </c>
      <c r="F48" s="18" t="s">
        <v>12</v>
      </c>
      <c r="G48" s="18" t="s">
        <v>1829</v>
      </c>
      <c r="H48" s="95" t="s">
        <v>3344</v>
      </c>
    </row>
    <row r="49" spans="1:8">
      <c r="A49" s="8" t="str">
        <f t="shared" si="4"/>
        <v>RV_AF351852_Trinidad_Bat_1995</v>
      </c>
      <c r="B49" s="18" t="s">
        <v>2011</v>
      </c>
      <c r="C49" s="18" t="s">
        <v>2012</v>
      </c>
      <c r="D49" s="18" t="s">
        <v>1963</v>
      </c>
      <c r="E49" s="18">
        <v>1995</v>
      </c>
      <c r="F49" s="18" t="s">
        <v>12</v>
      </c>
      <c r="G49" s="18" t="s">
        <v>1829</v>
      </c>
      <c r="H49" s="9" t="s">
        <v>2081</v>
      </c>
    </row>
    <row r="50" spans="1:8">
      <c r="A50" s="8" t="str">
        <f t="shared" si="4"/>
        <v>RV_AY854587_Mexico_Bat_1996</v>
      </c>
      <c r="B50" s="18" t="s">
        <v>2037</v>
      </c>
      <c r="C50" s="18" t="s">
        <v>2038</v>
      </c>
      <c r="D50" s="18" t="s">
        <v>1192</v>
      </c>
      <c r="E50" s="18">
        <v>1996</v>
      </c>
      <c r="F50" s="18" t="s">
        <v>12</v>
      </c>
      <c r="G50" s="18" t="s">
        <v>1829</v>
      </c>
      <c r="H50" s="9" t="s">
        <v>2081</v>
      </c>
    </row>
    <row r="51" spans="1:8">
      <c r="A51" s="8" t="str">
        <f t="shared" si="4"/>
        <v>RV_AY854588_Mexico_Bat_1995</v>
      </c>
      <c r="B51" s="18" t="s">
        <v>2039</v>
      </c>
      <c r="C51" s="18" t="s">
        <v>2040</v>
      </c>
      <c r="D51" s="18" t="s">
        <v>1192</v>
      </c>
      <c r="E51" s="18">
        <v>1995</v>
      </c>
      <c r="F51" s="18" t="s">
        <v>12</v>
      </c>
      <c r="G51" s="18" t="s">
        <v>1829</v>
      </c>
      <c r="H51" s="95" t="s">
        <v>3344</v>
      </c>
    </row>
    <row r="52" spans="1:8">
      <c r="A52" s="8" t="str">
        <f t="shared" si="4"/>
        <v>RV_AY877434_Mexico_Bat_1995</v>
      </c>
      <c r="B52" s="18" t="s">
        <v>2042</v>
      </c>
      <c r="C52" s="18" t="s">
        <v>2043</v>
      </c>
      <c r="D52" s="18" t="s">
        <v>1192</v>
      </c>
      <c r="E52" s="18">
        <v>1995</v>
      </c>
      <c r="F52" s="18" t="s">
        <v>12</v>
      </c>
      <c r="G52" s="18" t="s">
        <v>1829</v>
      </c>
      <c r="H52" s="9" t="s">
        <v>2081</v>
      </c>
    </row>
    <row r="53" spans="1:8">
      <c r="A53" s="8" t="str">
        <f t="shared" si="4"/>
        <v>RV_AY877435_Mexico_Bat_1993</v>
      </c>
      <c r="B53" s="18" t="s">
        <v>2044</v>
      </c>
      <c r="C53" s="18" t="s">
        <v>2045</v>
      </c>
      <c r="D53" s="18" t="s">
        <v>1192</v>
      </c>
      <c r="E53" s="18">
        <v>1993</v>
      </c>
      <c r="F53" s="18" t="s">
        <v>12</v>
      </c>
      <c r="G53" s="18" t="s">
        <v>1829</v>
      </c>
      <c r="H53" s="9" t="s">
        <v>2081</v>
      </c>
    </row>
    <row r="54" spans="1:8">
      <c r="A54" s="8" t="str">
        <f t="shared" si="4"/>
        <v>RV_EF428577_Brazil_Bat_2006</v>
      </c>
      <c r="B54" s="18" t="s">
        <v>2046</v>
      </c>
      <c r="C54" s="18" t="s">
        <v>2047</v>
      </c>
      <c r="D54" s="18" t="s">
        <v>825</v>
      </c>
      <c r="E54" s="18">
        <v>2006</v>
      </c>
      <c r="F54" s="18" t="s">
        <v>12</v>
      </c>
      <c r="G54" s="18" t="s">
        <v>1829</v>
      </c>
      <c r="H54" s="9" t="s">
        <v>2081</v>
      </c>
    </row>
    <row r="55" spans="1:8">
      <c r="A55" s="8" t="str">
        <f t="shared" ref="A55:A62" si="5">CONCATENATE("RV_",B55,"_",D55,"_",G55,"_",E55)</f>
        <v>RV_EF428578_Brazil_Bat_2006</v>
      </c>
      <c r="B55" s="18" t="s">
        <v>2048</v>
      </c>
      <c r="C55" s="18" t="s">
        <v>2049</v>
      </c>
      <c r="D55" s="18" t="s">
        <v>825</v>
      </c>
      <c r="E55" s="18">
        <v>2006</v>
      </c>
      <c r="F55" s="18" t="s">
        <v>12</v>
      </c>
      <c r="G55" s="18" t="s">
        <v>1829</v>
      </c>
      <c r="H55" s="9" t="s">
        <v>2081</v>
      </c>
    </row>
    <row r="56" spans="1:8">
      <c r="A56" s="8" t="str">
        <f t="shared" si="5"/>
        <v>RV_EF428579_Brazil_Bat_2006</v>
      </c>
      <c r="B56" s="18" t="s">
        <v>2050</v>
      </c>
      <c r="C56" s="18" t="s">
        <v>2051</v>
      </c>
      <c r="D56" s="18" t="s">
        <v>825</v>
      </c>
      <c r="E56" s="18">
        <v>2006</v>
      </c>
      <c r="F56" s="18" t="s">
        <v>12</v>
      </c>
      <c r="G56" s="18" t="s">
        <v>1829</v>
      </c>
      <c r="H56" s="9" t="s">
        <v>2081</v>
      </c>
    </row>
    <row r="57" spans="1:8">
      <c r="A57" s="8" t="str">
        <f t="shared" si="5"/>
        <v>RV_EF428580_Brazil_Bat_2006</v>
      </c>
      <c r="B57" s="18" t="s">
        <v>2052</v>
      </c>
      <c r="C57" s="18" t="s">
        <v>2053</v>
      </c>
      <c r="D57" s="18" t="s">
        <v>825</v>
      </c>
      <c r="E57" s="18">
        <v>2006</v>
      </c>
      <c r="F57" s="18" t="s">
        <v>12</v>
      </c>
      <c r="G57" s="18" t="s">
        <v>1829</v>
      </c>
      <c r="H57" s="9" t="s">
        <v>2081</v>
      </c>
    </row>
    <row r="58" spans="1:8">
      <c r="A58" s="8" t="str">
        <f t="shared" si="5"/>
        <v>RV_EF428581_Brazil_Bat_2006</v>
      </c>
      <c r="B58" s="18" t="s">
        <v>2054</v>
      </c>
      <c r="C58" s="18" t="s">
        <v>2055</v>
      </c>
      <c r="D58" s="18" t="s">
        <v>825</v>
      </c>
      <c r="E58" s="18">
        <v>2006</v>
      </c>
      <c r="F58" s="18" t="s">
        <v>12</v>
      </c>
      <c r="G58" s="18" t="s">
        <v>1829</v>
      </c>
      <c r="H58" s="9" t="s">
        <v>2081</v>
      </c>
    </row>
    <row r="59" spans="1:8">
      <c r="A59" s="8" t="str">
        <f t="shared" si="5"/>
        <v>RV_EF428582_Brazil_Bat_2006</v>
      </c>
      <c r="B59" s="18" t="s">
        <v>2056</v>
      </c>
      <c r="C59" s="18" t="s">
        <v>2057</v>
      </c>
      <c r="D59" s="18" t="s">
        <v>825</v>
      </c>
      <c r="E59" s="18">
        <v>2006</v>
      </c>
      <c r="F59" s="18" t="s">
        <v>12</v>
      </c>
      <c r="G59" s="18" t="s">
        <v>1829</v>
      </c>
      <c r="H59" s="9" t="s">
        <v>2081</v>
      </c>
    </row>
    <row r="60" spans="1:8">
      <c r="A60" s="8" t="str">
        <f t="shared" si="5"/>
        <v>RV_EU981927_Uruguay_Bat_2008</v>
      </c>
      <c r="B60" s="18" t="s">
        <v>2066</v>
      </c>
      <c r="C60" s="18" t="s">
        <v>2067</v>
      </c>
      <c r="D60" s="18" t="s">
        <v>2059</v>
      </c>
      <c r="E60" s="18">
        <v>2008</v>
      </c>
      <c r="F60" s="18" t="s">
        <v>12</v>
      </c>
      <c r="G60" s="18" t="s">
        <v>1829</v>
      </c>
      <c r="H60" s="7" t="s">
        <v>2081</v>
      </c>
    </row>
    <row r="61" spans="1:8">
      <c r="A61" s="8" t="str">
        <f t="shared" si="5"/>
        <v>RV_EU981930_Uruguay_Bat_2007</v>
      </c>
      <c r="B61" s="18" t="s">
        <v>2068</v>
      </c>
      <c r="C61" s="18" t="s">
        <v>2069</v>
      </c>
      <c r="D61" s="18" t="s">
        <v>2059</v>
      </c>
      <c r="E61" s="18">
        <v>2007</v>
      </c>
      <c r="F61" s="18" t="s">
        <v>12</v>
      </c>
      <c r="G61" s="18" t="s">
        <v>1829</v>
      </c>
      <c r="H61" s="7" t="s">
        <v>2081</v>
      </c>
    </row>
    <row r="62" spans="1:8">
      <c r="A62" s="8" t="str">
        <f t="shared" si="5"/>
        <v>RV_EU981931_Uruguay_Bat_2007</v>
      </c>
      <c r="B62" s="18" t="s">
        <v>2070</v>
      </c>
      <c r="C62" s="18" t="s">
        <v>2071</v>
      </c>
      <c r="D62" s="18" t="s">
        <v>2059</v>
      </c>
      <c r="E62" s="18">
        <v>2007</v>
      </c>
      <c r="F62" s="18" t="s">
        <v>12</v>
      </c>
      <c r="G62" s="18" t="s">
        <v>1829</v>
      </c>
      <c r="H62" s="7" t="s">
        <v>2081</v>
      </c>
    </row>
    <row r="63" spans="1:8">
      <c r="A63" s="8"/>
      <c r="B63" s="18"/>
      <c r="C63" s="18"/>
      <c r="D63" s="18"/>
      <c r="E63" s="18"/>
      <c r="F63" s="18"/>
      <c r="G63" s="18"/>
      <c r="H63" s="18"/>
    </row>
    <row r="64" spans="1:8">
      <c r="A64" s="8"/>
      <c r="B64" s="18"/>
      <c r="C64" s="18"/>
      <c r="D64" s="18"/>
      <c r="E64" s="18"/>
      <c r="F64" s="18"/>
      <c r="G64" s="18"/>
      <c r="H64" s="18"/>
    </row>
    <row r="65" spans="1:8">
      <c r="A65" s="8"/>
      <c r="B65" s="18"/>
      <c r="C65" s="18"/>
      <c r="D65" s="18"/>
      <c r="E65" s="18"/>
      <c r="F65" s="18"/>
      <c r="G65" s="18"/>
      <c r="H65" s="18"/>
    </row>
    <row r="66" spans="1:8">
      <c r="A66" s="8"/>
      <c r="B66" s="18"/>
      <c r="C66" s="18"/>
      <c r="D66" s="18"/>
      <c r="E66" s="18"/>
      <c r="F66" s="18"/>
      <c r="G66" s="18"/>
      <c r="H66" s="18"/>
    </row>
    <row r="67" spans="1:8">
      <c r="A67" s="8"/>
      <c r="B67" s="18"/>
      <c r="C67" s="18"/>
      <c r="D67" s="18"/>
      <c r="E67" s="18"/>
      <c r="F67" s="18"/>
      <c r="G67" s="18"/>
      <c r="H67" s="18"/>
    </row>
    <row r="68" spans="1:8">
      <c r="A68" s="8"/>
      <c r="B68" s="18"/>
      <c r="C68" s="18"/>
      <c r="D68" s="18"/>
      <c r="E68" s="18"/>
      <c r="F68" s="18"/>
      <c r="G68" s="18"/>
      <c r="H68" s="18"/>
    </row>
    <row r="69" spans="1:8">
      <c r="A69" s="8"/>
      <c r="B69" s="18"/>
      <c r="C69" s="18"/>
      <c r="D69" s="18"/>
      <c r="E69" s="18"/>
      <c r="F69" s="18"/>
      <c r="G69" s="18"/>
      <c r="H69" s="18"/>
    </row>
    <row r="70" spans="1:8">
      <c r="A70" s="8"/>
      <c r="B70" s="18"/>
      <c r="C70" s="18"/>
      <c r="D70" s="18"/>
      <c r="E70" s="18"/>
      <c r="F70" s="18"/>
      <c r="G70" s="18"/>
      <c r="H70" s="18"/>
    </row>
    <row r="71" spans="1:8">
      <c r="A71" s="8"/>
      <c r="B71" s="18"/>
      <c r="C71" s="18"/>
      <c r="D71" s="18"/>
      <c r="E71" s="18"/>
      <c r="F71" s="18"/>
      <c r="G71" s="18"/>
      <c r="H71" s="18"/>
    </row>
    <row r="72" spans="1:8">
      <c r="A72" s="8"/>
      <c r="B72" s="18"/>
      <c r="C72" s="18"/>
      <c r="D72" s="18"/>
      <c r="E72" s="18"/>
      <c r="F72" s="18"/>
      <c r="G72" s="18"/>
      <c r="H72" s="18"/>
    </row>
    <row r="73" spans="1:8">
      <c r="A73" s="8"/>
      <c r="B73" s="18"/>
      <c r="C73" s="18"/>
      <c r="D73" s="18"/>
      <c r="E73" s="18"/>
      <c r="F73" s="18"/>
      <c r="G73" s="18"/>
      <c r="H73" s="18"/>
    </row>
    <row r="74" spans="1:8">
      <c r="A74" s="8"/>
      <c r="B74" s="18"/>
      <c r="C74" s="18"/>
      <c r="D74" s="18"/>
      <c r="E74" s="18"/>
      <c r="F74" s="18"/>
      <c r="G74" s="18"/>
      <c r="H74" s="18"/>
    </row>
    <row r="75" spans="1:8">
      <c r="A75" s="8"/>
      <c r="B75" s="18"/>
      <c r="C75" s="18"/>
      <c r="D75" s="18"/>
      <c r="E75" s="18"/>
      <c r="F75" s="18"/>
      <c r="G75" s="18"/>
      <c r="H75" s="18"/>
    </row>
    <row r="76" spans="1:8">
      <c r="A76" s="8"/>
      <c r="B76" s="18"/>
      <c r="C76" s="18"/>
      <c r="D76" s="18"/>
      <c r="E76" s="18"/>
      <c r="F76" s="18"/>
      <c r="G76" s="18"/>
      <c r="H76" s="18"/>
    </row>
    <row r="77" spans="1:8">
      <c r="A77" s="8"/>
      <c r="B77" s="18"/>
      <c r="C77" s="18"/>
      <c r="D77" s="18"/>
      <c r="E77" s="18"/>
      <c r="F77" s="18"/>
      <c r="G77" s="18"/>
      <c r="H77" s="18"/>
    </row>
    <row r="78" spans="1:8">
      <c r="A78" s="8"/>
      <c r="B78" s="18"/>
      <c r="C78" s="18"/>
      <c r="D78" s="18"/>
      <c r="E78" s="18"/>
      <c r="F78" s="18"/>
      <c r="G78" s="18"/>
      <c r="H78" s="18"/>
    </row>
    <row r="79" spans="1:8">
      <c r="A79" s="8"/>
      <c r="B79" s="18"/>
      <c r="C79" s="18"/>
      <c r="D79" s="18"/>
      <c r="E79" s="18"/>
      <c r="F79" s="18"/>
      <c r="G79" s="18"/>
      <c r="H79" s="18"/>
    </row>
    <row r="80" spans="1:8">
      <c r="A80" s="8"/>
      <c r="B80" s="18"/>
      <c r="C80" s="18"/>
      <c r="D80" s="18"/>
      <c r="E80" s="18"/>
      <c r="F80" s="18"/>
      <c r="G80" s="18"/>
      <c r="H80" s="18"/>
    </row>
    <row r="81" spans="1:8">
      <c r="A81" s="8"/>
      <c r="B81" s="18"/>
      <c r="C81" s="18"/>
      <c r="D81" s="18"/>
      <c r="E81" s="18"/>
      <c r="F81" s="18"/>
      <c r="G81" s="18"/>
      <c r="H81" s="18"/>
    </row>
    <row r="82" spans="1:8">
      <c r="A82" s="8"/>
      <c r="B82" s="18"/>
      <c r="C82" s="18"/>
      <c r="D82" s="18"/>
      <c r="E82" s="18"/>
      <c r="F82" s="18"/>
      <c r="G82" s="18"/>
      <c r="H82" s="18"/>
    </row>
    <row r="83" spans="1:8">
      <c r="A83" s="8"/>
      <c r="B83" s="18"/>
      <c r="C83" s="18"/>
      <c r="D83" s="18"/>
      <c r="E83" s="18"/>
      <c r="F83" s="18"/>
      <c r="G83" s="18"/>
      <c r="H83" s="18"/>
    </row>
    <row r="84" spans="1:8">
      <c r="A84" s="8"/>
      <c r="B84" s="18"/>
      <c r="C84" s="18"/>
      <c r="D84" s="18"/>
      <c r="E84" s="18"/>
      <c r="F84" s="18"/>
      <c r="G84" s="18"/>
      <c r="H84" s="18"/>
    </row>
    <row r="85" spans="1:8">
      <c r="A85" s="8"/>
      <c r="B85" s="18"/>
      <c r="C85" s="18"/>
      <c r="D85" s="18"/>
      <c r="E85" s="18"/>
      <c r="F85" s="18"/>
      <c r="G85" s="18"/>
      <c r="H85" s="18"/>
    </row>
    <row r="86" spans="1:8">
      <c r="A86" s="8"/>
      <c r="B86" s="18"/>
      <c r="C86" s="18"/>
      <c r="D86" s="18"/>
      <c r="E86" s="18"/>
      <c r="F86" s="18"/>
      <c r="G86" s="18"/>
      <c r="H86" s="18"/>
    </row>
    <row r="87" spans="1:8">
      <c r="A87" s="8"/>
      <c r="B87" s="18"/>
      <c r="C87" s="18"/>
      <c r="D87" s="18"/>
      <c r="E87" s="18"/>
      <c r="F87" s="18"/>
      <c r="G87" s="18"/>
      <c r="H87" s="18"/>
    </row>
    <row r="88" spans="1:8">
      <c r="A88" s="8"/>
      <c r="B88" s="18"/>
      <c r="C88" s="18"/>
      <c r="D88" s="18"/>
      <c r="E88" s="18"/>
      <c r="F88" s="18"/>
      <c r="G88" s="18"/>
      <c r="H88" s="18"/>
    </row>
    <row r="89" spans="1:8">
      <c r="A89" s="8"/>
      <c r="B89" s="18"/>
      <c r="C89" s="18"/>
      <c r="D89" s="18"/>
      <c r="E89" s="18"/>
      <c r="F89" s="18"/>
      <c r="G89" s="18"/>
      <c r="H89" s="18"/>
    </row>
    <row r="90" spans="1:8">
      <c r="A90" s="8"/>
      <c r="B90" s="18"/>
      <c r="C90" s="18"/>
      <c r="D90" s="18"/>
      <c r="E90" s="18"/>
      <c r="F90" s="18"/>
      <c r="G90" s="18"/>
      <c r="H90" s="18"/>
    </row>
    <row r="91" spans="1:8">
      <c r="A91" s="8"/>
      <c r="B91" s="18"/>
      <c r="C91" s="18"/>
      <c r="D91" s="18"/>
      <c r="E91" s="18"/>
      <c r="F91" s="18"/>
      <c r="G91" s="18"/>
      <c r="H91" s="18"/>
    </row>
    <row r="92" spans="1:8">
      <c r="A92" s="8"/>
      <c r="B92" s="18"/>
      <c r="C92" s="18"/>
      <c r="D92" s="18"/>
      <c r="E92" s="18"/>
      <c r="F92" s="18"/>
      <c r="G92" s="18"/>
      <c r="H92" s="18"/>
    </row>
    <row r="93" spans="1:8">
      <c r="A93" s="8"/>
      <c r="B93" s="18"/>
      <c r="C93" s="18"/>
      <c r="D93" s="18"/>
      <c r="E93" s="18"/>
      <c r="F93" s="18"/>
      <c r="G93" s="18"/>
      <c r="H93" s="18"/>
    </row>
    <row r="94" spans="1:8">
      <c r="A94" s="8"/>
      <c r="B94" s="18"/>
      <c r="C94" s="18"/>
      <c r="D94" s="18"/>
      <c r="E94" s="18"/>
      <c r="F94" s="18"/>
      <c r="G94" s="18"/>
      <c r="H94" s="18"/>
    </row>
    <row r="95" spans="1:8">
      <c r="A95" s="8"/>
      <c r="B95" s="18"/>
      <c r="C95" s="18"/>
      <c r="D95" s="18"/>
      <c r="E95" s="18"/>
      <c r="F95" s="18"/>
      <c r="G95" s="18"/>
      <c r="H95" s="18"/>
    </row>
    <row r="96" spans="1:8">
      <c r="A96" s="8"/>
      <c r="B96" s="18"/>
      <c r="C96" s="18"/>
      <c r="D96" s="18"/>
      <c r="E96" s="18"/>
      <c r="F96" s="18"/>
      <c r="G96" s="18"/>
      <c r="H96" s="18"/>
    </row>
    <row r="97" spans="1:8">
      <c r="A97" s="8"/>
      <c r="B97" s="18"/>
      <c r="C97" s="18"/>
      <c r="D97" s="18"/>
      <c r="E97" s="18"/>
      <c r="F97" s="18"/>
      <c r="G97" s="18"/>
      <c r="H97" s="18"/>
    </row>
    <row r="98" spans="1:8">
      <c r="A98" s="8"/>
      <c r="B98" s="18"/>
      <c r="C98" s="18"/>
      <c r="D98" s="18"/>
      <c r="E98" s="18"/>
      <c r="F98" s="18"/>
      <c r="G98" s="18"/>
      <c r="H98" s="18"/>
    </row>
    <row r="99" spans="1:8">
      <c r="A99" s="8"/>
      <c r="B99" s="18"/>
      <c r="C99" s="18"/>
      <c r="D99" s="18"/>
      <c r="E99" s="18"/>
      <c r="F99" s="18"/>
      <c r="G99" s="18"/>
      <c r="H99" s="18"/>
    </row>
    <row r="100" spans="1:8">
      <c r="A100" s="8"/>
      <c r="B100" s="18"/>
      <c r="C100" s="18"/>
      <c r="D100" s="18"/>
      <c r="E100" s="18"/>
      <c r="F100" s="18"/>
      <c r="G100" s="18"/>
      <c r="H100" s="18"/>
    </row>
    <row r="101" spans="1:8">
      <c r="A101" s="8"/>
      <c r="B101" s="18"/>
      <c r="C101" s="18"/>
      <c r="D101" s="18"/>
      <c r="E101" s="18"/>
      <c r="F101" s="18"/>
      <c r="G101" s="18"/>
      <c r="H101" s="18"/>
    </row>
    <row r="102" spans="1:8">
      <c r="A102" s="8"/>
      <c r="B102" s="18"/>
      <c r="C102" s="18"/>
      <c r="D102" s="18"/>
      <c r="E102" s="18"/>
      <c r="F102" s="18"/>
      <c r="G102" s="18"/>
      <c r="H102" s="18"/>
    </row>
    <row r="103" spans="1:8">
      <c r="A103" s="8"/>
      <c r="B103" s="18"/>
      <c r="C103" s="18"/>
      <c r="D103" s="18"/>
      <c r="E103" s="18"/>
      <c r="F103" s="18"/>
      <c r="G103" s="18"/>
      <c r="H103" s="18"/>
    </row>
    <row r="104" spans="1:8">
      <c r="A104" s="8"/>
      <c r="B104" s="18"/>
      <c r="C104" s="18"/>
      <c r="D104" s="18"/>
      <c r="E104" s="18"/>
      <c r="F104" s="18"/>
      <c r="G104" s="18"/>
      <c r="H104" s="18"/>
    </row>
    <row r="105" spans="1:8">
      <c r="A105" s="8"/>
      <c r="B105" s="18"/>
      <c r="C105" s="18"/>
      <c r="D105" s="18"/>
      <c r="E105" s="18"/>
      <c r="F105" s="18"/>
      <c r="G105" s="18"/>
      <c r="H105" s="18"/>
    </row>
    <row r="106" spans="1:8">
      <c r="A106" s="8"/>
      <c r="B106" s="18"/>
      <c r="C106" s="18"/>
      <c r="D106" s="18"/>
      <c r="E106" s="18"/>
      <c r="F106" s="18"/>
      <c r="G106" s="18"/>
      <c r="H106" s="18"/>
    </row>
    <row r="107" spans="1:8">
      <c r="A107" s="8"/>
      <c r="B107" s="18"/>
      <c r="C107" s="18"/>
      <c r="D107" s="18"/>
      <c r="E107" s="18"/>
      <c r="F107" s="18"/>
      <c r="G107" s="18"/>
      <c r="H107" s="18"/>
    </row>
    <row r="108" spans="1:8">
      <c r="A108" s="8"/>
      <c r="B108" s="18"/>
      <c r="C108" s="18"/>
      <c r="D108" s="18"/>
      <c r="E108" s="18"/>
      <c r="F108" s="18"/>
      <c r="G108" s="18"/>
      <c r="H108" s="18"/>
    </row>
    <row r="109" spans="1:8">
      <c r="A109" s="8"/>
      <c r="B109" s="18"/>
      <c r="C109" s="18"/>
      <c r="D109" s="18"/>
      <c r="E109" s="18"/>
      <c r="F109" s="18"/>
      <c r="G109" s="18"/>
      <c r="H109" s="18"/>
    </row>
    <row r="110" spans="1:8">
      <c r="A110" s="8"/>
      <c r="B110" s="18"/>
      <c r="C110" s="18"/>
      <c r="D110" s="18"/>
      <c r="E110" s="18"/>
      <c r="F110" s="18"/>
      <c r="G110" s="18"/>
      <c r="H110" s="18"/>
    </row>
    <row r="111" spans="1:8">
      <c r="A111" s="8"/>
      <c r="B111" s="18"/>
      <c r="C111" s="18"/>
      <c r="D111" s="18"/>
      <c r="E111" s="18"/>
      <c r="F111" s="18"/>
      <c r="G111" s="18"/>
      <c r="H111" s="18"/>
    </row>
    <row r="112" spans="1:8">
      <c r="A112" s="8"/>
      <c r="B112" s="18"/>
      <c r="C112" s="18"/>
      <c r="D112" s="18"/>
      <c r="E112" s="18"/>
      <c r="F112" s="18"/>
      <c r="G112" s="18"/>
      <c r="H112" s="18"/>
    </row>
    <row r="113" spans="1:8">
      <c r="A113" s="8"/>
      <c r="B113" s="18"/>
      <c r="C113" s="18"/>
      <c r="D113" s="18"/>
      <c r="E113" s="18"/>
      <c r="F113" s="18"/>
      <c r="G113" s="18"/>
      <c r="H113" s="18"/>
    </row>
    <row r="114" spans="1:8">
      <c r="A114" s="8"/>
      <c r="B114" s="18"/>
      <c r="C114" s="18"/>
      <c r="D114" s="18"/>
      <c r="E114" s="18"/>
      <c r="F114" s="18"/>
      <c r="G114" s="18"/>
      <c r="H114" s="18"/>
    </row>
    <row r="115" spans="1:8">
      <c r="A115" s="8"/>
      <c r="B115" s="18"/>
      <c r="C115" s="18"/>
      <c r="D115" s="18"/>
      <c r="E115" s="18"/>
      <c r="F115" s="18"/>
      <c r="G115" s="18"/>
      <c r="H115" s="18"/>
    </row>
    <row r="116" spans="1:8">
      <c r="A116" s="8"/>
      <c r="B116" s="18"/>
      <c r="C116" s="18"/>
      <c r="D116" s="18"/>
      <c r="E116" s="18"/>
      <c r="F116" s="18"/>
      <c r="G116" s="18"/>
      <c r="H116" s="18"/>
    </row>
    <row r="117" spans="1:8">
      <c r="A117" s="8"/>
      <c r="B117" s="18"/>
      <c r="C117" s="18"/>
      <c r="D117" s="18"/>
      <c r="E117" s="18"/>
      <c r="F117" s="18"/>
      <c r="G117" s="18"/>
      <c r="H117" s="18"/>
    </row>
    <row r="118" spans="1:8">
      <c r="A118" s="8"/>
      <c r="B118" s="18"/>
      <c r="C118" s="18"/>
      <c r="D118" s="18"/>
      <c r="E118" s="18"/>
      <c r="F118" s="18"/>
      <c r="G118" s="18"/>
      <c r="H118" s="18"/>
    </row>
    <row r="119" spans="1:8">
      <c r="A119" s="8"/>
      <c r="B119" s="18"/>
      <c r="C119" s="18"/>
      <c r="D119" s="18"/>
      <c r="E119" s="18"/>
      <c r="F119" s="18"/>
      <c r="G119" s="18"/>
      <c r="H119" s="18"/>
    </row>
    <row r="120" spans="1:8">
      <c r="A120" s="8"/>
      <c r="B120" s="18"/>
      <c r="C120" s="18"/>
      <c r="D120" s="18"/>
      <c r="E120" s="18"/>
      <c r="F120" s="18"/>
      <c r="G120" s="18"/>
      <c r="H120" s="18"/>
    </row>
    <row r="121" spans="1:8">
      <c r="A121" s="8"/>
      <c r="B121" s="18"/>
      <c r="C121" s="18"/>
      <c r="D121" s="18"/>
      <c r="E121" s="18"/>
      <c r="F121" s="18"/>
      <c r="G121" s="18"/>
      <c r="H121" s="18"/>
    </row>
    <row r="122" spans="1:8">
      <c r="A122" s="8"/>
      <c r="B122" s="18"/>
      <c r="C122" s="18"/>
      <c r="D122" s="18"/>
      <c r="E122" s="18"/>
      <c r="F122" s="18"/>
      <c r="G122" s="18"/>
      <c r="H122" s="18"/>
    </row>
  </sheetData>
  <sortState ref="A38:H146">
    <sortCondition ref="B3:B93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9"/>
  <sheetViews>
    <sheetView workbookViewId="0">
      <pane ySplit="1" topLeftCell="A2" activePane="bottomLeft" state="frozen"/>
      <selection pane="bottomLeft"/>
    </sheetView>
  </sheetViews>
  <sheetFormatPr baseColWidth="10" defaultRowHeight="14" x14ac:dyDescent="0"/>
  <cols>
    <col min="1" max="1" width="43.33203125" customWidth="1"/>
    <col min="2" max="2" width="12.5" customWidth="1"/>
    <col min="3" max="3" width="19.33203125" customWidth="1"/>
    <col min="4" max="4" width="20.5" customWidth="1"/>
    <col min="5" max="5" width="17.1640625" customWidth="1"/>
    <col min="6" max="6" width="15.1640625" customWidth="1"/>
    <col min="7" max="7" width="11.6640625" customWidth="1"/>
    <col min="8" max="8" width="20.83203125" customWidth="1"/>
    <col min="11" max="11" width="17.6640625" customWidth="1"/>
    <col min="13" max="13" width="8.1640625" customWidth="1"/>
    <col min="14" max="14" width="13.6640625" bestFit="1" customWidth="1"/>
    <col min="16" max="16" width="20" bestFit="1" customWidth="1"/>
    <col min="17" max="17" width="38.1640625" customWidth="1"/>
    <col min="18" max="18" width="3.83203125" customWidth="1"/>
    <col min="21" max="21" width="4.6640625" customWidth="1"/>
  </cols>
  <sheetData>
    <row r="1" spans="1:23" ht="16">
      <c r="A1" s="3" t="s">
        <v>9</v>
      </c>
      <c r="B1" s="3" t="s">
        <v>20</v>
      </c>
      <c r="C1" s="3" t="s">
        <v>21</v>
      </c>
      <c r="D1" s="3" t="s">
        <v>23</v>
      </c>
      <c r="E1" s="3" t="s">
        <v>24</v>
      </c>
      <c r="F1" s="3" t="s">
        <v>10</v>
      </c>
      <c r="G1" s="3" t="s">
        <v>22</v>
      </c>
      <c r="H1" s="3" t="s">
        <v>8</v>
      </c>
      <c r="K1" s="3" t="s">
        <v>8</v>
      </c>
      <c r="L1" s="3" t="s">
        <v>22</v>
      </c>
      <c r="M1" s="3" t="s">
        <v>3466</v>
      </c>
      <c r="N1" s="40" t="s">
        <v>3280</v>
      </c>
      <c r="O1" s="40" t="s">
        <v>3279</v>
      </c>
      <c r="P1" s="3" t="s">
        <v>23</v>
      </c>
      <c r="Q1" s="40" t="s">
        <v>3309</v>
      </c>
      <c r="R1" s="40"/>
      <c r="S1" s="125" t="s">
        <v>3450</v>
      </c>
      <c r="T1" s="125" t="s">
        <v>3451</v>
      </c>
      <c r="U1" s="126"/>
      <c r="V1" s="3" t="s">
        <v>3480</v>
      </c>
      <c r="W1" s="3" t="s">
        <v>3481</v>
      </c>
    </row>
    <row r="2" spans="1:23" ht="15">
      <c r="A2" s="85" t="s">
        <v>3326</v>
      </c>
      <c r="B2" s="6"/>
      <c r="C2" s="6"/>
      <c r="D2" s="6"/>
      <c r="E2" s="6"/>
      <c r="F2" s="6"/>
      <c r="G2" s="6"/>
      <c r="H2" s="7"/>
      <c r="K2" s="33" t="s">
        <v>3447</v>
      </c>
      <c r="L2" s="37" t="s">
        <v>2</v>
      </c>
      <c r="M2" s="37">
        <v>52</v>
      </c>
      <c r="N2" s="37" t="s">
        <v>3276</v>
      </c>
      <c r="O2" s="37">
        <v>8</v>
      </c>
      <c r="P2" s="37" t="s">
        <v>3282</v>
      </c>
      <c r="Q2" s="110" t="s">
        <v>3392</v>
      </c>
      <c r="S2" s="39">
        <v>0.57799999999999996</v>
      </c>
      <c r="V2" s="38">
        <v>0.22500000000000001</v>
      </c>
    </row>
    <row r="3" spans="1:23" ht="15">
      <c r="A3" s="25"/>
      <c r="B3" s="26"/>
      <c r="C3" s="26"/>
      <c r="D3" s="26"/>
      <c r="E3" s="28"/>
      <c r="F3" s="26"/>
      <c r="G3" s="26"/>
      <c r="H3" s="29"/>
      <c r="K3" s="33" t="s">
        <v>3447</v>
      </c>
      <c r="L3" s="37" t="s">
        <v>2</v>
      </c>
      <c r="M3" s="37">
        <v>9</v>
      </c>
      <c r="N3" s="37" t="s">
        <v>3276</v>
      </c>
      <c r="O3" s="37">
        <v>8</v>
      </c>
      <c r="P3" s="37" t="s">
        <v>3283</v>
      </c>
      <c r="Q3" s="110" t="s">
        <v>3392</v>
      </c>
      <c r="S3" s="39">
        <v>0.59299999999999997</v>
      </c>
      <c r="V3" s="38"/>
    </row>
    <row r="4" spans="1:23" ht="15">
      <c r="A4" s="8" t="str">
        <f t="shared" ref="A4:A27" si="0">CONCATENATE("RV_",B4,"_",D4,"_",G4,"_",E4)</f>
        <v>RV_AB041967_SriLanka_Mongoose_1996</v>
      </c>
      <c r="B4" s="6" t="s">
        <v>657</v>
      </c>
      <c r="C4" s="10" t="s">
        <v>658</v>
      </c>
      <c r="D4" s="86" t="s">
        <v>381</v>
      </c>
      <c r="E4" s="6">
        <v>1996</v>
      </c>
      <c r="F4" s="6" t="s">
        <v>12</v>
      </c>
      <c r="G4" s="6" t="s">
        <v>659</v>
      </c>
      <c r="H4" s="33" t="s">
        <v>3447</v>
      </c>
      <c r="K4" s="33" t="s">
        <v>3447</v>
      </c>
      <c r="L4" s="37" t="s">
        <v>2</v>
      </c>
      <c r="M4" s="37">
        <v>9</v>
      </c>
      <c r="N4" s="37" t="s">
        <v>3276</v>
      </c>
      <c r="O4" s="37">
        <v>8</v>
      </c>
      <c r="P4" s="37" t="s">
        <v>3284</v>
      </c>
      <c r="Q4" s="110" t="s">
        <v>3392</v>
      </c>
      <c r="S4" s="39">
        <v>0.54300000000000004</v>
      </c>
      <c r="V4" s="38"/>
    </row>
    <row r="5" spans="1:23" ht="15">
      <c r="A5" s="8" t="str">
        <f t="shared" si="0"/>
        <v>RV_AY854502_Cuba_Mongoose_2000</v>
      </c>
      <c r="B5" s="6" t="s">
        <v>660</v>
      </c>
      <c r="C5" s="10" t="s">
        <v>661</v>
      </c>
      <c r="D5" s="6" t="s">
        <v>402</v>
      </c>
      <c r="E5" s="6">
        <v>2000</v>
      </c>
      <c r="F5" s="6" t="s">
        <v>12</v>
      </c>
      <c r="G5" s="6" t="s">
        <v>659</v>
      </c>
      <c r="H5" s="33" t="s">
        <v>3447</v>
      </c>
      <c r="K5" s="33" t="s">
        <v>3447</v>
      </c>
      <c r="L5" s="37" t="s">
        <v>2</v>
      </c>
      <c r="M5" s="37">
        <v>2</v>
      </c>
      <c r="N5" s="37" t="s">
        <v>3276</v>
      </c>
      <c r="O5" s="37">
        <v>8</v>
      </c>
      <c r="P5" s="37" t="s">
        <v>2917</v>
      </c>
      <c r="Q5" s="110" t="s">
        <v>3392</v>
      </c>
      <c r="S5" s="39">
        <v>0.33300000000000002</v>
      </c>
      <c r="T5" s="43">
        <f>AVERAGE(S2:S5)</f>
        <v>0.51175000000000004</v>
      </c>
      <c r="V5" s="38"/>
      <c r="W5" s="43">
        <f>AVERAGE(V2:V5)</f>
        <v>0.22500000000000001</v>
      </c>
    </row>
    <row r="6" spans="1:23" ht="15">
      <c r="A6" s="8" t="str">
        <f t="shared" si="0"/>
        <v>RV_AY854505_Cuba_Mongoose_2001</v>
      </c>
      <c r="B6" s="6" t="s">
        <v>662</v>
      </c>
      <c r="C6" s="10" t="s">
        <v>663</v>
      </c>
      <c r="D6" s="6" t="s">
        <v>402</v>
      </c>
      <c r="E6" s="6">
        <v>2001</v>
      </c>
      <c r="F6" s="6" t="s">
        <v>12</v>
      </c>
      <c r="G6" s="6" t="s">
        <v>659</v>
      </c>
      <c r="H6" s="33" t="s">
        <v>3447</v>
      </c>
      <c r="K6" s="33" t="s">
        <v>3447</v>
      </c>
      <c r="L6" s="37" t="s">
        <v>2</v>
      </c>
      <c r="M6" s="37">
        <v>35</v>
      </c>
      <c r="N6" s="37" t="s">
        <v>3276</v>
      </c>
      <c r="O6" s="37">
        <v>8</v>
      </c>
      <c r="P6" s="37" t="s">
        <v>3423</v>
      </c>
      <c r="Q6" s="110" t="s">
        <v>3392</v>
      </c>
      <c r="S6" s="39">
        <v>0.53900000000000003</v>
      </c>
      <c r="T6" s="43">
        <f>AVERAGE(S6:S6)</f>
        <v>0.53900000000000003</v>
      </c>
      <c r="V6" s="38">
        <v>0.23200000000000001</v>
      </c>
      <c r="W6" s="43">
        <f>AVERAGE(V6:V6)</f>
        <v>0.23200000000000001</v>
      </c>
    </row>
    <row r="7" spans="1:23" ht="15">
      <c r="A7" s="8" t="str">
        <f t="shared" si="0"/>
        <v>RV_AY854508_Cuba_Mongoose_2000</v>
      </c>
      <c r="B7" s="6" t="s">
        <v>664</v>
      </c>
      <c r="C7" s="10" t="s">
        <v>665</v>
      </c>
      <c r="D7" s="6" t="s">
        <v>402</v>
      </c>
      <c r="E7" s="6">
        <v>2000</v>
      </c>
      <c r="F7" s="6" t="s">
        <v>12</v>
      </c>
      <c r="G7" s="6" t="s">
        <v>659</v>
      </c>
      <c r="H7" s="33" t="s">
        <v>3447</v>
      </c>
      <c r="N7" s="2"/>
      <c r="O7" s="2"/>
      <c r="S7" s="2"/>
      <c r="V7" s="11"/>
    </row>
    <row r="8" spans="1:23" ht="18">
      <c r="A8" s="8" t="str">
        <f t="shared" si="0"/>
        <v>RV_AY854509_Cuba_Mongoose_2000</v>
      </c>
      <c r="B8" s="6" t="s">
        <v>666</v>
      </c>
      <c r="C8" s="10" t="s">
        <v>667</v>
      </c>
      <c r="D8" s="6" t="s">
        <v>402</v>
      </c>
      <c r="E8" s="6">
        <v>2000</v>
      </c>
      <c r="F8" s="6" t="s">
        <v>12</v>
      </c>
      <c r="G8" s="6" t="s">
        <v>659</v>
      </c>
      <c r="H8" s="33" t="s">
        <v>3447</v>
      </c>
      <c r="Q8" s="97" t="s">
        <v>3322</v>
      </c>
      <c r="S8" s="41">
        <f>AVERAGE(S2:S6)</f>
        <v>0.5172000000000001</v>
      </c>
      <c r="T8" s="41">
        <f>((T5*22)+(T6*2))/24</f>
        <v>0.51402083333333337</v>
      </c>
      <c r="V8" s="41">
        <f>AVERAGE(V2:V6)</f>
        <v>0.22850000000000001</v>
      </c>
      <c r="W8" s="41">
        <f>((W5*22)+(W6*2))/24</f>
        <v>0.22558333333333336</v>
      </c>
    </row>
    <row r="9" spans="1:23" ht="18">
      <c r="A9" s="8" t="str">
        <f t="shared" si="0"/>
        <v>RV_AY854513_Cuba_Mongoose_2001</v>
      </c>
      <c r="B9" s="6" t="s">
        <v>668</v>
      </c>
      <c r="C9" s="10" t="s">
        <v>669</v>
      </c>
      <c r="D9" s="6" t="s">
        <v>402</v>
      </c>
      <c r="E9" s="6">
        <v>2001</v>
      </c>
      <c r="F9" s="6" t="s">
        <v>12</v>
      </c>
      <c r="G9" s="6" t="s">
        <v>659</v>
      </c>
      <c r="H9" s="33" t="s">
        <v>3447</v>
      </c>
      <c r="Q9" s="97" t="s">
        <v>7</v>
      </c>
      <c r="S9" s="98">
        <f>STDEV(S2:S6)/SQRT(6)</f>
        <v>4.3066228067941907E-2</v>
      </c>
      <c r="T9" s="98">
        <f>STDEV(T2:T6)/SQRT(2)</f>
        <v>1.3624999999999998E-2</v>
      </c>
      <c r="V9" s="98">
        <f>STDEV(V2:V6)/SQRT(2)</f>
        <v>3.5000000000000027E-3</v>
      </c>
      <c r="W9" s="98">
        <f>STDEV(W2:W6)/SQRT(2)</f>
        <v>3.5000000000000027E-3</v>
      </c>
    </row>
    <row r="10" spans="1:23" ht="15">
      <c r="A10" s="8" t="str">
        <f t="shared" si="0"/>
        <v>RV_AY854518_Cuba_Mongoose_2001</v>
      </c>
      <c r="B10" s="6" t="s">
        <v>670</v>
      </c>
      <c r="C10" s="10" t="s">
        <v>671</v>
      </c>
      <c r="D10" s="6" t="s">
        <v>402</v>
      </c>
      <c r="E10" s="6">
        <v>2001</v>
      </c>
      <c r="F10" s="6" t="s">
        <v>12</v>
      </c>
      <c r="G10" s="6" t="s">
        <v>659</v>
      </c>
      <c r="H10" s="33" t="s">
        <v>3447</v>
      </c>
    </row>
    <row r="11" spans="1:23" ht="15">
      <c r="A11" s="8" t="str">
        <f t="shared" si="0"/>
        <v>RV_AY854525_Cuba_Mongoose_2001</v>
      </c>
      <c r="B11" s="6" t="s">
        <v>672</v>
      </c>
      <c r="C11" s="10" t="s">
        <v>673</v>
      </c>
      <c r="D11" s="6" t="s">
        <v>402</v>
      </c>
      <c r="E11" s="6">
        <v>2001</v>
      </c>
      <c r="F11" s="6" t="s">
        <v>12</v>
      </c>
      <c r="G11" s="6" t="s">
        <v>659</v>
      </c>
      <c r="H11" s="33" t="s">
        <v>3447</v>
      </c>
    </row>
    <row r="12" spans="1:23" ht="15">
      <c r="A12" s="8" t="str">
        <f t="shared" si="0"/>
        <v>RV_AY854531_Cuba_Mongoose_2002</v>
      </c>
      <c r="B12" s="6" t="s">
        <v>674</v>
      </c>
      <c r="C12" s="10" t="s">
        <v>675</v>
      </c>
      <c r="D12" s="6" t="s">
        <v>402</v>
      </c>
      <c r="E12" s="6">
        <v>2002</v>
      </c>
      <c r="F12" s="6" t="s">
        <v>12</v>
      </c>
      <c r="G12" s="6" t="s">
        <v>659</v>
      </c>
      <c r="H12" s="33" t="s">
        <v>3447</v>
      </c>
    </row>
    <row r="13" spans="1:23" ht="15">
      <c r="A13" s="8" t="str">
        <f t="shared" si="0"/>
        <v>RV_AY854533_Cuba_Mongoose_2002</v>
      </c>
      <c r="B13" s="6" t="s">
        <v>676</v>
      </c>
      <c r="C13" s="10" t="s">
        <v>677</v>
      </c>
      <c r="D13" s="6" t="s">
        <v>402</v>
      </c>
      <c r="E13" s="6">
        <v>2002</v>
      </c>
      <c r="F13" s="6" t="s">
        <v>12</v>
      </c>
      <c r="G13" s="6" t="s">
        <v>659</v>
      </c>
      <c r="H13" s="33" t="s">
        <v>3447</v>
      </c>
      <c r="N13" s="35"/>
      <c r="S13" s="49"/>
    </row>
    <row r="14" spans="1:23" ht="15">
      <c r="A14" s="8" t="str">
        <f t="shared" si="0"/>
        <v>RV_AY854535_Cuba_Mongoose_2000</v>
      </c>
      <c r="B14" s="6" t="s">
        <v>678</v>
      </c>
      <c r="C14" s="10" t="s">
        <v>679</v>
      </c>
      <c r="D14" s="6" t="s">
        <v>402</v>
      </c>
      <c r="E14" s="6">
        <v>2000</v>
      </c>
      <c r="F14" s="6" t="s">
        <v>12</v>
      </c>
      <c r="G14" s="6" t="s">
        <v>659</v>
      </c>
      <c r="H14" s="33" t="s">
        <v>3447</v>
      </c>
      <c r="N14" s="35"/>
      <c r="S14" s="49"/>
    </row>
    <row r="15" spans="1:23" ht="15">
      <c r="A15" s="8" t="str">
        <f t="shared" si="0"/>
        <v>RV_AY854538_Cuba_Mongoose_2001</v>
      </c>
      <c r="B15" s="6" t="s">
        <v>680</v>
      </c>
      <c r="C15" s="10" t="s">
        <v>681</v>
      </c>
      <c r="D15" s="6" t="s">
        <v>402</v>
      </c>
      <c r="E15" s="6">
        <v>2001</v>
      </c>
      <c r="F15" s="6" t="s">
        <v>12</v>
      </c>
      <c r="G15" s="6" t="s">
        <v>659</v>
      </c>
      <c r="H15" s="33" t="s">
        <v>3447</v>
      </c>
      <c r="N15" s="35"/>
      <c r="S15" s="49"/>
    </row>
    <row r="16" spans="1:23" ht="15">
      <c r="A16" s="8" t="str">
        <f t="shared" si="0"/>
        <v>RV_AY854539_Cuba_Mongoose_2000</v>
      </c>
      <c r="B16" s="6" t="s">
        <v>682</v>
      </c>
      <c r="C16" s="10" t="s">
        <v>683</v>
      </c>
      <c r="D16" s="6" t="s">
        <v>402</v>
      </c>
      <c r="E16" s="6">
        <v>2000</v>
      </c>
      <c r="F16" s="6" t="s">
        <v>12</v>
      </c>
      <c r="G16" s="6" t="s">
        <v>659</v>
      </c>
      <c r="H16" s="33" t="s">
        <v>3447</v>
      </c>
      <c r="N16" s="35"/>
      <c r="S16" s="49"/>
    </row>
    <row r="17" spans="1:19" ht="15">
      <c r="A17" s="8" t="str">
        <f t="shared" si="0"/>
        <v>RV_AY854543_Cuba_Mongoose_2000</v>
      </c>
      <c r="B17" s="6" t="s">
        <v>684</v>
      </c>
      <c r="C17" s="10" t="s">
        <v>685</v>
      </c>
      <c r="D17" s="6" t="s">
        <v>402</v>
      </c>
      <c r="E17" s="6">
        <v>2000</v>
      </c>
      <c r="F17" s="6" t="s">
        <v>12</v>
      </c>
      <c r="G17" s="6" t="s">
        <v>659</v>
      </c>
      <c r="H17" s="33" t="s">
        <v>3447</v>
      </c>
      <c r="N17" s="35"/>
      <c r="S17" s="49"/>
    </row>
    <row r="18" spans="1:19" ht="15">
      <c r="A18" s="8" t="str">
        <f t="shared" si="0"/>
        <v>RV_AY854544_Cuba_Mongoose_2000</v>
      </c>
      <c r="B18" s="6" t="s">
        <v>686</v>
      </c>
      <c r="C18" s="10" t="s">
        <v>687</v>
      </c>
      <c r="D18" s="6" t="s">
        <v>402</v>
      </c>
      <c r="E18" s="6">
        <v>2000</v>
      </c>
      <c r="F18" s="6" t="s">
        <v>12</v>
      </c>
      <c r="G18" s="6" t="s">
        <v>659</v>
      </c>
      <c r="H18" s="33" t="s">
        <v>3447</v>
      </c>
      <c r="N18" s="35"/>
      <c r="S18" s="49"/>
    </row>
    <row r="19" spans="1:19" ht="15">
      <c r="A19" s="8" t="str">
        <f t="shared" si="0"/>
        <v>RV_AY854546_Cuba_Mongoose_2002</v>
      </c>
      <c r="B19" s="6" t="s">
        <v>688</v>
      </c>
      <c r="C19" s="10" t="s">
        <v>689</v>
      </c>
      <c r="D19" s="6" t="s">
        <v>402</v>
      </c>
      <c r="E19" s="6">
        <v>2002</v>
      </c>
      <c r="F19" s="6" t="s">
        <v>12</v>
      </c>
      <c r="G19" s="6" t="s">
        <v>659</v>
      </c>
      <c r="H19" s="33" t="s">
        <v>3447</v>
      </c>
      <c r="N19" s="35"/>
      <c r="S19" s="49"/>
    </row>
    <row r="20" spans="1:19" ht="15">
      <c r="A20" s="8" t="str">
        <f t="shared" si="0"/>
        <v>RV_AY854555_Cuba_Mongoose_2002</v>
      </c>
      <c r="B20" s="6" t="s">
        <v>690</v>
      </c>
      <c r="C20" s="10" t="s">
        <v>691</v>
      </c>
      <c r="D20" s="6" t="s">
        <v>402</v>
      </c>
      <c r="E20" s="6">
        <v>2002</v>
      </c>
      <c r="F20" s="6" t="s">
        <v>12</v>
      </c>
      <c r="G20" s="6" t="s">
        <v>659</v>
      </c>
      <c r="H20" s="33" t="s">
        <v>3447</v>
      </c>
      <c r="N20" s="35"/>
      <c r="S20" s="49"/>
    </row>
    <row r="21" spans="1:19" ht="15">
      <c r="A21" s="8" t="str">
        <f t="shared" si="0"/>
        <v>RV_AY854558_Cuba_Mongoose_2002</v>
      </c>
      <c r="B21" s="6" t="s">
        <v>692</v>
      </c>
      <c r="C21" s="10" t="s">
        <v>693</v>
      </c>
      <c r="D21" s="6" t="s">
        <v>402</v>
      </c>
      <c r="E21" s="6">
        <v>2002</v>
      </c>
      <c r="F21" s="6" t="s">
        <v>12</v>
      </c>
      <c r="G21" s="6" t="s">
        <v>659</v>
      </c>
      <c r="H21" s="33" t="s">
        <v>3447</v>
      </c>
      <c r="N21" s="35"/>
      <c r="S21" s="49"/>
    </row>
    <row r="22" spans="1:19" ht="15">
      <c r="A22" s="8" t="str">
        <f t="shared" si="0"/>
        <v>RV_AY854567_Cuba_Mongoose_2000</v>
      </c>
      <c r="B22" s="6" t="s">
        <v>694</v>
      </c>
      <c r="C22" s="10" t="s">
        <v>695</v>
      </c>
      <c r="D22" s="6" t="s">
        <v>402</v>
      </c>
      <c r="E22" s="6">
        <v>2000</v>
      </c>
      <c r="F22" s="6" t="s">
        <v>12</v>
      </c>
      <c r="G22" s="6" t="s">
        <v>659</v>
      </c>
      <c r="H22" s="33" t="s">
        <v>3447</v>
      </c>
      <c r="N22" s="35"/>
      <c r="S22" s="49"/>
    </row>
    <row r="23" spans="1:19" ht="15">
      <c r="A23" s="8" t="str">
        <f t="shared" si="0"/>
        <v>RV_AY854570_Cuba_Mongoose_2002</v>
      </c>
      <c r="B23" s="6" t="s">
        <v>696</v>
      </c>
      <c r="C23" s="10" t="s">
        <v>697</v>
      </c>
      <c r="D23" s="6" t="s">
        <v>402</v>
      </c>
      <c r="E23" s="6">
        <v>2002</v>
      </c>
      <c r="F23" s="6" t="s">
        <v>12</v>
      </c>
      <c r="G23" s="6" t="s">
        <v>659</v>
      </c>
      <c r="H23" s="33" t="s">
        <v>3447</v>
      </c>
      <c r="N23" s="35"/>
      <c r="O23" s="6"/>
      <c r="S23" s="6"/>
    </row>
    <row r="24" spans="1:19" ht="15">
      <c r="A24" s="8" t="str">
        <f t="shared" si="0"/>
        <v>RV_AY854573_Cuba_Mongoose_2002</v>
      </c>
      <c r="B24" s="6" t="s">
        <v>698</v>
      </c>
      <c r="C24" s="10" t="s">
        <v>699</v>
      </c>
      <c r="D24" s="6" t="s">
        <v>402</v>
      </c>
      <c r="E24" s="6">
        <v>2002</v>
      </c>
      <c r="F24" s="6" t="s">
        <v>12</v>
      </c>
      <c r="G24" s="6" t="s">
        <v>659</v>
      </c>
      <c r="H24" s="33" t="s">
        <v>3447</v>
      </c>
      <c r="N24" s="35"/>
      <c r="O24" s="6"/>
      <c r="S24" s="6"/>
    </row>
    <row r="25" spans="1:19" ht="15">
      <c r="A25" s="8" t="str">
        <f t="shared" si="0"/>
        <v>RV_AY854576_Cuba_Mongoose_2000</v>
      </c>
      <c r="B25" s="6" t="s">
        <v>700</v>
      </c>
      <c r="C25" s="10" t="s">
        <v>701</v>
      </c>
      <c r="D25" s="6" t="s">
        <v>402</v>
      </c>
      <c r="E25" s="6">
        <v>2000</v>
      </c>
      <c r="F25" s="6" t="s">
        <v>12</v>
      </c>
      <c r="G25" s="6" t="s">
        <v>659</v>
      </c>
      <c r="H25" s="33" t="s">
        <v>3447</v>
      </c>
      <c r="N25" s="35"/>
      <c r="O25" s="6"/>
      <c r="S25" s="6"/>
    </row>
    <row r="26" spans="1:19" ht="15">
      <c r="A26" s="8" t="str">
        <f t="shared" si="0"/>
        <v>RV_EU086198_Nepal_Mongoose_1998</v>
      </c>
      <c r="B26" s="6" t="s">
        <v>702</v>
      </c>
      <c r="C26" s="10" t="s">
        <v>703</v>
      </c>
      <c r="D26" s="6" t="s">
        <v>426</v>
      </c>
      <c r="E26" s="6">
        <v>1998</v>
      </c>
      <c r="F26" s="6" t="s">
        <v>12</v>
      </c>
      <c r="G26" s="6" t="s">
        <v>659</v>
      </c>
      <c r="H26" s="33" t="s">
        <v>3447</v>
      </c>
      <c r="N26" s="35"/>
      <c r="O26" s="6"/>
      <c r="S26" s="49"/>
    </row>
    <row r="27" spans="1:19" ht="15">
      <c r="A27" s="8" t="str">
        <f t="shared" si="0"/>
        <v>RV_FJ228495_PuertoRico_Mongoose_2004</v>
      </c>
      <c r="B27" s="6" t="s">
        <v>704</v>
      </c>
      <c r="C27" s="10" t="s">
        <v>705</v>
      </c>
      <c r="D27" s="6" t="s">
        <v>613</v>
      </c>
      <c r="E27" s="6">
        <v>2004</v>
      </c>
      <c r="F27" s="6" t="s">
        <v>12</v>
      </c>
      <c r="G27" s="6" t="s">
        <v>659</v>
      </c>
      <c r="H27" s="33" t="s">
        <v>3447</v>
      </c>
      <c r="N27" s="35"/>
      <c r="O27" s="6"/>
      <c r="S27" s="49"/>
    </row>
    <row r="28" spans="1:19" ht="15">
      <c r="O28" s="6"/>
    </row>
    <row r="29" spans="1:19" ht="15">
      <c r="O29" s="6"/>
    </row>
    <row r="30" spans="1:19" ht="15" customHeight="1">
      <c r="O30" s="6"/>
    </row>
    <row r="31" spans="1:19" ht="15">
      <c r="O31" s="6"/>
    </row>
    <row r="32" spans="1:19" ht="15">
      <c r="O32" s="6"/>
    </row>
    <row r="33" spans="15:15" ht="15">
      <c r="O33" s="6"/>
    </row>
    <row r="34" spans="15:15" ht="15">
      <c r="O34" s="6"/>
    </row>
    <row r="35" spans="15:15" ht="15">
      <c r="O35" s="6"/>
    </row>
    <row r="36" spans="15:15" ht="15">
      <c r="O36" s="6"/>
    </row>
    <row r="37" spans="15:15" ht="15">
      <c r="O37" s="6"/>
    </row>
    <row r="38" spans="15:15" ht="15">
      <c r="O38" s="6"/>
    </row>
    <row r="39" spans="15:15" ht="15">
      <c r="O39" s="6"/>
    </row>
  </sheetData>
  <sortState ref="A31:J61">
    <sortCondition ref="A31:A61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23"/>
  <sheetViews>
    <sheetView workbookViewId="0">
      <pane ySplit="1" topLeftCell="A2" activePane="bottomLeft" state="frozen"/>
      <selection pane="bottomLeft"/>
    </sheetView>
  </sheetViews>
  <sheetFormatPr baseColWidth="10" defaultRowHeight="14" x14ac:dyDescent="0"/>
  <cols>
    <col min="1" max="1" width="41" customWidth="1"/>
    <col min="3" max="3" width="20.6640625" customWidth="1"/>
    <col min="4" max="4" width="21.5" customWidth="1"/>
    <col min="5" max="5" width="17.1640625" customWidth="1"/>
    <col min="6" max="6" width="14.5" customWidth="1"/>
    <col min="8" max="8" width="13.5" customWidth="1"/>
    <col min="11" max="11" width="12.1640625" bestFit="1" customWidth="1"/>
    <col min="13" max="13" width="8" customWidth="1"/>
    <col min="14" max="14" width="13.6640625" bestFit="1" customWidth="1"/>
    <col min="16" max="16" width="29.1640625" customWidth="1"/>
    <col min="17" max="17" width="44.33203125" bestFit="1" customWidth="1"/>
    <col min="18" max="18" width="3.5" customWidth="1"/>
    <col min="21" max="21" width="4" customWidth="1"/>
    <col min="24" max="24" width="5" customWidth="1"/>
    <col min="27" max="27" width="5" customWidth="1"/>
  </cols>
  <sheetData>
    <row r="1" spans="1:29" ht="16">
      <c r="A1" s="3" t="s">
        <v>9</v>
      </c>
      <c r="B1" s="3" t="s">
        <v>20</v>
      </c>
      <c r="C1" s="3" t="s">
        <v>21</v>
      </c>
      <c r="D1" s="3" t="s">
        <v>23</v>
      </c>
      <c r="E1" s="3" t="s">
        <v>24</v>
      </c>
      <c r="F1" s="3" t="s">
        <v>10</v>
      </c>
      <c r="G1" s="3" t="s">
        <v>22</v>
      </c>
      <c r="H1" s="3" t="s">
        <v>8</v>
      </c>
      <c r="K1" s="3" t="s">
        <v>8</v>
      </c>
      <c r="L1" s="3" t="s">
        <v>22</v>
      </c>
      <c r="M1" s="3" t="s">
        <v>3466</v>
      </c>
      <c r="N1" s="40" t="s">
        <v>3280</v>
      </c>
      <c r="O1" s="40" t="s">
        <v>3279</v>
      </c>
      <c r="P1" s="3" t="s">
        <v>23</v>
      </c>
      <c r="Q1" s="40" t="s">
        <v>3309</v>
      </c>
      <c r="R1" s="40"/>
      <c r="S1" s="125" t="s">
        <v>3450</v>
      </c>
      <c r="T1" s="125" t="s">
        <v>3451</v>
      </c>
      <c r="U1" s="126"/>
      <c r="V1" s="125" t="s">
        <v>3452</v>
      </c>
      <c r="W1" s="125" t="s">
        <v>3453</v>
      </c>
      <c r="Y1" s="3" t="s">
        <v>3480</v>
      </c>
      <c r="Z1" s="3" t="s">
        <v>3481</v>
      </c>
      <c r="AB1" s="3" t="s">
        <v>3482</v>
      </c>
      <c r="AC1" s="3" t="s">
        <v>3483</v>
      </c>
    </row>
    <row r="2" spans="1:29" ht="15">
      <c r="A2" s="8" t="str">
        <f t="shared" ref="A2:A8" si="0">CONCATENATE("RV_",B2,"_",D2,"_",G2,"_",E2)</f>
        <v>RV_AF325464_Poland_Raccoon_1985</v>
      </c>
      <c r="B2" s="18" t="s">
        <v>789</v>
      </c>
      <c r="C2" s="18" t="s">
        <v>790</v>
      </c>
      <c r="D2" s="18" t="s">
        <v>788</v>
      </c>
      <c r="E2" s="18">
        <v>1985</v>
      </c>
      <c r="F2" s="18" t="s">
        <v>13</v>
      </c>
      <c r="G2" s="18" t="s">
        <v>787</v>
      </c>
      <c r="H2" s="9" t="s">
        <v>1111</v>
      </c>
      <c r="K2" s="63" t="s">
        <v>1111</v>
      </c>
      <c r="L2" s="58" t="s">
        <v>3</v>
      </c>
      <c r="M2" s="132">
        <v>323</v>
      </c>
      <c r="N2" s="58" t="s">
        <v>3276</v>
      </c>
      <c r="O2" s="58">
        <v>14</v>
      </c>
      <c r="P2" s="96" t="s">
        <v>3323</v>
      </c>
      <c r="Q2" s="112" t="s">
        <v>3393</v>
      </c>
      <c r="S2" s="47">
        <v>0.79</v>
      </c>
      <c r="U2" s="71"/>
      <c r="V2" s="71">
        <v>0.79</v>
      </c>
      <c r="W2" s="71">
        <f>AVERAGE(V2:V4)</f>
        <v>0.81033333333333335</v>
      </c>
      <c r="Y2" s="71">
        <v>4.7E-2</v>
      </c>
      <c r="Z2" s="143"/>
      <c r="AA2" s="143"/>
      <c r="AB2" s="71">
        <v>4.7E-2</v>
      </c>
      <c r="AC2" s="71">
        <f>AVERAGE(AB2:AB4)</f>
        <v>2.4333333333333332E-2</v>
      </c>
    </row>
    <row r="3" spans="1:29" ht="15">
      <c r="A3" s="8" t="str">
        <f t="shared" si="0"/>
        <v>RV_DQ076094_SouthKorea_Raccoon_2002</v>
      </c>
      <c r="B3" s="18" t="s">
        <v>807</v>
      </c>
      <c r="C3" s="18" t="s">
        <v>808</v>
      </c>
      <c r="D3" s="18" t="s">
        <v>806</v>
      </c>
      <c r="E3" s="18">
        <v>2002</v>
      </c>
      <c r="F3" s="18" t="s">
        <v>13</v>
      </c>
      <c r="G3" s="18" t="s">
        <v>787</v>
      </c>
      <c r="H3" s="9" t="s">
        <v>1111</v>
      </c>
      <c r="K3" s="63" t="s">
        <v>1111</v>
      </c>
      <c r="L3" s="58" t="s">
        <v>3</v>
      </c>
      <c r="M3" s="132">
        <v>370</v>
      </c>
      <c r="N3" s="58" t="s">
        <v>3276</v>
      </c>
      <c r="O3" s="58">
        <v>15</v>
      </c>
      <c r="P3" s="115" t="s">
        <v>180</v>
      </c>
      <c r="Q3" s="114" t="s">
        <v>3415</v>
      </c>
      <c r="S3" s="47">
        <v>0.79300000000000004</v>
      </c>
      <c r="T3" s="71">
        <f>AVERAGE(S2:S4)</f>
        <v>0.81033333333333335</v>
      </c>
      <c r="U3" s="47"/>
      <c r="V3" s="47">
        <v>0.79300000000000004</v>
      </c>
      <c r="W3" s="47"/>
      <c r="Y3" s="71">
        <v>8.0000000000000002E-3</v>
      </c>
      <c r="Z3" s="71">
        <f>AVERAGE(Y2:Y4)</f>
        <v>2.4333333333333332E-2</v>
      </c>
      <c r="AA3" s="143"/>
      <c r="AB3" s="71">
        <v>8.0000000000000002E-3</v>
      </c>
      <c r="AC3" s="71"/>
    </row>
    <row r="4" spans="1:29" ht="15">
      <c r="A4" s="8" t="str">
        <f t="shared" si="0"/>
        <v>RV_DQ076096_SouthKorea_Raccoon_2002</v>
      </c>
      <c r="B4" s="18" t="s">
        <v>809</v>
      </c>
      <c r="C4" s="18" t="s">
        <v>810</v>
      </c>
      <c r="D4" s="18" t="s">
        <v>806</v>
      </c>
      <c r="E4" s="18">
        <v>2002</v>
      </c>
      <c r="F4" s="18" t="s">
        <v>13</v>
      </c>
      <c r="G4" s="18" t="s">
        <v>787</v>
      </c>
      <c r="H4" s="9" t="s">
        <v>1111</v>
      </c>
      <c r="K4" s="63" t="s">
        <v>1111</v>
      </c>
      <c r="L4" s="58" t="s">
        <v>3</v>
      </c>
      <c r="M4" s="132">
        <v>203</v>
      </c>
      <c r="N4" s="58" t="s">
        <v>3276</v>
      </c>
      <c r="O4" s="58">
        <v>11</v>
      </c>
      <c r="P4" s="96" t="s">
        <v>3323</v>
      </c>
      <c r="Q4" s="114" t="s">
        <v>3416</v>
      </c>
      <c r="S4" s="47">
        <v>0.84799999999999998</v>
      </c>
      <c r="T4" s="47"/>
      <c r="U4" s="47"/>
      <c r="V4" s="47">
        <v>0.84799999999999998</v>
      </c>
      <c r="W4" s="47"/>
      <c r="Y4" s="71">
        <v>1.7999999999999999E-2</v>
      </c>
      <c r="Z4" s="71"/>
      <c r="AA4" s="143"/>
      <c r="AB4" s="71">
        <v>1.7999999999999999E-2</v>
      </c>
      <c r="AC4" s="71"/>
    </row>
    <row r="5" spans="1:29" ht="15">
      <c r="A5" s="8" t="str">
        <f t="shared" si="0"/>
        <v>RV_DQ076098_SouthKorea_Raccoon_2004</v>
      </c>
      <c r="B5" s="18" t="s">
        <v>811</v>
      </c>
      <c r="C5" s="18" t="s">
        <v>812</v>
      </c>
      <c r="D5" s="18" t="s">
        <v>806</v>
      </c>
      <c r="E5" s="18">
        <v>2004</v>
      </c>
      <c r="F5" s="18" t="s">
        <v>13</v>
      </c>
      <c r="G5" s="18" t="s">
        <v>787</v>
      </c>
      <c r="H5" s="9" t="s">
        <v>1111</v>
      </c>
      <c r="K5" s="63" t="s">
        <v>1111</v>
      </c>
      <c r="L5" s="58" t="s">
        <v>3</v>
      </c>
      <c r="M5" s="132">
        <v>104</v>
      </c>
      <c r="N5" s="58" t="s">
        <v>3276</v>
      </c>
      <c r="O5" s="57">
        <v>12</v>
      </c>
      <c r="P5" s="57" t="s">
        <v>3295</v>
      </c>
      <c r="Q5" s="112" t="s">
        <v>3395</v>
      </c>
      <c r="S5" s="47">
        <v>0.72299999999999998</v>
      </c>
      <c r="T5" s="47">
        <v>0.72299999999999998</v>
      </c>
      <c r="U5" s="47"/>
      <c r="V5" s="47">
        <v>0.72299999999999998</v>
      </c>
      <c r="W5" s="47">
        <v>0.72299999999999998</v>
      </c>
      <c r="Y5" s="71">
        <v>5.3999999999999999E-2</v>
      </c>
      <c r="Z5" s="71">
        <v>5.3999999999999999E-2</v>
      </c>
      <c r="AA5" s="143"/>
      <c r="AB5" s="71">
        <v>5.3999999999999999E-2</v>
      </c>
      <c r="AC5" s="71">
        <v>5.3999999999999999E-2</v>
      </c>
    </row>
    <row r="6" spans="1:29" ht="15">
      <c r="A6" s="8" t="str">
        <f t="shared" si="0"/>
        <v>RV_DQ076099_SouthKorea_Raccoon_1999</v>
      </c>
      <c r="B6" s="18" t="s">
        <v>813</v>
      </c>
      <c r="C6" s="18" t="s">
        <v>814</v>
      </c>
      <c r="D6" s="18" t="s">
        <v>806</v>
      </c>
      <c r="E6" s="18">
        <v>1999</v>
      </c>
      <c r="F6" s="18" t="s">
        <v>13</v>
      </c>
      <c r="G6" s="18" t="s">
        <v>787</v>
      </c>
      <c r="H6" s="9" t="s">
        <v>1111</v>
      </c>
      <c r="K6" s="63" t="s">
        <v>1111</v>
      </c>
      <c r="L6" s="58" t="s">
        <v>3</v>
      </c>
      <c r="M6" s="132">
        <v>48</v>
      </c>
      <c r="N6" s="58" t="s">
        <v>3276</v>
      </c>
      <c r="O6" s="57">
        <v>17</v>
      </c>
      <c r="P6" s="95" t="s">
        <v>18</v>
      </c>
      <c r="Q6" s="112" t="s">
        <v>3394</v>
      </c>
      <c r="S6" s="47">
        <v>0.64200000000000002</v>
      </c>
      <c r="T6" s="47">
        <v>0.64200000000000002</v>
      </c>
      <c r="U6" s="47"/>
      <c r="V6" s="47">
        <v>0.64200000000000002</v>
      </c>
      <c r="W6" s="47">
        <v>0.64200000000000002</v>
      </c>
      <c r="Y6" s="71"/>
      <c r="Z6" s="71"/>
      <c r="AA6" s="143"/>
      <c r="AB6" s="71"/>
      <c r="AC6" s="71"/>
    </row>
    <row r="7" spans="1:29" ht="15">
      <c r="A7" s="8" t="str">
        <f t="shared" si="0"/>
        <v>RV_DQ076102_SouthKorea_Raccoon_1999</v>
      </c>
      <c r="B7" s="18" t="s">
        <v>815</v>
      </c>
      <c r="C7" s="18" t="s">
        <v>816</v>
      </c>
      <c r="D7" s="18" t="s">
        <v>806</v>
      </c>
      <c r="E7" s="18">
        <v>1999</v>
      </c>
      <c r="F7" s="18" t="s">
        <v>13</v>
      </c>
      <c r="G7" s="18" t="s">
        <v>787</v>
      </c>
      <c r="H7" s="9" t="s">
        <v>1111</v>
      </c>
      <c r="K7" s="63" t="s">
        <v>1111</v>
      </c>
      <c r="L7" s="58" t="s">
        <v>3</v>
      </c>
      <c r="M7" s="132">
        <v>174</v>
      </c>
      <c r="N7" s="58" t="s">
        <v>3276</v>
      </c>
      <c r="O7" s="57">
        <v>4</v>
      </c>
      <c r="P7" s="57" t="s">
        <v>3296</v>
      </c>
      <c r="Q7" s="112" t="s">
        <v>3396</v>
      </c>
      <c r="S7" s="43">
        <v>0.61399999999999999</v>
      </c>
      <c r="T7" s="43">
        <v>0.61399999999999999</v>
      </c>
      <c r="U7" s="43"/>
      <c r="V7" s="43">
        <v>0.61399999999999999</v>
      </c>
      <c r="W7" s="43">
        <v>0.61399999999999999</v>
      </c>
      <c r="Y7" s="71">
        <v>0.12</v>
      </c>
      <c r="Z7" s="43">
        <v>0.12</v>
      </c>
      <c r="AA7" s="143"/>
      <c r="AB7" s="71">
        <v>0.12</v>
      </c>
      <c r="AC7" s="43">
        <v>0.12</v>
      </c>
    </row>
    <row r="8" spans="1:29" ht="15">
      <c r="A8" s="8" t="str">
        <f t="shared" si="0"/>
        <v>RV_DQ076103_SouthKorea_Raccoon_1999</v>
      </c>
      <c r="B8" s="18" t="s">
        <v>817</v>
      </c>
      <c r="C8" s="18" t="s">
        <v>818</v>
      </c>
      <c r="D8" s="18" t="s">
        <v>806</v>
      </c>
      <c r="E8" s="18">
        <v>1999</v>
      </c>
      <c r="F8" s="18" t="s">
        <v>13</v>
      </c>
      <c r="G8" s="18" t="s">
        <v>787</v>
      </c>
      <c r="H8" s="9" t="s">
        <v>1111</v>
      </c>
    </row>
    <row r="9" spans="1:29" ht="18">
      <c r="A9" s="8" t="str">
        <f t="shared" ref="A9:A39" si="1">CONCATENATE("RV_",B9,"_",D9,"_",G9,"_",E9)</f>
        <v>RV_DQ888332_USA_Raccoon_1997</v>
      </c>
      <c r="B9" s="18" t="s">
        <v>897</v>
      </c>
      <c r="C9" s="18" t="s">
        <v>827</v>
      </c>
      <c r="D9" s="18" t="s">
        <v>180</v>
      </c>
      <c r="E9" s="21">
        <v>1997</v>
      </c>
      <c r="F9" s="18" t="s">
        <v>13</v>
      </c>
      <c r="G9" s="18" t="s">
        <v>787</v>
      </c>
      <c r="H9" s="9" t="s">
        <v>1111</v>
      </c>
      <c r="K9" s="88"/>
      <c r="L9" s="89"/>
      <c r="M9" s="89"/>
      <c r="Q9" s="97" t="s">
        <v>3322</v>
      </c>
      <c r="R9" s="90"/>
      <c r="S9" s="41">
        <f>AVERAGE(S2:S7)</f>
        <v>0.73499999999999999</v>
      </c>
      <c r="T9" s="41">
        <f>((T3*63)+(T5*5)+(T6*5)+(T7*1))/74</f>
        <v>0.79040540540540538</v>
      </c>
      <c r="U9" s="41"/>
      <c r="V9" s="41">
        <f>AVERAGE(V2:V7)</f>
        <v>0.73499999999999999</v>
      </c>
      <c r="W9" s="41">
        <f>((W2*105)+(W5*6)+(W6*5)+(W7*1))/117</f>
        <v>0.796982905982906</v>
      </c>
      <c r="Y9" s="41">
        <f>AVERAGE(Y2:Y7)</f>
        <v>4.9399999999999999E-2</v>
      </c>
      <c r="Z9" s="41">
        <f>((Z3*63)+(Z5*5)+(Z7*1))/69</f>
        <v>2.7869565217391305E-2</v>
      </c>
      <c r="AA9" s="41"/>
      <c r="AB9" s="41">
        <f>AVERAGE(AB2:AB7)</f>
        <v>4.9399999999999999E-2</v>
      </c>
      <c r="AC9" s="41">
        <f>((AC2*105)+(AC5*6)+(AC7*1))/112</f>
        <v>2.6776785714285711E-2</v>
      </c>
    </row>
    <row r="10" spans="1:29" ht="18">
      <c r="A10" s="8" t="str">
        <f t="shared" si="1"/>
        <v>RV_DQ888333_USA_Raccoon_1993</v>
      </c>
      <c r="B10" s="18" t="s">
        <v>898</v>
      </c>
      <c r="C10" s="18" t="s">
        <v>829</v>
      </c>
      <c r="D10" s="18" t="s">
        <v>180</v>
      </c>
      <c r="E10" s="21">
        <v>1993</v>
      </c>
      <c r="F10" s="18" t="s">
        <v>13</v>
      </c>
      <c r="G10" s="18" t="s">
        <v>787</v>
      </c>
      <c r="H10" s="9" t="s">
        <v>1111</v>
      </c>
      <c r="Q10" s="97" t="s">
        <v>7</v>
      </c>
      <c r="S10" s="98">
        <f>STDEV(S2:S7)/SQRT(4)</f>
        <v>4.6147589319486648E-2</v>
      </c>
      <c r="T10" s="98">
        <f>STDEV(T3:T7)/SQRT(4)</f>
        <v>4.4190873869311358E-2</v>
      </c>
      <c r="U10" s="98"/>
      <c r="V10" s="98">
        <f>STDEV(V2:V7)/SQRT(4)</f>
        <v>4.6147589319486648E-2</v>
      </c>
      <c r="W10" s="98">
        <f>STDEV(W2:W7)/SQRT(4)</f>
        <v>4.4190873869311358E-2</v>
      </c>
      <c r="Y10" s="98">
        <f>STDEV(Y2:Y7)/SQRT(4)</f>
        <v>2.1953359651770841E-2</v>
      </c>
      <c r="Z10" s="98">
        <f>STDEV(Z3:Z7)/SQRT(3)</f>
        <v>2.827270201116875E-2</v>
      </c>
      <c r="AA10" s="98"/>
      <c r="AB10" s="98">
        <f>STDEV(AB2:AB7)/SQRT(4)</f>
        <v>2.1953359651770841E-2</v>
      </c>
      <c r="AC10" s="98">
        <f>STDEV(AC2:AC7)/SQRT(3)</f>
        <v>2.827270201116875E-2</v>
      </c>
    </row>
    <row r="11" spans="1:29" ht="18">
      <c r="A11" s="8" t="str">
        <f t="shared" si="1"/>
        <v>RV_DQ888334_USA_Raccoon_2003</v>
      </c>
      <c r="B11" s="18" t="s">
        <v>899</v>
      </c>
      <c r="C11" s="18" t="s">
        <v>831</v>
      </c>
      <c r="D11" s="18" t="s">
        <v>180</v>
      </c>
      <c r="E11" s="21">
        <v>2003</v>
      </c>
      <c r="F11" s="18" t="s">
        <v>13</v>
      </c>
      <c r="G11" s="18" t="s">
        <v>787</v>
      </c>
      <c r="H11" s="9" t="s">
        <v>1111</v>
      </c>
      <c r="Q11" s="97"/>
      <c r="S11" s="98"/>
      <c r="T11" s="98"/>
      <c r="U11" s="98"/>
      <c r="V11" s="98"/>
      <c r="W11" s="98"/>
    </row>
    <row r="12" spans="1:29" ht="18">
      <c r="A12" s="8" t="str">
        <f t="shared" si="1"/>
        <v>RV_DQ888335_USA_Raccoon_2003</v>
      </c>
      <c r="B12" s="18" t="s">
        <v>900</v>
      </c>
      <c r="C12" s="18" t="s">
        <v>833</v>
      </c>
      <c r="D12" s="18" t="s">
        <v>180</v>
      </c>
      <c r="E12" s="21">
        <v>2003</v>
      </c>
      <c r="F12" s="18" t="s">
        <v>13</v>
      </c>
      <c r="G12" s="18" t="s">
        <v>787</v>
      </c>
      <c r="H12" s="9" t="s">
        <v>1111</v>
      </c>
      <c r="Q12" s="97"/>
      <c r="S12" s="98"/>
      <c r="T12" s="98"/>
      <c r="U12" s="98"/>
      <c r="V12" s="98"/>
      <c r="W12" s="98"/>
    </row>
    <row r="13" spans="1:29" ht="15">
      <c r="A13" s="8" t="str">
        <f t="shared" si="1"/>
        <v>RV_DQ888336_USA_Raccoon_2003</v>
      </c>
      <c r="B13" s="18" t="s">
        <v>901</v>
      </c>
      <c r="C13" s="18" t="s">
        <v>835</v>
      </c>
      <c r="D13" s="18" t="s">
        <v>180</v>
      </c>
      <c r="E13" s="21">
        <v>2003</v>
      </c>
      <c r="F13" s="18" t="s">
        <v>13</v>
      </c>
      <c r="G13" s="18" t="s">
        <v>787</v>
      </c>
      <c r="H13" s="9" t="s">
        <v>1111</v>
      </c>
    </row>
    <row r="14" spans="1:29" ht="15">
      <c r="A14" s="8" t="str">
        <f t="shared" si="1"/>
        <v>RV_DQ888337_USA_Raccoon_2003</v>
      </c>
      <c r="B14" s="18" t="s">
        <v>902</v>
      </c>
      <c r="C14" s="18" t="s">
        <v>837</v>
      </c>
      <c r="D14" s="18" t="s">
        <v>180</v>
      </c>
      <c r="E14" s="21">
        <v>2003</v>
      </c>
      <c r="F14" s="18" t="s">
        <v>13</v>
      </c>
      <c r="G14" s="18" t="s">
        <v>787</v>
      </c>
      <c r="H14" s="9" t="s">
        <v>1111</v>
      </c>
    </row>
    <row r="15" spans="1:29" ht="15">
      <c r="A15" s="8" t="str">
        <f t="shared" si="1"/>
        <v>RV_DQ888338_USA_Raccoon_2004</v>
      </c>
      <c r="B15" s="18" t="s">
        <v>903</v>
      </c>
      <c r="C15" s="18" t="s">
        <v>839</v>
      </c>
      <c r="D15" s="18" t="s">
        <v>180</v>
      </c>
      <c r="E15" s="21">
        <v>2004</v>
      </c>
      <c r="F15" s="18" t="s">
        <v>13</v>
      </c>
      <c r="G15" s="18" t="s">
        <v>787</v>
      </c>
      <c r="H15" s="9" t="s">
        <v>1111</v>
      </c>
    </row>
    <row r="16" spans="1:29" ht="15">
      <c r="A16" s="8" t="str">
        <f t="shared" si="1"/>
        <v>RV_DQ888339_USA_Raccoon_2004</v>
      </c>
      <c r="B16" s="18" t="s">
        <v>904</v>
      </c>
      <c r="C16" s="18" t="s">
        <v>841</v>
      </c>
      <c r="D16" s="18" t="s">
        <v>180</v>
      </c>
      <c r="E16" s="21">
        <v>2004</v>
      </c>
      <c r="F16" s="18" t="s">
        <v>13</v>
      </c>
      <c r="G16" s="18" t="s">
        <v>787</v>
      </c>
      <c r="H16" s="9" t="s">
        <v>1111</v>
      </c>
      <c r="K16" s="63"/>
      <c r="L16" s="58"/>
      <c r="M16" s="58"/>
      <c r="N16" s="58"/>
      <c r="O16" s="58"/>
      <c r="P16" s="96"/>
      <c r="Q16" s="112"/>
      <c r="S16" s="47"/>
      <c r="T16" s="71"/>
      <c r="U16" s="47"/>
      <c r="V16" s="47"/>
      <c r="W16" s="71"/>
    </row>
    <row r="17" spans="1:23" ht="15">
      <c r="A17" s="8" t="str">
        <f t="shared" si="1"/>
        <v>RV_DQ888340_USA_Raccoon_2004</v>
      </c>
      <c r="B17" s="18" t="s">
        <v>905</v>
      </c>
      <c r="C17" s="18" t="s">
        <v>843</v>
      </c>
      <c r="D17" s="18" t="s">
        <v>180</v>
      </c>
      <c r="E17" s="21">
        <v>2004</v>
      </c>
      <c r="F17" s="18" t="s">
        <v>13</v>
      </c>
      <c r="G17" s="18" t="s">
        <v>787</v>
      </c>
      <c r="H17" s="9" t="s">
        <v>1111</v>
      </c>
      <c r="K17" s="63"/>
      <c r="L17" s="58"/>
      <c r="M17" s="58"/>
      <c r="N17" s="58"/>
      <c r="O17" s="58"/>
      <c r="P17" s="115"/>
      <c r="Q17" s="114"/>
      <c r="S17" s="47"/>
      <c r="T17" s="47"/>
      <c r="U17" s="47"/>
      <c r="V17" s="47"/>
      <c r="W17" s="47"/>
    </row>
    <row r="18" spans="1:23" ht="15">
      <c r="A18" s="8" t="str">
        <f t="shared" si="1"/>
        <v>RV_DQ888341_USA_Raccoon_2004</v>
      </c>
      <c r="B18" s="18" t="s">
        <v>906</v>
      </c>
      <c r="C18" s="18" t="s">
        <v>845</v>
      </c>
      <c r="D18" s="18" t="s">
        <v>180</v>
      </c>
      <c r="E18" s="21">
        <v>2004</v>
      </c>
      <c r="F18" s="18" t="s">
        <v>13</v>
      </c>
      <c r="G18" s="18" t="s">
        <v>787</v>
      </c>
      <c r="H18" s="9" t="s">
        <v>1111</v>
      </c>
      <c r="K18" s="63"/>
      <c r="L18" s="58"/>
      <c r="M18" s="58"/>
      <c r="N18" s="58"/>
      <c r="O18" s="58"/>
      <c r="P18" s="96"/>
      <c r="Q18" s="114"/>
      <c r="S18" s="47"/>
      <c r="T18" s="47"/>
      <c r="U18" s="47"/>
      <c r="V18" s="47"/>
      <c r="W18" s="47"/>
    </row>
    <row r="19" spans="1:23" ht="15">
      <c r="A19" s="8" t="str">
        <f t="shared" si="1"/>
        <v>RV_DQ888342_USA_Raccoon_1987</v>
      </c>
      <c r="B19" s="18" t="s">
        <v>907</v>
      </c>
      <c r="C19" s="18" t="s">
        <v>847</v>
      </c>
      <c r="D19" s="18" t="s">
        <v>180</v>
      </c>
      <c r="E19" s="21">
        <v>1987</v>
      </c>
      <c r="F19" s="18" t="s">
        <v>13</v>
      </c>
      <c r="G19" s="18" t="s">
        <v>787</v>
      </c>
      <c r="H19" s="9" t="s">
        <v>1111</v>
      </c>
      <c r="K19" s="63"/>
      <c r="L19" s="58"/>
      <c r="M19" s="58"/>
      <c r="N19" s="58"/>
      <c r="O19" s="57"/>
      <c r="P19" s="57"/>
      <c r="Q19" s="112"/>
      <c r="S19" s="43"/>
      <c r="T19" s="43"/>
      <c r="U19" s="43"/>
      <c r="V19" s="43"/>
      <c r="W19" s="43"/>
    </row>
    <row r="20" spans="1:23" ht="15">
      <c r="A20" s="8" t="str">
        <f t="shared" si="1"/>
        <v>RV_DQ888343_USA_Raccoon_1992</v>
      </c>
      <c r="B20" s="18" t="s">
        <v>908</v>
      </c>
      <c r="C20" s="18" t="s">
        <v>805</v>
      </c>
      <c r="D20" s="18" t="s">
        <v>180</v>
      </c>
      <c r="E20" s="21">
        <v>1992</v>
      </c>
      <c r="F20" s="18" t="s">
        <v>13</v>
      </c>
      <c r="G20" s="18" t="s">
        <v>787</v>
      </c>
      <c r="H20" s="9" t="s">
        <v>1111</v>
      </c>
    </row>
    <row r="21" spans="1:23" ht="18">
      <c r="A21" s="8" t="str">
        <f t="shared" si="1"/>
        <v>RV_DQ888344_USA_Raccoon_1982</v>
      </c>
      <c r="B21" s="18" t="s">
        <v>909</v>
      </c>
      <c r="C21" s="18" t="s">
        <v>850</v>
      </c>
      <c r="D21" s="18" t="s">
        <v>180</v>
      </c>
      <c r="E21" s="21">
        <v>1982</v>
      </c>
      <c r="F21" s="18" t="s">
        <v>13</v>
      </c>
      <c r="G21" s="18" t="s">
        <v>787</v>
      </c>
      <c r="H21" s="9" t="s">
        <v>1111</v>
      </c>
      <c r="Q21" s="97"/>
      <c r="R21" s="90"/>
      <c r="S21" s="41"/>
      <c r="T21" s="41"/>
      <c r="U21" s="41"/>
      <c r="V21" s="41"/>
      <c r="W21" s="41"/>
    </row>
    <row r="22" spans="1:23" ht="18">
      <c r="A22" s="8" t="str">
        <f t="shared" si="1"/>
        <v>RV_DQ888345_USA_Raccoon_1982</v>
      </c>
      <c r="B22" s="18" t="s">
        <v>910</v>
      </c>
      <c r="C22" s="18" t="s">
        <v>852</v>
      </c>
      <c r="D22" s="18" t="s">
        <v>180</v>
      </c>
      <c r="E22" s="21">
        <v>1982</v>
      </c>
      <c r="F22" s="18" t="s">
        <v>13</v>
      </c>
      <c r="G22" s="18" t="s">
        <v>787</v>
      </c>
      <c r="H22" s="9" t="s">
        <v>1111</v>
      </c>
      <c r="Q22" s="97"/>
      <c r="S22" s="98"/>
      <c r="T22" s="98"/>
      <c r="U22" s="98"/>
      <c r="V22" s="98"/>
      <c r="W22" s="98"/>
    </row>
    <row r="23" spans="1:23" ht="18">
      <c r="A23" s="8" t="str">
        <f t="shared" si="1"/>
        <v>RV_DQ888346_USA_Raccoon_1992</v>
      </c>
      <c r="B23" s="18" t="s">
        <v>911</v>
      </c>
      <c r="C23" s="18" t="s">
        <v>854</v>
      </c>
      <c r="D23" s="18" t="s">
        <v>180</v>
      </c>
      <c r="E23" s="21">
        <v>1992</v>
      </c>
      <c r="F23" s="18" t="s">
        <v>13</v>
      </c>
      <c r="G23" s="18" t="s">
        <v>787</v>
      </c>
      <c r="H23" s="9" t="s">
        <v>1111</v>
      </c>
      <c r="Q23" s="97"/>
      <c r="S23" s="98"/>
      <c r="T23" s="98"/>
      <c r="U23" s="98"/>
      <c r="V23" s="98"/>
      <c r="W23" s="98"/>
    </row>
    <row r="24" spans="1:23" ht="18">
      <c r="A24" s="8" t="str">
        <f t="shared" si="1"/>
        <v>RV_DQ888347_USA_Raccoon_1992</v>
      </c>
      <c r="B24" s="18" t="s">
        <v>912</v>
      </c>
      <c r="C24" s="18" t="s">
        <v>797</v>
      </c>
      <c r="D24" s="18" t="s">
        <v>180</v>
      </c>
      <c r="E24" s="21">
        <v>1992</v>
      </c>
      <c r="F24" s="18" t="s">
        <v>13</v>
      </c>
      <c r="G24" s="18" t="s">
        <v>787</v>
      </c>
      <c r="H24" s="9" t="s">
        <v>1111</v>
      </c>
      <c r="Q24" s="97"/>
      <c r="S24" s="98"/>
      <c r="T24" s="98"/>
      <c r="U24" s="98"/>
      <c r="V24" s="98"/>
      <c r="W24" s="98"/>
    </row>
    <row r="25" spans="1:23" ht="18">
      <c r="A25" s="8" t="str">
        <f t="shared" si="1"/>
        <v>RV_DQ888348_USA_Raccoon_1992</v>
      </c>
      <c r="B25" s="18" t="s">
        <v>913</v>
      </c>
      <c r="C25" s="18" t="s">
        <v>804</v>
      </c>
      <c r="D25" s="18" t="s">
        <v>180</v>
      </c>
      <c r="E25" s="21">
        <v>1992</v>
      </c>
      <c r="F25" s="18" t="s">
        <v>13</v>
      </c>
      <c r="G25" s="18" t="s">
        <v>787</v>
      </c>
      <c r="H25" s="9" t="s">
        <v>1111</v>
      </c>
      <c r="Q25" s="97"/>
      <c r="S25" s="98"/>
      <c r="T25" s="98"/>
      <c r="U25" s="98"/>
      <c r="V25" s="98"/>
      <c r="W25" s="98"/>
    </row>
    <row r="26" spans="1:23" ht="18">
      <c r="A26" s="8" t="str">
        <f t="shared" si="1"/>
        <v>RV_DQ888349_USA_Raccoon_1992</v>
      </c>
      <c r="B26" s="18" t="s">
        <v>914</v>
      </c>
      <c r="C26" s="18" t="s">
        <v>799</v>
      </c>
      <c r="D26" s="18" t="s">
        <v>180</v>
      </c>
      <c r="E26" s="21">
        <v>1992</v>
      </c>
      <c r="F26" s="18" t="s">
        <v>13</v>
      </c>
      <c r="G26" s="18" t="s">
        <v>787</v>
      </c>
      <c r="H26" s="9" t="s">
        <v>1111</v>
      </c>
      <c r="Q26" s="97"/>
      <c r="S26" s="98"/>
      <c r="T26" s="98"/>
      <c r="U26" s="98"/>
      <c r="V26" s="98"/>
      <c r="W26" s="98"/>
    </row>
    <row r="27" spans="1:23" ht="15">
      <c r="A27" s="8" t="str">
        <f t="shared" si="1"/>
        <v>RV_DQ888350_USA_Raccoon_1994</v>
      </c>
      <c r="B27" s="18" t="s">
        <v>915</v>
      </c>
      <c r="C27" s="18" t="s">
        <v>859</v>
      </c>
      <c r="D27" s="18" t="s">
        <v>180</v>
      </c>
      <c r="E27" s="21">
        <v>1994</v>
      </c>
      <c r="F27" s="18" t="s">
        <v>13</v>
      </c>
      <c r="G27" s="18" t="s">
        <v>787</v>
      </c>
      <c r="H27" s="9" t="s">
        <v>1111</v>
      </c>
    </row>
    <row r="28" spans="1:23" ht="15">
      <c r="A28" s="8" t="str">
        <f t="shared" si="1"/>
        <v>RV_DQ888351_USA_Raccoon_2003</v>
      </c>
      <c r="B28" s="18" t="s">
        <v>916</v>
      </c>
      <c r="C28" s="18" t="s">
        <v>861</v>
      </c>
      <c r="D28" s="18" t="s">
        <v>180</v>
      </c>
      <c r="E28" s="21">
        <v>2003</v>
      </c>
      <c r="F28" s="18" t="s">
        <v>13</v>
      </c>
      <c r="G28" s="18" t="s">
        <v>787</v>
      </c>
      <c r="H28" s="9" t="s">
        <v>1111</v>
      </c>
      <c r="K28" s="64"/>
      <c r="L28" s="58"/>
      <c r="M28" s="58"/>
      <c r="N28" s="58"/>
      <c r="O28" s="57"/>
      <c r="P28" s="57"/>
      <c r="Q28" s="112"/>
      <c r="S28" s="47"/>
      <c r="T28" s="47"/>
      <c r="U28" s="47"/>
      <c r="V28" s="47"/>
      <c r="W28" s="47"/>
    </row>
    <row r="29" spans="1:23" ht="15">
      <c r="A29" s="8" t="str">
        <f t="shared" si="1"/>
        <v>RV_DQ888352_USA_Raccoon_2003</v>
      </c>
      <c r="B29" s="18" t="s">
        <v>917</v>
      </c>
      <c r="C29" s="18" t="s">
        <v>863</v>
      </c>
      <c r="D29" s="18" t="s">
        <v>180</v>
      </c>
      <c r="E29" s="21">
        <v>2003</v>
      </c>
      <c r="F29" s="18" t="s">
        <v>13</v>
      </c>
      <c r="G29" s="18" t="s">
        <v>787</v>
      </c>
      <c r="H29" s="9" t="s">
        <v>1111</v>
      </c>
      <c r="K29" s="64"/>
      <c r="L29" s="58"/>
      <c r="M29" s="58"/>
      <c r="N29" s="58"/>
      <c r="O29" s="57"/>
      <c r="P29" s="95"/>
      <c r="Q29" s="112"/>
      <c r="S29" s="47"/>
      <c r="T29" s="47"/>
      <c r="U29" s="47"/>
      <c r="V29" s="47"/>
      <c r="W29" s="47"/>
    </row>
    <row r="30" spans="1:23" ht="15">
      <c r="A30" s="8" t="str">
        <f t="shared" si="1"/>
        <v>RV_DQ888353_USA_Raccoon_2004</v>
      </c>
      <c r="B30" s="18" t="s">
        <v>918</v>
      </c>
      <c r="C30" s="18" t="s">
        <v>865</v>
      </c>
      <c r="D30" s="18" t="s">
        <v>180</v>
      </c>
      <c r="E30" s="21">
        <v>2004</v>
      </c>
      <c r="F30" s="18" t="s">
        <v>13</v>
      </c>
      <c r="G30" s="18" t="s">
        <v>787</v>
      </c>
      <c r="H30" s="9" t="s">
        <v>1111</v>
      </c>
    </row>
    <row r="31" spans="1:23" ht="18">
      <c r="A31" s="8" t="str">
        <f t="shared" si="1"/>
        <v>RV_DQ888354_USA_Raccoon_2003</v>
      </c>
      <c r="B31" s="18" t="s">
        <v>919</v>
      </c>
      <c r="C31" s="18" t="s">
        <v>867</v>
      </c>
      <c r="D31" s="18" t="s">
        <v>180</v>
      </c>
      <c r="E31" s="21">
        <v>2003</v>
      </c>
      <c r="F31" s="18" t="s">
        <v>13</v>
      </c>
      <c r="G31" s="18" t="s">
        <v>787</v>
      </c>
      <c r="H31" s="9" t="s">
        <v>1111</v>
      </c>
      <c r="Q31" s="97"/>
      <c r="R31" s="90"/>
      <c r="S31" s="41"/>
      <c r="T31" s="41"/>
      <c r="U31" s="41"/>
      <c r="V31" s="41"/>
      <c r="W31" s="41"/>
    </row>
    <row r="32" spans="1:23" ht="18">
      <c r="A32" s="8" t="str">
        <f t="shared" si="1"/>
        <v>RV_DQ888355_USA_Raccoon_1984</v>
      </c>
      <c r="B32" s="18" t="s">
        <v>920</v>
      </c>
      <c r="C32" s="18" t="s">
        <v>869</v>
      </c>
      <c r="D32" s="18" t="s">
        <v>180</v>
      </c>
      <c r="E32" s="21">
        <v>1984</v>
      </c>
      <c r="F32" s="18" t="s">
        <v>13</v>
      </c>
      <c r="G32" s="18" t="s">
        <v>787</v>
      </c>
      <c r="H32" s="9" t="s">
        <v>1111</v>
      </c>
      <c r="Q32" s="97"/>
      <c r="S32" s="98"/>
      <c r="T32" s="98"/>
      <c r="U32" s="98"/>
      <c r="V32" s="98"/>
      <c r="W32" s="98"/>
    </row>
    <row r="33" spans="1:15" ht="15">
      <c r="A33" s="8" t="str">
        <f t="shared" si="1"/>
        <v>RV_DQ888356_USA_Raccoon_1984</v>
      </c>
      <c r="B33" s="18" t="s">
        <v>921</v>
      </c>
      <c r="C33" s="18">
        <v>1747</v>
      </c>
      <c r="D33" s="18" t="s">
        <v>180</v>
      </c>
      <c r="E33" s="21">
        <v>1984</v>
      </c>
      <c r="F33" s="18" t="s">
        <v>13</v>
      </c>
      <c r="G33" s="18" t="s">
        <v>787</v>
      </c>
      <c r="H33" s="9" t="s">
        <v>1111</v>
      </c>
    </row>
    <row r="34" spans="1:15" ht="15">
      <c r="A34" s="8" t="str">
        <f t="shared" si="1"/>
        <v>RV_DQ888357_USA_Raccoon_1989</v>
      </c>
      <c r="B34" s="18" t="s">
        <v>922</v>
      </c>
      <c r="C34" s="18" t="s">
        <v>872</v>
      </c>
      <c r="D34" s="18" t="s">
        <v>180</v>
      </c>
      <c r="E34" s="21">
        <v>1989</v>
      </c>
      <c r="F34" s="18" t="s">
        <v>13</v>
      </c>
      <c r="G34" s="18" t="s">
        <v>787</v>
      </c>
      <c r="H34" s="9" t="s">
        <v>1111</v>
      </c>
    </row>
    <row r="35" spans="1:15" ht="15">
      <c r="A35" s="8" t="str">
        <f t="shared" si="1"/>
        <v>RV_DQ888358_USA_Raccoon_1992</v>
      </c>
      <c r="B35" s="18" t="s">
        <v>923</v>
      </c>
      <c r="C35" s="18" t="s">
        <v>874</v>
      </c>
      <c r="D35" s="18" t="s">
        <v>180</v>
      </c>
      <c r="E35" s="21">
        <v>1992</v>
      </c>
      <c r="F35" s="18" t="s">
        <v>13</v>
      </c>
      <c r="G35" s="18" t="s">
        <v>787</v>
      </c>
      <c r="H35" s="9" t="s">
        <v>1111</v>
      </c>
      <c r="L35" s="44"/>
      <c r="M35" s="44"/>
      <c r="O35" s="35"/>
    </row>
    <row r="36" spans="1:15" ht="15">
      <c r="A36" s="8" t="str">
        <f t="shared" si="1"/>
        <v>RV_DQ888359_USA_Raccoon_1992</v>
      </c>
      <c r="B36" s="18" t="s">
        <v>924</v>
      </c>
      <c r="C36" s="18" t="s">
        <v>876</v>
      </c>
      <c r="D36" s="18" t="s">
        <v>180</v>
      </c>
      <c r="E36" s="21">
        <v>1992</v>
      </c>
      <c r="F36" s="18" t="s">
        <v>13</v>
      </c>
      <c r="G36" s="18" t="s">
        <v>787</v>
      </c>
      <c r="H36" s="9" t="s">
        <v>1111</v>
      </c>
    </row>
    <row r="37" spans="1:15" ht="15">
      <c r="A37" s="8" t="str">
        <f t="shared" si="1"/>
        <v>RV_DQ888360_USA_Raccoon_1994</v>
      </c>
      <c r="B37" s="18" t="s">
        <v>925</v>
      </c>
      <c r="C37" s="18" t="s">
        <v>878</v>
      </c>
      <c r="D37" s="18" t="s">
        <v>180</v>
      </c>
      <c r="E37" s="21">
        <v>1994</v>
      </c>
      <c r="F37" s="18" t="s">
        <v>13</v>
      </c>
      <c r="G37" s="18" t="s">
        <v>787</v>
      </c>
      <c r="H37" s="9" t="s">
        <v>1111</v>
      </c>
    </row>
    <row r="38" spans="1:15" ht="15">
      <c r="A38" s="8" t="str">
        <f t="shared" si="1"/>
        <v>RV_DQ888361_USA_Raccoon_1994</v>
      </c>
      <c r="B38" s="18" t="s">
        <v>926</v>
      </c>
      <c r="C38" s="18" t="s">
        <v>880</v>
      </c>
      <c r="D38" s="18" t="s">
        <v>180</v>
      </c>
      <c r="E38" s="21">
        <v>1994</v>
      </c>
      <c r="F38" s="18" t="s">
        <v>13</v>
      </c>
      <c r="G38" s="18" t="s">
        <v>787</v>
      </c>
      <c r="H38" s="9" t="s">
        <v>1111</v>
      </c>
    </row>
    <row r="39" spans="1:15" ht="15">
      <c r="A39" s="8" t="str">
        <f t="shared" si="1"/>
        <v>RV_DQ888362_USA_Raccoon_1994</v>
      </c>
      <c r="B39" s="18" t="s">
        <v>927</v>
      </c>
      <c r="C39" s="18" t="s">
        <v>882</v>
      </c>
      <c r="D39" s="18" t="s">
        <v>180</v>
      </c>
      <c r="E39" s="21">
        <v>1994</v>
      </c>
      <c r="F39" s="18" t="s">
        <v>13</v>
      </c>
      <c r="G39" s="18" t="s">
        <v>787</v>
      </c>
      <c r="H39" s="9" t="s">
        <v>1111</v>
      </c>
    </row>
    <row r="40" spans="1:15" ht="15">
      <c r="A40" s="8" t="str">
        <f t="shared" ref="A40:A71" si="2">CONCATENATE("RV_",B40,"_",D40,"_",G40,"_",E40)</f>
        <v>RV_DQ888363_USA_Raccoon_1987</v>
      </c>
      <c r="B40" s="18" t="s">
        <v>928</v>
      </c>
      <c r="C40" s="18" t="s">
        <v>884</v>
      </c>
      <c r="D40" s="18" t="s">
        <v>180</v>
      </c>
      <c r="E40" s="21">
        <v>1987</v>
      </c>
      <c r="F40" s="18" t="s">
        <v>13</v>
      </c>
      <c r="G40" s="18" t="s">
        <v>787</v>
      </c>
      <c r="H40" s="9" t="s">
        <v>1111</v>
      </c>
    </row>
    <row r="41" spans="1:15" ht="15">
      <c r="A41" s="8" t="str">
        <f t="shared" si="2"/>
        <v>RV_DQ888364_USA_Raccoon_2002</v>
      </c>
      <c r="B41" s="18" t="s">
        <v>929</v>
      </c>
      <c r="C41" s="18" t="s">
        <v>886</v>
      </c>
      <c r="D41" s="18" t="s">
        <v>180</v>
      </c>
      <c r="E41" s="21">
        <v>2002</v>
      </c>
      <c r="F41" s="18" t="s">
        <v>13</v>
      </c>
      <c r="G41" s="18" t="s">
        <v>787</v>
      </c>
      <c r="H41" s="9" t="s">
        <v>1111</v>
      </c>
    </row>
    <row r="42" spans="1:15" ht="15">
      <c r="A42" s="8" t="str">
        <f t="shared" si="2"/>
        <v>RV_DQ888365_USA_Raccoon_2002</v>
      </c>
      <c r="B42" s="18" t="s">
        <v>930</v>
      </c>
      <c r="C42" s="18" t="s">
        <v>888</v>
      </c>
      <c r="D42" s="18" t="s">
        <v>180</v>
      </c>
      <c r="E42" s="21">
        <v>2002</v>
      </c>
      <c r="F42" s="18" t="s">
        <v>13</v>
      </c>
      <c r="G42" s="18" t="s">
        <v>787</v>
      </c>
      <c r="H42" s="9" t="s">
        <v>1111</v>
      </c>
    </row>
    <row r="43" spans="1:15" ht="15">
      <c r="A43" s="8" t="str">
        <f t="shared" si="2"/>
        <v>RV_DQ888366_USA_Raccoon_2002</v>
      </c>
      <c r="B43" s="18" t="s">
        <v>931</v>
      </c>
      <c r="C43" s="18" t="s">
        <v>890</v>
      </c>
      <c r="D43" s="18" t="s">
        <v>180</v>
      </c>
      <c r="E43" s="21">
        <v>2002</v>
      </c>
      <c r="F43" s="18" t="s">
        <v>13</v>
      </c>
      <c r="G43" s="18" t="s">
        <v>787</v>
      </c>
      <c r="H43" s="9" t="s">
        <v>1111</v>
      </c>
    </row>
    <row r="44" spans="1:15" ht="15">
      <c r="A44" s="8" t="str">
        <f t="shared" si="2"/>
        <v>RV_DQ888367_USA_Raccoon_2002</v>
      </c>
      <c r="B44" s="18" t="s">
        <v>932</v>
      </c>
      <c r="C44" s="18" t="s">
        <v>892</v>
      </c>
      <c r="D44" s="18" t="s">
        <v>180</v>
      </c>
      <c r="E44" s="21">
        <v>2002</v>
      </c>
      <c r="F44" s="18" t="s">
        <v>13</v>
      </c>
      <c r="G44" s="18" t="s">
        <v>787</v>
      </c>
      <c r="H44" s="9" t="s">
        <v>1111</v>
      </c>
    </row>
    <row r="45" spans="1:15" ht="15">
      <c r="A45" s="8" t="str">
        <f t="shared" si="2"/>
        <v>RV_DQ888368_USA_Raccoon_2002</v>
      </c>
      <c r="B45" s="18" t="s">
        <v>933</v>
      </c>
      <c r="C45" s="18" t="s">
        <v>894</v>
      </c>
      <c r="D45" s="18" t="s">
        <v>180</v>
      </c>
      <c r="E45" s="21">
        <v>2002</v>
      </c>
      <c r="F45" s="18" t="s">
        <v>13</v>
      </c>
      <c r="G45" s="18" t="s">
        <v>787</v>
      </c>
      <c r="H45" s="9" t="s">
        <v>1111</v>
      </c>
    </row>
    <row r="46" spans="1:15" ht="15">
      <c r="A46" s="8" t="str">
        <f t="shared" si="2"/>
        <v>RV_DQ888369_USA_Raccoon_2002</v>
      </c>
      <c r="B46" s="18" t="s">
        <v>934</v>
      </c>
      <c r="C46" s="18" t="s">
        <v>896</v>
      </c>
      <c r="D46" s="18" t="s">
        <v>180</v>
      </c>
      <c r="E46" s="21">
        <v>2002</v>
      </c>
      <c r="F46" s="18" t="s">
        <v>13</v>
      </c>
      <c r="G46" s="18" t="s">
        <v>787</v>
      </c>
      <c r="H46" s="9" t="s">
        <v>1111</v>
      </c>
    </row>
    <row r="47" spans="1:15" ht="15">
      <c r="A47" s="8" t="str">
        <f t="shared" si="2"/>
        <v>RV_EF025117_Canada_Raccoon_1992</v>
      </c>
      <c r="B47" s="18" t="s">
        <v>935</v>
      </c>
      <c r="C47" s="18" t="s">
        <v>936</v>
      </c>
      <c r="D47" s="18" t="s">
        <v>179</v>
      </c>
      <c r="E47" s="18">
        <v>1992</v>
      </c>
      <c r="F47" s="18" t="s">
        <v>13</v>
      </c>
      <c r="G47" s="18" t="s">
        <v>787</v>
      </c>
      <c r="H47" s="9" t="s">
        <v>1111</v>
      </c>
    </row>
    <row r="48" spans="1:15" ht="15">
      <c r="A48" s="8" t="str">
        <f t="shared" si="2"/>
        <v>RV_EF025122_Canada_Raccoon_1998</v>
      </c>
      <c r="B48" s="18" t="s">
        <v>937</v>
      </c>
      <c r="C48" s="18" t="s">
        <v>938</v>
      </c>
      <c r="D48" s="18" t="s">
        <v>179</v>
      </c>
      <c r="E48" s="18">
        <v>1998</v>
      </c>
      <c r="F48" s="18" t="s">
        <v>13</v>
      </c>
      <c r="G48" s="18" t="s">
        <v>787</v>
      </c>
      <c r="H48" s="9" t="s">
        <v>1111</v>
      </c>
    </row>
    <row r="49" spans="1:8" ht="15">
      <c r="A49" s="8" t="str">
        <f t="shared" si="2"/>
        <v>RV_EF508133_USA_Raccoon_2004</v>
      </c>
      <c r="B49" s="18" t="s">
        <v>939</v>
      </c>
      <c r="C49" s="18" t="s">
        <v>940</v>
      </c>
      <c r="D49" s="18" t="s">
        <v>180</v>
      </c>
      <c r="E49" s="21">
        <v>2004</v>
      </c>
      <c r="F49" s="18" t="s">
        <v>13</v>
      </c>
      <c r="G49" s="18" t="s">
        <v>787</v>
      </c>
      <c r="H49" s="9" t="s">
        <v>1111</v>
      </c>
    </row>
    <row r="50" spans="1:8" ht="15">
      <c r="A50" s="8" t="str">
        <f t="shared" si="2"/>
        <v>RV_EF508134_USA_Raccoon_2004</v>
      </c>
      <c r="B50" s="18" t="s">
        <v>941</v>
      </c>
      <c r="C50" s="18" t="s">
        <v>942</v>
      </c>
      <c r="D50" s="18" t="s">
        <v>180</v>
      </c>
      <c r="E50" s="21">
        <v>2004</v>
      </c>
      <c r="F50" s="18" t="s">
        <v>13</v>
      </c>
      <c r="G50" s="18" t="s">
        <v>787</v>
      </c>
      <c r="H50" s="9" t="s">
        <v>1111</v>
      </c>
    </row>
    <row r="51" spans="1:8" ht="15">
      <c r="A51" s="8" t="str">
        <f t="shared" si="2"/>
        <v>RV_EF508135_USA_Raccoon_2003</v>
      </c>
      <c r="B51" s="18" t="s">
        <v>943</v>
      </c>
      <c r="C51" s="18" t="s">
        <v>944</v>
      </c>
      <c r="D51" s="18" t="s">
        <v>180</v>
      </c>
      <c r="E51" s="21">
        <v>2003</v>
      </c>
      <c r="F51" s="18" t="s">
        <v>13</v>
      </c>
      <c r="G51" s="18" t="s">
        <v>787</v>
      </c>
      <c r="H51" s="9" t="s">
        <v>1111</v>
      </c>
    </row>
    <row r="52" spans="1:8" ht="15">
      <c r="A52" s="8" t="str">
        <f t="shared" si="2"/>
        <v>RV_EF508136_USA_Raccoon_2002</v>
      </c>
      <c r="B52" s="18" t="s">
        <v>945</v>
      </c>
      <c r="C52" s="18" t="s">
        <v>946</v>
      </c>
      <c r="D52" s="18" t="s">
        <v>180</v>
      </c>
      <c r="E52" s="21">
        <v>2002</v>
      </c>
      <c r="F52" s="18" t="s">
        <v>13</v>
      </c>
      <c r="G52" s="18" t="s">
        <v>787</v>
      </c>
      <c r="H52" s="9" t="s">
        <v>1111</v>
      </c>
    </row>
    <row r="53" spans="1:8" ht="15">
      <c r="A53" s="8" t="str">
        <f t="shared" si="2"/>
        <v>RV_EF508137_USA_Raccoon_2002</v>
      </c>
      <c r="B53" s="18" t="s">
        <v>947</v>
      </c>
      <c r="C53" s="18" t="s">
        <v>948</v>
      </c>
      <c r="D53" s="18" t="s">
        <v>180</v>
      </c>
      <c r="E53" s="21">
        <v>2002</v>
      </c>
      <c r="F53" s="18" t="s">
        <v>13</v>
      </c>
      <c r="G53" s="18" t="s">
        <v>787</v>
      </c>
      <c r="H53" s="9" t="s">
        <v>1111</v>
      </c>
    </row>
    <row r="54" spans="1:8" ht="15">
      <c r="A54" s="8" t="str">
        <f t="shared" si="2"/>
        <v>RV_EF508138_USA_Raccoon_2003</v>
      </c>
      <c r="B54" s="18" t="s">
        <v>949</v>
      </c>
      <c r="C54" s="18" t="s">
        <v>950</v>
      </c>
      <c r="D54" s="18" t="s">
        <v>180</v>
      </c>
      <c r="E54" s="21">
        <v>2003</v>
      </c>
      <c r="F54" s="18" t="s">
        <v>13</v>
      </c>
      <c r="G54" s="18" t="s">
        <v>787</v>
      </c>
      <c r="H54" s="9" t="s">
        <v>1111</v>
      </c>
    </row>
    <row r="55" spans="1:8" ht="15">
      <c r="A55" s="8" t="str">
        <f t="shared" si="2"/>
        <v>RV_EU006544_USA_Raccoon_1997</v>
      </c>
      <c r="B55" s="18" t="s">
        <v>973</v>
      </c>
      <c r="C55" s="18" t="s">
        <v>974</v>
      </c>
      <c r="D55" s="18" t="s">
        <v>180</v>
      </c>
      <c r="E55" s="21">
        <v>1997</v>
      </c>
      <c r="F55" s="18" t="s">
        <v>13</v>
      </c>
      <c r="G55" s="18" t="s">
        <v>787</v>
      </c>
      <c r="H55" s="9" t="s">
        <v>1111</v>
      </c>
    </row>
    <row r="56" spans="1:8" ht="15">
      <c r="A56" s="8" t="str">
        <f t="shared" si="2"/>
        <v>RV_EU006545_USA_Raccoon_1997</v>
      </c>
      <c r="B56" s="18" t="s">
        <v>975</v>
      </c>
      <c r="C56" s="18" t="s">
        <v>976</v>
      </c>
      <c r="D56" s="18" t="s">
        <v>180</v>
      </c>
      <c r="E56" s="21">
        <v>1997</v>
      </c>
      <c r="F56" s="18" t="s">
        <v>13</v>
      </c>
      <c r="G56" s="18" t="s">
        <v>787</v>
      </c>
      <c r="H56" s="9" t="s">
        <v>1111</v>
      </c>
    </row>
    <row r="57" spans="1:8" ht="15">
      <c r="A57" s="8" t="str">
        <f t="shared" si="2"/>
        <v>RV_EU006546_USA_Raccoon_1997</v>
      </c>
      <c r="B57" s="18" t="s">
        <v>977</v>
      </c>
      <c r="C57" s="18" t="s">
        <v>978</v>
      </c>
      <c r="D57" s="18" t="s">
        <v>180</v>
      </c>
      <c r="E57" s="21">
        <v>1997</v>
      </c>
      <c r="F57" s="18" t="s">
        <v>13</v>
      </c>
      <c r="G57" s="18" t="s">
        <v>787</v>
      </c>
      <c r="H57" s="9" t="s">
        <v>1111</v>
      </c>
    </row>
    <row r="58" spans="1:8" ht="15">
      <c r="A58" s="8" t="str">
        <f t="shared" si="2"/>
        <v>RV_EU006547_USA_Raccoon_1996</v>
      </c>
      <c r="B58" s="18" t="s">
        <v>979</v>
      </c>
      <c r="C58" s="18" t="s">
        <v>980</v>
      </c>
      <c r="D58" s="18" t="s">
        <v>180</v>
      </c>
      <c r="E58" s="21">
        <v>1996</v>
      </c>
      <c r="F58" s="18" t="s">
        <v>13</v>
      </c>
      <c r="G58" s="18" t="s">
        <v>787</v>
      </c>
      <c r="H58" s="9" t="s">
        <v>1111</v>
      </c>
    </row>
    <row r="59" spans="1:8" ht="15">
      <c r="A59" s="8" t="str">
        <f t="shared" si="2"/>
        <v>RV_EU006548_USA_Raccoon_1997</v>
      </c>
      <c r="B59" s="18" t="s">
        <v>981</v>
      </c>
      <c r="C59" s="18" t="s">
        <v>982</v>
      </c>
      <c r="D59" s="18" t="s">
        <v>180</v>
      </c>
      <c r="E59" s="21">
        <v>1997</v>
      </c>
      <c r="F59" s="18" t="s">
        <v>13</v>
      </c>
      <c r="G59" s="18" t="s">
        <v>787</v>
      </c>
      <c r="H59" s="9" t="s">
        <v>1111</v>
      </c>
    </row>
    <row r="60" spans="1:8" ht="15">
      <c r="A60" s="8" t="str">
        <f t="shared" si="2"/>
        <v>RV_EU006549_USA_Raccoon_1997</v>
      </c>
      <c r="B60" s="18" t="s">
        <v>983</v>
      </c>
      <c r="C60" s="18" t="s">
        <v>984</v>
      </c>
      <c r="D60" s="18" t="s">
        <v>180</v>
      </c>
      <c r="E60" s="21">
        <v>1997</v>
      </c>
      <c r="F60" s="18" t="s">
        <v>13</v>
      </c>
      <c r="G60" s="18" t="s">
        <v>787</v>
      </c>
      <c r="H60" s="9" t="s">
        <v>1111</v>
      </c>
    </row>
    <row r="61" spans="1:8" ht="15">
      <c r="A61" s="8" t="str">
        <f t="shared" si="2"/>
        <v>RV_EU006550_USA_Raccoon_1997</v>
      </c>
      <c r="B61" s="18" t="s">
        <v>985</v>
      </c>
      <c r="C61" s="18" t="s">
        <v>986</v>
      </c>
      <c r="D61" s="18" t="s">
        <v>180</v>
      </c>
      <c r="E61" s="21">
        <v>1997</v>
      </c>
      <c r="F61" s="18" t="s">
        <v>13</v>
      </c>
      <c r="G61" s="18" t="s">
        <v>787</v>
      </c>
      <c r="H61" s="9" t="s">
        <v>1111</v>
      </c>
    </row>
    <row r="62" spans="1:8" ht="15">
      <c r="A62" s="8" t="str">
        <f t="shared" si="2"/>
        <v>RV_EU006551_USA_Raccoon_1997</v>
      </c>
      <c r="B62" s="18" t="s">
        <v>987</v>
      </c>
      <c r="C62" s="18" t="s">
        <v>988</v>
      </c>
      <c r="D62" s="18" t="s">
        <v>180</v>
      </c>
      <c r="E62" s="21">
        <v>1997</v>
      </c>
      <c r="F62" s="18" t="s">
        <v>13</v>
      </c>
      <c r="G62" s="18" t="s">
        <v>787</v>
      </c>
      <c r="H62" s="9" t="s">
        <v>1111</v>
      </c>
    </row>
    <row r="63" spans="1:8" ht="15">
      <c r="A63" s="8" t="str">
        <f t="shared" si="2"/>
        <v>RV_EU006552_USA_Raccoon_2004</v>
      </c>
      <c r="B63" s="18" t="s">
        <v>989</v>
      </c>
      <c r="C63" s="18" t="s">
        <v>990</v>
      </c>
      <c r="D63" s="18" t="s">
        <v>180</v>
      </c>
      <c r="E63" s="21">
        <v>2004</v>
      </c>
      <c r="F63" s="18" t="s">
        <v>13</v>
      </c>
      <c r="G63" s="18" t="s">
        <v>787</v>
      </c>
      <c r="H63" s="9" t="s">
        <v>1111</v>
      </c>
    </row>
    <row r="64" spans="1:8" ht="15">
      <c r="A64" s="8" t="str">
        <f t="shared" si="2"/>
        <v>RV_EU006553_USA_Raccoon_2004</v>
      </c>
      <c r="B64" s="18" t="s">
        <v>991</v>
      </c>
      <c r="C64" s="18" t="s">
        <v>992</v>
      </c>
      <c r="D64" s="18" t="s">
        <v>180</v>
      </c>
      <c r="E64" s="21">
        <v>2004</v>
      </c>
      <c r="F64" s="18" t="s">
        <v>13</v>
      </c>
      <c r="G64" s="18" t="s">
        <v>787</v>
      </c>
      <c r="H64" s="9" t="s">
        <v>1111</v>
      </c>
    </row>
    <row r="65" spans="1:8" ht="15">
      <c r="A65" s="8" t="str">
        <f t="shared" si="2"/>
        <v>RV_EU006554_USA_Raccoon_2004</v>
      </c>
      <c r="B65" s="18" t="s">
        <v>993</v>
      </c>
      <c r="C65" s="18" t="s">
        <v>994</v>
      </c>
      <c r="D65" s="18" t="s">
        <v>180</v>
      </c>
      <c r="E65" s="21">
        <v>2004</v>
      </c>
      <c r="F65" s="18" t="s">
        <v>13</v>
      </c>
      <c r="G65" s="18" t="s">
        <v>787</v>
      </c>
      <c r="H65" s="9" t="s">
        <v>1111</v>
      </c>
    </row>
    <row r="66" spans="1:8" ht="15">
      <c r="A66" s="8" t="str">
        <f t="shared" si="2"/>
        <v>RV_EU006555_USA_Raccoon_2004</v>
      </c>
      <c r="B66" s="18" t="s">
        <v>995</v>
      </c>
      <c r="C66" s="18" t="s">
        <v>996</v>
      </c>
      <c r="D66" s="18" t="s">
        <v>180</v>
      </c>
      <c r="E66" s="21">
        <v>2004</v>
      </c>
      <c r="F66" s="18" t="s">
        <v>13</v>
      </c>
      <c r="G66" s="18" t="s">
        <v>787</v>
      </c>
      <c r="H66" s="9" t="s">
        <v>1111</v>
      </c>
    </row>
    <row r="67" spans="1:8" ht="15">
      <c r="A67" s="8" t="str">
        <f t="shared" si="2"/>
        <v>RV_EU006556_USA_Raccoon_2004</v>
      </c>
      <c r="B67" s="18" t="s">
        <v>997</v>
      </c>
      <c r="C67" s="18" t="s">
        <v>998</v>
      </c>
      <c r="D67" s="18" t="s">
        <v>180</v>
      </c>
      <c r="E67" s="21">
        <v>2004</v>
      </c>
      <c r="F67" s="18" t="s">
        <v>13</v>
      </c>
      <c r="G67" s="18" t="s">
        <v>787</v>
      </c>
      <c r="H67" s="9" t="s">
        <v>1111</v>
      </c>
    </row>
    <row r="68" spans="1:8" ht="15">
      <c r="A68" s="8" t="str">
        <f t="shared" si="2"/>
        <v>RV_EU006557_USA_Raccoon_2004</v>
      </c>
      <c r="B68" s="18" t="s">
        <v>999</v>
      </c>
      <c r="C68" s="18" t="s">
        <v>1000</v>
      </c>
      <c r="D68" s="18" t="s">
        <v>180</v>
      </c>
      <c r="E68" s="21">
        <v>2004</v>
      </c>
      <c r="F68" s="18" t="s">
        <v>13</v>
      </c>
      <c r="G68" s="18" t="s">
        <v>787</v>
      </c>
      <c r="H68" s="9" t="s">
        <v>1111</v>
      </c>
    </row>
    <row r="69" spans="1:8" ht="15">
      <c r="A69" s="8" t="str">
        <f t="shared" si="2"/>
        <v>RV_EU006558_USA_Raccoon_2004</v>
      </c>
      <c r="B69" s="18" t="s">
        <v>1001</v>
      </c>
      <c r="C69" s="18" t="s">
        <v>1002</v>
      </c>
      <c r="D69" s="18" t="s">
        <v>180</v>
      </c>
      <c r="E69" s="21">
        <v>2004</v>
      </c>
      <c r="F69" s="18" t="s">
        <v>13</v>
      </c>
      <c r="G69" s="18" t="s">
        <v>787</v>
      </c>
      <c r="H69" s="9" t="s">
        <v>1111</v>
      </c>
    </row>
    <row r="70" spans="1:8" ht="15">
      <c r="A70" s="8" t="str">
        <f t="shared" si="2"/>
        <v>RV_EU006559_USA_Raccoon_2004</v>
      </c>
      <c r="B70" s="18" t="s">
        <v>1003</v>
      </c>
      <c r="C70" s="18" t="s">
        <v>1004</v>
      </c>
      <c r="D70" s="18" t="s">
        <v>180</v>
      </c>
      <c r="E70" s="21">
        <v>2004</v>
      </c>
      <c r="F70" s="18" t="s">
        <v>13</v>
      </c>
      <c r="G70" s="18" t="s">
        <v>787</v>
      </c>
      <c r="H70" s="9" t="s">
        <v>1111</v>
      </c>
    </row>
    <row r="71" spans="1:8" ht="15">
      <c r="A71" s="8" t="str">
        <f t="shared" si="2"/>
        <v>RV_EU006560_USA_Raccoon_2004</v>
      </c>
      <c r="B71" s="18" t="s">
        <v>1005</v>
      </c>
      <c r="C71" s="18" t="s">
        <v>1006</v>
      </c>
      <c r="D71" s="18" t="s">
        <v>180</v>
      </c>
      <c r="E71" s="21">
        <v>2004</v>
      </c>
      <c r="F71" s="18" t="s">
        <v>13</v>
      </c>
      <c r="G71" s="18" t="s">
        <v>787</v>
      </c>
      <c r="H71" s="9" t="s">
        <v>1111</v>
      </c>
    </row>
    <row r="72" spans="1:8" ht="15">
      <c r="A72" s="8" t="str">
        <f t="shared" ref="A72:A103" si="3">CONCATENATE("RV_",B72,"_",D72,"_",G72,"_",E72)</f>
        <v>RV_EU006561_USA_Raccoon_2004</v>
      </c>
      <c r="B72" s="18" t="s">
        <v>1007</v>
      </c>
      <c r="C72" s="18" t="s">
        <v>1008</v>
      </c>
      <c r="D72" s="18" t="s">
        <v>180</v>
      </c>
      <c r="E72" s="21">
        <v>2004</v>
      </c>
      <c r="F72" s="18" t="s">
        <v>13</v>
      </c>
      <c r="G72" s="18" t="s">
        <v>787</v>
      </c>
      <c r="H72" s="9" t="s">
        <v>1111</v>
      </c>
    </row>
    <row r="73" spans="1:8" ht="15">
      <c r="A73" s="8" t="str">
        <f t="shared" si="3"/>
        <v>RV_EU006562_USA_Raccoon_2004</v>
      </c>
      <c r="B73" s="18" t="s">
        <v>1009</v>
      </c>
      <c r="C73" s="18" t="s">
        <v>1010</v>
      </c>
      <c r="D73" s="18" t="s">
        <v>180</v>
      </c>
      <c r="E73" s="21">
        <v>2004</v>
      </c>
      <c r="F73" s="18" t="s">
        <v>13</v>
      </c>
      <c r="G73" s="18" t="s">
        <v>787</v>
      </c>
      <c r="H73" s="9" t="s">
        <v>1111</v>
      </c>
    </row>
    <row r="74" spans="1:8" ht="15">
      <c r="A74" s="8" t="str">
        <f t="shared" si="3"/>
        <v>RV_EU006563_USA_Raccoon_2004</v>
      </c>
      <c r="B74" s="18" t="s">
        <v>1011</v>
      </c>
      <c r="C74" s="18" t="s">
        <v>1012</v>
      </c>
      <c r="D74" s="18" t="s">
        <v>180</v>
      </c>
      <c r="E74" s="21">
        <v>2004</v>
      </c>
      <c r="F74" s="18" t="s">
        <v>13</v>
      </c>
      <c r="G74" s="18" t="s">
        <v>787</v>
      </c>
      <c r="H74" s="9" t="s">
        <v>1111</v>
      </c>
    </row>
    <row r="75" spans="1:8" ht="15">
      <c r="A75" s="8" t="str">
        <f t="shared" si="3"/>
        <v>RV_EU006564_USA_Raccoon_2004</v>
      </c>
      <c r="B75" s="18" t="s">
        <v>1013</v>
      </c>
      <c r="C75" s="18" t="s">
        <v>1014</v>
      </c>
      <c r="D75" s="18" t="s">
        <v>180</v>
      </c>
      <c r="E75" s="21">
        <v>2004</v>
      </c>
      <c r="F75" s="18" t="s">
        <v>13</v>
      </c>
      <c r="G75" s="18" t="s">
        <v>787</v>
      </c>
      <c r="H75" s="9" t="s">
        <v>1111</v>
      </c>
    </row>
    <row r="76" spans="1:8" ht="15">
      <c r="A76" s="8" t="str">
        <f t="shared" si="3"/>
        <v>RV_EU006565_USA_Raccoon_2004</v>
      </c>
      <c r="B76" s="18" t="s">
        <v>1015</v>
      </c>
      <c r="C76" s="18" t="s">
        <v>1016</v>
      </c>
      <c r="D76" s="18" t="s">
        <v>180</v>
      </c>
      <c r="E76" s="21">
        <v>2004</v>
      </c>
      <c r="F76" s="18" t="s">
        <v>13</v>
      </c>
      <c r="G76" s="18" t="s">
        <v>787</v>
      </c>
      <c r="H76" s="9" t="s">
        <v>1111</v>
      </c>
    </row>
    <row r="77" spans="1:8" ht="15">
      <c r="A77" s="8" t="str">
        <f t="shared" si="3"/>
        <v>RV_EU006566_USA_Raccoon_2004</v>
      </c>
      <c r="B77" s="18" t="s">
        <v>1017</v>
      </c>
      <c r="C77" s="18" t="s">
        <v>1018</v>
      </c>
      <c r="D77" s="18" t="s">
        <v>180</v>
      </c>
      <c r="E77" s="21">
        <v>2004</v>
      </c>
      <c r="F77" s="18" t="s">
        <v>13</v>
      </c>
      <c r="G77" s="18" t="s">
        <v>787</v>
      </c>
      <c r="H77" s="9" t="s">
        <v>1111</v>
      </c>
    </row>
    <row r="78" spans="1:8" ht="15">
      <c r="A78" s="8" t="str">
        <f t="shared" si="3"/>
        <v>RV_EU006567_USA_Raccoon_2004</v>
      </c>
      <c r="B78" s="18" t="s">
        <v>1019</v>
      </c>
      <c r="C78" s="18" t="s">
        <v>1020</v>
      </c>
      <c r="D78" s="18" t="s">
        <v>180</v>
      </c>
      <c r="E78" s="21">
        <v>2004</v>
      </c>
      <c r="F78" s="18" t="s">
        <v>13</v>
      </c>
      <c r="G78" s="18" t="s">
        <v>787</v>
      </c>
      <c r="H78" s="9" t="s">
        <v>1111</v>
      </c>
    </row>
    <row r="79" spans="1:8" ht="15">
      <c r="A79" s="8" t="str">
        <f t="shared" si="3"/>
        <v>RV_EU006568_USA_Raccoon_2003</v>
      </c>
      <c r="B79" s="18" t="s">
        <v>1021</v>
      </c>
      <c r="C79" s="18" t="s">
        <v>1022</v>
      </c>
      <c r="D79" s="18" t="s">
        <v>180</v>
      </c>
      <c r="E79" s="21">
        <v>2003</v>
      </c>
      <c r="F79" s="18" t="s">
        <v>13</v>
      </c>
      <c r="G79" s="18" t="s">
        <v>787</v>
      </c>
      <c r="H79" s="9" t="s">
        <v>1111</v>
      </c>
    </row>
    <row r="80" spans="1:8" ht="15">
      <c r="A80" s="8" t="str">
        <f t="shared" si="3"/>
        <v>RV_EU006569_USA_Raccoon_2004</v>
      </c>
      <c r="B80" s="18" t="s">
        <v>1023</v>
      </c>
      <c r="C80" s="18" t="s">
        <v>1024</v>
      </c>
      <c r="D80" s="18" t="s">
        <v>180</v>
      </c>
      <c r="E80" s="21">
        <v>2004</v>
      </c>
      <c r="F80" s="18" t="s">
        <v>13</v>
      </c>
      <c r="G80" s="18" t="s">
        <v>787</v>
      </c>
      <c r="H80" s="9" t="s">
        <v>1111</v>
      </c>
    </row>
    <row r="81" spans="1:8" ht="15">
      <c r="A81" s="8" t="str">
        <f t="shared" si="3"/>
        <v>RV_EU006570_USA_Raccoon_2004</v>
      </c>
      <c r="B81" s="18" t="s">
        <v>1025</v>
      </c>
      <c r="C81" s="18" t="s">
        <v>1026</v>
      </c>
      <c r="D81" s="18" t="s">
        <v>180</v>
      </c>
      <c r="E81" s="21">
        <v>2004</v>
      </c>
      <c r="F81" s="18" t="s">
        <v>13</v>
      </c>
      <c r="G81" s="18" t="s">
        <v>787</v>
      </c>
      <c r="H81" s="9" t="s">
        <v>1111</v>
      </c>
    </row>
    <row r="82" spans="1:8" ht="15">
      <c r="A82" s="8" t="str">
        <f t="shared" si="3"/>
        <v>RV_EU006571_USA_Raccoon_2004</v>
      </c>
      <c r="B82" s="18" t="s">
        <v>1027</v>
      </c>
      <c r="C82" s="18" t="s">
        <v>1028</v>
      </c>
      <c r="D82" s="18" t="s">
        <v>180</v>
      </c>
      <c r="E82" s="21">
        <v>2004</v>
      </c>
      <c r="F82" s="18" t="s">
        <v>13</v>
      </c>
      <c r="G82" s="18" t="s">
        <v>787</v>
      </c>
      <c r="H82" s="9" t="s">
        <v>1111</v>
      </c>
    </row>
    <row r="83" spans="1:8" ht="15">
      <c r="A83" s="8" t="str">
        <f t="shared" si="3"/>
        <v>RV_EU006572_USA_Raccoon_2004</v>
      </c>
      <c r="B83" s="18" t="s">
        <v>1029</v>
      </c>
      <c r="C83" s="18" t="s">
        <v>1030</v>
      </c>
      <c r="D83" s="18" t="s">
        <v>180</v>
      </c>
      <c r="E83" s="21">
        <v>2004</v>
      </c>
      <c r="F83" s="18" t="s">
        <v>13</v>
      </c>
      <c r="G83" s="18" t="s">
        <v>787</v>
      </c>
      <c r="H83" s="9" t="s">
        <v>1111</v>
      </c>
    </row>
    <row r="84" spans="1:8" ht="15">
      <c r="A84" s="8" t="str">
        <f t="shared" si="3"/>
        <v>RV_EU006573_USA_Raccoon_2004</v>
      </c>
      <c r="B84" s="18" t="s">
        <v>1031</v>
      </c>
      <c r="C84" s="18" t="s">
        <v>1032</v>
      </c>
      <c r="D84" s="18" t="s">
        <v>180</v>
      </c>
      <c r="E84" s="21">
        <v>2004</v>
      </c>
      <c r="F84" s="18" t="s">
        <v>13</v>
      </c>
      <c r="G84" s="18" t="s">
        <v>787</v>
      </c>
      <c r="H84" s="9" t="s">
        <v>1111</v>
      </c>
    </row>
    <row r="85" spans="1:8" ht="15">
      <c r="A85" s="8" t="str">
        <f t="shared" si="3"/>
        <v>RV_EU006574_USA_Raccoon_2004</v>
      </c>
      <c r="B85" s="18" t="s">
        <v>1033</v>
      </c>
      <c r="C85" s="18" t="s">
        <v>1034</v>
      </c>
      <c r="D85" s="18" t="s">
        <v>180</v>
      </c>
      <c r="E85" s="21">
        <v>2004</v>
      </c>
      <c r="F85" s="18" t="s">
        <v>13</v>
      </c>
      <c r="G85" s="18" t="s">
        <v>787</v>
      </c>
      <c r="H85" s="9" t="s">
        <v>1111</v>
      </c>
    </row>
    <row r="86" spans="1:8" ht="15">
      <c r="A86" s="8" t="str">
        <f t="shared" si="3"/>
        <v>RV_EU006575_USA_Raccoon_2004</v>
      </c>
      <c r="B86" s="18" t="s">
        <v>1035</v>
      </c>
      <c r="C86" s="18" t="s">
        <v>1036</v>
      </c>
      <c r="D86" s="18" t="s">
        <v>180</v>
      </c>
      <c r="E86" s="21">
        <v>2004</v>
      </c>
      <c r="F86" s="18" t="s">
        <v>13</v>
      </c>
      <c r="G86" s="18" t="s">
        <v>787</v>
      </c>
      <c r="H86" s="9" t="s">
        <v>1111</v>
      </c>
    </row>
    <row r="87" spans="1:8" ht="15">
      <c r="A87" s="8" t="str">
        <f t="shared" si="3"/>
        <v>RV_EU006576_USA_Raccoon_2002</v>
      </c>
      <c r="B87" s="18" t="s">
        <v>1037</v>
      </c>
      <c r="C87" s="18" t="s">
        <v>1038</v>
      </c>
      <c r="D87" s="18" t="s">
        <v>180</v>
      </c>
      <c r="E87" s="21">
        <v>2002</v>
      </c>
      <c r="F87" s="18" t="s">
        <v>13</v>
      </c>
      <c r="G87" s="18" t="s">
        <v>787</v>
      </c>
      <c r="H87" s="9" t="s">
        <v>1111</v>
      </c>
    </row>
    <row r="88" spans="1:8" ht="15">
      <c r="A88" s="8" t="str">
        <f t="shared" si="3"/>
        <v>RV_EU006577_USA_Raccoon_2003</v>
      </c>
      <c r="B88" s="18" t="s">
        <v>1039</v>
      </c>
      <c r="C88" s="18" t="s">
        <v>1040</v>
      </c>
      <c r="D88" s="18" t="s">
        <v>180</v>
      </c>
      <c r="E88" s="21">
        <v>2003</v>
      </c>
      <c r="F88" s="18" t="s">
        <v>13</v>
      </c>
      <c r="G88" s="18" t="s">
        <v>787</v>
      </c>
      <c r="H88" s="9" t="s">
        <v>1111</v>
      </c>
    </row>
    <row r="89" spans="1:8" ht="15">
      <c r="A89" s="8" t="str">
        <f t="shared" si="3"/>
        <v>RV_EU006578_USA_Raccoon_2003</v>
      </c>
      <c r="B89" s="18" t="s">
        <v>1041</v>
      </c>
      <c r="C89" s="18" t="s">
        <v>1042</v>
      </c>
      <c r="D89" s="18" t="s">
        <v>180</v>
      </c>
      <c r="E89" s="21">
        <v>2003</v>
      </c>
      <c r="F89" s="18" t="s">
        <v>13</v>
      </c>
      <c r="G89" s="18" t="s">
        <v>787</v>
      </c>
      <c r="H89" s="9" t="s">
        <v>1111</v>
      </c>
    </row>
    <row r="90" spans="1:8" ht="15">
      <c r="A90" s="8" t="str">
        <f t="shared" si="3"/>
        <v>RV_EU006579_USA_Raccoon_2002</v>
      </c>
      <c r="B90" s="18" t="s">
        <v>1043</v>
      </c>
      <c r="C90" s="18" t="s">
        <v>1044</v>
      </c>
      <c r="D90" s="18" t="s">
        <v>180</v>
      </c>
      <c r="E90" s="21">
        <v>2002</v>
      </c>
      <c r="F90" s="18" t="s">
        <v>13</v>
      </c>
      <c r="G90" s="18" t="s">
        <v>787</v>
      </c>
      <c r="H90" s="9" t="s">
        <v>1111</v>
      </c>
    </row>
    <row r="91" spans="1:8" ht="15">
      <c r="A91" s="8" t="str">
        <f t="shared" si="3"/>
        <v>RV_EU006580_USA_Raccoon_2003</v>
      </c>
      <c r="B91" s="18" t="s">
        <v>1045</v>
      </c>
      <c r="C91" s="18" t="s">
        <v>1046</v>
      </c>
      <c r="D91" s="18" t="s">
        <v>180</v>
      </c>
      <c r="E91" s="21">
        <v>2003</v>
      </c>
      <c r="F91" s="18" t="s">
        <v>13</v>
      </c>
      <c r="G91" s="18" t="s">
        <v>787</v>
      </c>
      <c r="H91" s="9" t="s">
        <v>1111</v>
      </c>
    </row>
    <row r="92" spans="1:8" ht="15">
      <c r="A92" s="8" t="str">
        <f t="shared" si="3"/>
        <v>RV_EU006581_USA_Raccoon_2002</v>
      </c>
      <c r="B92" s="18" t="s">
        <v>1047</v>
      </c>
      <c r="C92" s="18" t="s">
        <v>1048</v>
      </c>
      <c r="D92" s="18" t="s">
        <v>180</v>
      </c>
      <c r="E92" s="21">
        <v>2002</v>
      </c>
      <c r="F92" s="18" t="s">
        <v>13</v>
      </c>
      <c r="G92" s="18" t="s">
        <v>787</v>
      </c>
      <c r="H92" s="9" t="s">
        <v>1111</v>
      </c>
    </row>
    <row r="93" spans="1:8" ht="15">
      <c r="A93" s="8" t="str">
        <f t="shared" si="3"/>
        <v>RV_EU006582_USA_Raccoon_2002</v>
      </c>
      <c r="B93" s="18" t="s">
        <v>1049</v>
      </c>
      <c r="C93" s="18" t="s">
        <v>1050</v>
      </c>
      <c r="D93" s="18" t="s">
        <v>180</v>
      </c>
      <c r="E93" s="21">
        <v>2002</v>
      </c>
      <c r="F93" s="18" t="s">
        <v>13</v>
      </c>
      <c r="G93" s="18" t="s">
        <v>787</v>
      </c>
      <c r="H93" s="9" t="s">
        <v>1111</v>
      </c>
    </row>
    <row r="94" spans="1:8" ht="15">
      <c r="A94" s="8" t="str">
        <f t="shared" si="3"/>
        <v>RV_EU006583_USA_Raccoon_2002</v>
      </c>
      <c r="B94" s="18" t="s">
        <v>1051</v>
      </c>
      <c r="C94" s="18" t="s">
        <v>1052</v>
      </c>
      <c r="D94" s="18" t="s">
        <v>180</v>
      </c>
      <c r="E94" s="21">
        <v>2002</v>
      </c>
      <c r="F94" s="18" t="s">
        <v>13</v>
      </c>
      <c r="G94" s="18" t="s">
        <v>787</v>
      </c>
      <c r="H94" s="9" t="s">
        <v>1111</v>
      </c>
    </row>
    <row r="95" spans="1:8" ht="15">
      <c r="A95" s="8" t="str">
        <f t="shared" si="3"/>
        <v>RV_EU006584_USA_Raccoon_2003</v>
      </c>
      <c r="B95" s="18" t="s">
        <v>1053</v>
      </c>
      <c r="C95" s="18" t="s">
        <v>1054</v>
      </c>
      <c r="D95" s="18" t="s">
        <v>180</v>
      </c>
      <c r="E95" s="21">
        <v>2003</v>
      </c>
      <c r="F95" s="18" t="s">
        <v>13</v>
      </c>
      <c r="G95" s="18" t="s">
        <v>787</v>
      </c>
      <c r="H95" s="9" t="s">
        <v>1111</v>
      </c>
    </row>
    <row r="96" spans="1:8" ht="15">
      <c r="A96" s="8" t="str">
        <f t="shared" si="3"/>
        <v>RV_EU006585_USA_Raccoon_2002</v>
      </c>
      <c r="B96" s="18" t="s">
        <v>1055</v>
      </c>
      <c r="C96" s="18" t="s">
        <v>1056</v>
      </c>
      <c r="D96" s="18" t="s">
        <v>180</v>
      </c>
      <c r="E96" s="21">
        <v>2002</v>
      </c>
      <c r="F96" s="18" t="s">
        <v>13</v>
      </c>
      <c r="G96" s="18" t="s">
        <v>787</v>
      </c>
      <c r="H96" s="9" t="s">
        <v>1111</v>
      </c>
    </row>
    <row r="97" spans="1:8" ht="15">
      <c r="A97" s="8" t="str">
        <f t="shared" si="3"/>
        <v>RV_EU006586_USA_Raccoon_2002</v>
      </c>
      <c r="B97" s="18" t="s">
        <v>1057</v>
      </c>
      <c r="C97" s="18" t="s">
        <v>1058</v>
      </c>
      <c r="D97" s="18" t="s">
        <v>180</v>
      </c>
      <c r="E97" s="21">
        <v>2002</v>
      </c>
      <c r="F97" s="18" t="s">
        <v>13</v>
      </c>
      <c r="G97" s="18" t="s">
        <v>787</v>
      </c>
      <c r="H97" s="9" t="s">
        <v>1111</v>
      </c>
    </row>
    <row r="98" spans="1:8" ht="15">
      <c r="A98" s="8" t="str">
        <f t="shared" si="3"/>
        <v>RV_EU006587_USA_Raccoon_2002</v>
      </c>
      <c r="B98" s="18" t="s">
        <v>1059</v>
      </c>
      <c r="C98" s="18" t="s">
        <v>1060</v>
      </c>
      <c r="D98" s="18" t="s">
        <v>180</v>
      </c>
      <c r="E98" s="21">
        <v>2002</v>
      </c>
      <c r="F98" s="18" t="s">
        <v>13</v>
      </c>
      <c r="G98" s="18" t="s">
        <v>787</v>
      </c>
      <c r="H98" s="9" t="s">
        <v>1111</v>
      </c>
    </row>
    <row r="99" spans="1:8" ht="15">
      <c r="A99" s="8" t="str">
        <f t="shared" si="3"/>
        <v>RV_EU006588_USA_Raccoon_2002</v>
      </c>
      <c r="B99" s="18" t="s">
        <v>1061</v>
      </c>
      <c r="C99" s="18" t="s">
        <v>1062</v>
      </c>
      <c r="D99" s="18" t="s">
        <v>180</v>
      </c>
      <c r="E99" s="21">
        <v>2002</v>
      </c>
      <c r="F99" s="18" t="s">
        <v>13</v>
      </c>
      <c r="G99" s="18" t="s">
        <v>787</v>
      </c>
      <c r="H99" s="9" t="s">
        <v>1111</v>
      </c>
    </row>
    <row r="100" spans="1:8" ht="15">
      <c r="A100" s="8" t="str">
        <f t="shared" si="3"/>
        <v>RV_EU006589_USA_Raccoon_2003</v>
      </c>
      <c r="B100" s="18" t="s">
        <v>1063</v>
      </c>
      <c r="C100" s="18" t="s">
        <v>1064</v>
      </c>
      <c r="D100" s="18" t="s">
        <v>180</v>
      </c>
      <c r="E100" s="21">
        <v>2003</v>
      </c>
      <c r="F100" s="18" t="s">
        <v>13</v>
      </c>
      <c r="G100" s="18" t="s">
        <v>787</v>
      </c>
      <c r="H100" s="9" t="s">
        <v>1111</v>
      </c>
    </row>
    <row r="101" spans="1:8" ht="15">
      <c r="A101" s="8" t="str">
        <f t="shared" si="3"/>
        <v>RV_EU006590_USA_Raccoon_2003</v>
      </c>
      <c r="B101" s="18" t="s">
        <v>1065</v>
      </c>
      <c r="C101" s="18" t="s">
        <v>1066</v>
      </c>
      <c r="D101" s="18" t="s">
        <v>180</v>
      </c>
      <c r="E101" s="21">
        <v>2003</v>
      </c>
      <c r="F101" s="18" t="s">
        <v>13</v>
      </c>
      <c r="G101" s="18" t="s">
        <v>787</v>
      </c>
      <c r="H101" s="9" t="s">
        <v>1111</v>
      </c>
    </row>
    <row r="102" spans="1:8" ht="15">
      <c r="A102" s="8" t="str">
        <f t="shared" si="3"/>
        <v>RV_EU006591_USA_Raccoon_2003</v>
      </c>
      <c r="B102" s="18" t="s">
        <v>1067</v>
      </c>
      <c r="C102" s="18" t="s">
        <v>1068</v>
      </c>
      <c r="D102" s="18" t="s">
        <v>180</v>
      </c>
      <c r="E102" s="21">
        <v>2003</v>
      </c>
      <c r="F102" s="18" t="s">
        <v>13</v>
      </c>
      <c r="G102" s="18" t="s">
        <v>787</v>
      </c>
      <c r="H102" s="9" t="s">
        <v>1111</v>
      </c>
    </row>
    <row r="103" spans="1:8" ht="15">
      <c r="A103" s="8" t="str">
        <f t="shared" si="3"/>
        <v>RV_EU006592_USA_Raccoon_2003</v>
      </c>
      <c r="B103" s="18" t="s">
        <v>1069</v>
      </c>
      <c r="C103" s="18" t="s">
        <v>1070</v>
      </c>
      <c r="D103" s="18" t="s">
        <v>180</v>
      </c>
      <c r="E103" s="21">
        <v>2003</v>
      </c>
      <c r="F103" s="18" t="s">
        <v>13</v>
      </c>
      <c r="G103" s="18" t="s">
        <v>787</v>
      </c>
      <c r="H103" s="9" t="s">
        <v>1111</v>
      </c>
    </row>
    <row r="104" spans="1:8" ht="15">
      <c r="A104" s="8" t="str">
        <f t="shared" ref="A104:A118" si="4">CONCATENATE("RV_",B104,"_",D104,"_",G104,"_",E104)</f>
        <v>RV_EU006593_USA_Raccoon_2003</v>
      </c>
      <c r="B104" s="18" t="s">
        <v>1071</v>
      </c>
      <c r="C104" s="18" t="s">
        <v>1072</v>
      </c>
      <c r="D104" s="18" t="s">
        <v>180</v>
      </c>
      <c r="E104" s="21">
        <v>2003</v>
      </c>
      <c r="F104" s="18" t="s">
        <v>13</v>
      </c>
      <c r="G104" s="18" t="s">
        <v>787</v>
      </c>
      <c r="H104" s="9" t="s">
        <v>1111</v>
      </c>
    </row>
    <row r="105" spans="1:8" ht="15">
      <c r="A105" s="8" t="str">
        <f t="shared" si="4"/>
        <v>RV_EU006594_USA_Raccoon_2004</v>
      </c>
      <c r="B105" s="18" t="s">
        <v>1073</v>
      </c>
      <c r="C105" s="18" t="s">
        <v>1074</v>
      </c>
      <c r="D105" s="18" t="s">
        <v>180</v>
      </c>
      <c r="E105" s="21">
        <v>2004</v>
      </c>
      <c r="F105" s="18" t="s">
        <v>13</v>
      </c>
      <c r="G105" s="18" t="s">
        <v>787</v>
      </c>
      <c r="H105" s="9" t="s">
        <v>1111</v>
      </c>
    </row>
    <row r="106" spans="1:8" ht="15">
      <c r="A106" s="8" t="str">
        <f t="shared" si="4"/>
        <v>RV_EU006595_USA_Raccoon_2003</v>
      </c>
      <c r="B106" s="18" t="s">
        <v>1075</v>
      </c>
      <c r="C106" s="18" t="s">
        <v>1076</v>
      </c>
      <c r="D106" s="18" t="s">
        <v>180</v>
      </c>
      <c r="E106" s="21">
        <v>2003</v>
      </c>
      <c r="F106" s="18" t="s">
        <v>13</v>
      </c>
      <c r="G106" s="18" t="s">
        <v>787</v>
      </c>
      <c r="H106" s="9" t="s">
        <v>1111</v>
      </c>
    </row>
    <row r="107" spans="1:8" ht="15">
      <c r="A107" s="8" t="str">
        <f t="shared" si="4"/>
        <v>RV_EU006596_USA_Raccoon_2003</v>
      </c>
      <c r="B107" s="18" t="s">
        <v>1077</v>
      </c>
      <c r="C107" s="18" t="s">
        <v>1078</v>
      </c>
      <c r="D107" s="18" t="s">
        <v>180</v>
      </c>
      <c r="E107" s="21">
        <v>2003</v>
      </c>
      <c r="F107" s="18" t="s">
        <v>13</v>
      </c>
      <c r="G107" s="18" t="s">
        <v>787</v>
      </c>
      <c r="H107" s="9" t="s">
        <v>1111</v>
      </c>
    </row>
    <row r="108" spans="1:8" ht="15">
      <c r="A108" s="8" t="str">
        <f t="shared" si="4"/>
        <v>RV_EU006597_USA_Raccoon_2003</v>
      </c>
      <c r="B108" s="18" t="s">
        <v>1079</v>
      </c>
      <c r="C108" s="18" t="s">
        <v>1080</v>
      </c>
      <c r="D108" s="18" t="s">
        <v>180</v>
      </c>
      <c r="E108" s="21">
        <v>2003</v>
      </c>
      <c r="F108" s="18" t="s">
        <v>13</v>
      </c>
      <c r="G108" s="18" t="s">
        <v>787</v>
      </c>
      <c r="H108" s="9" t="s">
        <v>1111</v>
      </c>
    </row>
    <row r="109" spans="1:8" ht="15">
      <c r="A109" s="8" t="str">
        <f t="shared" si="4"/>
        <v>RV_EU284095_China_Raccoon_2007</v>
      </c>
      <c r="B109" s="18" t="s">
        <v>1085</v>
      </c>
      <c r="C109" s="18" t="s">
        <v>1082</v>
      </c>
      <c r="D109" s="18" t="s">
        <v>18</v>
      </c>
      <c r="E109" s="18">
        <v>2007</v>
      </c>
      <c r="F109" s="18" t="s">
        <v>13</v>
      </c>
      <c r="G109" s="18" t="s">
        <v>787</v>
      </c>
      <c r="H109" s="9" t="s">
        <v>1111</v>
      </c>
    </row>
    <row r="110" spans="1:8" ht="15">
      <c r="A110" s="8" t="str">
        <f t="shared" si="4"/>
        <v>RV_EU284096_China_Raccoon_2007</v>
      </c>
      <c r="B110" s="18" t="s">
        <v>1086</v>
      </c>
      <c r="C110" s="18" t="s">
        <v>1087</v>
      </c>
      <c r="D110" s="18" t="s">
        <v>18</v>
      </c>
      <c r="E110" s="18">
        <v>2007</v>
      </c>
      <c r="F110" s="18" t="s">
        <v>13</v>
      </c>
      <c r="G110" s="18" t="s">
        <v>787</v>
      </c>
      <c r="H110" s="9" t="s">
        <v>1111</v>
      </c>
    </row>
    <row r="111" spans="1:8" ht="15">
      <c r="A111" s="8" t="str">
        <f t="shared" si="4"/>
        <v>RV_EU284097_China_Raccoon_2007</v>
      </c>
      <c r="B111" s="20" t="s">
        <v>1088</v>
      </c>
      <c r="C111" s="20" t="s">
        <v>1089</v>
      </c>
      <c r="D111" s="20" t="s">
        <v>18</v>
      </c>
      <c r="E111" s="20">
        <v>2007</v>
      </c>
      <c r="F111" s="18" t="s">
        <v>13</v>
      </c>
      <c r="G111" s="18" t="s">
        <v>787</v>
      </c>
      <c r="H111" s="9" t="s">
        <v>1111</v>
      </c>
    </row>
    <row r="112" spans="1:8" ht="15">
      <c r="A112" s="8" t="str">
        <f t="shared" si="4"/>
        <v>RV_EU284098_China_Raccoon_2007</v>
      </c>
      <c r="B112" s="20" t="s">
        <v>1090</v>
      </c>
      <c r="C112" s="20" t="s">
        <v>1084</v>
      </c>
      <c r="D112" s="20" t="s">
        <v>18</v>
      </c>
      <c r="E112" s="20">
        <v>2007</v>
      </c>
      <c r="F112" s="18" t="s">
        <v>13</v>
      </c>
      <c r="G112" s="18" t="s">
        <v>787</v>
      </c>
      <c r="H112" s="9" t="s">
        <v>1111</v>
      </c>
    </row>
    <row r="113" spans="1:8" ht="15">
      <c r="A113" s="8" t="str">
        <f t="shared" si="4"/>
        <v>RV_EU311738_Canada_Raccoon_1999</v>
      </c>
      <c r="B113" s="20" t="s">
        <v>3338</v>
      </c>
      <c r="C113" s="96" t="s">
        <v>3339</v>
      </c>
      <c r="D113" s="20" t="s">
        <v>179</v>
      </c>
      <c r="E113" s="20">
        <v>1999</v>
      </c>
      <c r="F113" s="18" t="s">
        <v>13</v>
      </c>
      <c r="G113" s="18" t="s">
        <v>787</v>
      </c>
      <c r="H113" s="9" t="s">
        <v>1111</v>
      </c>
    </row>
    <row r="114" spans="1:8" ht="15">
      <c r="A114" s="8" t="str">
        <f t="shared" si="4"/>
        <v>RV_FJ415313_China_Raccoon_2007</v>
      </c>
      <c r="B114" s="20" t="s">
        <v>3341</v>
      </c>
      <c r="C114" s="95" t="s">
        <v>3340</v>
      </c>
      <c r="D114" s="96" t="s">
        <v>18</v>
      </c>
      <c r="E114" s="20">
        <v>2007</v>
      </c>
      <c r="F114" s="18" t="s">
        <v>13</v>
      </c>
      <c r="G114" s="18" t="s">
        <v>787</v>
      </c>
      <c r="H114" s="9" t="s">
        <v>1111</v>
      </c>
    </row>
    <row r="115" spans="1:8" ht="15">
      <c r="A115" s="8" t="str">
        <f t="shared" si="4"/>
        <v>RV_U27214_USA_Raccoon_1992</v>
      </c>
      <c r="B115" s="18" t="s">
        <v>1099</v>
      </c>
      <c r="C115" s="18" t="s">
        <v>1100</v>
      </c>
      <c r="D115" s="22" t="s">
        <v>180</v>
      </c>
      <c r="E115" s="18">
        <v>1992</v>
      </c>
      <c r="F115" s="18" t="s">
        <v>13</v>
      </c>
      <c r="G115" s="18" t="s">
        <v>787</v>
      </c>
      <c r="H115" s="9" t="s">
        <v>1111</v>
      </c>
    </row>
    <row r="116" spans="1:8" ht="15">
      <c r="A116" s="8" t="str">
        <f t="shared" si="4"/>
        <v>RV_U27215_USA_Raccoon_1992</v>
      </c>
      <c r="B116" s="18" t="s">
        <v>1101</v>
      </c>
      <c r="C116" s="18" t="s">
        <v>1102</v>
      </c>
      <c r="D116" s="22" t="s">
        <v>180</v>
      </c>
      <c r="E116" s="18">
        <v>1992</v>
      </c>
      <c r="F116" s="18" t="s">
        <v>13</v>
      </c>
      <c r="G116" s="18" t="s">
        <v>787</v>
      </c>
      <c r="H116" s="9" t="s">
        <v>1111</v>
      </c>
    </row>
    <row r="117" spans="1:8" ht="15">
      <c r="A117" s="8" t="str">
        <f t="shared" si="4"/>
        <v>RV_U27216_USA_Raccoon_1987</v>
      </c>
      <c r="B117" s="18" t="s">
        <v>1103</v>
      </c>
      <c r="C117" s="18" t="s">
        <v>1104</v>
      </c>
      <c r="D117" s="22" t="s">
        <v>180</v>
      </c>
      <c r="E117" s="18">
        <v>1987</v>
      </c>
      <c r="F117" s="18" t="s">
        <v>13</v>
      </c>
      <c r="G117" s="18" t="s">
        <v>787</v>
      </c>
      <c r="H117" s="9" t="s">
        <v>1111</v>
      </c>
    </row>
    <row r="118" spans="1:8" ht="15">
      <c r="A118" s="8" t="str">
        <f t="shared" si="4"/>
        <v>RV_U27217_USA_Raccoon_1989</v>
      </c>
      <c r="B118" s="18" t="s">
        <v>1105</v>
      </c>
      <c r="C118" s="18" t="s">
        <v>1106</v>
      </c>
      <c r="D118" s="22" t="s">
        <v>180</v>
      </c>
      <c r="E118" s="18">
        <v>1989</v>
      </c>
      <c r="F118" s="18" t="s">
        <v>13</v>
      </c>
      <c r="G118" s="18" t="s">
        <v>787</v>
      </c>
      <c r="H118" s="9" t="s">
        <v>1111</v>
      </c>
    </row>
    <row r="119" spans="1:8" ht="15">
      <c r="A119" s="25"/>
      <c r="B119" s="30"/>
      <c r="C119" s="30"/>
      <c r="D119" s="30"/>
      <c r="E119" s="30"/>
      <c r="F119" s="30"/>
      <c r="G119" s="30"/>
      <c r="H119" s="30"/>
    </row>
    <row r="120" spans="1:8" ht="15">
      <c r="A120" s="8" t="str">
        <f t="shared" ref="A120:A150" si="5">CONCATENATE("RV_",B120,"_",D120,"_",G120,"_",E120)</f>
        <v>RV_AF351826_Canada_Raccoon_1999</v>
      </c>
      <c r="B120" s="18" t="s">
        <v>792</v>
      </c>
      <c r="C120" s="120" t="s">
        <v>3422</v>
      </c>
      <c r="D120" s="18" t="s">
        <v>791</v>
      </c>
      <c r="E120" s="18">
        <v>1999</v>
      </c>
      <c r="F120" s="18" t="s">
        <v>12</v>
      </c>
      <c r="G120" s="18" t="s">
        <v>787</v>
      </c>
      <c r="H120" s="9" t="s">
        <v>1111</v>
      </c>
    </row>
    <row r="121" spans="1:8" ht="15">
      <c r="A121" s="8" t="str">
        <f t="shared" si="5"/>
        <v>RV_AY704925_USA_Raccoon_1992</v>
      </c>
      <c r="B121" s="18" t="s">
        <v>794</v>
      </c>
      <c r="C121" s="18" t="s">
        <v>795</v>
      </c>
      <c r="D121" s="18" t="s">
        <v>180</v>
      </c>
      <c r="E121" s="18">
        <v>1992</v>
      </c>
      <c r="F121" s="18" t="s">
        <v>12</v>
      </c>
      <c r="G121" s="18" t="s">
        <v>787</v>
      </c>
      <c r="H121" s="9" t="s">
        <v>1111</v>
      </c>
    </row>
    <row r="122" spans="1:8" ht="15">
      <c r="A122" s="8" t="str">
        <f t="shared" si="5"/>
        <v>RV_AY704928_USA_Raccoon_1992</v>
      </c>
      <c r="B122" s="18" t="s">
        <v>796</v>
      </c>
      <c r="C122" s="18" t="s">
        <v>797</v>
      </c>
      <c r="D122" s="18" t="s">
        <v>180</v>
      </c>
      <c r="E122" s="18">
        <v>1992</v>
      </c>
      <c r="F122" s="18" t="s">
        <v>12</v>
      </c>
      <c r="G122" s="18" t="s">
        <v>787</v>
      </c>
      <c r="H122" s="9" t="s">
        <v>1111</v>
      </c>
    </row>
    <row r="123" spans="1:8" ht="15">
      <c r="A123" s="8" t="str">
        <f t="shared" si="5"/>
        <v>RV_AY704930_USA_Raccoon_1992</v>
      </c>
      <c r="B123" s="18" t="s">
        <v>798</v>
      </c>
      <c r="C123" s="18" t="s">
        <v>799</v>
      </c>
      <c r="D123" s="18" t="s">
        <v>180</v>
      </c>
      <c r="E123" s="18">
        <v>1992</v>
      </c>
      <c r="F123" s="18" t="s">
        <v>12</v>
      </c>
      <c r="G123" s="18" t="s">
        <v>787</v>
      </c>
      <c r="H123" s="9" t="s">
        <v>1111</v>
      </c>
    </row>
    <row r="124" spans="1:8" ht="15">
      <c r="A124" s="8" t="str">
        <f t="shared" si="5"/>
        <v>RV_AY704934_USA_Raccoon_1994</v>
      </c>
      <c r="B124" s="18" t="s">
        <v>800</v>
      </c>
      <c r="C124" s="18" t="s">
        <v>801</v>
      </c>
      <c r="D124" s="18" t="s">
        <v>180</v>
      </c>
      <c r="E124" s="18">
        <v>1994</v>
      </c>
      <c r="F124" s="18" t="s">
        <v>12</v>
      </c>
      <c r="G124" s="18" t="s">
        <v>787</v>
      </c>
      <c r="H124" s="9" t="s">
        <v>1111</v>
      </c>
    </row>
    <row r="125" spans="1:8" ht="15">
      <c r="A125" s="8" t="str">
        <f t="shared" si="5"/>
        <v>RV_AY704935_USA_Raccoon_1990</v>
      </c>
      <c r="B125" s="18" t="s">
        <v>802</v>
      </c>
      <c r="C125" s="18" t="s">
        <v>803</v>
      </c>
      <c r="D125" s="18" t="s">
        <v>180</v>
      </c>
      <c r="E125" s="18">
        <v>1990</v>
      </c>
      <c r="F125" s="18" t="s">
        <v>12</v>
      </c>
      <c r="G125" s="18" t="s">
        <v>787</v>
      </c>
      <c r="H125" s="9" t="s">
        <v>1111</v>
      </c>
    </row>
    <row r="126" spans="1:8" ht="15">
      <c r="A126" s="8" t="str">
        <f t="shared" si="5"/>
        <v>RV_DQ076121_SouthKorea_Raccoon_1999</v>
      </c>
      <c r="B126" s="18" t="s">
        <v>819</v>
      </c>
      <c r="C126" s="18" t="s">
        <v>816</v>
      </c>
      <c r="D126" s="18" t="s">
        <v>806</v>
      </c>
      <c r="E126" s="18">
        <v>1999</v>
      </c>
      <c r="F126" s="18" t="s">
        <v>12</v>
      </c>
      <c r="G126" s="18" t="s">
        <v>787</v>
      </c>
      <c r="H126" s="9" t="s">
        <v>1111</v>
      </c>
    </row>
    <row r="127" spans="1:8" ht="15">
      <c r="A127" s="8" t="str">
        <f t="shared" si="5"/>
        <v>RV_DQ076123_SouthKorea_Raccoon_1999</v>
      </c>
      <c r="B127" s="18" t="s">
        <v>820</v>
      </c>
      <c r="C127" s="18" t="s">
        <v>818</v>
      </c>
      <c r="D127" s="18" t="s">
        <v>806</v>
      </c>
      <c r="E127" s="18">
        <v>1999</v>
      </c>
      <c r="F127" s="18" t="s">
        <v>12</v>
      </c>
      <c r="G127" s="18" t="s">
        <v>787</v>
      </c>
      <c r="H127" s="9" t="s">
        <v>1111</v>
      </c>
    </row>
    <row r="128" spans="1:8" ht="15">
      <c r="A128" s="8" t="str">
        <f t="shared" si="5"/>
        <v>RV_DQ076126_SouthKorea_Raccoon_2004</v>
      </c>
      <c r="B128" s="18" t="s">
        <v>821</v>
      </c>
      <c r="C128" s="18" t="s">
        <v>812</v>
      </c>
      <c r="D128" s="18" t="s">
        <v>806</v>
      </c>
      <c r="E128" s="18">
        <v>2004</v>
      </c>
      <c r="F128" s="18" t="s">
        <v>12</v>
      </c>
      <c r="G128" s="18" t="s">
        <v>787</v>
      </c>
      <c r="H128" s="9" t="s">
        <v>1111</v>
      </c>
    </row>
    <row r="129" spans="1:8" ht="15">
      <c r="A129" s="8" t="str">
        <f t="shared" si="5"/>
        <v>RV_DQ076127_SouthKorea_Raccoon_2002</v>
      </c>
      <c r="B129" s="18" t="s">
        <v>822</v>
      </c>
      <c r="C129" s="18" t="s">
        <v>810</v>
      </c>
      <c r="D129" s="18" t="s">
        <v>806</v>
      </c>
      <c r="E129" s="18">
        <v>2002</v>
      </c>
      <c r="F129" s="18" t="s">
        <v>12</v>
      </c>
      <c r="G129" s="18" t="s">
        <v>787</v>
      </c>
      <c r="H129" s="9" t="s">
        <v>1111</v>
      </c>
    </row>
    <row r="130" spans="1:8" ht="15">
      <c r="A130" s="8" t="str">
        <f t="shared" si="5"/>
        <v>RV_DQ076128_SouthKorea_Raccoon_2002</v>
      </c>
      <c r="B130" s="18" t="s">
        <v>823</v>
      </c>
      <c r="C130" s="18" t="s">
        <v>824</v>
      </c>
      <c r="D130" s="18" t="s">
        <v>806</v>
      </c>
      <c r="E130" s="18">
        <v>2002</v>
      </c>
      <c r="F130" s="18" t="s">
        <v>12</v>
      </c>
      <c r="G130" s="18" t="s">
        <v>787</v>
      </c>
      <c r="H130" s="9" t="s">
        <v>1111</v>
      </c>
    </row>
    <row r="131" spans="1:8" ht="15">
      <c r="A131" s="8" t="str">
        <f t="shared" si="5"/>
        <v>RV_DQ886039_USA_Raccoon_1997</v>
      </c>
      <c r="B131" s="18" t="s">
        <v>826</v>
      </c>
      <c r="C131" s="18" t="s">
        <v>827</v>
      </c>
      <c r="D131" s="18" t="s">
        <v>180</v>
      </c>
      <c r="E131" s="21">
        <v>1997</v>
      </c>
      <c r="F131" s="18" t="s">
        <v>12</v>
      </c>
      <c r="G131" s="18" t="s">
        <v>787</v>
      </c>
      <c r="H131" s="9" t="s">
        <v>1111</v>
      </c>
    </row>
    <row r="132" spans="1:8" ht="15">
      <c r="A132" s="8" t="str">
        <f t="shared" si="5"/>
        <v>RV_DQ886040_USA_Raccoon_1993</v>
      </c>
      <c r="B132" s="18" t="s">
        <v>828</v>
      </c>
      <c r="C132" s="18" t="s">
        <v>829</v>
      </c>
      <c r="D132" s="18" t="s">
        <v>180</v>
      </c>
      <c r="E132" s="21">
        <v>1993</v>
      </c>
      <c r="F132" s="18" t="s">
        <v>12</v>
      </c>
      <c r="G132" s="18" t="s">
        <v>787</v>
      </c>
      <c r="H132" s="9" t="s">
        <v>1111</v>
      </c>
    </row>
    <row r="133" spans="1:8" ht="15">
      <c r="A133" s="8" t="str">
        <f t="shared" si="5"/>
        <v>RV_DQ886041_USA_Raccoon_2003</v>
      </c>
      <c r="B133" s="18" t="s">
        <v>830</v>
      </c>
      <c r="C133" s="18" t="s">
        <v>831</v>
      </c>
      <c r="D133" s="18" t="s">
        <v>180</v>
      </c>
      <c r="E133" s="21">
        <v>2003</v>
      </c>
      <c r="F133" s="18" t="s">
        <v>12</v>
      </c>
      <c r="G133" s="18" t="s">
        <v>787</v>
      </c>
      <c r="H133" s="9" t="s">
        <v>1111</v>
      </c>
    </row>
    <row r="134" spans="1:8" ht="15">
      <c r="A134" s="8" t="str">
        <f t="shared" si="5"/>
        <v>RV_DQ886042_USA_Raccoon_2003</v>
      </c>
      <c r="B134" s="18" t="s">
        <v>832</v>
      </c>
      <c r="C134" s="18" t="s">
        <v>833</v>
      </c>
      <c r="D134" s="18" t="s">
        <v>180</v>
      </c>
      <c r="E134" s="21">
        <v>2003</v>
      </c>
      <c r="F134" s="18" t="s">
        <v>12</v>
      </c>
      <c r="G134" s="18" t="s">
        <v>787</v>
      </c>
      <c r="H134" s="9" t="s">
        <v>1111</v>
      </c>
    </row>
    <row r="135" spans="1:8" ht="15">
      <c r="A135" s="8" t="str">
        <f t="shared" si="5"/>
        <v>RV_DQ886043_USA_Raccoon_2003</v>
      </c>
      <c r="B135" s="18" t="s">
        <v>834</v>
      </c>
      <c r="C135" s="18" t="s">
        <v>835</v>
      </c>
      <c r="D135" s="18" t="s">
        <v>180</v>
      </c>
      <c r="E135" s="21">
        <v>2003</v>
      </c>
      <c r="F135" s="18" t="s">
        <v>12</v>
      </c>
      <c r="G135" s="18" t="s">
        <v>787</v>
      </c>
      <c r="H135" s="9" t="s">
        <v>1111</v>
      </c>
    </row>
    <row r="136" spans="1:8" ht="15">
      <c r="A136" s="8" t="str">
        <f t="shared" si="5"/>
        <v>RV_DQ886044_USA_Raccoon_2003</v>
      </c>
      <c r="B136" s="18" t="s">
        <v>836</v>
      </c>
      <c r="C136" s="18" t="s">
        <v>837</v>
      </c>
      <c r="D136" s="18" t="s">
        <v>180</v>
      </c>
      <c r="E136" s="21">
        <v>2003</v>
      </c>
      <c r="F136" s="18" t="s">
        <v>12</v>
      </c>
      <c r="G136" s="18" t="s">
        <v>787</v>
      </c>
      <c r="H136" s="9" t="s">
        <v>1111</v>
      </c>
    </row>
    <row r="137" spans="1:8" ht="15">
      <c r="A137" s="8" t="str">
        <f t="shared" si="5"/>
        <v>RV_DQ886045_USA_Raccoon_2004</v>
      </c>
      <c r="B137" s="18" t="s">
        <v>838</v>
      </c>
      <c r="C137" s="18" t="s">
        <v>839</v>
      </c>
      <c r="D137" s="18" t="s">
        <v>180</v>
      </c>
      <c r="E137" s="21">
        <v>2004</v>
      </c>
      <c r="F137" s="18" t="s">
        <v>12</v>
      </c>
      <c r="G137" s="18" t="s">
        <v>787</v>
      </c>
      <c r="H137" s="9" t="s">
        <v>1111</v>
      </c>
    </row>
    <row r="138" spans="1:8" ht="15">
      <c r="A138" s="8" t="str">
        <f t="shared" si="5"/>
        <v>RV_DQ886046_USA_Raccoon_2004</v>
      </c>
      <c r="B138" s="18" t="s">
        <v>840</v>
      </c>
      <c r="C138" s="18" t="s">
        <v>841</v>
      </c>
      <c r="D138" s="18" t="s">
        <v>180</v>
      </c>
      <c r="E138" s="21">
        <v>2004</v>
      </c>
      <c r="F138" s="18" t="s">
        <v>12</v>
      </c>
      <c r="G138" s="18" t="s">
        <v>787</v>
      </c>
      <c r="H138" s="9" t="s">
        <v>1111</v>
      </c>
    </row>
    <row r="139" spans="1:8" ht="15">
      <c r="A139" s="8" t="str">
        <f t="shared" si="5"/>
        <v>RV_DQ886047_USA_Raccoon_2004</v>
      </c>
      <c r="B139" s="18" t="s">
        <v>842</v>
      </c>
      <c r="C139" s="18" t="s">
        <v>843</v>
      </c>
      <c r="D139" s="18" t="s">
        <v>180</v>
      </c>
      <c r="E139" s="21">
        <v>2004</v>
      </c>
      <c r="F139" s="18" t="s">
        <v>12</v>
      </c>
      <c r="G139" s="18" t="s">
        <v>787</v>
      </c>
      <c r="H139" s="9" t="s">
        <v>1111</v>
      </c>
    </row>
    <row r="140" spans="1:8" ht="15">
      <c r="A140" s="8" t="str">
        <f t="shared" si="5"/>
        <v>RV_DQ886048_USA_Raccoon_2004</v>
      </c>
      <c r="B140" s="18" t="s">
        <v>844</v>
      </c>
      <c r="C140" s="18" t="s">
        <v>845</v>
      </c>
      <c r="D140" s="18" t="s">
        <v>180</v>
      </c>
      <c r="E140" s="21">
        <v>2004</v>
      </c>
      <c r="F140" s="18" t="s">
        <v>12</v>
      </c>
      <c r="G140" s="18" t="s">
        <v>787</v>
      </c>
      <c r="H140" s="9" t="s">
        <v>1111</v>
      </c>
    </row>
    <row r="141" spans="1:8" ht="15">
      <c r="A141" s="8" t="str">
        <f t="shared" si="5"/>
        <v>RV_DQ886049_USA_Raccoon_1987</v>
      </c>
      <c r="B141" s="18" t="s">
        <v>846</v>
      </c>
      <c r="C141" s="18" t="s">
        <v>847</v>
      </c>
      <c r="D141" s="18" t="s">
        <v>180</v>
      </c>
      <c r="E141" s="21">
        <v>1987</v>
      </c>
      <c r="F141" s="18" t="s">
        <v>12</v>
      </c>
      <c r="G141" s="18" t="s">
        <v>787</v>
      </c>
      <c r="H141" s="9" t="s">
        <v>1111</v>
      </c>
    </row>
    <row r="142" spans="1:8" ht="15">
      <c r="A142" s="8" t="str">
        <f t="shared" si="5"/>
        <v>RV_DQ886050_USA_Raccoon_1992</v>
      </c>
      <c r="B142" s="18" t="s">
        <v>848</v>
      </c>
      <c r="C142" s="18" t="s">
        <v>805</v>
      </c>
      <c r="D142" s="18" t="s">
        <v>180</v>
      </c>
      <c r="E142" s="21">
        <v>1992</v>
      </c>
      <c r="F142" s="18" t="s">
        <v>12</v>
      </c>
      <c r="G142" s="18" t="s">
        <v>787</v>
      </c>
      <c r="H142" s="9" t="s">
        <v>1111</v>
      </c>
    </row>
    <row r="143" spans="1:8" ht="16" customHeight="1">
      <c r="A143" s="8" t="str">
        <f t="shared" si="5"/>
        <v>RV_DQ886051_USA_Raccoon_1982</v>
      </c>
      <c r="B143" s="18" t="s">
        <v>849</v>
      </c>
      <c r="C143" s="18" t="s">
        <v>850</v>
      </c>
      <c r="D143" s="18" t="s">
        <v>180</v>
      </c>
      <c r="E143" s="21">
        <v>1982</v>
      </c>
      <c r="F143" s="18" t="s">
        <v>12</v>
      </c>
      <c r="G143" s="18" t="s">
        <v>787</v>
      </c>
      <c r="H143" s="9" t="s">
        <v>1111</v>
      </c>
    </row>
    <row r="144" spans="1:8" ht="15">
      <c r="A144" s="8" t="str">
        <f t="shared" si="5"/>
        <v>RV_DQ886052_USA_Raccoon_1982</v>
      </c>
      <c r="B144" s="18" t="s">
        <v>851</v>
      </c>
      <c r="C144" s="18" t="s">
        <v>852</v>
      </c>
      <c r="D144" s="18" t="s">
        <v>180</v>
      </c>
      <c r="E144" s="21">
        <v>1982</v>
      </c>
      <c r="F144" s="18" t="s">
        <v>12</v>
      </c>
      <c r="G144" s="18" t="s">
        <v>787</v>
      </c>
      <c r="H144" s="9" t="s">
        <v>1111</v>
      </c>
    </row>
    <row r="145" spans="1:8" ht="15">
      <c r="A145" s="8" t="str">
        <f t="shared" si="5"/>
        <v>RV_DQ886053_USA_Raccoon_1992</v>
      </c>
      <c r="B145" s="18" t="s">
        <v>853</v>
      </c>
      <c r="C145" s="18" t="s">
        <v>854</v>
      </c>
      <c r="D145" s="18" t="s">
        <v>180</v>
      </c>
      <c r="E145" s="21">
        <v>1992</v>
      </c>
      <c r="F145" s="18" t="s">
        <v>12</v>
      </c>
      <c r="G145" s="18" t="s">
        <v>787</v>
      </c>
      <c r="H145" s="9" t="s">
        <v>1111</v>
      </c>
    </row>
    <row r="146" spans="1:8" ht="15">
      <c r="A146" s="8" t="str">
        <f t="shared" si="5"/>
        <v>RV_DQ886054_USA_Raccoon_1992</v>
      </c>
      <c r="B146" s="18" t="s">
        <v>855</v>
      </c>
      <c r="C146" s="18" t="s">
        <v>797</v>
      </c>
      <c r="D146" s="18" t="s">
        <v>180</v>
      </c>
      <c r="E146" s="21">
        <v>1992</v>
      </c>
      <c r="F146" s="18" t="s">
        <v>12</v>
      </c>
      <c r="G146" s="18" t="s">
        <v>787</v>
      </c>
      <c r="H146" s="9" t="s">
        <v>1111</v>
      </c>
    </row>
    <row r="147" spans="1:8" ht="15">
      <c r="A147" s="8" t="str">
        <f t="shared" si="5"/>
        <v>RV_DQ886055_USA_Raccoon_1992</v>
      </c>
      <c r="B147" s="18" t="s">
        <v>856</v>
      </c>
      <c r="C147" s="18" t="s">
        <v>804</v>
      </c>
      <c r="D147" s="18" t="s">
        <v>180</v>
      </c>
      <c r="E147" s="21">
        <v>1992</v>
      </c>
      <c r="F147" s="18" t="s">
        <v>12</v>
      </c>
      <c r="G147" s="18" t="s">
        <v>787</v>
      </c>
      <c r="H147" s="9" t="s">
        <v>1111</v>
      </c>
    </row>
    <row r="148" spans="1:8" ht="15">
      <c r="A148" s="8" t="str">
        <f t="shared" si="5"/>
        <v>RV_DQ886056_USA_Raccoon_1992</v>
      </c>
      <c r="B148" s="18" t="s">
        <v>857</v>
      </c>
      <c r="C148" s="18" t="s">
        <v>799</v>
      </c>
      <c r="D148" s="18" t="s">
        <v>180</v>
      </c>
      <c r="E148" s="21">
        <v>1992</v>
      </c>
      <c r="F148" s="18" t="s">
        <v>12</v>
      </c>
      <c r="G148" s="18" t="s">
        <v>787</v>
      </c>
      <c r="H148" s="9" t="s">
        <v>1111</v>
      </c>
    </row>
    <row r="149" spans="1:8" ht="15">
      <c r="A149" s="8" t="str">
        <f t="shared" si="5"/>
        <v>RV_DQ886057_USA_Raccoon_1994</v>
      </c>
      <c r="B149" s="18" t="s">
        <v>858</v>
      </c>
      <c r="C149" s="18" t="s">
        <v>859</v>
      </c>
      <c r="D149" s="18" t="s">
        <v>180</v>
      </c>
      <c r="E149" s="21">
        <v>1994</v>
      </c>
      <c r="F149" s="18" t="s">
        <v>12</v>
      </c>
      <c r="G149" s="18" t="s">
        <v>787</v>
      </c>
      <c r="H149" s="9" t="s">
        <v>1111</v>
      </c>
    </row>
    <row r="150" spans="1:8" ht="15">
      <c r="A150" s="8" t="str">
        <f t="shared" si="5"/>
        <v>RV_DQ886058_USA_Raccoon_2003</v>
      </c>
      <c r="B150" s="18" t="s">
        <v>860</v>
      </c>
      <c r="C150" s="18" t="s">
        <v>861</v>
      </c>
      <c r="D150" s="18" t="s">
        <v>180</v>
      </c>
      <c r="E150" s="21">
        <v>2003</v>
      </c>
      <c r="F150" s="18" t="s">
        <v>12</v>
      </c>
      <c r="G150" s="18" t="s">
        <v>787</v>
      </c>
      <c r="H150" s="9" t="s">
        <v>1111</v>
      </c>
    </row>
    <row r="151" spans="1:8" ht="15">
      <c r="A151" s="8" t="str">
        <f t="shared" ref="A151:A182" si="6">CONCATENATE("RV_",B151,"_",D151,"_",G151,"_",E151)</f>
        <v>RV_DQ886059_USA_Raccoon_2003</v>
      </c>
      <c r="B151" s="18" t="s">
        <v>862</v>
      </c>
      <c r="C151" s="18" t="s">
        <v>863</v>
      </c>
      <c r="D151" s="18" t="s">
        <v>180</v>
      </c>
      <c r="E151" s="21">
        <v>2003</v>
      </c>
      <c r="F151" s="18" t="s">
        <v>12</v>
      </c>
      <c r="G151" s="18" t="s">
        <v>787</v>
      </c>
      <c r="H151" s="9" t="s">
        <v>1111</v>
      </c>
    </row>
    <row r="152" spans="1:8" ht="15">
      <c r="A152" s="8" t="str">
        <f t="shared" si="6"/>
        <v>RV_DQ886060_USA_Raccoon_2004</v>
      </c>
      <c r="B152" s="18" t="s">
        <v>864</v>
      </c>
      <c r="C152" s="18" t="s">
        <v>865</v>
      </c>
      <c r="D152" s="18" t="s">
        <v>180</v>
      </c>
      <c r="E152" s="21">
        <v>2004</v>
      </c>
      <c r="F152" s="18" t="s">
        <v>12</v>
      </c>
      <c r="G152" s="18" t="s">
        <v>787</v>
      </c>
      <c r="H152" s="9" t="s">
        <v>1111</v>
      </c>
    </row>
    <row r="153" spans="1:8" ht="15">
      <c r="A153" s="8" t="str">
        <f t="shared" si="6"/>
        <v>RV_DQ886061_USA_Raccoon_2003</v>
      </c>
      <c r="B153" s="18" t="s">
        <v>866</v>
      </c>
      <c r="C153" s="18" t="s">
        <v>867</v>
      </c>
      <c r="D153" s="18" t="s">
        <v>180</v>
      </c>
      <c r="E153" s="21">
        <v>2003</v>
      </c>
      <c r="F153" s="18" t="s">
        <v>12</v>
      </c>
      <c r="G153" s="18" t="s">
        <v>787</v>
      </c>
      <c r="H153" s="9" t="s">
        <v>1111</v>
      </c>
    </row>
    <row r="154" spans="1:8" ht="15">
      <c r="A154" s="8" t="str">
        <f t="shared" si="6"/>
        <v>RV_DQ886062_USA_Raccoon_1984</v>
      </c>
      <c r="B154" s="18" t="s">
        <v>868</v>
      </c>
      <c r="C154" s="18" t="s">
        <v>869</v>
      </c>
      <c r="D154" s="18" t="s">
        <v>180</v>
      </c>
      <c r="E154" s="21">
        <v>1984</v>
      </c>
      <c r="F154" s="18" t="s">
        <v>12</v>
      </c>
      <c r="G154" s="18" t="s">
        <v>787</v>
      </c>
      <c r="H154" s="9" t="s">
        <v>1111</v>
      </c>
    </row>
    <row r="155" spans="1:8" ht="15">
      <c r="A155" s="8" t="str">
        <f t="shared" si="6"/>
        <v>RV_DQ886063_USA_Raccoon_1985</v>
      </c>
      <c r="B155" s="18" t="s">
        <v>870</v>
      </c>
      <c r="C155" s="18">
        <v>1747</v>
      </c>
      <c r="D155" s="18" t="s">
        <v>180</v>
      </c>
      <c r="E155" s="21">
        <v>1985</v>
      </c>
      <c r="F155" s="18" t="s">
        <v>12</v>
      </c>
      <c r="G155" s="18" t="s">
        <v>787</v>
      </c>
      <c r="H155" s="9" t="s">
        <v>1111</v>
      </c>
    </row>
    <row r="156" spans="1:8" ht="15">
      <c r="A156" s="8" t="str">
        <f t="shared" si="6"/>
        <v>RV_DQ886064_USA_Raccoon_1989</v>
      </c>
      <c r="B156" s="18" t="s">
        <v>871</v>
      </c>
      <c r="C156" s="18" t="s">
        <v>872</v>
      </c>
      <c r="D156" s="18" t="s">
        <v>180</v>
      </c>
      <c r="E156" s="21">
        <v>1989</v>
      </c>
      <c r="F156" s="18" t="s">
        <v>12</v>
      </c>
      <c r="G156" s="18" t="s">
        <v>787</v>
      </c>
      <c r="H156" s="9" t="s">
        <v>1111</v>
      </c>
    </row>
    <row r="157" spans="1:8" ht="15">
      <c r="A157" s="8" t="str">
        <f t="shared" si="6"/>
        <v>RV_DQ886065_USA_Raccoon_1992</v>
      </c>
      <c r="B157" s="18" t="s">
        <v>873</v>
      </c>
      <c r="C157" s="18" t="s">
        <v>874</v>
      </c>
      <c r="D157" s="18" t="s">
        <v>180</v>
      </c>
      <c r="E157" s="21">
        <v>1992</v>
      </c>
      <c r="F157" s="18" t="s">
        <v>12</v>
      </c>
      <c r="G157" s="18" t="s">
        <v>787</v>
      </c>
      <c r="H157" s="9" t="s">
        <v>1111</v>
      </c>
    </row>
    <row r="158" spans="1:8" ht="15">
      <c r="A158" s="8" t="str">
        <f t="shared" si="6"/>
        <v>RV_DQ886066_USA_Raccoon_1992</v>
      </c>
      <c r="B158" s="18" t="s">
        <v>875</v>
      </c>
      <c r="C158" s="18" t="s">
        <v>876</v>
      </c>
      <c r="D158" s="18" t="s">
        <v>180</v>
      </c>
      <c r="E158" s="21">
        <v>1992</v>
      </c>
      <c r="F158" s="18" t="s">
        <v>12</v>
      </c>
      <c r="G158" s="18" t="s">
        <v>787</v>
      </c>
      <c r="H158" s="9" t="s">
        <v>1111</v>
      </c>
    </row>
    <row r="159" spans="1:8" ht="15">
      <c r="A159" s="8" t="str">
        <f t="shared" si="6"/>
        <v>RV_DQ886067_USA_Raccoon_1994</v>
      </c>
      <c r="B159" s="18" t="s">
        <v>877</v>
      </c>
      <c r="C159" s="18" t="s">
        <v>878</v>
      </c>
      <c r="D159" s="18" t="s">
        <v>180</v>
      </c>
      <c r="E159" s="21">
        <v>1994</v>
      </c>
      <c r="F159" s="18" t="s">
        <v>12</v>
      </c>
      <c r="G159" s="18" t="s">
        <v>787</v>
      </c>
      <c r="H159" s="9" t="s">
        <v>1111</v>
      </c>
    </row>
    <row r="160" spans="1:8" ht="15">
      <c r="A160" s="8" t="str">
        <f t="shared" si="6"/>
        <v>RV_DQ886068_USA_Raccoon_1994</v>
      </c>
      <c r="B160" s="18" t="s">
        <v>879</v>
      </c>
      <c r="C160" s="18" t="s">
        <v>880</v>
      </c>
      <c r="D160" s="18" t="s">
        <v>180</v>
      </c>
      <c r="E160" s="21">
        <v>1994</v>
      </c>
      <c r="F160" s="18" t="s">
        <v>12</v>
      </c>
      <c r="G160" s="18" t="s">
        <v>787</v>
      </c>
      <c r="H160" s="9" t="s">
        <v>1111</v>
      </c>
    </row>
    <row r="161" spans="1:8" ht="15">
      <c r="A161" s="8" t="str">
        <f t="shared" si="6"/>
        <v>RV_DQ886069_USA_Raccoon_1994</v>
      </c>
      <c r="B161" s="18" t="s">
        <v>881</v>
      </c>
      <c r="C161" s="18" t="s">
        <v>882</v>
      </c>
      <c r="D161" s="18" t="s">
        <v>180</v>
      </c>
      <c r="E161" s="21">
        <v>1994</v>
      </c>
      <c r="F161" s="18" t="s">
        <v>12</v>
      </c>
      <c r="G161" s="18" t="s">
        <v>787</v>
      </c>
      <c r="H161" s="9" t="s">
        <v>1111</v>
      </c>
    </row>
    <row r="162" spans="1:8" ht="15">
      <c r="A162" s="8" t="str">
        <f t="shared" si="6"/>
        <v>RV_DQ886070_USA_Raccoon_1987</v>
      </c>
      <c r="B162" s="18" t="s">
        <v>883</v>
      </c>
      <c r="C162" s="18" t="s">
        <v>884</v>
      </c>
      <c r="D162" s="18" t="s">
        <v>180</v>
      </c>
      <c r="E162" s="21">
        <v>1987</v>
      </c>
      <c r="F162" s="18" t="s">
        <v>12</v>
      </c>
      <c r="G162" s="18" t="s">
        <v>787</v>
      </c>
      <c r="H162" s="9" t="s">
        <v>1111</v>
      </c>
    </row>
    <row r="163" spans="1:8" ht="15">
      <c r="A163" s="8" t="str">
        <f t="shared" si="6"/>
        <v>RV_DQ886071_USA_Raccoon_2002</v>
      </c>
      <c r="B163" s="18" t="s">
        <v>885</v>
      </c>
      <c r="C163" s="18" t="s">
        <v>886</v>
      </c>
      <c r="D163" s="18" t="s">
        <v>180</v>
      </c>
      <c r="E163" s="21">
        <v>2002</v>
      </c>
      <c r="F163" s="18" t="s">
        <v>12</v>
      </c>
      <c r="G163" s="18" t="s">
        <v>787</v>
      </c>
      <c r="H163" s="9" t="s">
        <v>1111</v>
      </c>
    </row>
    <row r="164" spans="1:8" ht="15">
      <c r="A164" s="8" t="str">
        <f t="shared" si="6"/>
        <v>RV_DQ886072_USA_Raccoon_2002</v>
      </c>
      <c r="B164" s="18" t="s">
        <v>887</v>
      </c>
      <c r="C164" s="18" t="s">
        <v>888</v>
      </c>
      <c r="D164" s="18" t="s">
        <v>180</v>
      </c>
      <c r="E164" s="21">
        <v>2002</v>
      </c>
      <c r="F164" s="18" t="s">
        <v>12</v>
      </c>
      <c r="G164" s="18" t="s">
        <v>787</v>
      </c>
      <c r="H164" s="9" t="s">
        <v>1111</v>
      </c>
    </row>
    <row r="165" spans="1:8" ht="15">
      <c r="A165" s="8" t="str">
        <f t="shared" si="6"/>
        <v>RV_DQ886073_USA_Raccoon_2002</v>
      </c>
      <c r="B165" s="18" t="s">
        <v>889</v>
      </c>
      <c r="C165" s="18" t="s">
        <v>890</v>
      </c>
      <c r="D165" s="18" t="s">
        <v>180</v>
      </c>
      <c r="E165" s="21">
        <v>2002</v>
      </c>
      <c r="F165" s="18" t="s">
        <v>12</v>
      </c>
      <c r="G165" s="18" t="s">
        <v>787</v>
      </c>
      <c r="H165" s="9" t="s">
        <v>1111</v>
      </c>
    </row>
    <row r="166" spans="1:8" ht="15">
      <c r="A166" s="8" t="str">
        <f t="shared" si="6"/>
        <v>RV_DQ886074_USA_Raccoon_2002</v>
      </c>
      <c r="B166" s="18" t="s">
        <v>891</v>
      </c>
      <c r="C166" s="18" t="s">
        <v>892</v>
      </c>
      <c r="D166" s="18" t="s">
        <v>180</v>
      </c>
      <c r="E166" s="21">
        <v>2002</v>
      </c>
      <c r="F166" s="18" t="s">
        <v>12</v>
      </c>
      <c r="G166" s="18" t="s">
        <v>787</v>
      </c>
      <c r="H166" s="9" t="s">
        <v>1111</v>
      </c>
    </row>
    <row r="167" spans="1:8" ht="15">
      <c r="A167" s="8" t="str">
        <f t="shared" si="6"/>
        <v>RV_DQ886075_USA_Raccoon_2002</v>
      </c>
      <c r="B167" s="18" t="s">
        <v>893</v>
      </c>
      <c r="C167" s="18" t="s">
        <v>894</v>
      </c>
      <c r="D167" s="18" t="s">
        <v>180</v>
      </c>
      <c r="E167" s="21">
        <v>2002</v>
      </c>
      <c r="F167" s="18" t="s">
        <v>12</v>
      </c>
      <c r="G167" s="18" t="s">
        <v>787</v>
      </c>
      <c r="H167" s="9" t="s">
        <v>1111</v>
      </c>
    </row>
    <row r="168" spans="1:8" ht="15">
      <c r="A168" s="8" t="str">
        <f t="shared" si="6"/>
        <v>RV_DQ886076_USA_Raccoon_2002</v>
      </c>
      <c r="B168" s="18" t="s">
        <v>895</v>
      </c>
      <c r="C168" s="18" t="s">
        <v>896</v>
      </c>
      <c r="D168" s="18" t="s">
        <v>180</v>
      </c>
      <c r="E168" s="21">
        <v>2002</v>
      </c>
      <c r="F168" s="18" t="s">
        <v>12</v>
      </c>
      <c r="G168" s="18" t="s">
        <v>787</v>
      </c>
      <c r="H168" s="9" t="s">
        <v>1111</v>
      </c>
    </row>
    <row r="169" spans="1:8" ht="15">
      <c r="A169" s="8" t="str">
        <f t="shared" si="6"/>
        <v>RV_EF508139_USA_Raccoon_2004</v>
      </c>
      <c r="B169" s="18" t="s">
        <v>951</v>
      </c>
      <c r="C169" s="18" t="s">
        <v>940</v>
      </c>
      <c r="D169" s="18" t="s">
        <v>180</v>
      </c>
      <c r="E169" s="21">
        <v>2004</v>
      </c>
      <c r="F169" s="18" t="s">
        <v>12</v>
      </c>
      <c r="G169" s="18" t="s">
        <v>787</v>
      </c>
      <c r="H169" s="9" t="s">
        <v>1111</v>
      </c>
    </row>
    <row r="170" spans="1:8" ht="15">
      <c r="A170" s="8" t="str">
        <f t="shared" si="6"/>
        <v>RV_EF508140_USA_Raccoon_2004</v>
      </c>
      <c r="B170" s="18" t="s">
        <v>952</v>
      </c>
      <c r="C170" s="18" t="s">
        <v>942</v>
      </c>
      <c r="D170" s="18" t="s">
        <v>180</v>
      </c>
      <c r="E170" s="21">
        <v>2004</v>
      </c>
      <c r="F170" s="18" t="s">
        <v>12</v>
      </c>
      <c r="G170" s="18" t="s">
        <v>787</v>
      </c>
      <c r="H170" s="9" t="s">
        <v>1111</v>
      </c>
    </row>
    <row r="171" spans="1:8" ht="15">
      <c r="A171" s="8" t="str">
        <f t="shared" si="6"/>
        <v>RV_EF508141_USA_Raccoon_2002</v>
      </c>
      <c r="B171" s="18" t="s">
        <v>953</v>
      </c>
      <c r="C171" s="18" t="s">
        <v>946</v>
      </c>
      <c r="D171" s="18" t="s">
        <v>180</v>
      </c>
      <c r="E171" s="21">
        <v>2002</v>
      </c>
      <c r="F171" s="18" t="s">
        <v>12</v>
      </c>
      <c r="G171" s="18" t="s">
        <v>787</v>
      </c>
      <c r="H171" s="9" t="s">
        <v>1111</v>
      </c>
    </row>
    <row r="172" spans="1:8" ht="15">
      <c r="A172" s="8" t="str">
        <f t="shared" si="6"/>
        <v>RV_EF508142_USA_Raccoon_2002</v>
      </c>
      <c r="B172" s="18" t="s">
        <v>954</v>
      </c>
      <c r="C172" s="18" t="s">
        <v>948</v>
      </c>
      <c r="D172" s="18" t="s">
        <v>180</v>
      </c>
      <c r="E172" s="21">
        <v>2002</v>
      </c>
      <c r="F172" s="18" t="s">
        <v>12</v>
      </c>
      <c r="G172" s="18" t="s">
        <v>787</v>
      </c>
      <c r="H172" s="9" t="s">
        <v>1111</v>
      </c>
    </row>
    <row r="173" spans="1:8" ht="15">
      <c r="A173" s="8" t="str">
        <f t="shared" si="6"/>
        <v>RV_EF508143_USA_Raccoon_2003</v>
      </c>
      <c r="B173" s="18" t="s">
        <v>955</v>
      </c>
      <c r="C173" s="18" t="s">
        <v>950</v>
      </c>
      <c r="D173" s="18" t="s">
        <v>180</v>
      </c>
      <c r="E173" s="21">
        <v>2003</v>
      </c>
      <c r="F173" s="18" t="s">
        <v>12</v>
      </c>
      <c r="G173" s="18" t="s">
        <v>787</v>
      </c>
      <c r="H173" s="9" t="s">
        <v>1111</v>
      </c>
    </row>
    <row r="174" spans="1:8" ht="15">
      <c r="A174" s="8" t="str">
        <f t="shared" si="6"/>
        <v>RV_EF508144_USA_Raccoon_2003</v>
      </c>
      <c r="B174" s="18" t="s">
        <v>956</v>
      </c>
      <c r="C174" s="18" t="s">
        <v>944</v>
      </c>
      <c r="D174" s="18" t="s">
        <v>180</v>
      </c>
      <c r="E174" s="21">
        <v>2003</v>
      </c>
      <c r="F174" s="18" t="s">
        <v>12</v>
      </c>
      <c r="G174" s="18" t="s">
        <v>787</v>
      </c>
      <c r="H174" s="9" t="s">
        <v>1111</v>
      </c>
    </row>
    <row r="175" spans="1:8" ht="15">
      <c r="A175" s="8" t="str">
        <f t="shared" si="6"/>
        <v>RV_EU003121_USA_Raccoon_1997</v>
      </c>
      <c r="B175" s="18" t="s">
        <v>957</v>
      </c>
      <c r="C175" s="18" t="s">
        <v>958</v>
      </c>
      <c r="D175" s="18" t="s">
        <v>180</v>
      </c>
      <c r="E175" s="21">
        <v>1997</v>
      </c>
      <c r="F175" s="18" t="s">
        <v>12</v>
      </c>
      <c r="G175" s="18" t="s">
        <v>787</v>
      </c>
      <c r="H175" s="9" t="s">
        <v>1111</v>
      </c>
    </row>
    <row r="176" spans="1:8" ht="15">
      <c r="A176" s="8" t="str">
        <f t="shared" si="6"/>
        <v>RV_EU003122_USA_Raccoon_1997</v>
      </c>
      <c r="B176" s="18" t="s">
        <v>959</v>
      </c>
      <c r="C176" s="18" t="s">
        <v>960</v>
      </c>
      <c r="D176" s="18" t="s">
        <v>180</v>
      </c>
      <c r="E176" s="21">
        <v>1997</v>
      </c>
      <c r="F176" s="18" t="s">
        <v>12</v>
      </c>
      <c r="G176" s="18" t="s">
        <v>787</v>
      </c>
      <c r="H176" s="9" t="s">
        <v>1111</v>
      </c>
    </row>
    <row r="177" spans="1:8" ht="15">
      <c r="A177" s="8" t="str">
        <f t="shared" si="6"/>
        <v>RV_EU003123_USA_Raccoon_1997</v>
      </c>
      <c r="B177" s="18" t="s">
        <v>961</v>
      </c>
      <c r="C177" s="18" t="s">
        <v>962</v>
      </c>
      <c r="D177" s="18" t="s">
        <v>180</v>
      </c>
      <c r="E177" s="21">
        <v>1997</v>
      </c>
      <c r="F177" s="18" t="s">
        <v>12</v>
      </c>
      <c r="G177" s="18" t="s">
        <v>787</v>
      </c>
      <c r="H177" s="9" t="s">
        <v>1111</v>
      </c>
    </row>
    <row r="178" spans="1:8" ht="15">
      <c r="A178" s="8" t="str">
        <f t="shared" si="6"/>
        <v>RV_EU003124_USA_Raccoon_2004</v>
      </c>
      <c r="B178" s="18" t="s">
        <v>963</v>
      </c>
      <c r="C178" s="18" t="s">
        <v>964</v>
      </c>
      <c r="D178" s="18" t="s">
        <v>180</v>
      </c>
      <c r="E178" s="21">
        <v>2004</v>
      </c>
      <c r="F178" s="18" t="s">
        <v>12</v>
      </c>
      <c r="G178" s="18" t="s">
        <v>787</v>
      </c>
      <c r="H178" s="9" t="s">
        <v>1111</v>
      </c>
    </row>
    <row r="179" spans="1:8" ht="15">
      <c r="A179" s="8" t="str">
        <f t="shared" si="6"/>
        <v>RV_EU003125_USA_Raccoon_2004</v>
      </c>
      <c r="B179" s="18" t="s">
        <v>965</v>
      </c>
      <c r="C179" s="18" t="s">
        <v>966</v>
      </c>
      <c r="D179" s="18" t="s">
        <v>180</v>
      </c>
      <c r="E179" s="21">
        <v>2004</v>
      </c>
      <c r="F179" s="18" t="s">
        <v>12</v>
      </c>
      <c r="G179" s="18" t="s">
        <v>787</v>
      </c>
      <c r="H179" s="9" t="s">
        <v>1111</v>
      </c>
    </row>
    <row r="180" spans="1:8" ht="15">
      <c r="A180" s="8" t="str">
        <f t="shared" si="6"/>
        <v>RV_EU003126_USA_Raccoon_2004</v>
      </c>
      <c r="B180" s="18" t="s">
        <v>967</v>
      </c>
      <c r="C180" s="18" t="s">
        <v>968</v>
      </c>
      <c r="D180" s="18" t="s">
        <v>180</v>
      </c>
      <c r="E180" s="21">
        <v>2004</v>
      </c>
      <c r="F180" s="18" t="s">
        <v>12</v>
      </c>
      <c r="G180" s="18" t="s">
        <v>787</v>
      </c>
      <c r="H180" s="9" t="s">
        <v>1111</v>
      </c>
    </row>
    <row r="181" spans="1:8" ht="15">
      <c r="A181" s="8" t="str">
        <f t="shared" si="6"/>
        <v>RV_EU003127_USA_Raccoon_2004</v>
      </c>
      <c r="B181" s="18" t="s">
        <v>969</v>
      </c>
      <c r="C181" s="18" t="s">
        <v>970</v>
      </c>
      <c r="D181" s="18" t="s">
        <v>180</v>
      </c>
      <c r="E181" s="21">
        <v>2004</v>
      </c>
      <c r="F181" s="18" t="s">
        <v>12</v>
      </c>
      <c r="G181" s="18" t="s">
        <v>787</v>
      </c>
      <c r="H181" s="9" t="s">
        <v>1111</v>
      </c>
    </row>
    <row r="182" spans="1:8" ht="15">
      <c r="A182" s="8" t="str">
        <f t="shared" si="6"/>
        <v>RV_EU003128_USA_Raccoon_2004</v>
      </c>
      <c r="B182" s="18" t="s">
        <v>971</v>
      </c>
      <c r="C182" s="18" t="s">
        <v>972</v>
      </c>
      <c r="D182" s="18" t="s">
        <v>180</v>
      </c>
      <c r="E182" s="21">
        <v>2004</v>
      </c>
      <c r="F182" s="18" t="s">
        <v>12</v>
      </c>
      <c r="G182" s="18" t="s">
        <v>787</v>
      </c>
      <c r="H182" s="9" t="s">
        <v>1111</v>
      </c>
    </row>
    <row r="183" spans="1:8" ht="15">
      <c r="A183" s="8" t="str">
        <f t="shared" ref="A183:A193" si="7">CONCATENATE("RV_",B183,"_",D183,"_",G183,"_",E183)</f>
        <v>RV_EU284093_China_Raccoon_2007</v>
      </c>
      <c r="B183" s="18" t="s">
        <v>1081</v>
      </c>
      <c r="C183" s="18" t="s">
        <v>1082</v>
      </c>
      <c r="D183" s="18" t="s">
        <v>18</v>
      </c>
      <c r="E183" s="18">
        <v>2007</v>
      </c>
      <c r="F183" s="18" t="s">
        <v>12</v>
      </c>
      <c r="G183" s="18" t="s">
        <v>787</v>
      </c>
      <c r="H183" s="9" t="s">
        <v>1111</v>
      </c>
    </row>
    <row r="184" spans="1:8" ht="15">
      <c r="A184" s="8" t="str">
        <f t="shared" si="7"/>
        <v>RV_EU284094_China_Raccoon_2007</v>
      </c>
      <c r="B184" s="18" t="s">
        <v>1083</v>
      </c>
      <c r="C184" s="18" t="s">
        <v>1084</v>
      </c>
      <c r="D184" s="18" t="s">
        <v>18</v>
      </c>
      <c r="E184" s="18">
        <v>2007</v>
      </c>
      <c r="F184" s="18" t="s">
        <v>12</v>
      </c>
      <c r="G184" s="18" t="s">
        <v>787</v>
      </c>
      <c r="H184" s="9" t="s">
        <v>1111</v>
      </c>
    </row>
    <row r="185" spans="1:8" ht="15">
      <c r="A185" s="8" t="str">
        <f t="shared" si="7"/>
        <v>RV_EU311738_Canada_Raccoon_1999</v>
      </c>
      <c r="B185" s="18" t="s">
        <v>1091</v>
      </c>
      <c r="C185" s="18" t="s">
        <v>1092</v>
      </c>
      <c r="D185" s="18" t="s">
        <v>179</v>
      </c>
      <c r="E185" s="18">
        <v>1999</v>
      </c>
      <c r="F185" s="18" t="s">
        <v>12</v>
      </c>
      <c r="G185" s="18" t="s">
        <v>787</v>
      </c>
      <c r="H185" s="9" t="s">
        <v>1111</v>
      </c>
    </row>
    <row r="186" spans="1:8" ht="15">
      <c r="A186" s="8" t="str">
        <f t="shared" si="7"/>
        <v>RV_EU652444_China_Raccoon_2007</v>
      </c>
      <c r="B186" s="18" t="s">
        <v>1093</v>
      </c>
      <c r="C186" s="18" t="s">
        <v>1087</v>
      </c>
      <c r="D186" s="18" t="s">
        <v>18</v>
      </c>
      <c r="E186" s="18">
        <v>2007</v>
      </c>
      <c r="F186" s="18" t="s">
        <v>12</v>
      </c>
      <c r="G186" s="18" t="s">
        <v>787</v>
      </c>
      <c r="H186" s="9" t="s">
        <v>1111</v>
      </c>
    </row>
    <row r="187" spans="1:8" ht="15">
      <c r="A187" s="8" t="str">
        <f t="shared" si="7"/>
        <v>RV_EU652445_China_Raccoon_2007</v>
      </c>
      <c r="B187" s="18" t="s">
        <v>1094</v>
      </c>
      <c r="C187" s="18" t="s">
        <v>1089</v>
      </c>
      <c r="D187" s="18" t="s">
        <v>18</v>
      </c>
      <c r="E187" s="18">
        <v>2007</v>
      </c>
      <c r="F187" s="18" t="s">
        <v>12</v>
      </c>
      <c r="G187" s="18" t="s">
        <v>787</v>
      </c>
      <c r="H187" s="9" t="s">
        <v>1111</v>
      </c>
    </row>
    <row r="188" spans="1:8" ht="15">
      <c r="A188" s="8" t="str">
        <f t="shared" si="7"/>
        <v>RV_FJ415313_China_Raccoon_2007</v>
      </c>
      <c r="B188" s="18" t="s">
        <v>1095</v>
      </c>
      <c r="C188" s="18" t="s">
        <v>1096</v>
      </c>
      <c r="D188" s="18" t="s">
        <v>18</v>
      </c>
      <c r="E188" s="18">
        <v>2007</v>
      </c>
      <c r="F188" s="18" t="s">
        <v>12</v>
      </c>
      <c r="G188" s="18" t="s">
        <v>787</v>
      </c>
      <c r="H188" s="9" t="s">
        <v>1111</v>
      </c>
    </row>
    <row r="189" spans="1:8" ht="15">
      <c r="A189" s="8" t="str">
        <f t="shared" si="7"/>
        <v>RV_U22840_Poland_Raccoon_1985</v>
      </c>
      <c r="B189" s="18" t="s">
        <v>1097</v>
      </c>
      <c r="C189" s="18" t="s">
        <v>1098</v>
      </c>
      <c r="D189" s="18" t="s">
        <v>788</v>
      </c>
      <c r="E189" s="18">
        <v>1985</v>
      </c>
      <c r="F189" s="18" t="s">
        <v>12</v>
      </c>
      <c r="G189" s="18" t="s">
        <v>787</v>
      </c>
      <c r="H189" s="9" t="s">
        <v>1111</v>
      </c>
    </row>
    <row r="190" spans="1:8" ht="15">
      <c r="A190" s="8" t="str">
        <f t="shared" si="7"/>
        <v>RV_U27218_USA_Raccoon_1992</v>
      </c>
      <c r="B190" s="18" t="s">
        <v>1107</v>
      </c>
      <c r="C190" s="18" t="s">
        <v>1100</v>
      </c>
      <c r="D190" s="22" t="s">
        <v>180</v>
      </c>
      <c r="E190" s="18">
        <v>1992</v>
      </c>
      <c r="F190" s="18" t="s">
        <v>12</v>
      </c>
      <c r="G190" s="18" t="s">
        <v>787</v>
      </c>
      <c r="H190" s="9" t="s">
        <v>1111</v>
      </c>
    </row>
    <row r="191" spans="1:8" ht="15">
      <c r="A191" s="8" t="str">
        <f t="shared" si="7"/>
        <v>RV_U27219_USA_Raccoon_1992</v>
      </c>
      <c r="B191" s="18" t="s">
        <v>1108</v>
      </c>
      <c r="C191" s="18" t="s">
        <v>1102</v>
      </c>
      <c r="D191" s="22" t="s">
        <v>180</v>
      </c>
      <c r="E191" s="18">
        <v>1992</v>
      </c>
      <c r="F191" s="18" t="s">
        <v>12</v>
      </c>
      <c r="G191" s="18" t="s">
        <v>787</v>
      </c>
      <c r="H191" s="9" t="s">
        <v>1111</v>
      </c>
    </row>
    <row r="192" spans="1:8" ht="15">
      <c r="A192" s="8" t="str">
        <f t="shared" si="7"/>
        <v>RV_U27220_USA_Raccoon_1987</v>
      </c>
      <c r="B192" s="18" t="s">
        <v>1109</v>
      </c>
      <c r="C192" s="18" t="s">
        <v>1104</v>
      </c>
      <c r="D192" s="22" t="s">
        <v>180</v>
      </c>
      <c r="E192" s="18">
        <v>1987</v>
      </c>
      <c r="F192" s="18" t="s">
        <v>12</v>
      </c>
      <c r="G192" s="18" t="s">
        <v>787</v>
      </c>
      <c r="H192" s="9" t="s">
        <v>1111</v>
      </c>
    </row>
    <row r="193" spans="1:8" ht="15">
      <c r="A193" s="8" t="str">
        <f t="shared" si="7"/>
        <v>RV_U27221_USA_Raccoon_1989</v>
      </c>
      <c r="B193" s="18" t="s">
        <v>1110</v>
      </c>
      <c r="C193" s="18" t="s">
        <v>1106</v>
      </c>
      <c r="D193" s="22" t="s">
        <v>180</v>
      </c>
      <c r="E193" s="18">
        <v>1989</v>
      </c>
      <c r="F193" s="18" t="s">
        <v>12</v>
      </c>
      <c r="G193" s="18" t="s">
        <v>787</v>
      </c>
      <c r="H193" s="9" t="s">
        <v>1111</v>
      </c>
    </row>
    <row r="196" spans="1:8" ht="15">
      <c r="A196" s="8"/>
      <c r="B196" s="18"/>
      <c r="C196" s="18"/>
      <c r="D196" s="18"/>
      <c r="E196" s="18"/>
      <c r="F196" s="18"/>
      <c r="G196" s="18"/>
      <c r="H196" s="18"/>
    </row>
    <row r="197" spans="1:8" ht="15">
      <c r="A197" s="8"/>
      <c r="B197" s="18"/>
      <c r="C197" s="18"/>
      <c r="D197" s="18"/>
      <c r="E197" s="18"/>
      <c r="F197" s="18"/>
      <c r="G197" s="18"/>
      <c r="H197" s="18"/>
    </row>
    <row r="198" spans="1:8" ht="15">
      <c r="A198" s="8"/>
      <c r="B198" s="18"/>
      <c r="C198" s="18"/>
      <c r="D198" s="18"/>
      <c r="E198" s="18"/>
      <c r="F198" s="18"/>
      <c r="G198" s="18"/>
      <c r="H198" s="18"/>
    </row>
    <row r="199" spans="1:8" ht="15">
      <c r="A199" s="8"/>
      <c r="B199" s="18"/>
      <c r="C199" s="18"/>
      <c r="D199" s="18"/>
      <c r="E199" s="18"/>
      <c r="F199" s="18"/>
      <c r="G199" s="18"/>
      <c r="H199" s="18"/>
    </row>
    <row r="200" spans="1:8" ht="15">
      <c r="A200" s="8"/>
      <c r="B200" s="18"/>
      <c r="C200" s="18"/>
      <c r="D200" s="18"/>
      <c r="E200" s="18"/>
      <c r="F200" s="18"/>
      <c r="G200" s="18"/>
      <c r="H200" s="18"/>
    </row>
    <row r="201" spans="1:8" ht="15">
      <c r="A201" s="8"/>
      <c r="B201" s="18"/>
      <c r="C201" s="18"/>
      <c r="D201" s="18"/>
      <c r="E201" s="18"/>
      <c r="F201" s="18"/>
      <c r="G201" s="18"/>
      <c r="H201" s="18"/>
    </row>
    <row r="202" spans="1:8" ht="15">
      <c r="A202" s="8"/>
      <c r="B202" s="18"/>
      <c r="C202" s="18"/>
      <c r="D202" s="18"/>
      <c r="E202" s="18"/>
      <c r="F202" s="18"/>
      <c r="G202" s="18"/>
      <c r="H202" s="18"/>
    </row>
    <row r="203" spans="1:8" ht="15">
      <c r="A203" s="8"/>
      <c r="B203" s="18"/>
      <c r="C203" s="18"/>
      <c r="D203" s="18"/>
      <c r="E203" s="18"/>
      <c r="F203" s="18"/>
      <c r="G203" s="18"/>
      <c r="H203" s="18"/>
    </row>
    <row r="204" spans="1:8" ht="15">
      <c r="A204" s="8"/>
      <c r="B204" s="18"/>
      <c r="C204" s="18"/>
      <c r="D204" s="18"/>
      <c r="E204" s="18"/>
      <c r="F204" s="18"/>
      <c r="G204" s="18"/>
      <c r="H204" s="18"/>
    </row>
    <row r="205" spans="1:8" ht="15">
      <c r="A205" s="8"/>
      <c r="B205" s="18"/>
      <c r="C205" s="18"/>
      <c r="D205" s="18"/>
      <c r="E205" s="18"/>
      <c r="F205" s="18"/>
      <c r="G205" s="18"/>
      <c r="H205" s="18"/>
    </row>
    <row r="206" spans="1:8" ht="15">
      <c r="A206" s="8"/>
      <c r="B206" s="18"/>
      <c r="C206" s="18"/>
      <c r="D206" s="18"/>
      <c r="E206" s="18"/>
      <c r="F206" s="18"/>
      <c r="G206" s="18"/>
      <c r="H206" s="18"/>
    </row>
    <row r="207" spans="1:8" ht="15">
      <c r="A207" s="8"/>
      <c r="B207" s="18"/>
      <c r="C207" s="18"/>
      <c r="D207" s="18"/>
      <c r="E207" s="18"/>
      <c r="F207" s="18"/>
      <c r="G207" s="18"/>
      <c r="H207" s="18"/>
    </row>
    <row r="208" spans="1:8" ht="15">
      <c r="A208" s="8"/>
      <c r="B208" s="18"/>
      <c r="C208" s="18"/>
      <c r="D208" s="18"/>
      <c r="E208" s="18"/>
      <c r="F208" s="18"/>
      <c r="G208" s="18"/>
      <c r="H208" s="18"/>
    </row>
    <row r="209" spans="1:8" ht="15">
      <c r="A209" s="8"/>
      <c r="B209" s="18"/>
      <c r="C209" s="18"/>
      <c r="D209" s="18"/>
      <c r="E209" s="18"/>
      <c r="F209" s="18"/>
      <c r="G209" s="18"/>
      <c r="H209" s="18"/>
    </row>
    <row r="210" spans="1:8" ht="15">
      <c r="A210" s="8"/>
      <c r="B210" s="18"/>
      <c r="C210" s="18"/>
      <c r="D210" s="18"/>
      <c r="E210" s="18"/>
      <c r="F210" s="18"/>
      <c r="G210" s="18"/>
      <c r="H210" s="18"/>
    </row>
    <row r="211" spans="1:8" ht="15">
      <c r="A211" s="8"/>
      <c r="B211" s="18"/>
      <c r="C211" s="18"/>
      <c r="D211" s="18"/>
      <c r="E211" s="18"/>
      <c r="F211" s="18"/>
      <c r="G211" s="18"/>
      <c r="H211" s="18"/>
    </row>
    <row r="212" spans="1:8" ht="15">
      <c r="A212" s="8"/>
      <c r="B212" s="18"/>
      <c r="C212" s="18"/>
      <c r="D212" s="18"/>
      <c r="E212" s="18"/>
      <c r="F212" s="18"/>
      <c r="G212" s="18"/>
      <c r="H212" s="18"/>
    </row>
    <row r="213" spans="1:8" ht="15">
      <c r="A213" s="8"/>
      <c r="B213" s="18"/>
      <c r="C213" s="18"/>
      <c r="D213" s="18"/>
      <c r="E213" s="18"/>
      <c r="F213" s="18"/>
      <c r="G213" s="18"/>
      <c r="H213" s="18"/>
    </row>
    <row r="214" spans="1:8" ht="15">
      <c r="A214" s="8"/>
      <c r="B214" s="18"/>
      <c r="C214" s="18"/>
      <c r="D214" s="18"/>
      <c r="E214" s="18"/>
      <c r="F214" s="18"/>
      <c r="G214" s="18"/>
      <c r="H214" s="18"/>
    </row>
    <row r="215" spans="1:8" ht="15">
      <c r="A215" s="8"/>
      <c r="B215" s="18"/>
      <c r="C215" s="18"/>
      <c r="D215" s="18"/>
      <c r="E215" s="18"/>
      <c r="F215" s="18"/>
      <c r="G215" s="18"/>
      <c r="H215" s="18"/>
    </row>
    <row r="216" spans="1:8" ht="15">
      <c r="A216" s="8"/>
      <c r="B216" s="18"/>
      <c r="C216" s="18"/>
      <c r="D216" s="18"/>
      <c r="E216" s="18"/>
      <c r="F216" s="18"/>
      <c r="G216" s="18"/>
      <c r="H216" s="18"/>
    </row>
    <row r="217" spans="1:8" ht="15">
      <c r="A217" s="8"/>
      <c r="B217" s="18"/>
      <c r="C217" s="18"/>
      <c r="D217" s="18"/>
      <c r="E217" s="18"/>
      <c r="F217" s="18"/>
      <c r="G217" s="18"/>
      <c r="H217" s="18"/>
    </row>
    <row r="218" spans="1:8" ht="15">
      <c r="A218" s="8"/>
      <c r="B218" s="18"/>
      <c r="C218" s="18"/>
      <c r="D218" s="18"/>
      <c r="E218" s="18"/>
      <c r="F218" s="18"/>
      <c r="G218" s="18"/>
      <c r="H218" s="18"/>
    </row>
    <row r="219" spans="1:8" ht="15">
      <c r="A219" s="8"/>
      <c r="B219" s="18"/>
      <c r="C219" s="18"/>
      <c r="D219" s="18"/>
      <c r="E219" s="18"/>
      <c r="F219" s="18"/>
      <c r="G219" s="18"/>
      <c r="H219" s="18"/>
    </row>
    <row r="220" spans="1:8" ht="15">
      <c r="A220" s="8"/>
      <c r="B220" s="18"/>
      <c r="C220" s="18"/>
      <c r="D220" s="18"/>
      <c r="E220" s="18"/>
      <c r="F220" s="18"/>
      <c r="G220" s="18"/>
      <c r="H220" s="18"/>
    </row>
    <row r="221" spans="1:8" ht="15">
      <c r="A221" s="8"/>
      <c r="B221" s="18"/>
      <c r="C221" s="18"/>
      <c r="D221" s="18"/>
      <c r="E221" s="18"/>
      <c r="F221" s="18"/>
      <c r="G221" s="18"/>
      <c r="H221" s="18"/>
    </row>
    <row r="222" spans="1:8" ht="15">
      <c r="A222" s="8"/>
      <c r="B222" s="18"/>
      <c r="C222" s="18"/>
      <c r="D222" s="18"/>
      <c r="E222" s="18"/>
      <c r="F222" s="18"/>
      <c r="G222" s="18"/>
      <c r="H222" s="18"/>
    </row>
    <row r="223" spans="1:8" ht="15">
      <c r="A223" s="8"/>
      <c r="B223" s="18"/>
      <c r="C223" s="18"/>
      <c r="D223" s="18"/>
      <c r="E223" s="18"/>
      <c r="F223" s="18"/>
      <c r="G223" s="18"/>
      <c r="H223" s="18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6"/>
  <sheetViews>
    <sheetView workbookViewId="0">
      <pane ySplit="1" topLeftCell="A2" activePane="bottomLeft" state="frozen"/>
      <selection pane="bottomLeft"/>
    </sheetView>
  </sheetViews>
  <sheetFormatPr baseColWidth="10" defaultRowHeight="14" x14ac:dyDescent="0"/>
  <cols>
    <col min="1" max="1" width="39.33203125" customWidth="1"/>
    <col min="2" max="2" width="11.1640625" customWidth="1"/>
    <col min="3" max="3" width="28.5" customWidth="1"/>
    <col min="4" max="4" width="21.33203125" customWidth="1"/>
    <col min="5" max="6" width="16.83203125" customWidth="1"/>
    <col min="13" max="13" width="8.33203125" customWidth="1"/>
    <col min="14" max="14" width="13.6640625" bestFit="1" customWidth="1"/>
    <col min="16" max="16" width="20" bestFit="1" customWidth="1"/>
    <col min="17" max="17" width="68.33203125" bestFit="1" customWidth="1"/>
    <col min="18" max="18" width="3" customWidth="1"/>
    <col min="21" max="21" width="5.6640625" customWidth="1"/>
  </cols>
  <sheetData>
    <row r="1" spans="1:23" ht="16">
      <c r="A1" s="3" t="s">
        <v>9</v>
      </c>
      <c r="B1" s="3" t="s">
        <v>20</v>
      </c>
      <c r="C1" s="3" t="s">
        <v>21</v>
      </c>
      <c r="D1" s="3" t="s">
        <v>23</v>
      </c>
      <c r="E1" s="3" t="s">
        <v>24</v>
      </c>
      <c r="F1" s="3" t="s">
        <v>10</v>
      </c>
      <c r="G1" s="3" t="s">
        <v>22</v>
      </c>
      <c r="H1" s="3" t="s">
        <v>8</v>
      </c>
      <c r="K1" s="3" t="s">
        <v>8</v>
      </c>
      <c r="L1" s="3" t="s">
        <v>22</v>
      </c>
      <c r="M1" s="3" t="s">
        <v>3466</v>
      </c>
      <c r="N1" s="40" t="s">
        <v>3280</v>
      </c>
      <c r="O1" s="40" t="s">
        <v>3279</v>
      </c>
      <c r="P1" s="3" t="s">
        <v>23</v>
      </c>
      <c r="Q1" s="40" t="s">
        <v>3309</v>
      </c>
      <c r="R1" s="40"/>
      <c r="S1" s="125" t="s">
        <v>3450</v>
      </c>
      <c r="T1" s="125" t="s">
        <v>3451</v>
      </c>
      <c r="U1" s="126"/>
      <c r="V1" s="3" t="s">
        <v>3480</v>
      </c>
      <c r="W1" s="3" t="s">
        <v>3481</v>
      </c>
    </row>
    <row r="2" spans="1:23" ht="15">
      <c r="A2" s="85" t="s">
        <v>3326</v>
      </c>
      <c r="B2" s="6"/>
      <c r="C2" s="6"/>
      <c r="D2" s="6"/>
      <c r="E2" s="6"/>
      <c r="F2" s="6"/>
      <c r="G2" s="6"/>
      <c r="H2" s="7"/>
      <c r="K2" s="60" t="s">
        <v>364</v>
      </c>
      <c r="L2" s="14" t="s">
        <v>4</v>
      </c>
      <c r="M2" s="132">
        <v>340</v>
      </c>
      <c r="N2" s="66" t="s">
        <v>3276</v>
      </c>
      <c r="O2" s="66">
        <v>27</v>
      </c>
      <c r="P2" s="66" t="s">
        <v>19</v>
      </c>
      <c r="Q2" s="110" t="s">
        <v>3406</v>
      </c>
      <c r="S2" s="72">
        <v>0.67600000000000005</v>
      </c>
      <c r="T2" s="72">
        <v>0.67600000000000005</v>
      </c>
      <c r="V2" s="146">
        <v>0.1</v>
      </c>
      <c r="W2" s="72">
        <v>0.1</v>
      </c>
    </row>
    <row r="3" spans="1:23" ht="15">
      <c r="A3" s="25"/>
      <c r="B3" s="26"/>
      <c r="C3" s="26"/>
      <c r="D3" s="26"/>
      <c r="E3" s="28"/>
      <c r="F3" s="26"/>
      <c r="G3" s="26"/>
      <c r="H3" s="29"/>
      <c r="K3" s="60" t="s">
        <v>364</v>
      </c>
      <c r="L3" s="14" t="s">
        <v>4</v>
      </c>
      <c r="M3" s="132">
        <v>503</v>
      </c>
      <c r="N3" s="66" t="s">
        <v>3276</v>
      </c>
      <c r="O3" s="66">
        <v>7</v>
      </c>
      <c r="P3" s="84" t="s">
        <v>334</v>
      </c>
      <c r="Q3" s="110" t="s">
        <v>3398</v>
      </c>
      <c r="S3" s="72">
        <v>0.66</v>
      </c>
      <c r="T3" s="72"/>
      <c r="V3" s="146">
        <v>2.4E-2</v>
      </c>
      <c r="W3" s="72"/>
    </row>
    <row r="4" spans="1:23" ht="15">
      <c r="A4" s="8" t="str">
        <f t="shared" ref="A4:A20" si="0">CONCATENATE("RV_",B4,"_",D4,"_",G4,"_",E4)</f>
        <v>RV_AB083808_Brazil_Sheep_1992</v>
      </c>
      <c r="B4" s="14" t="s">
        <v>327</v>
      </c>
      <c r="C4" s="14" t="s">
        <v>328</v>
      </c>
      <c r="D4" s="14" t="s">
        <v>181</v>
      </c>
      <c r="E4" s="14">
        <v>1992</v>
      </c>
      <c r="F4" s="14" t="s">
        <v>12</v>
      </c>
      <c r="G4" s="14" t="s">
        <v>4</v>
      </c>
      <c r="H4" s="15" t="s">
        <v>364</v>
      </c>
      <c r="K4" s="60" t="s">
        <v>364</v>
      </c>
      <c r="L4" s="14" t="s">
        <v>4</v>
      </c>
      <c r="M4" s="132">
        <v>270</v>
      </c>
      <c r="N4" s="66" t="s">
        <v>3276</v>
      </c>
      <c r="O4" s="66">
        <v>10</v>
      </c>
      <c r="P4" s="84" t="s">
        <v>334</v>
      </c>
      <c r="Q4" s="110" t="s">
        <v>3400</v>
      </c>
      <c r="S4" s="72">
        <v>0.77400000000000002</v>
      </c>
      <c r="T4" s="72">
        <f>AVERAGE(S3:S4)</f>
        <v>0.71700000000000008</v>
      </c>
      <c r="V4" s="146"/>
      <c r="W4" s="72">
        <f>AVERAGE(V3:V4)</f>
        <v>2.4E-2</v>
      </c>
    </row>
    <row r="5" spans="1:23" ht="15">
      <c r="A5" s="8" t="str">
        <f t="shared" si="0"/>
        <v>RV_AF033905_France_Sheep_1996</v>
      </c>
      <c r="B5" s="14" t="s">
        <v>329</v>
      </c>
      <c r="C5" s="14" t="s">
        <v>330</v>
      </c>
      <c r="D5" s="14" t="s">
        <v>331</v>
      </c>
      <c r="E5" s="14">
        <v>1996</v>
      </c>
      <c r="F5" s="14" t="s">
        <v>12</v>
      </c>
      <c r="G5" s="14" t="s">
        <v>4</v>
      </c>
      <c r="H5" s="15" t="s">
        <v>364</v>
      </c>
      <c r="K5" s="60" t="s">
        <v>364</v>
      </c>
      <c r="L5" s="14" t="s">
        <v>4</v>
      </c>
      <c r="M5" s="132">
        <v>280</v>
      </c>
      <c r="N5" s="66" t="s">
        <v>3276</v>
      </c>
      <c r="O5" s="66">
        <v>10</v>
      </c>
      <c r="P5" s="66" t="s">
        <v>3297</v>
      </c>
      <c r="Q5" s="110" t="s">
        <v>3407</v>
      </c>
      <c r="S5" s="72">
        <v>0.74</v>
      </c>
      <c r="T5" s="72">
        <v>0.74</v>
      </c>
      <c r="V5" s="146">
        <v>0.16300000000000001</v>
      </c>
      <c r="W5" s="72">
        <v>0.16300000000000001</v>
      </c>
    </row>
    <row r="6" spans="1:23" ht="15">
      <c r="A6" s="8" t="str">
        <f t="shared" si="0"/>
        <v>RV_AM292924_Romania_Sheep_2005</v>
      </c>
      <c r="B6" s="14" t="s">
        <v>332</v>
      </c>
      <c r="C6" s="14" t="s">
        <v>333</v>
      </c>
      <c r="D6" s="14" t="s">
        <v>248</v>
      </c>
      <c r="E6" s="14">
        <v>2005</v>
      </c>
      <c r="F6" s="14" t="s">
        <v>12</v>
      </c>
      <c r="G6" s="14" t="s">
        <v>4</v>
      </c>
      <c r="H6" s="15" t="s">
        <v>364</v>
      </c>
      <c r="K6" s="60" t="s">
        <v>364</v>
      </c>
      <c r="L6" s="14" t="s">
        <v>4</v>
      </c>
      <c r="M6" s="132">
        <v>50</v>
      </c>
      <c r="N6" s="66" t="s">
        <v>3276</v>
      </c>
      <c r="O6" s="67">
        <v>20</v>
      </c>
      <c r="P6" s="66" t="s">
        <v>365</v>
      </c>
      <c r="Q6" s="110" t="s">
        <v>3404</v>
      </c>
      <c r="S6" s="43">
        <v>0.68400000000000005</v>
      </c>
      <c r="T6" s="135"/>
      <c r="V6" s="146">
        <v>5.0000000000000001E-3</v>
      </c>
      <c r="W6" s="143"/>
    </row>
    <row r="7" spans="1:23" ht="15">
      <c r="A7" s="8" t="str">
        <f t="shared" si="0"/>
        <v>RV_AY854537_Cuba_Sheep_2000</v>
      </c>
      <c r="B7" s="14" t="s">
        <v>336</v>
      </c>
      <c r="C7" s="14" t="s">
        <v>337</v>
      </c>
      <c r="D7" s="14" t="s">
        <v>338</v>
      </c>
      <c r="E7" s="14">
        <v>2000</v>
      </c>
      <c r="F7" s="14" t="s">
        <v>12</v>
      </c>
      <c r="G7" s="14" t="s">
        <v>4</v>
      </c>
      <c r="H7" s="15" t="s">
        <v>364</v>
      </c>
      <c r="K7" s="60" t="s">
        <v>364</v>
      </c>
      <c r="L7" s="14" t="s">
        <v>4</v>
      </c>
      <c r="M7" s="132">
        <v>48</v>
      </c>
      <c r="N7" s="66" t="s">
        <v>3276</v>
      </c>
      <c r="O7" s="67">
        <v>25</v>
      </c>
      <c r="P7" s="66" t="s">
        <v>365</v>
      </c>
      <c r="Q7" s="110" t="s">
        <v>3401</v>
      </c>
      <c r="S7" s="43">
        <v>0.69399999999999995</v>
      </c>
      <c r="T7" s="43">
        <f>AVERAGE(S6:S7)</f>
        <v>0.68900000000000006</v>
      </c>
      <c r="V7" s="146"/>
      <c r="W7" s="43">
        <f>AVERAGE(V6:V7)</f>
        <v>5.0000000000000001E-3</v>
      </c>
    </row>
    <row r="8" spans="1:23" ht="15">
      <c r="A8" s="8" t="str">
        <f t="shared" si="0"/>
        <v>RV_AY854548_Cuba_Sheep_2001</v>
      </c>
      <c r="B8" s="14" t="s">
        <v>339</v>
      </c>
      <c r="C8" s="14" t="s">
        <v>340</v>
      </c>
      <c r="D8" s="14" t="s">
        <v>338</v>
      </c>
      <c r="E8" s="14">
        <v>2001</v>
      </c>
      <c r="F8" s="14" t="s">
        <v>12</v>
      </c>
      <c r="G8" s="14" t="s">
        <v>4</v>
      </c>
      <c r="H8" s="15" t="s">
        <v>364</v>
      </c>
      <c r="K8" s="60" t="s">
        <v>364</v>
      </c>
      <c r="L8" s="14" t="s">
        <v>4</v>
      </c>
      <c r="M8" s="132">
        <v>103</v>
      </c>
      <c r="N8" s="66" t="s">
        <v>3276</v>
      </c>
      <c r="O8" s="67">
        <v>15</v>
      </c>
      <c r="P8" s="66" t="s">
        <v>181</v>
      </c>
      <c r="Q8" s="110" t="s">
        <v>3403</v>
      </c>
      <c r="S8" s="43">
        <v>0.59599999999999997</v>
      </c>
      <c r="T8" s="43"/>
      <c r="V8" s="146">
        <v>7.0000000000000007E-2</v>
      </c>
      <c r="W8" s="43"/>
    </row>
    <row r="9" spans="1:23" ht="15">
      <c r="A9" s="8" t="str">
        <f t="shared" si="0"/>
        <v>RV_AY854563_Cuba_Sheep_2002</v>
      </c>
      <c r="B9" s="14" t="s">
        <v>341</v>
      </c>
      <c r="C9" s="14" t="s">
        <v>342</v>
      </c>
      <c r="D9" s="14" t="s">
        <v>338</v>
      </c>
      <c r="E9" s="14">
        <v>2002</v>
      </c>
      <c r="F9" s="14" t="s">
        <v>12</v>
      </c>
      <c r="G9" s="14" t="s">
        <v>4</v>
      </c>
      <c r="H9" s="15" t="s">
        <v>364</v>
      </c>
      <c r="K9" s="60" t="s">
        <v>364</v>
      </c>
      <c r="L9" s="14" t="s">
        <v>4</v>
      </c>
      <c r="M9" s="132">
        <v>127</v>
      </c>
      <c r="N9" s="66" t="s">
        <v>3276</v>
      </c>
      <c r="O9" s="67">
        <v>8</v>
      </c>
      <c r="P9" s="66" t="s">
        <v>181</v>
      </c>
      <c r="Q9" s="110" t="s">
        <v>3402</v>
      </c>
      <c r="S9" s="43">
        <v>0.71</v>
      </c>
      <c r="T9" s="43">
        <f>AVERAGE(S8:S9)</f>
        <v>0.65300000000000002</v>
      </c>
      <c r="V9" s="146"/>
      <c r="W9" s="43">
        <f>AVERAGE(V8:V9)</f>
        <v>7.0000000000000007E-2</v>
      </c>
    </row>
    <row r="10" spans="1:23" ht="15">
      <c r="A10" s="8" t="str">
        <f t="shared" si="0"/>
        <v>RV_AY854583_Iran_Sheep_2000</v>
      </c>
      <c r="B10" s="14" t="s">
        <v>343</v>
      </c>
      <c r="C10" s="14" t="s">
        <v>335</v>
      </c>
      <c r="D10" s="14" t="s">
        <v>334</v>
      </c>
      <c r="E10" s="14">
        <v>2000</v>
      </c>
      <c r="F10" s="14" t="s">
        <v>12</v>
      </c>
      <c r="G10" s="14" t="s">
        <v>4</v>
      </c>
      <c r="H10" s="15" t="s">
        <v>364</v>
      </c>
      <c r="K10" s="60" t="s">
        <v>364</v>
      </c>
      <c r="L10" s="14" t="s">
        <v>4</v>
      </c>
      <c r="M10" s="132">
        <v>146</v>
      </c>
      <c r="N10" s="66" t="s">
        <v>3276</v>
      </c>
      <c r="O10" s="67">
        <v>26</v>
      </c>
      <c r="P10" s="66" t="s">
        <v>338</v>
      </c>
      <c r="Q10" s="110" t="s">
        <v>3399</v>
      </c>
      <c r="S10" s="43">
        <v>0.748</v>
      </c>
      <c r="T10" s="43">
        <v>0.748</v>
      </c>
      <c r="V10" s="146">
        <v>0.13400000000000001</v>
      </c>
      <c r="W10" s="43">
        <v>0.13400000000000001</v>
      </c>
    </row>
    <row r="11" spans="1:23" ht="13" customHeight="1">
      <c r="A11" s="8" t="str">
        <f t="shared" si="0"/>
        <v>RV_DQ521212_Iran_Sheep_2000</v>
      </c>
      <c r="B11" s="14" t="s">
        <v>344</v>
      </c>
      <c r="C11" s="14" t="s">
        <v>345</v>
      </c>
      <c r="D11" s="14" t="s">
        <v>334</v>
      </c>
      <c r="E11" s="14">
        <v>2000</v>
      </c>
      <c r="F11" s="14" t="s">
        <v>12</v>
      </c>
      <c r="G11" s="14" t="s">
        <v>4</v>
      </c>
      <c r="H11" s="15" t="s">
        <v>364</v>
      </c>
      <c r="K11" s="60" t="s">
        <v>364</v>
      </c>
      <c r="L11" s="14" t="s">
        <v>4</v>
      </c>
      <c r="M11" s="132" t="s">
        <v>3467</v>
      </c>
      <c r="N11" s="66" t="s">
        <v>3276</v>
      </c>
      <c r="O11" s="67">
        <v>11</v>
      </c>
      <c r="P11" s="66" t="s">
        <v>248</v>
      </c>
      <c r="Q11" s="110" t="s">
        <v>3397</v>
      </c>
      <c r="S11" s="43">
        <v>0.73</v>
      </c>
      <c r="T11" s="43"/>
      <c r="V11" s="146">
        <v>6.6000000000000003E-2</v>
      </c>
      <c r="W11" s="43"/>
    </row>
    <row r="12" spans="1:23" ht="15">
      <c r="A12" s="8" t="str">
        <f t="shared" si="0"/>
        <v>RV_DQ837397_Israel_Sheep_1999</v>
      </c>
      <c r="B12" s="14" t="s">
        <v>346</v>
      </c>
      <c r="C12" s="14" t="s">
        <v>347</v>
      </c>
      <c r="D12" s="14" t="s">
        <v>15</v>
      </c>
      <c r="E12" s="14">
        <v>1999</v>
      </c>
      <c r="F12" s="14" t="s">
        <v>12</v>
      </c>
      <c r="G12" s="14" t="s">
        <v>4</v>
      </c>
      <c r="H12" s="15" t="s">
        <v>364</v>
      </c>
      <c r="K12" s="60" t="s">
        <v>364</v>
      </c>
      <c r="L12" s="14" t="s">
        <v>4</v>
      </c>
      <c r="M12" s="132" t="s">
        <v>3467</v>
      </c>
      <c r="N12" s="66" t="s">
        <v>3276</v>
      </c>
      <c r="O12" s="67">
        <v>11</v>
      </c>
      <c r="P12" s="66" t="s">
        <v>248</v>
      </c>
      <c r="Q12" s="110" t="s">
        <v>3397</v>
      </c>
      <c r="S12" s="43">
        <v>0.74</v>
      </c>
      <c r="T12" s="43">
        <f>AVERAGE(S11:S12)</f>
        <v>0.73499999999999999</v>
      </c>
      <c r="V12" s="146">
        <v>0.113</v>
      </c>
      <c r="W12" s="43">
        <f>AVERAGE(V11:V12)</f>
        <v>8.9499999999999996E-2</v>
      </c>
    </row>
    <row r="13" spans="1:23" ht="15">
      <c r="A13" s="8" t="str">
        <f t="shared" si="0"/>
        <v>RV_DQ991119_India_Sheep_2005</v>
      </c>
      <c r="B13" s="14" t="s">
        <v>348</v>
      </c>
      <c r="C13" s="14" t="s">
        <v>349</v>
      </c>
      <c r="D13" s="14" t="s">
        <v>365</v>
      </c>
      <c r="E13" s="14">
        <v>2005</v>
      </c>
      <c r="F13" s="14" t="s">
        <v>12</v>
      </c>
      <c r="G13" s="14" t="s">
        <v>4</v>
      </c>
      <c r="H13" s="15" t="s">
        <v>364</v>
      </c>
      <c r="K13" s="60" t="s">
        <v>364</v>
      </c>
      <c r="L13" s="14" t="s">
        <v>4</v>
      </c>
      <c r="M13" s="132">
        <v>256</v>
      </c>
      <c r="N13" s="66" t="s">
        <v>3276</v>
      </c>
      <c r="O13" s="67">
        <v>15</v>
      </c>
      <c r="P13" s="66" t="s">
        <v>358</v>
      </c>
      <c r="Q13" s="110" t="s">
        <v>3405</v>
      </c>
      <c r="S13" s="43">
        <v>0.81100000000000005</v>
      </c>
      <c r="T13" s="43">
        <v>0.81100000000000005</v>
      </c>
      <c r="V13" s="146">
        <v>5.9499999999999997E-2</v>
      </c>
      <c r="W13" s="43">
        <v>5.9499999999999997E-2</v>
      </c>
    </row>
    <row r="14" spans="1:23" ht="15">
      <c r="A14" s="8" t="str">
        <f t="shared" si="0"/>
        <v>RV_DQ991129_India_Sheep_2006</v>
      </c>
      <c r="B14" s="14" t="s">
        <v>350</v>
      </c>
      <c r="C14" s="14" t="s">
        <v>351</v>
      </c>
      <c r="D14" s="14" t="s">
        <v>365</v>
      </c>
      <c r="E14" s="14">
        <v>2006</v>
      </c>
      <c r="F14" s="14" t="s">
        <v>12</v>
      </c>
      <c r="G14" s="14" t="s">
        <v>4</v>
      </c>
      <c r="H14" s="15" t="s">
        <v>364</v>
      </c>
      <c r="Q14" s="110"/>
    </row>
    <row r="15" spans="1:23" ht="18">
      <c r="A15" s="8" t="str">
        <f t="shared" si="0"/>
        <v>RV_DQ991130_India_Sheep_2006</v>
      </c>
      <c r="B15" s="14" t="s">
        <v>352</v>
      </c>
      <c r="C15" s="14" t="s">
        <v>353</v>
      </c>
      <c r="D15" s="14" t="s">
        <v>365</v>
      </c>
      <c r="E15" s="14">
        <v>2006</v>
      </c>
      <c r="F15" s="14" t="s">
        <v>12</v>
      </c>
      <c r="G15" s="14" t="s">
        <v>4</v>
      </c>
      <c r="H15" s="15" t="s">
        <v>364</v>
      </c>
      <c r="Q15" s="97" t="s">
        <v>3322</v>
      </c>
      <c r="R15" s="97"/>
      <c r="S15" s="41">
        <f>AVERAGE(S2:S13)</f>
        <v>0.71358333333333335</v>
      </c>
      <c r="T15" s="41">
        <f>((T2*1)+(T7*3)+(T9*3)+(T10*3)+(T12*2)+(T13*1)+(T4*2)+(T5*2))/17</f>
        <v>0.71417647058823541</v>
      </c>
      <c r="V15" s="41">
        <f>AVERAGE(V2:V13)</f>
        <v>8.161111111111112E-2</v>
      </c>
      <c r="W15" s="41">
        <f>((W2*1)+(W7*3)+(W9*3)+(W10*3)+(W12*2)+(W13*1)+(W4*2)+(W5*2))/17</f>
        <v>7.8794117647058834E-2</v>
      </c>
    </row>
    <row r="16" spans="1:23" ht="18">
      <c r="A16" s="8" t="str">
        <f t="shared" si="0"/>
        <v>RV_FJ228489_Mexico_Sheep_2003</v>
      </c>
      <c r="B16" s="14" t="s">
        <v>354</v>
      </c>
      <c r="C16" s="14" t="s">
        <v>355</v>
      </c>
      <c r="D16" s="14" t="s">
        <v>19</v>
      </c>
      <c r="E16" s="14">
        <v>2003</v>
      </c>
      <c r="F16" s="14" t="s">
        <v>12</v>
      </c>
      <c r="G16" s="14" t="s">
        <v>4</v>
      </c>
      <c r="H16" s="15" t="s">
        <v>364</v>
      </c>
      <c r="Q16" s="97" t="s">
        <v>7</v>
      </c>
      <c r="S16" s="98">
        <f>STDEV(S2:S13)/SQRT(12)</f>
        <v>1.6369529312078281E-2</v>
      </c>
      <c r="T16" s="98">
        <f>STDEV(T2:T13)/SQRT(8)</f>
        <v>1.7461628851365988E-2</v>
      </c>
      <c r="V16" s="98">
        <f>STDEV(V2:V13)/SQRT(9)</f>
        <v>1.6975427047847429E-2</v>
      </c>
      <c r="W16" s="98">
        <f>STDEV(W2:W13)/SQRT(8)</f>
        <v>1.8695575775338626E-2</v>
      </c>
    </row>
    <row r="17" spans="1:8" ht="15">
      <c r="A17" s="8" t="str">
        <f t="shared" si="0"/>
        <v>RV_FJ947023_Sudan_Sheep_2000</v>
      </c>
      <c r="B17" s="14" t="s">
        <v>356</v>
      </c>
      <c r="C17" s="14" t="s">
        <v>357</v>
      </c>
      <c r="D17" s="14" t="s">
        <v>358</v>
      </c>
      <c r="E17" s="14">
        <v>2000</v>
      </c>
      <c r="F17" s="14" t="s">
        <v>12</v>
      </c>
      <c r="G17" s="14" t="s">
        <v>4</v>
      </c>
      <c r="H17" s="15" t="s">
        <v>364</v>
      </c>
    </row>
    <row r="18" spans="1:8" ht="15">
      <c r="A18" s="8" t="str">
        <f t="shared" si="0"/>
        <v>RV_GQ915411_Brazil_Sheep_2004</v>
      </c>
      <c r="B18" s="14" t="s">
        <v>359</v>
      </c>
      <c r="C18" s="14" t="s">
        <v>360</v>
      </c>
      <c r="D18" s="14" t="s">
        <v>181</v>
      </c>
      <c r="E18" s="14">
        <v>2004</v>
      </c>
      <c r="F18" s="14" t="s">
        <v>12</v>
      </c>
      <c r="G18" s="14" t="s">
        <v>4</v>
      </c>
      <c r="H18" s="15" t="s">
        <v>364</v>
      </c>
    </row>
    <row r="19" spans="1:8" ht="15">
      <c r="A19" s="8" t="str">
        <f t="shared" si="0"/>
        <v>RV_GQ915427_Brazil_Sheep_2002</v>
      </c>
      <c r="B19" s="14" t="s">
        <v>361</v>
      </c>
      <c r="C19" s="14" t="s">
        <v>362</v>
      </c>
      <c r="D19" s="14" t="s">
        <v>181</v>
      </c>
      <c r="E19" s="14">
        <v>2002</v>
      </c>
      <c r="F19" s="14" t="s">
        <v>12</v>
      </c>
      <c r="G19" s="14" t="s">
        <v>4</v>
      </c>
      <c r="H19" s="15" t="s">
        <v>364</v>
      </c>
    </row>
    <row r="20" spans="1:8" ht="15">
      <c r="A20" s="8" t="str">
        <f t="shared" si="0"/>
        <v>RV_GU086620_Romania_Sheep_2005</v>
      </c>
      <c r="B20" s="14" t="s">
        <v>363</v>
      </c>
      <c r="C20" s="14" t="s">
        <v>333</v>
      </c>
      <c r="D20" s="14" t="s">
        <v>248</v>
      </c>
      <c r="E20" s="14">
        <v>2005</v>
      </c>
      <c r="F20" s="14" t="s">
        <v>12</v>
      </c>
      <c r="G20" s="14" t="s">
        <v>4</v>
      </c>
      <c r="H20" s="15" t="s">
        <v>364</v>
      </c>
    </row>
    <row r="21" spans="1:8">
      <c r="A21" s="12"/>
      <c r="B21" s="13"/>
      <c r="C21" s="13"/>
      <c r="D21" s="13"/>
      <c r="E21" s="13"/>
      <c r="F21" s="13"/>
      <c r="G21" s="13"/>
      <c r="H21" s="13"/>
    </row>
    <row r="35" spans="11:15">
      <c r="K35" s="69"/>
      <c r="L35" s="68"/>
      <c r="M35" s="68"/>
      <c r="O35" s="35"/>
    </row>
    <row r="36" spans="11:15">
      <c r="K36" s="69"/>
      <c r="L36" s="68"/>
      <c r="M36" s="68"/>
      <c r="O36" s="35"/>
    </row>
  </sheetData>
  <sortState ref="A12:J29">
    <sortCondition ref="A12:A29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68"/>
  <sheetViews>
    <sheetView workbookViewId="0">
      <pane ySplit="1" topLeftCell="A2" activePane="bottomLeft" state="frozen"/>
      <selection pane="bottomLeft"/>
    </sheetView>
  </sheetViews>
  <sheetFormatPr baseColWidth="10" defaultRowHeight="14" x14ac:dyDescent="0"/>
  <cols>
    <col min="1" max="1" width="35.83203125" customWidth="1"/>
    <col min="2" max="2" width="11.83203125" customWidth="1"/>
    <col min="3" max="3" width="22.83203125" customWidth="1"/>
    <col min="4" max="4" width="21" customWidth="1"/>
    <col min="5" max="5" width="17.1640625" customWidth="1"/>
    <col min="6" max="6" width="15.33203125" customWidth="1"/>
    <col min="8" max="8" width="16.5" customWidth="1"/>
    <col min="11" max="11" width="17.1640625" customWidth="1"/>
    <col min="12" max="12" width="12" bestFit="1" customWidth="1"/>
    <col min="13" max="13" width="9.83203125" customWidth="1"/>
    <col min="14" max="14" width="7.83203125" customWidth="1"/>
    <col min="15" max="15" width="13.6640625" bestFit="1" customWidth="1"/>
    <col min="17" max="17" width="20" bestFit="1" customWidth="1"/>
    <col min="18" max="18" width="55.1640625" bestFit="1" customWidth="1"/>
    <col min="19" max="19" width="4" customWidth="1"/>
    <col min="22" max="22" width="3.5" customWidth="1"/>
    <col min="24" max="24" width="10.1640625" customWidth="1"/>
    <col min="25" max="25" width="5.33203125" customWidth="1"/>
    <col min="28" max="28" width="4.6640625" customWidth="1"/>
  </cols>
  <sheetData>
    <row r="1" spans="1:30" ht="16">
      <c r="A1" s="3" t="s">
        <v>9</v>
      </c>
      <c r="B1" s="3" t="s">
        <v>20</v>
      </c>
      <c r="C1" s="3" t="s">
        <v>21</v>
      </c>
      <c r="D1" s="3" t="s">
        <v>23</v>
      </c>
      <c r="E1" s="3" t="s">
        <v>24</v>
      </c>
      <c r="F1" s="3" t="s">
        <v>10</v>
      </c>
      <c r="G1" s="3" t="s">
        <v>22</v>
      </c>
      <c r="H1" s="3" t="s">
        <v>8</v>
      </c>
      <c r="K1" s="3" t="s">
        <v>8</v>
      </c>
      <c r="L1" s="3" t="s">
        <v>22</v>
      </c>
      <c r="M1" s="3" t="s">
        <v>3476</v>
      </c>
      <c r="N1" s="3" t="s">
        <v>3466</v>
      </c>
      <c r="O1" s="40" t="s">
        <v>3280</v>
      </c>
      <c r="P1" s="40" t="s">
        <v>3279</v>
      </c>
      <c r="Q1" s="3" t="s">
        <v>23</v>
      </c>
      <c r="R1" s="40" t="s">
        <v>3309</v>
      </c>
      <c r="S1" s="40"/>
      <c r="T1" s="125" t="s">
        <v>3450</v>
      </c>
      <c r="U1" s="125" t="s">
        <v>3451</v>
      </c>
      <c r="V1" s="126"/>
      <c r="W1" s="125" t="s">
        <v>3452</v>
      </c>
      <c r="X1" s="125" t="s">
        <v>3453</v>
      </c>
      <c r="Z1" s="3" t="s">
        <v>3480</v>
      </c>
      <c r="AA1" s="3" t="s">
        <v>3481</v>
      </c>
      <c r="AC1" s="3" t="s">
        <v>3482</v>
      </c>
      <c r="AD1" s="3" t="s">
        <v>3483</v>
      </c>
    </row>
    <row r="2" spans="1:30" ht="15">
      <c r="A2" s="8" t="str">
        <f t="shared" ref="A2:A34" si="0">CONCATENATE("RV_",B2,"_",D2,"_",G2,"_",E2)</f>
        <v>RV_AF325473_USA_Skunk_1981</v>
      </c>
      <c r="B2" s="6" t="s">
        <v>457</v>
      </c>
      <c r="C2" s="6" t="s">
        <v>458</v>
      </c>
      <c r="D2" s="6" t="s">
        <v>459</v>
      </c>
      <c r="E2" s="6">
        <v>1981</v>
      </c>
      <c r="F2" s="6" t="s">
        <v>13</v>
      </c>
      <c r="G2" s="6" t="s">
        <v>460</v>
      </c>
      <c r="H2" s="45" t="s">
        <v>555</v>
      </c>
      <c r="K2" s="45" t="s">
        <v>555</v>
      </c>
      <c r="L2" s="46" t="s">
        <v>5</v>
      </c>
      <c r="M2" s="46">
        <v>2.9000000000000001E-2</v>
      </c>
      <c r="N2" s="132">
        <v>314</v>
      </c>
      <c r="O2" s="46" t="s">
        <v>3276</v>
      </c>
      <c r="P2" s="46">
        <v>10</v>
      </c>
      <c r="Q2" s="46" t="s">
        <v>3278</v>
      </c>
      <c r="R2" s="110" t="s">
        <v>3409</v>
      </c>
      <c r="T2" s="47">
        <v>0.89600000000000002</v>
      </c>
      <c r="U2" s="47">
        <v>0.89600000000000002</v>
      </c>
      <c r="V2" s="43"/>
      <c r="W2" s="47">
        <v>0.89600000000000002</v>
      </c>
      <c r="X2" s="47">
        <v>0.89600000000000002</v>
      </c>
      <c r="Z2" s="47">
        <v>2.9000000000000001E-2</v>
      </c>
      <c r="AA2" s="47">
        <v>2.9000000000000001E-2</v>
      </c>
      <c r="AB2" s="11"/>
      <c r="AC2" s="47">
        <v>2.9000000000000001E-2</v>
      </c>
      <c r="AD2" s="47">
        <v>2.9000000000000001E-2</v>
      </c>
    </row>
    <row r="3" spans="1:30" ht="15">
      <c r="A3" s="8" t="str">
        <f t="shared" si="0"/>
        <v>RV_AF325474_USA_Skunk_1981</v>
      </c>
      <c r="B3" s="6" t="s">
        <v>461</v>
      </c>
      <c r="C3" s="6" t="s">
        <v>462</v>
      </c>
      <c r="D3" s="6" t="s">
        <v>459</v>
      </c>
      <c r="E3" s="6">
        <v>1981</v>
      </c>
      <c r="F3" s="6" t="s">
        <v>13</v>
      </c>
      <c r="G3" s="6" t="s">
        <v>460</v>
      </c>
      <c r="H3" s="45" t="s">
        <v>555</v>
      </c>
      <c r="K3" s="45" t="s">
        <v>555</v>
      </c>
      <c r="L3" s="46" t="s">
        <v>5</v>
      </c>
      <c r="M3" s="46"/>
      <c r="N3" s="132">
        <v>30</v>
      </c>
      <c r="O3" s="46" t="s">
        <v>3276</v>
      </c>
      <c r="P3" s="46">
        <v>10</v>
      </c>
      <c r="Q3" s="46" t="s">
        <v>3278</v>
      </c>
      <c r="R3" s="116" t="s">
        <v>3417</v>
      </c>
      <c r="T3" s="47">
        <v>0.74399999999999999</v>
      </c>
      <c r="U3" s="47">
        <v>0.74399999999999999</v>
      </c>
      <c r="V3" s="43"/>
      <c r="W3" s="47">
        <v>0.74399999999999999</v>
      </c>
      <c r="X3" s="47">
        <v>0.74399999999999999</v>
      </c>
    </row>
    <row r="4" spans="1:30" ht="15">
      <c r="A4" s="8" t="str">
        <f t="shared" si="0"/>
        <v>RV_AF344305_Canada_Skunk_1992</v>
      </c>
      <c r="B4" s="6" t="s">
        <v>466</v>
      </c>
      <c r="C4" s="6" t="s">
        <v>467</v>
      </c>
      <c r="D4" s="6" t="s">
        <v>465</v>
      </c>
      <c r="E4" s="6">
        <v>1992</v>
      </c>
      <c r="F4" s="6" t="s">
        <v>13</v>
      </c>
      <c r="G4" s="6" t="s">
        <v>460</v>
      </c>
      <c r="H4" s="45" t="s">
        <v>555</v>
      </c>
      <c r="K4" s="45" t="s">
        <v>555</v>
      </c>
      <c r="L4" s="46" t="s">
        <v>5</v>
      </c>
      <c r="M4" s="46"/>
      <c r="N4" s="132">
        <v>289</v>
      </c>
      <c r="O4" s="46" t="s">
        <v>3276</v>
      </c>
      <c r="P4" s="46">
        <v>9</v>
      </c>
      <c r="Q4" s="46" t="s">
        <v>3278</v>
      </c>
      <c r="R4" s="116" t="s">
        <v>3418</v>
      </c>
      <c r="T4" s="47">
        <v>0.80700000000000005</v>
      </c>
      <c r="U4" s="47">
        <v>0.80700000000000005</v>
      </c>
      <c r="V4" s="43"/>
      <c r="W4" s="47">
        <v>0.80700000000000005</v>
      </c>
      <c r="X4" s="47">
        <v>0.80700000000000005</v>
      </c>
    </row>
    <row r="5" spans="1:30" ht="15">
      <c r="A5" s="8" t="str">
        <f t="shared" si="0"/>
        <v>RV_AF344307_Canada_Skunk_1992</v>
      </c>
      <c r="B5" s="6" t="s">
        <v>470</v>
      </c>
      <c r="C5" s="6" t="s">
        <v>471</v>
      </c>
      <c r="D5" s="6" t="s">
        <v>465</v>
      </c>
      <c r="E5" s="6">
        <v>1992</v>
      </c>
      <c r="F5" s="6" t="s">
        <v>13</v>
      </c>
      <c r="G5" s="6" t="s">
        <v>460</v>
      </c>
      <c r="H5" s="45" t="s">
        <v>555</v>
      </c>
      <c r="K5" s="45" t="s">
        <v>555</v>
      </c>
      <c r="L5" s="46" t="s">
        <v>5</v>
      </c>
      <c r="M5" s="46"/>
      <c r="N5" s="132">
        <v>33</v>
      </c>
      <c r="O5" s="46" t="s">
        <v>3276</v>
      </c>
      <c r="P5" s="46">
        <v>10</v>
      </c>
      <c r="Q5" s="46" t="s">
        <v>3278</v>
      </c>
      <c r="R5" s="110" t="s">
        <v>3408</v>
      </c>
      <c r="T5" s="48">
        <v>0.86299999999999999</v>
      </c>
      <c r="U5" s="48">
        <v>0.86299999999999999</v>
      </c>
      <c r="V5" s="43"/>
      <c r="W5" s="48">
        <v>0.86299999999999999</v>
      </c>
      <c r="X5" s="48">
        <v>0.86299999999999999</v>
      </c>
    </row>
    <row r="6" spans="1:30" ht="15">
      <c r="A6" s="8" t="str">
        <f t="shared" si="0"/>
        <v>RV_AY170421_USA_Skunk_2001</v>
      </c>
      <c r="B6" s="6" t="s">
        <v>483</v>
      </c>
      <c r="C6" s="6">
        <v>4995</v>
      </c>
      <c r="D6" s="6" t="s">
        <v>180</v>
      </c>
      <c r="E6" s="6">
        <v>2001</v>
      </c>
      <c r="F6" s="6" t="s">
        <v>13</v>
      </c>
      <c r="G6" s="6" t="s">
        <v>460</v>
      </c>
      <c r="H6" s="45" t="s">
        <v>555</v>
      </c>
    </row>
    <row r="7" spans="1:30" ht="18">
      <c r="A7" s="8" t="str">
        <f t="shared" si="0"/>
        <v>RV_AY170422_USA_Skunk_2001</v>
      </c>
      <c r="B7" s="6" t="s">
        <v>484</v>
      </c>
      <c r="C7" s="6">
        <v>5470</v>
      </c>
      <c r="D7" s="6" t="s">
        <v>180</v>
      </c>
      <c r="E7" s="6">
        <v>2001</v>
      </c>
      <c r="F7" s="6" t="s">
        <v>13</v>
      </c>
      <c r="G7" s="6" t="s">
        <v>460</v>
      </c>
      <c r="H7" s="45" t="s">
        <v>555</v>
      </c>
      <c r="R7" s="97" t="s">
        <v>3322</v>
      </c>
      <c r="T7" s="41">
        <f>AVERAGE(T2:T5)</f>
        <v>0.82750000000000001</v>
      </c>
      <c r="U7" s="41">
        <f>AVERAGE(U2:U5)</f>
        <v>0.82750000000000001</v>
      </c>
      <c r="V7" s="41"/>
      <c r="W7" s="41">
        <f>AVERAGE(W2:W5)</f>
        <v>0.82750000000000001</v>
      </c>
      <c r="X7" s="41">
        <v>0.88</v>
      </c>
      <c r="Z7" s="41">
        <f>AVERAGE(Z2:Z5)</f>
        <v>2.9000000000000001E-2</v>
      </c>
      <c r="AA7" s="41">
        <f>AVERAGE(AA2:AA5)</f>
        <v>2.9000000000000001E-2</v>
      </c>
      <c r="AB7" s="41"/>
      <c r="AC7" s="41">
        <f>AVERAGE(AC2:AC5)</f>
        <v>2.9000000000000001E-2</v>
      </c>
      <c r="AD7" s="41">
        <v>0.88</v>
      </c>
    </row>
    <row r="8" spans="1:30" ht="18">
      <c r="A8" s="8" t="str">
        <f t="shared" si="0"/>
        <v>RV_AY170423_USA_Skunk_2001</v>
      </c>
      <c r="B8" s="6" t="s">
        <v>485</v>
      </c>
      <c r="C8" s="6">
        <v>5133</v>
      </c>
      <c r="D8" s="6" t="s">
        <v>180</v>
      </c>
      <c r="E8" s="6">
        <v>2001</v>
      </c>
      <c r="F8" s="6" t="s">
        <v>13</v>
      </c>
      <c r="G8" s="6" t="s">
        <v>460</v>
      </c>
      <c r="H8" s="45" t="s">
        <v>555</v>
      </c>
      <c r="R8" s="97" t="s">
        <v>7</v>
      </c>
      <c r="T8" s="98">
        <f>STDEV(T2:T5)/SQRT(4)</f>
        <v>3.334791347795741E-2</v>
      </c>
      <c r="U8" s="98">
        <f>STDEV(U2:U5)/SQRT(4)</f>
        <v>3.334791347795741E-2</v>
      </c>
      <c r="W8" s="98">
        <f>STDEV(W2:W5)/SQRT(4)</f>
        <v>3.334791347795741E-2</v>
      </c>
      <c r="X8" s="98">
        <f>STDEV(X2:X5)/SQRT(4)</f>
        <v>3.334791347795741E-2</v>
      </c>
      <c r="Z8" s="98">
        <v>0</v>
      </c>
      <c r="AA8" s="98">
        <v>0</v>
      </c>
      <c r="AC8" s="98">
        <v>0</v>
      </c>
      <c r="AD8" s="98">
        <v>0</v>
      </c>
    </row>
    <row r="9" spans="1:30" ht="15">
      <c r="A9" s="8" t="str">
        <f t="shared" si="0"/>
        <v>RV_AY170424_USA_Skunk_2001</v>
      </c>
      <c r="B9" s="6" t="s">
        <v>486</v>
      </c>
      <c r="C9" s="6">
        <v>5440</v>
      </c>
      <c r="D9" s="6" t="s">
        <v>180</v>
      </c>
      <c r="E9" s="6">
        <v>2001</v>
      </c>
      <c r="F9" s="6" t="s">
        <v>13</v>
      </c>
      <c r="G9" s="6" t="s">
        <v>460</v>
      </c>
      <c r="H9" s="45" t="s">
        <v>555</v>
      </c>
    </row>
    <row r="10" spans="1:30" ht="15">
      <c r="A10" s="8" t="str">
        <f t="shared" si="0"/>
        <v>RV_AY170425_USA_Skunk_2001</v>
      </c>
      <c r="B10" s="6" t="s">
        <v>487</v>
      </c>
      <c r="C10" s="6">
        <v>5441</v>
      </c>
      <c r="D10" s="6" t="s">
        <v>180</v>
      </c>
      <c r="E10" s="6">
        <v>2001</v>
      </c>
      <c r="F10" s="6" t="s">
        <v>13</v>
      </c>
      <c r="G10" s="6" t="s">
        <v>460</v>
      </c>
      <c r="H10" s="45" t="s">
        <v>555</v>
      </c>
    </row>
    <row r="11" spans="1:30" ht="15">
      <c r="A11" s="8" t="str">
        <f t="shared" si="0"/>
        <v>RV_AY170426_USA_Skunk_2001</v>
      </c>
      <c r="B11" s="6" t="s">
        <v>488</v>
      </c>
      <c r="C11" s="6">
        <v>5451</v>
      </c>
      <c r="D11" s="6" t="s">
        <v>180</v>
      </c>
      <c r="E11" s="6">
        <v>2001</v>
      </c>
      <c r="F11" s="6" t="s">
        <v>13</v>
      </c>
      <c r="G11" s="6" t="s">
        <v>460</v>
      </c>
      <c r="H11" s="45" t="s">
        <v>555</v>
      </c>
    </row>
    <row r="12" spans="1:30" ht="15">
      <c r="A12" s="8" t="str">
        <f t="shared" si="0"/>
        <v>RV_AY170429_USA_Skunk_2001</v>
      </c>
      <c r="B12" s="6" t="s">
        <v>489</v>
      </c>
      <c r="C12" s="6">
        <v>5077</v>
      </c>
      <c r="D12" s="6" t="s">
        <v>180</v>
      </c>
      <c r="E12" s="6">
        <v>2001</v>
      </c>
      <c r="F12" s="6" t="s">
        <v>13</v>
      </c>
      <c r="G12" s="6" t="s">
        <v>460</v>
      </c>
      <c r="H12" s="45" t="s">
        <v>555</v>
      </c>
    </row>
    <row r="13" spans="1:30" ht="15">
      <c r="A13" s="8" t="str">
        <f t="shared" si="0"/>
        <v>RV_AY170432_USA_Skunk_2001</v>
      </c>
      <c r="B13" s="6" t="s">
        <v>490</v>
      </c>
      <c r="C13" s="6">
        <v>5100</v>
      </c>
      <c r="D13" s="6" t="s">
        <v>180</v>
      </c>
      <c r="E13" s="6">
        <v>2001</v>
      </c>
      <c r="F13" s="6" t="s">
        <v>13</v>
      </c>
      <c r="G13" s="6" t="s">
        <v>460</v>
      </c>
      <c r="H13" s="45" t="s">
        <v>555</v>
      </c>
    </row>
    <row r="14" spans="1:30" ht="15">
      <c r="A14" s="8" t="str">
        <f t="shared" si="0"/>
        <v>RV_AY704952_USA_Skunk_2002</v>
      </c>
      <c r="B14" s="6" t="s">
        <v>515</v>
      </c>
      <c r="C14" s="6" t="s">
        <v>514</v>
      </c>
      <c r="D14" s="6" t="s">
        <v>180</v>
      </c>
      <c r="E14" s="6">
        <v>2002</v>
      </c>
      <c r="F14" s="6" t="s">
        <v>13</v>
      </c>
      <c r="G14" s="6" t="s">
        <v>460</v>
      </c>
      <c r="H14" s="45" t="s">
        <v>555</v>
      </c>
      <c r="K14" s="45"/>
      <c r="L14" s="46"/>
      <c r="M14" s="46"/>
      <c r="N14" s="46"/>
      <c r="O14" s="46"/>
      <c r="P14" s="46"/>
      <c r="Q14" s="46"/>
      <c r="R14" s="110"/>
      <c r="T14" s="47"/>
      <c r="U14" s="47"/>
    </row>
    <row r="15" spans="1:30" ht="15">
      <c r="A15" s="8" t="str">
        <f t="shared" si="0"/>
        <v>RV_AY704954_USA_Skunk_1992</v>
      </c>
      <c r="B15" s="6" t="s">
        <v>516</v>
      </c>
      <c r="C15" s="6" t="s">
        <v>494</v>
      </c>
      <c r="D15" s="6" t="s">
        <v>180</v>
      </c>
      <c r="E15" s="6">
        <v>1992</v>
      </c>
      <c r="F15" s="6" t="s">
        <v>13</v>
      </c>
      <c r="G15" s="6" t="s">
        <v>460</v>
      </c>
      <c r="H15" s="45" t="s">
        <v>555</v>
      </c>
    </row>
    <row r="16" spans="1:30" ht="15">
      <c r="A16" s="8" t="str">
        <f t="shared" si="0"/>
        <v>RV_AY704956_USA_Skunk_1993</v>
      </c>
      <c r="B16" s="6" t="s">
        <v>517</v>
      </c>
      <c r="C16" s="6" t="s">
        <v>496</v>
      </c>
      <c r="D16" s="6" t="s">
        <v>180</v>
      </c>
      <c r="E16" s="6">
        <v>1993</v>
      </c>
      <c r="F16" s="6" t="s">
        <v>13</v>
      </c>
      <c r="G16" s="6" t="s">
        <v>460</v>
      </c>
      <c r="H16" s="45" t="s">
        <v>555</v>
      </c>
      <c r="O16" s="35"/>
    </row>
    <row r="17" spans="1:24" ht="15">
      <c r="A17" s="8" t="str">
        <f t="shared" si="0"/>
        <v>RV_AY704963_USA_Skunk_2002</v>
      </c>
      <c r="B17" s="6" t="s">
        <v>518</v>
      </c>
      <c r="C17" s="6" t="s">
        <v>498</v>
      </c>
      <c r="D17" s="6" t="s">
        <v>180</v>
      </c>
      <c r="E17" s="6">
        <v>2002</v>
      </c>
      <c r="F17" s="6" t="s">
        <v>13</v>
      </c>
      <c r="G17" s="6" t="s">
        <v>460</v>
      </c>
      <c r="H17" s="45" t="s">
        <v>555</v>
      </c>
      <c r="O17" s="35"/>
    </row>
    <row r="18" spans="1:24" ht="15">
      <c r="A18" s="8" t="str">
        <f t="shared" si="0"/>
        <v>RV_AY704964_USA_Skunk_2002</v>
      </c>
      <c r="B18" s="6" t="s">
        <v>519</v>
      </c>
      <c r="C18" s="6" t="s">
        <v>501</v>
      </c>
      <c r="D18" s="6" t="s">
        <v>180</v>
      </c>
      <c r="E18" s="6">
        <v>2002</v>
      </c>
      <c r="F18" s="6" t="s">
        <v>13</v>
      </c>
      <c r="G18" s="6" t="s">
        <v>460</v>
      </c>
      <c r="H18" s="45" t="s">
        <v>555</v>
      </c>
      <c r="O18" s="35"/>
    </row>
    <row r="19" spans="1:24" ht="15">
      <c r="A19" s="8" t="str">
        <f t="shared" si="0"/>
        <v>RV_AY704965_USA_Skunk_2002</v>
      </c>
      <c r="B19" s="6" t="s">
        <v>520</v>
      </c>
      <c r="C19" s="6" t="s">
        <v>502</v>
      </c>
      <c r="D19" s="6" t="s">
        <v>180</v>
      </c>
      <c r="E19" s="6">
        <v>2002</v>
      </c>
      <c r="F19" s="6" t="s">
        <v>13</v>
      </c>
      <c r="G19" s="6" t="s">
        <v>460</v>
      </c>
      <c r="H19" s="45" t="s">
        <v>555</v>
      </c>
      <c r="V19" s="47"/>
      <c r="W19" s="47"/>
      <c r="X19" s="47"/>
    </row>
    <row r="20" spans="1:24" ht="15">
      <c r="A20" s="8" t="str">
        <f t="shared" si="0"/>
        <v>RV_AY704966_USA_Skunk_2002</v>
      </c>
      <c r="B20" s="6" t="s">
        <v>521</v>
      </c>
      <c r="C20" s="6" t="s">
        <v>504</v>
      </c>
      <c r="D20" s="6" t="s">
        <v>180</v>
      </c>
      <c r="E20" s="6">
        <v>2002</v>
      </c>
      <c r="F20" s="6" t="s">
        <v>13</v>
      </c>
      <c r="G20" s="6" t="s">
        <v>460</v>
      </c>
      <c r="H20" s="45" t="s">
        <v>555</v>
      </c>
    </row>
    <row r="21" spans="1:24" ht="15">
      <c r="A21" s="8" t="str">
        <f t="shared" si="0"/>
        <v>RV_AY704967_USA_Skunk_2002</v>
      </c>
      <c r="B21" s="6" t="s">
        <v>522</v>
      </c>
      <c r="C21" s="6" t="s">
        <v>506</v>
      </c>
      <c r="D21" s="6" t="s">
        <v>180</v>
      </c>
      <c r="E21" s="6">
        <v>2002</v>
      </c>
      <c r="F21" s="6" t="s">
        <v>13</v>
      </c>
      <c r="G21" s="6" t="s">
        <v>460</v>
      </c>
      <c r="H21" s="45" t="s">
        <v>555</v>
      </c>
    </row>
    <row r="22" spans="1:24" ht="15">
      <c r="A22" s="8" t="str">
        <f t="shared" si="0"/>
        <v>RV_AY704968_USA_Skunk_2002</v>
      </c>
      <c r="B22" s="6" t="s">
        <v>523</v>
      </c>
      <c r="C22" s="6" t="s">
        <v>508</v>
      </c>
      <c r="D22" s="6" t="s">
        <v>180</v>
      </c>
      <c r="E22" s="6">
        <v>2002</v>
      </c>
      <c r="F22" s="6" t="s">
        <v>13</v>
      </c>
      <c r="G22" s="6" t="s">
        <v>460</v>
      </c>
      <c r="H22" s="45" t="s">
        <v>555</v>
      </c>
    </row>
    <row r="23" spans="1:24" ht="15">
      <c r="A23" s="8" t="str">
        <f t="shared" si="0"/>
        <v>RV_AY704970_USA_Skunk_2002</v>
      </c>
      <c r="B23" s="6" t="s">
        <v>524</v>
      </c>
      <c r="C23" s="6" t="s">
        <v>525</v>
      </c>
      <c r="D23" s="6" t="s">
        <v>180</v>
      </c>
      <c r="E23" s="6">
        <v>2002</v>
      </c>
      <c r="F23" s="6" t="s">
        <v>13</v>
      </c>
      <c r="G23" s="6" t="s">
        <v>460</v>
      </c>
      <c r="H23" s="45" t="s">
        <v>555</v>
      </c>
    </row>
    <row r="24" spans="1:24" ht="15">
      <c r="A24" s="8" t="str">
        <f t="shared" si="0"/>
        <v>RV_AY704971_USA_Skunk_2002</v>
      </c>
      <c r="B24" s="6" t="s">
        <v>526</v>
      </c>
      <c r="C24" s="6" t="s">
        <v>512</v>
      </c>
      <c r="D24" s="6" t="s">
        <v>180</v>
      </c>
      <c r="E24" s="6">
        <v>2002</v>
      </c>
      <c r="F24" s="6" t="s">
        <v>13</v>
      </c>
      <c r="G24" s="6" t="s">
        <v>460</v>
      </c>
      <c r="H24" s="45" t="s">
        <v>555</v>
      </c>
    </row>
    <row r="25" spans="1:24" ht="15">
      <c r="A25" s="8" t="str">
        <f t="shared" si="0"/>
        <v>RV_DQ118246_Canada_Skunk_1990</v>
      </c>
      <c r="B25" s="6" t="s">
        <v>527</v>
      </c>
      <c r="C25" s="6" t="s">
        <v>528</v>
      </c>
      <c r="D25" s="6" t="s">
        <v>465</v>
      </c>
      <c r="E25" s="6">
        <v>1990</v>
      </c>
      <c r="F25" s="6" t="s">
        <v>13</v>
      </c>
      <c r="G25" s="6" t="s">
        <v>460</v>
      </c>
      <c r="H25" s="7" t="s">
        <v>555</v>
      </c>
    </row>
    <row r="26" spans="1:24" ht="15">
      <c r="A26" s="8" t="str">
        <f t="shared" si="0"/>
        <v>RV_DQ118247_Canada_Skunk_1990</v>
      </c>
      <c r="B26" s="6" t="s">
        <v>529</v>
      </c>
      <c r="C26" s="6" t="s">
        <v>530</v>
      </c>
      <c r="D26" s="6" t="s">
        <v>465</v>
      </c>
      <c r="E26" s="6">
        <v>1990</v>
      </c>
      <c r="F26" s="6" t="s">
        <v>13</v>
      </c>
      <c r="G26" s="6" t="s">
        <v>460</v>
      </c>
      <c r="H26" s="7" t="s">
        <v>555</v>
      </c>
    </row>
    <row r="27" spans="1:24" ht="15">
      <c r="A27" s="8" t="str">
        <f t="shared" si="0"/>
        <v>RV_DQ118249_Canada_Skunk_1990</v>
      </c>
      <c r="B27" s="6" t="s">
        <v>531</v>
      </c>
      <c r="C27" s="6" t="s">
        <v>532</v>
      </c>
      <c r="D27" s="6" t="s">
        <v>465</v>
      </c>
      <c r="E27" s="6">
        <v>1990</v>
      </c>
      <c r="F27" s="6" t="s">
        <v>13</v>
      </c>
      <c r="G27" s="6" t="s">
        <v>460</v>
      </c>
      <c r="H27" s="7" t="s">
        <v>555</v>
      </c>
    </row>
    <row r="28" spans="1:24" ht="15">
      <c r="A28" s="8" t="str">
        <f t="shared" si="0"/>
        <v>RV_DQ123843_Canada_Skunk_1990</v>
      </c>
      <c r="B28" s="6" t="s">
        <v>533</v>
      </c>
      <c r="C28" s="6" t="s">
        <v>534</v>
      </c>
      <c r="D28" s="6" t="s">
        <v>465</v>
      </c>
      <c r="E28" s="6">
        <v>1990</v>
      </c>
      <c r="F28" s="6" t="s">
        <v>13</v>
      </c>
      <c r="G28" s="6" t="s">
        <v>460</v>
      </c>
      <c r="H28" s="7" t="s">
        <v>555</v>
      </c>
    </row>
    <row r="29" spans="1:24" ht="15">
      <c r="A29" s="8" t="str">
        <f t="shared" si="0"/>
        <v>RV_DQ123846_Canada_Skunk_1990</v>
      </c>
      <c r="B29" s="6" t="s">
        <v>535</v>
      </c>
      <c r="C29" s="6" t="s">
        <v>536</v>
      </c>
      <c r="D29" s="6" t="s">
        <v>465</v>
      </c>
      <c r="E29" s="6">
        <v>1990</v>
      </c>
      <c r="F29" s="6" t="s">
        <v>13</v>
      </c>
      <c r="G29" s="6" t="s">
        <v>460</v>
      </c>
      <c r="H29" s="7" t="s">
        <v>555</v>
      </c>
    </row>
    <row r="30" spans="1:24" ht="15">
      <c r="A30" s="8" t="str">
        <f t="shared" si="0"/>
        <v>RV_DQ123847_Canada_Skunk_1990</v>
      </c>
      <c r="B30" s="6" t="s">
        <v>537</v>
      </c>
      <c r="C30" s="6" t="s">
        <v>538</v>
      </c>
      <c r="D30" s="6" t="s">
        <v>465</v>
      </c>
      <c r="E30" s="6">
        <v>1990</v>
      </c>
      <c r="F30" s="6" t="s">
        <v>13</v>
      </c>
      <c r="G30" s="6" t="s">
        <v>460</v>
      </c>
      <c r="H30" s="7" t="s">
        <v>555</v>
      </c>
    </row>
    <row r="31" spans="1:24" ht="15">
      <c r="A31" s="8" t="str">
        <f t="shared" si="0"/>
        <v>RV_DQ123848_Canada_Skunk_1990</v>
      </c>
      <c r="B31" s="6" t="s">
        <v>539</v>
      </c>
      <c r="C31" s="6" t="s">
        <v>540</v>
      </c>
      <c r="D31" s="6" t="s">
        <v>465</v>
      </c>
      <c r="E31" s="6">
        <v>1990</v>
      </c>
      <c r="F31" s="6" t="s">
        <v>13</v>
      </c>
      <c r="G31" s="6" t="s">
        <v>460</v>
      </c>
      <c r="H31" s="7" t="s">
        <v>555</v>
      </c>
    </row>
    <row r="32" spans="1:24" ht="15">
      <c r="A32" s="8" t="str">
        <f t="shared" si="0"/>
        <v>RV_DQ123849_Canada_Skunk_1990</v>
      </c>
      <c r="B32" s="6" t="s">
        <v>541</v>
      </c>
      <c r="C32" s="6" t="s">
        <v>542</v>
      </c>
      <c r="D32" s="6" t="s">
        <v>465</v>
      </c>
      <c r="E32" s="6">
        <v>1990</v>
      </c>
      <c r="F32" s="6" t="s">
        <v>13</v>
      </c>
      <c r="G32" s="6" t="s">
        <v>460</v>
      </c>
      <c r="H32" s="7" t="s">
        <v>555</v>
      </c>
    </row>
    <row r="33" spans="1:8" ht="15">
      <c r="A33" s="8" t="str">
        <f t="shared" si="0"/>
        <v>RV_DQ123851_Canada_Skunk_1990</v>
      </c>
      <c r="B33" s="6" t="s">
        <v>543</v>
      </c>
      <c r="C33" s="6" t="s">
        <v>544</v>
      </c>
      <c r="D33" s="6" t="s">
        <v>465</v>
      </c>
      <c r="E33" s="6">
        <v>1990</v>
      </c>
      <c r="F33" s="6" t="s">
        <v>13</v>
      </c>
      <c r="G33" s="6" t="s">
        <v>460</v>
      </c>
      <c r="H33" s="7" t="s">
        <v>555</v>
      </c>
    </row>
    <row r="34" spans="1:8" ht="15">
      <c r="A34" s="8" t="str">
        <f t="shared" si="0"/>
        <v>RV_DQ125462_Canada_Skunk_1991</v>
      </c>
      <c r="B34" s="6" t="s">
        <v>545</v>
      </c>
      <c r="C34" s="6" t="s">
        <v>546</v>
      </c>
      <c r="D34" s="6" t="s">
        <v>465</v>
      </c>
      <c r="E34" s="6">
        <v>1991</v>
      </c>
      <c r="F34" s="6" t="s">
        <v>13</v>
      </c>
      <c r="G34" s="6" t="s">
        <v>460</v>
      </c>
      <c r="H34" s="7" t="s">
        <v>555</v>
      </c>
    </row>
    <row r="35" spans="1:8" ht="15">
      <c r="A35" s="25"/>
      <c r="B35" s="26"/>
      <c r="C35" s="26"/>
      <c r="D35" s="26"/>
      <c r="E35" s="26"/>
      <c r="F35" s="26"/>
      <c r="G35" s="26"/>
      <c r="H35" s="26"/>
    </row>
    <row r="36" spans="1:8" ht="14" customHeight="1">
      <c r="A36" s="8" t="str">
        <f t="shared" ref="A36:A46" si="1">CONCATENATE("RV_",B36,"_",D36,"_",G36,"_",E36)</f>
        <v>RV_AF344304_Canada_Skunk_1992</v>
      </c>
      <c r="B36" s="6" t="s">
        <v>463</v>
      </c>
      <c r="C36" s="6" t="s">
        <v>464</v>
      </c>
      <c r="D36" s="6" t="s">
        <v>465</v>
      </c>
      <c r="E36" s="6">
        <v>1992</v>
      </c>
      <c r="F36" s="6" t="s">
        <v>12</v>
      </c>
      <c r="G36" s="6" t="s">
        <v>460</v>
      </c>
      <c r="H36" s="45" t="s">
        <v>555</v>
      </c>
    </row>
    <row r="37" spans="1:8" ht="15">
      <c r="A37" s="8" t="str">
        <f t="shared" si="1"/>
        <v>RV_AF344306_Canada_Skunk_1992</v>
      </c>
      <c r="B37" s="6" t="s">
        <v>468</v>
      </c>
      <c r="C37" s="6" t="s">
        <v>469</v>
      </c>
      <c r="D37" s="6" t="s">
        <v>465</v>
      </c>
      <c r="E37" s="6">
        <v>1992</v>
      </c>
      <c r="F37" s="6" t="s">
        <v>12</v>
      </c>
      <c r="G37" s="6" t="s">
        <v>460</v>
      </c>
      <c r="H37" s="45" t="s">
        <v>555</v>
      </c>
    </row>
    <row r="38" spans="1:8" ht="15">
      <c r="A38" s="8" t="str">
        <f t="shared" si="1"/>
        <v>RV_AF461045_USA_Skunk_1998</v>
      </c>
      <c r="B38" s="6" t="s">
        <v>472</v>
      </c>
      <c r="C38" s="6" t="s">
        <v>473</v>
      </c>
      <c r="D38" s="6" t="s">
        <v>180</v>
      </c>
      <c r="E38" s="6">
        <v>1998</v>
      </c>
      <c r="F38" s="6" t="s">
        <v>12</v>
      </c>
      <c r="G38" s="6" t="s">
        <v>460</v>
      </c>
      <c r="H38" s="45" t="s">
        <v>555</v>
      </c>
    </row>
    <row r="39" spans="1:8" ht="15">
      <c r="A39" s="8" t="str">
        <f t="shared" si="1"/>
        <v>RV_AF483524_USA_Skunk_2001</v>
      </c>
      <c r="B39" s="6" t="s">
        <v>474</v>
      </c>
      <c r="C39" s="6">
        <v>5422</v>
      </c>
      <c r="D39" s="6" t="s">
        <v>180</v>
      </c>
      <c r="E39" s="6">
        <v>2001</v>
      </c>
      <c r="F39" s="6" t="s">
        <v>12</v>
      </c>
      <c r="G39" s="6" t="s">
        <v>460</v>
      </c>
      <c r="H39" s="45" t="s">
        <v>555</v>
      </c>
    </row>
    <row r="40" spans="1:8" ht="15">
      <c r="A40" s="8" t="str">
        <f t="shared" si="1"/>
        <v>RV_AY170402_USA_Skunk_2001</v>
      </c>
      <c r="B40" s="6" t="s">
        <v>475</v>
      </c>
      <c r="C40" s="6">
        <v>4995</v>
      </c>
      <c r="D40" s="6" t="s">
        <v>180</v>
      </c>
      <c r="E40" s="6">
        <v>2001</v>
      </c>
      <c r="F40" s="6" t="s">
        <v>12</v>
      </c>
      <c r="G40" s="6" t="s">
        <v>460</v>
      </c>
      <c r="H40" s="45" t="s">
        <v>555</v>
      </c>
    </row>
    <row r="41" spans="1:8" ht="15">
      <c r="A41" s="8" t="str">
        <f t="shared" si="1"/>
        <v>RV_AY170403_USA_Skunk_2001</v>
      </c>
      <c r="B41" s="6" t="s">
        <v>476</v>
      </c>
      <c r="C41" s="6">
        <v>5470</v>
      </c>
      <c r="D41" s="6" t="s">
        <v>180</v>
      </c>
      <c r="E41" s="6">
        <v>2001</v>
      </c>
      <c r="F41" s="6" t="s">
        <v>12</v>
      </c>
      <c r="G41" s="6" t="s">
        <v>460</v>
      </c>
      <c r="H41" s="45" t="s">
        <v>555</v>
      </c>
    </row>
    <row r="42" spans="1:8" ht="15">
      <c r="A42" s="8" t="str">
        <f t="shared" si="1"/>
        <v>RV_AY170406_USA_Skunk_2001</v>
      </c>
      <c r="B42" s="6" t="s">
        <v>477</v>
      </c>
      <c r="C42" s="6">
        <v>5077</v>
      </c>
      <c r="D42" s="6" t="s">
        <v>180</v>
      </c>
      <c r="E42" s="6">
        <v>2001</v>
      </c>
      <c r="F42" s="6" t="s">
        <v>12</v>
      </c>
      <c r="G42" s="6" t="s">
        <v>460</v>
      </c>
      <c r="H42" s="45" t="s">
        <v>555</v>
      </c>
    </row>
    <row r="43" spans="1:8" ht="15">
      <c r="A43" s="8" t="str">
        <f t="shared" si="1"/>
        <v>RV_AY170407_USA_Skunk_2001</v>
      </c>
      <c r="B43" s="6" t="s">
        <v>478</v>
      </c>
      <c r="C43" s="6">
        <v>5100</v>
      </c>
      <c r="D43" s="6" t="s">
        <v>180</v>
      </c>
      <c r="E43" s="6">
        <v>2001</v>
      </c>
      <c r="F43" s="6" t="s">
        <v>12</v>
      </c>
      <c r="G43" s="6" t="s">
        <v>460</v>
      </c>
      <c r="H43" s="45" t="s">
        <v>555</v>
      </c>
    </row>
    <row r="44" spans="1:8" ht="15">
      <c r="A44" s="8" t="str">
        <f t="shared" si="1"/>
        <v>RV_AY170408_USA_Skunk_2001</v>
      </c>
      <c r="B44" s="6" t="s">
        <v>479</v>
      </c>
      <c r="C44" s="6">
        <v>5133</v>
      </c>
      <c r="D44" s="6" t="s">
        <v>180</v>
      </c>
      <c r="E44" s="6">
        <v>2001</v>
      </c>
      <c r="F44" s="6" t="s">
        <v>12</v>
      </c>
      <c r="G44" s="6" t="s">
        <v>460</v>
      </c>
      <c r="H44" s="45" t="s">
        <v>555</v>
      </c>
    </row>
    <row r="45" spans="1:8" ht="15">
      <c r="A45" s="8" t="str">
        <f t="shared" si="1"/>
        <v>RV_AY170409_USA_Skunk_2001</v>
      </c>
      <c r="B45" s="6" t="s">
        <v>480</v>
      </c>
      <c r="C45" s="6">
        <v>5440</v>
      </c>
      <c r="D45" s="6" t="s">
        <v>180</v>
      </c>
      <c r="E45" s="6">
        <v>2001</v>
      </c>
      <c r="F45" s="6" t="s">
        <v>12</v>
      </c>
      <c r="G45" s="6" t="s">
        <v>460</v>
      </c>
      <c r="H45" s="45" t="s">
        <v>555</v>
      </c>
    </row>
    <row r="46" spans="1:8" ht="15">
      <c r="A46" s="8" t="str">
        <f t="shared" si="1"/>
        <v>RV_AY170410_USA_Skunk_2001</v>
      </c>
      <c r="B46" s="6" t="s">
        <v>481</v>
      </c>
      <c r="C46" s="6">
        <v>5441</v>
      </c>
      <c r="D46" s="6" t="s">
        <v>180</v>
      </c>
      <c r="E46" s="6">
        <v>2001</v>
      </c>
      <c r="F46" s="6" t="s">
        <v>12</v>
      </c>
      <c r="G46" s="6" t="s">
        <v>460</v>
      </c>
      <c r="H46" s="45" t="s">
        <v>555</v>
      </c>
    </row>
    <row r="47" spans="1:8" ht="15">
      <c r="A47" s="8" t="str">
        <f t="shared" ref="A47:A58" si="2">CONCATENATE("RV_",B47,"_",D47,"_",G47,"_",E47)</f>
        <v>RV_AY170411_USA_Skunk_2001</v>
      </c>
      <c r="B47" s="6" t="s">
        <v>482</v>
      </c>
      <c r="C47" s="6">
        <v>5451</v>
      </c>
      <c r="D47" s="6" t="s">
        <v>180</v>
      </c>
      <c r="E47" s="6">
        <v>2001</v>
      </c>
      <c r="F47" s="6" t="s">
        <v>12</v>
      </c>
      <c r="G47" s="6" t="s">
        <v>460</v>
      </c>
      <c r="H47" s="45" t="s">
        <v>555</v>
      </c>
    </row>
    <row r="48" spans="1:8" ht="15">
      <c r="A48" s="8" t="str">
        <f t="shared" si="2"/>
        <v>RV_AY704924_USA_Skunk_1992</v>
      </c>
      <c r="B48" s="6" t="s">
        <v>491</v>
      </c>
      <c r="C48" s="6" t="s">
        <v>492</v>
      </c>
      <c r="D48" s="6" t="s">
        <v>180</v>
      </c>
      <c r="E48" s="6">
        <v>1992</v>
      </c>
      <c r="F48" s="6" t="s">
        <v>12</v>
      </c>
      <c r="G48" s="6" t="s">
        <v>460</v>
      </c>
      <c r="H48" s="45" t="s">
        <v>555</v>
      </c>
    </row>
    <row r="49" spans="1:8" ht="15">
      <c r="A49" s="8" t="str">
        <f t="shared" si="2"/>
        <v>RV_AY704929_USA_Skunk_1992</v>
      </c>
      <c r="B49" s="6" t="s">
        <v>493</v>
      </c>
      <c r="C49" s="6" t="s">
        <v>494</v>
      </c>
      <c r="D49" s="6" t="s">
        <v>180</v>
      </c>
      <c r="E49" s="6">
        <v>1992</v>
      </c>
      <c r="F49" s="6" t="s">
        <v>12</v>
      </c>
      <c r="G49" s="6" t="s">
        <v>460</v>
      </c>
      <c r="H49" s="45" t="s">
        <v>555</v>
      </c>
    </row>
    <row r="50" spans="1:8" ht="15">
      <c r="A50" s="8" t="str">
        <f t="shared" si="2"/>
        <v>RV_AY704931_USA_Skunk_1993</v>
      </c>
      <c r="B50" s="6" t="s">
        <v>495</v>
      </c>
      <c r="C50" s="6" t="s">
        <v>496</v>
      </c>
      <c r="D50" s="6" t="s">
        <v>180</v>
      </c>
      <c r="E50" s="6">
        <v>1993</v>
      </c>
      <c r="F50" s="6" t="s">
        <v>12</v>
      </c>
      <c r="G50" s="6" t="s">
        <v>460</v>
      </c>
      <c r="H50" s="45" t="s">
        <v>555</v>
      </c>
    </row>
    <row r="51" spans="1:8" ht="15">
      <c r="A51" s="8" t="str">
        <f t="shared" si="2"/>
        <v>RV_AY704938_USA_Skunk_2002</v>
      </c>
      <c r="B51" s="6" t="s">
        <v>497</v>
      </c>
      <c r="C51" s="6" t="s">
        <v>498</v>
      </c>
      <c r="D51" s="6" t="s">
        <v>180</v>
      </c>
      <c r="E51" s="6">
        <v>2002</v>
      </c>
      <c r="F51" s="6" t="s">
        <v>12</v>
      </c>
      <c r="G51" s="6" t="s">
        <v>460</v>
      </c>
      <c r="H51" s="45" t="s">
        <v>555</v>
      </c>
    </row>
    <row r="52" spans="1:8" ht="15">
      <c r="A52" s="8" t="str">
        <f t="shared" si="2"/>
        <v>RV_AY704939_USA_Skunk_2002</v>
      </c>
      <c r="B52" s="6" t="s">
        <v>499</v>
      </c>
      <c r="C52" s="6" t="s">
        <v>500</v>
      </c>
      <c r="D52" s="6" t="s">
        <v>180</v>
      </c>
      <c r="E52" s="6">
        <v>2002</v>
      </c>
      <c r="F52" s="6" t="s">
        <v>12</v>
      </c>
      <c r="G52" s="6" t="s">
        <v>460</v>
      </c>
      <c r="H52" s="45" t="s">
        <v>555</v>
      </c>
    </row>
    <row r="53" spans="1:8" ht="15">
      <c r="A53" s="8" t="str">
        <f t="shared" si="2"/>
        <v>RV_AY704944_USA_Skunk_2002</v>
      </c>
      <c r="B53" s="6" t="s">
        <v>503</v>
      </c>
      <c r="C53" s="6" t="s">
        <v>504</v>
      </c>
      <c r="D53" s="6" t="s">
        <v>180</v>
      </c>
      <c r="E53" s="6">
        <v>2002</v>
      </c>
      <c r="F53" s="6" t="s">
        <v>12</v>
      </c>
      <c r="G53" s="6" t="s">
        <v>460</v>
      </c>
      <c r="H53" s="45" t="s">
        <v>555</v>
      </c>
    </row>
    <row r="54" spans="1:8" ht="15">
      <c r="A54" s="8" t="str">
        <f t="shared" si="2"/>
        <v>RV_AY704945_USA_Skunk_2002</v>
      </c>
      <c r="B54" s="6" t="s">
        <v>505</v>
      </c>
      <c r="C54" s="6" t="s">
        <v>506</v>
      </c>
      <c r="D54" s="6" t="s">
        <v>180</v>
      </c>
      <c r="E54" s="6">
        <v>2002</v>
      </c>
      <c r="F54" s="6" t="s">
        <v>12</v>
      </c>
      <c r="G54" s="6" t="s">
        <v>460</v>
      </c>
      <c r="H54" s="45" t="s">
        <v>555</v>
      </c>
    </row>
    <row r="55" spans="1:8" ht="15">
      <c r="A55" s="8" t="str">
        <f t="shared" si="2"/>
        <v>RV_AY704946_USA_Skunk_2002</v>
      </c>
      <c r="B55" s="6" t="s">
        <v>507</v>
      </c>
      <c r="C55" s="6" t="s">
        <v>508</v>
      </c>
      <c r="D55" s="6" t="s">
        <v>180</v>
      </c>
      <c r="E55" s="6">
        <v>2002</v>
      </c>
      <c r="F55" s="6" t="s">
        <v>12</v>
      </c>
      <c r="G55" s="6" t="s">
        <v>460</v>
      </c>
      <c r="H55" s="45" t="s">
        <v>555</v>
      </c>
    </row>
    <row r="56" spans="1:8" ht="15">
      <c r="A56" s="8" t="str">
        <f t="shared" si="2"/>
        <v>RV_AY704947_USA_Skunk_2002</v>
      </c>
      <c r="B56" s="6" t="s">
        <v>509</v>
      </c>
      <c r="C56" s="6" t="s">
        <v>510</v>
      </c>
      <c r="D56" s="6" t="s">
        <v>180</v>
      </c>
      <c r="E56" s="6">
        <v>2002</v>
      </c>
      <c r="F56" s="6" t="s">
        <v>12</v>
      </c>
      <c r="G56" s="6" t="s">
        <v>460</v>
      </c>
      <c r="H56" s="45" t="s">
        <v>555</v>
      </c>
    </row>
    <row r="57" spans="1:8" ht="15">
      <c r="A57" s="8" t="str">
        <f t="shared" si="2"/>
        <v>RV_AY704948_USA_Skunk_2002</v>
      </c>
      <c r="B57" s="6" t="s">
        <v>511</v>
      </c>
      <c r="C57" s="6" t="s">
        <v>512</v>
      </c>
      <c r="D57" s="6" t="s">
        <v>180</v>
      </c>
      <c r="E57" s="6">
        <v>2002</v>
      </c>
      <c r="F57" s="6" t="s">
        <v>12</v>
      </c>
      <c r="G57" s="6" t="s">
        <v>460</v>
      </c>
      <c r="H57" s="45" t="s">
        <v>555</v>
      </c>
    </row>
    <row r="58" spans="1:8" ht="15">
      <c r="A58" s="8" t="str">
        <f t="shared" si="2"/>
        <v>RV_AY704949_USA_Skunk_2002</v>
      </c>
      <c r="B58" s="6" t="s">
        <v>513</v>
      </c>
      <c r="C58" s="6" t="s">
        <v>514</v>
      </c>
      <c r="D58" s="6" t="s">
        <v>180</v>
      </c>
      <c r="E58" s="6">
        <v>2002</v>
      </c>
      <c r="F58" s="6" t="s">
        <v>12</v>
      </c>
      <c r="G58" s="6" t="s">
        <v>460</v>
      </c>
      <c r="H58" s="45" t="s">
        <v>555</v>
      </c>
    </row>
    <row r="59" spans="1:8" ht="15">
      <c r="A59" s="8" t="str">
        <f t="shared" ref="A59:A60" si="3">CONCATENATE("RV_",B59,"_",D59,"_",G59,"_",E59)</f>
        <v>RV_EU345002_USA_Skunk_1999</v>
      </c>
      <c r="B59" s="6" t="s">
        <v>547</v>
      </c>
      <c r="C59" s="6" t="s">
        <v>556</v>
      </c>
      <c r="D59" s="6" t="s">
        <v>180</v>
      </c>
      <c r="E59" s="6">
        <v>1999</v>
      </c>
      <c r="F59" s="6" t="s">
        <v>12</v>
      </c>
      <c r="G59" s="6" t="s">
        <v>460</v>
      </c>
      <c r="H59" s="45" t="s">
        <v>555</v>
      </c>
    </row>
    <row r="60" spans="1:8" ht="15">
      <c r="A60" s="8" t="str">
        <f t="shared" si="3"/>
        <v>RV_EU345003_USA_Skunk_1999</v>
      </c>
      <c r="B60" s="6" t="s">
        <v>548</v>
      </c>
      <c r="C60" s="6" t="s">
        <v>557</v>
      </c>
      <c r="D60" s="6" t="s">
        <v>180</v>
      </c>
      <c r="E60" s="6">
        <v>1999</v>
      </c>
      <c r="F60" s="6" t="s">
        <v>12</v>
      </c>
      <c r="G60" s="6" t="s">
        <v>460</v>
      </c>
      <c r="H60" s="45" t="s">
        <v>555</v>
      </c>
    </row>
    <row r="61" spans="1:8" ht="15">
      <c r="A61" s="8" t="str">
        <f>CONCATENATE("RV_",B61,"_",D61,"_",G61,"_",E61)</f>
        <v>RV_EU345004_USA_Skunk_1999</v>
      </c>
      <c r="B61" s="6" t="s">
        <v>549</v>
      </c>
      <c r="C61" s="6" t="s">
        <v>558</v>
      </c>
      <c r="D61" s="6" t="s">
        <v>180</v>
      </c>
      <c r="E61" s="6">
        <v>1999</v>
      </c>
      <c r="F61" s="6" t="s">
        <v>12</v>
      </c>
      <c r="G61" s="6" t="s">
        <v>460</v>
      </c>
      <c r="H61" s="45" t="s">
        <v>555</v>
      </c>
    </row>
    <row r="62" spans="1:8" ht="15">
      <c r="A62" s="8" t="str">
        <f t="shared" ref="A62:A63" si="4">CONCATENATE("RV_",B62,"_",D62,"_",G62,"_",E62)</f>
        <v>RV_L20671_Canada_Skunk_1990_1992</v>
      </c>
      <c r="B62" s="6" t="s">
        <v>550</v>
      </c>
      <c r="C62" s="6" t="s">
        <v>551</v>
      </c>
      <c r="D62" s="6" t="s">
        <v>179</v>
      </c>
      <c r="E62" s="6" t="s">
        <v>554</v>
      </c>
      <c r="F62" s="6" t="s">
        <v>12</v>
      </c>
      <c r="G62" s="6" t="s">
        <v>460</v>
      </c>
      <c r="H62" s="7" t="s">
        <v>555</v>
      </c>
    </row>
    <row r="63" spans="1:8" ht="15">
      <c r="A63" s="8" t="str">
        <f t="shared" si="4"/>
        <v>RV_L20674_Canada_Skunk_1991</v>
      </c>
      <c r="B63" s="6" t="s">
        <v>552</v>
      </c>
      <c r="C63" s="6" t="s">
        <v>553</v>
      </c>
      <c r="D63" s="6" t="s">
        <v>179</v>
      </c>
      <c r="E63" s="6">
        <v>1991</v>
      </c>
      <c r="F63" s="6" t="s">
        <v>12</v>
      </c>
      <c r="G63" s="6" t="s">
        <v>460</v>
      </c>
      <c r="H63" s="7" t="s">
        <v>555</v>
      </c>
    </row>
    <row r="64" spans="1:8" ht="15">
      <c r="A64" s="8"/>
    </row>
    <row r="65" spans="1:1" ht="15">
      <c r="A65" s="8"/>
    </row>
    <row r="66" spans="1:1" ht="15">
      <c r="A66" s="8"/>
    </row>
    <row r="67" spans="1:1" ht="15">
      <c r="A67" s="8"/>
    </row>
    <row r="68" spans="1:1" ht="15">
      <c r="A68" s="8"/>
    </row>
  </sheetData>
  <sortState ref="A2:I156">
    <sortCondition ref="F2:F156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1"/>
  <sheetViews>
    <sheetView workbookViewId="0">
      <pane ySplit="1" topLeftCell="A3" activePane="bottomLeft" state="frozen"/>
      <selection pane="bottomLeft"/>
    </sheetView>
  </sheetViews>
  <sheetFormatPr baseColWidth="10" defaultRowHeight="14" x14ac:dyDescent="0"/>
  <cols>
    <col min="1" max="1" width="34.5" customWidth="1"/>
    <col min="3" max="3" width="17.1640625" customWidth="1"/>
    <col min="4" max="4" width="20" customWidth="1"/>
    <col min="5" max="5" width="16.83203125" customWidth="1"/>
    <col min="6" max="6" width="16.1640625" customWidth="1"/>
    <col min="8" max="8" width="15.83203125" customWidth="1"/>
    <col min="11" max="11" width="13.5" customWidth="1"/>
    <col min="12" max="12" width="9.83203125" customWidth="1"/>
    <col min="13" max="13" width="8.83203125" customWidth="1"/>
    <col min="14" max="14" width="14.1640625" customWidth="1"/>
    <col min="16" max="16" width="20" bestFit="1" customWidth="1"/>
    <col min="17" max="17" width="45.5" bestFit="1" customWidth="1"/>
    <col min="18" max="18" width="4.6640625" customWidth="1"/>
    <col min="21" max="21" width="3.33203125" customWidth="1"/>
    <col min="24" max="24" width="5.1640625" customWidth="1"/>
    <col min="27" max="27" width="4.33203125" customWidth="1"/>
  </cols>
  <sheetData>
    <row r="1" spans="1:29" ht="16">
      <c r="A1" s="3" t="s">
        <v>9</v>
      </c>
      <c r="B1" s="3" t="s">
        <v>20</v>
      </c>
      <c r="C1" s="3" t="s">
        <v>21</v>
      </c>
      <c r="D1" s="3" t="s">
        <v>23</v>
      </c>
      <c r="E1" s="3" t="s">
        <v>24</v>
      </c>
      <c r="F1" s="3" t="s">
        <v>10</v>
      </c>
      <c r="G1" s="3" t="s">
        <v>22</v>
      </c>
      <c r="H1" s="3" t="s">
        <v>8</v>
      </c>
      <c r="K1" s="3" t="s">
        <v>8</v>
      </c>
      <c r="L1" s="3" t="s">
        <v>22</v>
      </c>
      <c r="M1" s="3" t="s">
        <v>3466</v>
      </c>
      <c r="N1" s="40" t="s">
        <v>3280</v>
      </c>
      <c r="O1" s="40" t="s">
        <v>3279</v>
      </c>
      <c r="P1" s="3" t="s">
        <v>23</v>
      </c>
      <c r="Q1" s="40" t="s">
        <v>3309</v>
      </c>
      <c r="R1" s="40"/>
      <c r="S1" s="125" t="s">
        <v>3450</v>
      </c>
      <c r="T1" s="125" t="s">
        <v>3451</v>
      </c>
      <c r="U1" s="126"/>
      <c r="V1" s="125" t="s">
        <v>3452</v>
      </c>
      <c r="W1" s="125" t="s">
        <v>3453</v>
      </c>
      <c r="X1" s="40"/>
      <c r="Y1" s="3" t="s">
        <v>3480</v>
      </c>
      <c r="Z1" s="3" t="s">
        <v>3481</v>
      </c>
      <c r="AB1" s="3" t="s">
        <v>3482</v>
      </c>
      <c r="AC1" s="3" t="s">
        <v>3483</v>
      </c>
    </row>
    <row r="2" spans="1:29" ht="15">
      <c r="A2" s="8" t="str">
        <f t="shared" ref="A2:A6" si="0">CONCATENATE("RV_",B2,"_",D2,"_",G2,"_",E2)</f>
        <v>RV_AF134341_Bosnia_Wolf_1986</v>
      </c>
      <c r="B2" s="95" t="s">
        <v>3331</v>
      </c>
      <c r="C2" s="95" t="s">
        <v>183</v>
      </c>
      <c r="D2" s="95" t="s">
        <v>212</v>
      </c>
      <c r="E2" s="95">
        <v>1986</v>
      </c>
      <c r="F2" s="95" t="s">
        <v>13</v>
      </c>
      <c r="G2" s="95" t="s">
        <v>3332</v>
      </c>
      <c r="H2" s="7" t="s">
        <v>249</v>
      </c>
      <c r="K2" s="87" t="s">
        <v>249</v>
      </c>
      <c r="L2" s="95" t="s">
        <v>3332</v>
      </c>
      <c r="M2" s="37">
        <v>124</v>
      </c>
      <c r="N2" s="37" t="s">
        <v>3276</v>
      </c>
      <c r="O2" s="37">
        <v>14</v>
      </c>
      <c r="P2" s="37" t="s">
        <v>3320</v>
      </c>
      <c r="Q2" s="110" t="s">
        <v>3410</v>
      </c>
      <c r="S2" s="38">
        <v>0.749</v>
      </c>
      <c r="T2" s="38">
        <v>0.749</v>
      </c>
      <c r="V2" s="38">
        <v>0.749</v>
      </c>
      <c r="W2" s="38">
        <v>0.749</v>
      </c>
      <c r="Y2" s="95">
        <v>2.4E-2</v>
      </c>
      <c r="Z2" s="38">
        <v>2.4E-2</v>
      </c>
      <c r="AB2" s="95">
        <v>2.4E-2</v>
      </c>
      <c r="AC2" s="38">
        <v>2.4E-2</v>
      </c>
    </row>
    <row r="3" spans="1:29" ht="15">
      <c r="A3" s="8" t="str">
        <f t="shared" si="0"/>
        <v>RV_AY353884_Russia_Wolf_2004</v>
      </c>
      <c r="B3" s="95" t="s">
        <v>3333</v>
      </c>
      <c r="C3" s="95" t="s">
        <v>190</v>
      </c>
      <c r="D3" s="95" t="s">
        <v>3334</v>
      </c>
      <c r="E3" s="95">
        <v>2004</v>
      </c>
      <c r="F3" s="95" t="s">
        <v>13</v>
      </c>
      <c r="G3" s="95" t="s">
        <v>3332</v>
      </c>
      <c r="H3" s="7" t="s">
        <v>249</v>
      </c>
      <c r="K3" s="87" t="s">
        <v>249</v>
      </c>
      <c r="L3" s="95" t="s">
        <v>3332</v>
      </c>
      <c r="M3" s="37">
        <v>65</v>
      </c>
      <c r="N3" s="37" t="s">
        <v>3276</v>
      </c>
      <c r="O3" s="37">
        <v>14</v>
      </c>
      <c r="P3" s="37" t="s">
        <v>3321</v>
      </c>
      <c r="Q3" s="110" t="s">
        <v>3410</v>
      </c>
      <c r="S3" s="38">
        <v>0.749</v>
      </c>
      <c r="T3" s="38">
        <v>0.749</v>
      </c>
      <c r="V3" s="38"/>
      <c r="W3" s="38"/>
      <c r="Y3" s="95">
        <v>2.4E-2</v>
      </c>
      <c r="Z3" s="38">
        <v>2.4E-2</v>
      </c>
      <c r="AB3" s="95"/>
      <c r="AC3" s="38"/>
    </row>
    <row r="4" spans="1:29" ht="15">
      <c r="A4" s="8" t="str">
        <f t="shared" si="0"/>
        <v>RV_AY353887_Russia_Wolf_1995</v>
      </c>
      <c r="B4" s="95" t="s">
        <v>3335</v>
      </c>
      <c r="C4" s="95" t="s">
        <v>192</v>
      </c>
      <c r="D4" s="95" t="s">
        <v>3334</v>
      </c>
      <c r="E4" s="95">
        <v>1995</v>
      </c>
      <c r="F4" s="95" t="s">
        <v>13</v>
      </c>
      <c r="G4" s="95" t="s">
        <v>3332</v>
      </c>
      <c r="H4" s="7" t="s">
        <v>249</v>
      </c>
      <c r="K4" s="87" t="s">
        <v>249</v>
      </c>
      <c r="L4" s="95" t="s">
        <v>3332</v>
      </c>
      <c r="M4" s="37">
        <v>29</v>
      </c>
      <c r="N4" s="37" t="s">
        <v>3276</v>
      </c>
      <c r="O4" s="37">
        <v>10</v>
      </c>
      <c r="P4" s="37" t="s">
        <v>14</v>
      </c>
      <c r="Q4" s="110" t="s">
        <v>3411</v>
      </c>
      <c r="S4" s="38">
        <v>0.70899999999999996</v>
      </c>
      <c r="V4" s="38">
        <v>0.70899999999999996</v>
      </c>
      <c r="Y4" s="95">
        <v>0.17699999999999999</v>
      </c>
      <c r="AB4" s="95">
        <v>0.17699999999999999</v>
      </c>
    </row>
    <row r="5" spans="1:29" ht="15">
      <c r="A5" s="8" t="str">
        <f t="shared" si="0"/>
        <v>RV_DQ125463_Canada_Wolf_1992</v>
      </c>
      <c r="B5" s="95" t="s">
        <v>3336</v>
      </c>
      <c r="C5" s="95" t="s">
        <v>196</v>
      </c>
      <c r="D5" s="95" t="s">
        <v>179</v>
      </c>
      <c r="E5" s="95">
        <v>1992</v>
      </c>
      <c r="F5" s="95" t="s">
        <v>13</v>
      </c>
      <c r="G5" s="95" t="s">
        <v>3332</v>
      </c>
      <c r="H5" s="7" t="s">
        <v>249</v>
      </c>
      <c r="K5" s="87" t="s">
        <v>249</v>
      </c>
      <c r="L5" s="95" t="s">
        <v>3332</v>
      </c>
      <c r="M5" s="37">
        <v>14</v>
      </c>
      <c r="N5" s="37" t="s">
        <v>3276</v>
      </c>
      <c r="O5" s="37">
        <v>10</v>
      </c>
      <c r="P5" s="37" t="s">
        <v>14</v>
      </c>
      <c r="Q5" s="110" t="s">
        <v>3411</v>
      </c>
      <c r="S5" s="38">
        <v>0.63600000000000001</v>
      </c>
      <c r="T5" s="43">
        <f>AVERAGE(S4:S5)</f>
        <v>0.67249999999999999</v>
      </c>
      <c r="V5" s="38">
        <v>0.63600000000000001</v>
      </c>
      <c r="W5" s="43">
        <f>AVERAGE(V4:V5)</f>
        <v>0.67249999999999999</v>
      </c>
      <c r="Y5" s="95">
        <v>0.17699999999999999</v>
      </c>
      <c r="Z5" s="43">
        <f>AVERAGE(Y4:Y5)</f>
        <v>0.17699999999999999</v>
      </c>
      <c r="AB5" s="95">
        <v>0.17699999999999999</v>
      </c>
      <c r="AC5" s="43">
        <f>AVERAGE(AB4:AB5)</f>
        <v>0.17699999999999999</v>
      </c>
    </row>
    <row r="6" spans="1:29" ht="15">
      <c r="A6" s="8" t="str">
        <f t="shared" si="0"/>
        <v>RV_DQ900578_Russia_Wolf_1999</v>
      </c>
      <c r="B6" s="95" t="s">
        <v>3337</v>
      </c>
      <c r="C6" s="95">
        <v>311</v>
      </c>
      <c r="D6" s="95" t="s">
        <v>3334</v>
      </c>
      <c r="E6" s="95">
        <v>1999</v>
      </c>
      <c r="F6" s="95" t="s">
        <v>13</v>
      </c>
      <c r="G6" s="95" t="s">
        <v>3332</v>
      </c>
      <c r="H6" s="7" t="s">
        <v>249</v>
      </c>
      <c r="K6" s="87" t="s">
        <v>249</v>
      </c>
      <c r="L6" s="95" t="s">
        <v>3332</v>
      </c>
      <c r="M6" s="37">
        <v>28</v>
      </c>
      <c r="N6" s="37" t="s">
        <v>3276</v>
      </c>
      <c r="O6" s="37">
        <v>15</v>
      </c>
      <c r="P6" s="37" t="s">
        <v>334</v>
      </c>
      <c r="Q6" s="110" t="s">
        <v>3412</v>
      </c>
      <c r="S6" s="42">
        <v>0.85133300000000001</v>
      </c>
      <c r="T6" s="42">
        <v>0.85133300000000001</v>
      </c>
      <c r="V6" s="42"/>
      <c r="W6" s="42"/>
      <c r="Y6" s="95">
        <v>0.05</v>
      </c>
      <c r="Z6" s="42">
        <v>0.05</v>
      </c>
      <c r="AB6" s="95"/>
      <c r="AC6" s="42"/>
    </row>
    <row r="7" spans="1:29" ht="15">
      <c r="A7" s="25"/>
      <c r="B7" s="26"/>
      <c r="C7" s="26"/>
      <c r="D7" s="26"/>
      <c r="E7" s="28"/>
      <c r="F7" s="26"/>
      <c r="G7" s="26"/>
      <c r="H7" s="29"/>
      <c r="K7" s="87" t="s">
        <v>249</v>
      </c>
      <c r="L7" s="95" t="s">
        <v>3332</v>
      </c>
      <c r="M7" s="37">
        <v>76</v>
      </c>
      <c r="N7" s="37" t="s">
        <v>3276</v>
      </c>
      <c r="O7" s="37">
        <v>10</v>
      </c>
      <c r="P7" s="37" t="s">
        <v>15</v>
      </c>
      <c r="Q7" s="124" t="s">
        <v>3446</v>
      </c>
      <c r="S7" s="42">
        <v>0.72</v>
      </c>
      <c r="T7" s="42">
        <v>0.72</v>
      </c>
      <c r="V7" s="42"/>
      <c r="W7" s="42"/>
      <c r="Z7" s="42"/>
      <c r="AC7" s="42"/>
    </row>
    <row r="8" spans="1:29" ht="15">
      <c r="A8" s="8" t="str">
        <f t="shared" ref="A8:A13" si="1">CONCATENATE("RV_",B8,"_",D8,"_",G8,"_",E8)</f>
        <v>RV_AY091609_Turkey_Wolf_1989</v>
      </c>
      <c r="B8" s="6" t="s">
        <v>184</v>
      </c>
      <c r="C8" s="6" t="s">
        <v>185</v>
      </c>
      <c r="D8" s="6" t="s">
        <v>186</v>
      </c>
      <c r="E8" s="6">
        <v>1989</v>
      </c>
      <c r="F8" s="6" t="s">
        <v>12</v>
      </c>
      <c r="G8" s="6" t="s">
        <v>182</v>
      </c>
      <c r="H8" s="7" t="s">
        <v>249</v>
      </c>
      <c r="K8" s="87" t="s">
        <v>249</v>
      </c>
      <c r="L8" s="95" t="s">
        <v>3332</v>
      </c>
      <c r="M8" s="37">
        <v>39</v>
      </c>
      <c r="N8" s="37" t="s">
        <v>3276</v>
      </c>
      <c r="O8" s="37">
        <v>10</v>
      </c>
      <c r="P8" s="37" t="s">
        <v>179</v>
      </c>
      <c r="Q8" s="103" t="s">
        <v>3375</v>
      </c>
      <c r="S8" s="38">
        <v>0.62</v>
      </c>
      <c r="T8" s="38">
        <v>0.62</v>
      </c>
      <c r="V8" s="38">
        <v>0.62</v>
      </c>
      <c r="W8" s="38">
        <v>0.62</v>
      </c>
      <c r="Z8" s="38"/>
      <c r="AC8" s="38"/>
    </row>
    <row r="9" spans="1:29" ht="15">
      <c r="A9" s="8" t="str">
        <f t="shared" si="1"/>
        <v>RV_AY352483_Russia_Wolf_2004</v>
      </c>
      <c r="B9" s="6" t="s">
        <v>189</v>
      </c>
      <c r="C9" s="6" t="s">
        <v>190</v>
      </c>
      <c r="D9" s="6" t="s">
        <v>187</v>
      </c>
      <c r="E9" s="6">
        <v>2004</v>
      </c>
      <c r="F9" s="6" t="s">
        <v>12</v>
      </c>
      <c r="G9" s="6" t="s">
        <v>182</v>
      </c>
      <c r="H9" s="7" t="s">
        <v>249</v>
      </c>
    </row>
    <row r="10" spans="1:29" ht="18">
      <c r="A10" s="8" t="str">
        <f t="shared" si="1"/>
        <v>RV_AY352486_Russia_Wolf_1995</v>
      </c>
      <c r="B10" s="6" t="s">
        <v>191</v>
      </c>
      <c r="C10" s="6" t="s">
        <v>192</v>
      </c>
      <c r="D10" s="6" t="s">
        <v>187</v>
      </c>
      <c r="E10" s="6">
        <v>1995</v>
      </c>
      <c r="F10" s="6" t="s">
        <v>12</v>
      </c>
      <c r="G10" s="6" t="s">
        <v>182</v>
      </c>
      <c r="H10" s="7" t="s">
        <v>249</v>
      </c>
      <c r="Q10" s="97" t="s">
        <v>3322</v>
      </c>
      <c r="S10" s="41">
        <f>AVERAGE(S2:S8)</f>
        <v>0.71919042857142856</v>
      </c>
      <c r="T10" s="41">
        <f>((T5*4)+(T6*2)+(T7*2)+(T8*1)+(T2*5)+(T3*1))/15</f>
        <v>0.7297777333333334</v>
      </c>
      <c r="V10" s="41">
        <f>AVERAGE(V2:V8)</f>
        <v>0.67849999999999999</v>
      </c>
      <c r="W10" s="41">
        <f>((W5*3)+(W8*1)+(W2*1))/5</f>
        <v>0.67730000000000001</v>
      </c>
      <c r="Y10" s="41">
        <f>AVERAGE(Y2:Y8)</f>
        <v>9.0399999999999994E-2</v>
      </c>
      <c r="Z10" s="41">
        <f>((Z5*4)+(Z6*2)+(Z2*5)+(Z3*1))/12</f>
        <v>7.9333333333333325E-2</v>
      </c>
      <c r="AB10" s="41">
        <f>AVERAGE(AB2:AB8)</f>
        <v>0.126</v>
      </c>
      <c r="AC10" s="41">
        <f>((AC5*3)+(AC2*1))/4</f>
        <v>0.13874999999999998</v>
      </c>
    </row>
    <row r="11" spans="1:29" ht="18">
      <c r="A11" s="8" t="str">
        <f t="shared" si="1"/>
        <v>RV_DQ010128_Russia_Wolf_2002</v>
      </c>
      <c r="B11" s="6" t="s">
        <v>193</v>
      </c>
      <c r="C11" s="6" t="s">
        <v>194</v>
      </c>
      <c r="D11" s="6" t="s">
        <v>187</v>
      </c>
      <c r="E11" s="6">
        <v>2002</v>
      </c>
      <c r="F11" s="6" t="s">
        <v>12</v>
      </c>
      <c r="G11" s="6" t="s">
        <v>182</v>
      </c>
      <c r="H11" s="7" t="s">
        <v>249</v>
      </c>
      <c r="Q11" s="97" t="s">
        <v>7</v>
      </c>
      <c r="S11" s="98">
        <f>STDEV(S2:S8)/SQRT(12)</f>
        <v>2.239257349848205E-2</v>
      </c>
      <c r="T11" s="98">
        <f>STDEV(T2:T8)/SQRT(6)</f>
        <v>3.2090985359772166E-2</v>
      </c>
      <c r="V11" s="98">
        <f>STDEV(V2:V8)/SQRT(4)</f>
        <v>3.0453516490984524E-2</v>
      </c>
      <c r="W11" s="98">
        <f>STDEV(W2:W8)/SQRT(3)</f>
        <v>3.7453304260105014E-2</v>
      </c>
      <c r="Y11" s="98">
        <f>STDEV(Y2:Y8)/SQRT(5)</f>
        <v>3.5671557297095959E-2</v>
      </c>
      <c r="Z11" s="98">
        <f>STDEV(Z2:Z8)/SQRT(4)</f>
        <v>3.6600034152989534E-2</v>
      </c>
      <c r="AB11" s="98">
        <f>STDEV(AB2:AB8)/SQRT(3)</f>
        <v>5.0999999999999969E-2</v>
      </c>
      <c r="AC11" s="98">
        <f>STDEV(AC2:AC8)/SQRT(2)</f>
        <v>7.6499999999999985E-2</v>
      </c>
    </row>
    <row r="12" spans="1:29" ht="16" customHeight="1">
      <c r="A12" s="8" t="str">
        <f t="shared" si="1"/>
        <v>RV_DQ063259_Canada_Wolf_2001</v>
      </c>
      <c r="B12" s="6" t="s">
        <v>195</v>
      </c>
      <c r="C12" s="6">
        <v>297.01</v>
      </c>
      <c r="D12" s="6" t="s">
        <v>179</v>
      </c>
      <c r="E12" s="6">
        <v>2001</v>
      </c>
      <c r="F12" s="6" t="s">
        <v>12</v>
      </c>
      <c r="G12" s="6" t="s">
        <v>182</v>
      </c>
      <c r="H12" s="7" t="s">
        <v>249</v>
      </c>
    </row>
    <row r="13" spans="1:29" ht="15">
      <c r="A13" s="8" t="str">
        <f t="shared" si="1"/>
        <v>RV_DQ300295_Bulgaria_Wolf_2003</v>
      </c>
      <c r="B13" s="6" t="s">
        <v>197</v>
      </c>
      <c r="C13" s="6" t="s">
        <v>198</v>
      </c>
      <c r="D13" s="6" t="s">
        <v>199</v>
      </c>
      <c r="E13" s="6">
        <v>2003</v>
      </c>
      <c r="F13" s="6" t="s">
        <v>12</v>
      </c>
      <c r="G13" s="6" t="s">
        <v>182</v>
      </c>
      <c r="H13" s="7" t="s">
        <v>249</v>
      </c>
    </row>
    <row r="14" spans="1:29" ht="15">
      <c r="A14" s="8" t="str">
        <f t="shared" ref="A14:A16" si="2">CONCATENATE("RV_",B14,"_",D14,"_",G14,"_",E14)</f>
        <v>RV_DQ837454_Israel_Wolf_2005</v>
      </c>
      <c r="B14" s="6" t="s">
        <v>200</v>
      </c>
      <c r="C14" s="6" t="s">
        <v>201</v>
      </c>
      <c r="D14" s="6" t="s">
        <v>15</v>
      </c>
      <c r="E14" s="6">
        <v>2005</v>
      </c>
      <c r="F14" s="6" t="s">
        <v>12</v>
      </c>
      <c r="G14" s="6" t="s">
        <v>182</v>
      </c>
      <c r="H14" s="7" t="s">
        <v>249</v>
      </c>
    </row>
    <row r="15" spans="1:29" ht="15">
      <c r="A15" s="8" t="str">
        <f t="shared" si="2"/>
        <v>RV_DQ837473_Israel_Wolf_1997</v>
      </c>
      <c r="B15" s="6" t="s">
        <v>202</v>
      </c>
      <c r="C15" s="6" t="s">
        <v>203</v>
      </c>
      <c r="D15" s="6" t="s">
        <v>15</v>
      </c>
      <c r="E15" s="6">
        <v>1997</v>
      </c>
      <c r="F15" s="6" t="s">
        <v>12</v>
      </c>
      <c r="G15" s="6" t="s">
        <v>182</v>
      </c>
      <c r="H15" s="7" t="s">
        <v>249</v>
      </c>
    </row>
    <row r="16" spans="1:29" ht="15">
      <c r="A16" s="8" t="str">
        <f t="shared" si="2"/>
        <v>RV_EF614256_Mongolia_Wolf_2006</v>
      </c>
      <c r="B16" s="6" t="s">
        <v>204</v>
      </c>
      <c r="C16" s="6" t="s">
        <v>205</v>
      </c>
      <c r="D16" s="6" t="s">
        <v>206</v>
      </c>
      <c r="E16" s="6">
        <v>2006</v>
      </c>
      <c r="F16" s="6" t="s">
        <v>12</v>
      </c>
      <c r="G16" s="6" t="s">
        <v>182</v>
      </c>
      <c r="H16" s="7" t="s">
        <v>249</v>
      </c>
    </row>
    <row r="17" spans="1:22" ht="15">
      <c r="A17" s="8" t="str">
        <f t="shared" ref="A17:A22" si="3">CONCATENATE("RV_",B17,"_",D17,"_",G17,"_",E17)</f>
        <v>RV_GU086616_Romania_Wolf_2006</v>
      </c>
      <c r="B17" s="6" t="s">
        <v>245</v>
      </c>
      <c r="C17" s="6" t="s">
        <v>247</v>
      </c>
      <c r="D17" s="6" t="s">
        <v>248</v>
      </c>
      <c r="E17" s="6">
        <v>2006</v>
      </c>
      <c r="F17" s="6" t="s">
        <v>12</v>
      </c>
      <c r="G17" s="6" t="s">
        <v>6</v>
      </c>
      <c r="H17" s="7" t="s">
        <v>249</v>
      </c>
    </row>
    <row r="18" spans="1:22" ht="15">
      <c r="A18" s="8" t="str">
        <f t="shared" si="3"/>
        <v>RV_GU086622_Romania_Wolf_2007</v>
      </c>
      <c r="B18" s="6" t="s">
        <v>559</v>
      </c>
      <c r="C18" s="16" t="s">
        <v>560</v>
      </c>
      <c r="D18" s="6" t="s">
        <v>248</v>
      </c>
      <c r="E18" s="6">
        <v>2007</v>
      </c>
      <c r="F18" s="6" t="s">
        <v>12</v>
      </c>
      <c r="G18" s="6" t="s">
        <v>6</v>
      </c>
      <c r="H18" s="7" t="s">
        <v>249</v>
      </c>
    </row>
    <row r="19" spans="1:22" ht="15">
      <c r="A19" s="8" t="str">
        <f t="shared" si="3"/>
        <v>RV_GU086634_Romania_Wolf_2007</v>
      </c>
      <c r="B19" s="6" t="s">
        <v>244</v>
      </c>
      <c r="C19" s="6" t="s">
        <v>246</v>
      </c>
      <c r="D19" s="6" t="s">
        <v>248</v>
      </c>
      <c r="E19" s="6">
        <v>2007</v>
      </c>
      <c r="F19" s="6" t="s">
        <v>12</v>
      </c>
      <c r="G19" s="6" t="s">
        <v>6</v>
      </c>
      <c r="H19" s="7" t="s">
        <v>249</v>
      </c>
    </row>
    <row r="20" spans="1:22" ht="15">
      <c r="A20" s="8" t="str">
        <f t="shared" si="3"/>
        <v>RV_U22483_Iran_Wolf_1987</v>
      </c>
      <c r="B20" s="6" t="s">
        <v>207</v>
      </c>
      <c r="C20" s="6" t="s">
        <v>208</v>
      </c>
      <c r="D20" s="6" t="s">
        <v>188</v>
      </c>
      <c r="E20" s="6">
        <v>1987</v>
      </c>
      <c r="F20" s="6" t="s">
        <v>12</v>
      </c>
      <c r="G20" s="6" t="s">
        <v>182</v>
      </c>
      <c r="H20" s="7" t="s">
        <v>249</v>
      </c>
    </row>
    <row r="21" spans="1:22" ht="15">
      <c r="A21" s="8" t="str">
        <f t="shared" si="3"/>
        <v>RV_U42704_Bosnia_Wolf_1986</v>
      </c>
      <c r="B21" s="6" t="s">
        <v>209</v>
      </c>
      <c r="C21" s="6" t="s">
        <v>183</v>
      </c>
      <c r="D21" s="6" t="s">
        <v>212</v>
      </c>
      <c r="E21" s="6">
        <v>1986</v>
      </c>
      <c r="F21" s="6" t="s">
        <v>12</v>
      </c>
      <c r="G21" s="6" t="s">
        <v>182</v>
      </c>
      <c r="H21" s="7" t="s">
        <v>249</v>
      </c>
    </row>
    <row r="22" spans="1:22" ht="15">
      <c r="A22" s="8" t="str">
        <f t="shared" si="3"/>
        <v>RV_U43018_Iran_Wolf_1993</v>
      </c>
      <c r="B22" s="6" t="s">
        <v>210</v>
      </c>
      <c r="C22" s="6" t="s">
        <v>211</v>
      </c>
      <c r="D22" s="6" t="s">
        <v>188</v>
      </c>
      <c r="E22" s="6">
        <v>1993</v>
      </c>
      <c r="F22" s="6" t="s">
        <v>12</v>
      </c>
      <c r="G22" s="6" t="s">
        <v>182</v>
      </c>
      <c r="H22" s="7" t="s">
        <v>249</v>
      </c>
    </row>
    <row r="23" spans="1:22" ht="15">
      <c r="A23" s="8"/>
    </row>
    <row r="26" spans="1:22" ht="15">
      <c r="Q26" s="6"/>
      <c r="R26" s="6"/>
    </row>
    <row r="27" spans="1:22" ht="15">
      <c r="Q27" s="6"/>
      <c r="R27" s="6"/>
      <c r="S27" s="6"/>
      <c r="V27" s="6"/>
    </row>
    <row r="28" spans="1:22" ht="15">
      <c r="K28" s="6"/>
      <c r="L28" s="37"/>
      <c r="M28" s="37"/>
    </row>
    <row r="29" spans="1:22" ht="15">
      <c r="L29" s="37"/>
      <c r="M29" s="37"/>
      <c r="Q29" s="6"/>
      <c r="R29" s="6"/>
    </row>
    <row r="30" spans="1:22" ht="15">
      <c r="L30" s="37"/>
      <c r="M30" s="37"/>
      <c r="Q30" s="6"/>
      <c r="R30" s="6"/>
    </row>
    <row r="31" spans="1:22" ht="15">
      <c r="L31" s="37"/>
      <c r="M31" s="37"/>
      <c r="P31" s="37"/>
    </row>
    <row r="32" spans="1:22" ht="15">
      <c r="L32" s="37"/>
      <c r="M32" s="37"/>
    </row>
    <row r="33" spans="12:18" ht="15">
      <c r="Q33" s="6"/>
      <c r="R33" s="6"/>
    </row>
    <row r="35" spans="12:18" ht="15">
      <c r="L35" s="37"/>
      <c r="M35" s="37"/>
      <c r="Q35" s="6"/>
      <c r="R35" s="6"/>
    </row>
    <row r="40" spans="12:18" ht="15">
      <c r="L40" s="37"/>
      <c r="M40" s="37"/>
    </row>
    <row r="41" spans="12:18" ht="15">
      <c r="L41" s="37"/>
      <c r="M41" s="37"/>
    </row>
  </sheetData>
  <sortState ref="A9:H25">
    <sortCondition ref="B9:B25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3"/>
  <sheetViews>
    <sheetView workbookViewId="0">
      <selection activeCell="W71" sqref="W71"/>
    </sheetView>
  </sheetViews>
  <sheetFormatPr baseColWidth="10" defaultRowHeight="14" x14ac:dyDescent="0"/>
  <cols>
    <col min="1" max="1" width="6" bestFit="1" customWidth="1"/>
    <col min="2" max="2" width="21.1640625" bestFit="1" customWidth="1"/>
    <col min="3" max="3" width="12.1640625" bestFit="1" customWidth="1"/>
    <col min="4" max="5" width="15.33203125" bestFit="1" customWidth="1"/>
    <col min="7" max="7" width="13.5" bestFit="1" customWidth="1"/>
    <col min="9" max="9" width="18.33203125" customWidth="1"/>
    <col min="10" max="11" width="12.5" customWidth="1"/>
    <col min="13" max="13" width="21.1640625" bestFit="1" customWidth="1"/>
  </cols>
  <sheetData>
    <row r="1" spans="1:20" ht="16">
      <c r="A1" s="133" t="s">
        <v>3468</v>
      </c>
      <c r="B1" s="133" t="s">
        <v>3469</v>
      </c>
      <c r="C1" s="133" t="s">
        <v>3470</v>
      </c>
      <c r="D1" s="133" t="s">
        <v>3454</v>
      </c>
      <c r="E1" s="133" t="s">
        <v>3455</v>
      </c>
      <c r="F1" s="62" t="s">
        <v>3471</v>
      </c>
      <c r="G1" s="62" t="s">
        <v>3472</v>
      </c>
      <c r="H1" s="62"/>
      <c r="I1" s="128" t="s">
        <v>3474</v>
      </c>
      <c r="M1" s="128" t="s">
        <v>3475</v>
      </c>
      <c r="Q1" s="133"/>
      <c r="R1" s="133"/>
      <c r="S1" s="62"/>
      <c r="T1" s="62"/>
    </row>
    <row r="2" spans="1:20">
      <c r="A2" s="147">
        <v>1</v>
      </c>
      <c r="B2" s="147" t="s">
        <v>3473</v>
      </c>
      <c r="C2" s="147">
        <v>204619.916599544</v>
      </c>
      <c r="D2" s="129" t="s">
        <v>3457</v>
      </c>
      <c r="E2" s="131" t="s">
        <v>1827</v>
      </c>
      <c r="F2" s="148">
        <v>0.95569999999999999</v>
      </c>
      <c r="G2" s="148">
        <v>6.1100000000000002E-2</v>
      </c>
    </row>
    <row r="3" spans="1:20" ht="16">
      <c r="A3" s="147">
        <v>2</v>
      </c>
      <c r="B3" s="147" t="s">
        <v>3473</v>
      </c>
      <c r="C3" s="147">
        <v>204619.916599544</v>
      </c>
      <c r="D3" s="129" t="s">
        <v>2096</v>
      </c>
      <c r="E3" s="129" t="s">
        <v>3458</v>
      </c>
      <c r="F3" s="148">
        <v>0.92220000000000002</v>
      </c>
      <c r="G3" s="148">
        <v>6.2199999999999998E-2</v>
      </c>
      <c r="I3" s="127" t="s">
        <v>22</v>
      </c>
      <c r="J3" s="127" t="s">
        <v>3456</v>
      </c>
      <c r="K3" s="127"/>
      <c r="M3" s="127" t="s">
        <v>22</v>
      </c>
      <c r="N3" s="127" t="s">
        <v>3456</v>
      </c>
    </row>
    <row r="4" spans="1:20">
      <c r="A4" s="147">
        <v>3</v>
      </c>
      <c r="B4" s="147" t="s">
        <v>3473</v>
      </c>
      <c r="C4" s="147">
        <v>204619.916599544</v>
      </c>
      <c r="D4" s="131" t="s">
        <v>2668</v>
      </c>
      <c r="E4" s="131" t="s">
        <v>3460</v>
      </c>
      <c r="F4" s="148">
        <v>1.1998</v>
      </c>
      <c r="G4" s="148">
        <v>2.7900000000000001E-2</v>
      </c>
      <c r="I4" s="129" t="s">
        <v>3457</v>
      </c>
      <c r="J4">
        <v>0.95569999999999999</v>
      </c>
      <c r="M4" s="129" t="s">
        <v>3457</v>
      </c>
      <c r="N4">
        <v>1.1579999999999999</v>
      </c>
      <c r="O4" s="135"/>
    </row>
    <row r="5" spans="1:20">
      <c r="A5" s="147">
        <v>4</v>
      </c>
      <c r="B5" s="147" t="s">
        <v>3493</v>
      </c>
      <c r="C5" s="147">
        <v>11353.328705865801</v>
      </c>
      <c r="D5" s="129" t="s">
        <v>3458</v>
      </c>
      <c r="E5" s="131" t="s">
        <v>2668</v>
      </c>
      <c r="F5" s="148">
        <v>1.0422</v>
      </c>
      <c r="G5" s="148">
        <v>6.0999999999999999E-2</v>
      </c>
      <c r="I5" s="129" t="s">
        <v>3458</v>
      </c>
      <c r="J5">
        <v>2.1335999999999999</v>
      </c>
      <c r="M5" s="129" t="s">
        <v>3458</v>
      </c>
      <c r="N5">
        <v>0.92220000000000002</v>
      </c>
      <c r="O5" s="135"/>
    </row>
    <row r="6" spans="1:20">
      <c r="A6" s="147">
        <v>5</v>
      </c>
      <c r="B6" s="147" t="s">
        <v>3485</v>
      </c>
      <c r="C6" s="147">
        <v>4160.9346786076803</v>
      </c>
      <c r="D6" s="129" t="s">
        <v>3462</v>
      </c>
      <c r="E6" s="131" t="s">
        <v>3285</v>
      </c>
      <c r="F6" s="148">
        <v>1.6227</v>
      </c>
      <c r="G6" s="148">
        <v>5.8500000000000003E-2</v>
      </c>
      <c r="I6" s="129" t="s">
        <v>3459</v>
      </c>
      <c r="J6">
        <v>2.8788</v>
      </c>
      <c r="M6" s="129" t="s">
        <v>3459</v>
      </c>
      <c r="N6">
        <v>1.0129999999999999</v>
      </c>
      <c r="O6" s="135"/>
    </row>
    <row r="7" spans="1:20">
      <c r="A7" s="147">
        <v>6</v>
      </c>
      <c r="B7" s="147" t="s">
        <v>3496</v>
      </c>
      <c r="C7" s="147">
        <v>3512.8991767078401</v>
      </c>
      <c r="D7" s="131" t="s">
        <v>2668</v>
      </c>
      <c r="E7" s="131" t="s">
        <v>3288</v>
      </c>
      <c r="F7" s="148">
        <v>0.96250000000000002</v>
      </c>
      <c r="G7" s="148">
        <v>2.86E-2</v>
      </c>
      <c r="I7" s="129" t="s">
        <v>2096</v>
      </c>
      <c r="J7">
        <v>3.0931999999999999</v>
      </c>
      <c r="M7" s="129" t="s">
        <v>2096</v>
      </c>
      <c r="N7">
        <v>2.7744999999999997</v>
      </c>
      <c r="O7" s="135"/>
    </row>
    <row r="8" spans="1:20">
      <c r="A8" s="147">
        <v>7</v>
      </c>
      <c r="B8" s="147" t="s">
        <v>3486</v>
      </c>
      <c r="C8" s="147">
        <v>2713.17536473369</v>
      </c>
      <c r="D8" s="129" t="s">
        <v>3463</v>
      </c>
      <c r="E8" s="131" t="s">
        <v>3465</v>
      </c>
      <c r="F8" s="148">
        <v>0.91259999999999997</v>
      </c>
      <c r="G8" s="148">
        <v>6.2300000000000001E-2</v>
      </c>
      <c r="I8" s="131" t="s">
        <v>3465</v>
      </c>
      <c r="J8">
        <v>0</v>
      </c>
      <c r="M8" s="131" t="s">
        <v>3465</v>
      </c>
      <c r="N8" s="130">
        <v>0.91259999999999997</v>
      </c>
      <c r="O8" s="135"/>
    </row>
    <row r="9" spans="1:20">
      <c r="A9" s="147">
        <v>8</v>
      </c>
      <c r="B9" s="147" t="s">
        <v>3495</v>
      </c>
      <c r="C9" s="147">
        <v>1013.02353035058</v>
      </c>
      <c r="D9" s="129" t="s">
        <v>3463</v>
      </c>
      <c r="E9" s="131" t="s">
        <v>3464</v>
      </c>
      <c r="F9" s="148">
        <v>1.0770999999999999</v>
      </c>
      <c r="G9" s="148">
        <v>6.9000000000000006E-2</v>
      </c>
      <c r="I9" s="131" t="s">
        <v>3464</v>
      </c>
      <c r="J9">
        <v>0.92310000000000003</v>
      </c>
      <c r="M9" s="131" t="s">
        <v>3464</v>
      </c>
      <c r="N9">
        <v>1.0770999999999999</v>
      </c>
      <c r="O9" s="135"/>
    </row>
    <row r="10" spans="1:20">
      <c r="A10" s="147">
        <v>9</v>
      </c>
      <c r="B10" s="147" t="s">
        <v>3497</v>
      </c>
      <c r="C10" s="147">
        <v>394.79649121393197</v>
      </c>
      <c r="D10" s="129" t="s">
        <v>2096</v>
      </c>
      <c r="E10" s="129" t="s">
        <v>3459</v>
      </c>
      <c r="F10" s="148">
        <v>1.0129999999999999</v>
      </c>
      <c r="G10" s="148">
        <v>5.9499999999999997E-2</v>
      </c>
      <c r="I10" s="131" t="s">
        <v>2668</v>
      </c>
      <c r="J10">
        <v>3.2304999999999997</v>
      </c>
      <c r="M10" s="131" t="s">
        <v>2668</v>
      </c>
      <c r="N10">
        <v>1.9653</v>
      </c>
      <c r="O10" s="135"/>
    </row>
    <row r="11" spans="1:20">
      <c r="A11" s="147">
        <v>10</v>
      </c>
      <c r="B11" s="147" t="s">
        <v>3490</v>
      </c>
      <c r="C11" s="147">
        <v>391.535333340156</v>
      </c>
      <c r="D11" s="129" t="s">
        <v>3458</v>
      </c>
      <c r="E11" s="150" t="s">
        <v>2096</v>
      </c>
      <c r="F11" s="148">
        <v>1.0913999999999999</v>
      </c>
      <c r="G11" s="148">
        <v>3.5000000000000003E-2</v>
      </c>
      <c r="I11" s="131" t="s">
        <v>1826</v>
      </c>
      <c r="J11">
        <v>0</v>
      </c>
      <c r="M11" s="131" t="s">
        <v>1826</v>
      </c>
      <c r="N11" s="130">
        <v>1.0682</v>
      </c>
      <c r="O11" s="135"/>
    </row>
    <row r="12" spans="1:20">
      <c r="A12" s="147">
        <v>11</v>
      </c>
      <c r="B12" s="147" t="s">
        <v>3494</v>
      </c>
      <c r="C12" s="147">
        <v>192.24667024080699</v>
      </c>
      <c r="D12" s="131" t="s">
        <v>3464</v>
      </c>
      <c r="E12" s="151" t="s">
        <v>2668</v>
      </c>
      <c r="F12" s="148">
        <v>0.92310000000000003</v>
      </c>
      <c r="G12" s="148">
        <v>6.93E-2</v>
      </c>
      <c r="I12" s="131" t="s">
        <v>1827</v>
      </c>
      <c r="J12">
        <v>0</v>
      </c>
      <c r="M12" s="131" t="s">
        <v>1827</v>
      </c>
      <c r="N12" s="130">
        <v>0.95569999999999999</v>
      </c>
      <c r="O12" s="135"/>
    </row>
    <row r="13" spans="1:20">
      <c r="A13" s="147">
        <v>12</v>
      </c>
      <c r="B13" s="147" t="s">
        <v>3499</v>
      </c>
      <c r="C13" s="147">
        <v>144.702144029175</v>
      </c>
      <c r="D13" s="131" t="s">
        <v>555</v>
      </c>
      <c r="E13" s="151" t="s">
        <v>3500</v>
      </c>
      <c r="F13" s="148">
        <v>0.95040000000000002</v>
      </c>
      <c r="G13" s="148">
        <v>6.1800000000000001E-2</v>
      </c>
      <c r="I13" s="129" t="s">
        <v>3462</v>
      </c>
      <c r="J13">
        <v>1.6227</v>
      </c>
      <c r="M13" s="129" t="s">
        <v>3462</v>
      </c>
      <c r="N13">
        <v>0.95040000000000002</v>
      </c>
      <c r="O13" s="135"/>
    </row>
    <row r="14" spans="1:20">
      <c r="A14" s="147">
        <v>13</v>
      </c>
      <c r="B14" s="147" t="s">
        <v>3491</v>
      </c>
      <c r="C14" s="147">
        <v>134.73170289089299</v>
      </c>
      <c r="D14" s="131" t="s">
        <v>2668</v>
      </c>
      <c r="E14" s="131" t="s">
        <v>1826</v>
      </c>
      <c r="F14" s="149">
        <v>1.0682</v>
      </c>
      <c r="G14" s="149">
        <v>3.2199999999999999E-2</v>
      </c>
      <c r="I14" s="129" t="s">
        <v>3463</v>
      </c>
      <c r="J14">
        <v>1.9897</v>
      </c>
      <c r="M14" s="129" t="s">
        <v>3463</v>
      </c>
      <c r="N14">
        <v>1.1153999999999999</v>
      </c>
      <c r="O14" s="135"/>
    </row>
    <row r="15" spans="1:20">
      <c r="A15" s="147">
        <v>14</v>
      </c>
      <c r="B15" s="147" t="s">
        <v>3487</v>
      </c>
      <c r="C15" s="147">
        <v>134.18376346684499</v>
      </c>
      <c r="D15" s="131" t="s">
        <v>555</v>
      </c>
      <c r="E15" s="131" t="s">
        <v>1111</v>
      </c>
      <c r="F15" s="148">
        <v>1.5238</v>
      </c>
      <c r="G15" s="148">
        <v>5.7099999999999998E-2</v>
      </c>
      <c r="I15" s="131" t="s">
        <v>243</v>
      </c>
      <c r="J15">
        <v>0</v>
      </c>
      <c r="M15" s="131" t="s">
        <v>243</v>
      </c>
      <c r="N15">
        <v>1.0256000000000001</v>
      </c>
      <c r="O15" s="135"/>
    </row>
    <row r="16" spans="1:20">
      <c r="A16" s="147">
        <v>15</v>
      </c>
      <c r="B16" s="147" t="s">
        <v>3488</v>
      </c>
      <c r="C16" s="147">
        <v>107.095368676948</v>
      </c>
      <c r="D16" s="129" t="s">
        <v>3459</v>
      </c>
      <c r="E16" s="131" t="s">
        <v>555</v>
      </c>
      <c r="F16" s="148">
        <v>1.1957</v>
      </c>
      <c r="G16" s="148">
        <v>4.3999999999999997E-2</v>
      </c>
      <c r="I16" s="131" t="s">
        <v>3285</v>
      </c>
      <c r="J16">
        <v>1.1153999999999999</v>
      </c>
      <c r="M16" s="131" t="s">
        <v>3285</v>
      </c>
      <c r="N16">
        <v>1.6227</v>
      </c>
      <c r="O16" s="135"/>
    </row>
    <row r="17" spans="1:15">
      <c r="A17" s="147">
        <v>16</v>
      </c>
      <c r="B17" s="147" t="s">
        <v>3484</v>
      </c>
      <c r="C17" s="147">
        <v>81.004811274162805</v>
      </c>
      <c r="D17" s="129" t="s">
        <v>3459</v>
      </c>
      <c r="E17" s="150" t="s">
        <v>2096</v>
      </c>
      <c r="F17" s="148">
        <v>1.6831</v>
      </c>
      <c r="G17" s="148">
        <v>3.6400000000000002E-2</v>
      </c>
      <c r="I17" s="131" t="s">
        <v>3288</v>
      </c>
      <c r="J17">
        <v>1.0256000000000001</v>
      </c>
      <c r="M17" s="131" t="s">
        <v>3288</v>
      </c>
      <c r="N17">
        <v>0.96250000000000002</v>
      </c>
      <c r="O17" s="135"/>
    </row>
    <row r="18" spans="1:15">
      <c r="A18" s="147">
        <v>17</v>
      </c>
      <c r="B18" s="147" t="s">
        <v>3492</v>
      </c>
      <c r="C18" s="147">
        <v>69.864111937027104</v>
      </c>
      <c r="D18" s="131" t="s">
        <v>3288</v>
      </c>
      <c r="E18" s="131" t="s">
        <v>243</v>
      </c>
      <c r="F18" s="148">
        <v>1.0256000000000001</v>
      </c>
      <c r="G18" s="148">
        <v>5.9499999999999997E-2</v>
      </c>
      <c r="I18" s="131" t="s">
        <v>3460</v>
      </c>
      <c r="J18">
        <v>0</v>
      </c>
      <c r="M18" s="131" t="s">
        <v>3460</v>
      </c>
      <c r="N18" s="130">
        <v>1.1998</v>
      </c>
    </row>
    <row r="19" spans="1:15">
      <c r="A19" s="147">
        <v>18</v>
      </c>
      <c r="B19" s="147" t="s">
        <v>3498</v>
      </c>
      <c r="C19" s="147">
        <v>66.007124467044406</v>
      </c>
      <c r="D19" s="131" t="s">
        <v>3285</v>
      </c>
      <c r="E19" s="129" t="s">
        <v>3463</v>
      </c>
      <c r="F19" s="148">
        <v>1.1153999999999999</v>
      </c>
      <c r="G19" s="148">
        <v>3.6299999999999999E-2</v>
      </c>
      <c r="I19" s="131" t="s">
        <v>1111</v>
      </c>
      <c r="J19">
        <v>0</v>
      </c>
      <c r="M19" s="131" t="s">
        <v>1111</v>
      </c>
      <c r="N19" s="130">
        <v>1.5238</v>
      </c>
      <c r="O19" s="135"/>
    </row>
    <row r="20" spans="1:15">
      <c r="A20" s="147">
        <v>19</v>
      </c>
      <c r="B20" s="147" t="s">
        <v>3489</v>
      </c>
      <c r="C20" s="147">
        <v>41.063699302959201</v>
      </c>
      <c r="D20" s="150" t="s">
        <v>2096</v>
      </c>
      <c r="E20" s="150" t="s">
        <v>3457</v>
      </c>
      <c r="F20" s="148">
        <v>1.1579999999999999</v>
      </c>
      <c r="G20" s="148">
        <v>6.08E-2</v>
      </c>
      <c r="I20" s="131" t="s">
        <v>555</v>
      </c>
      <c r="J20">
        <v>2.4742000000000002</v>
      </c>
      <c r="M20" s="131" t="s">
        <v>555</v>
      </c>
      <c r="N20">
        <v>1.1957</v>
      </c>
      <c r="O20" s="135"/>
    </row>
    <row r="21" spans="1:15">
      <c r="D21" s="137"/>
      <c r="E21" s="137"/>
      <c r="I21" s="2"/>
      <c r="M21" s="129"/>
      <c r="N21" s="129"/>
      <c r="O21" s="135"/>
    </row>
    <row r="22" spans="1:15">
      <c r="D22" s="137"/>
      <c r="E22" s="137"/>
      <c r="I22" s="129" t="s">
        <v>3461</v>
      </c>
      <c r="J22">
        <f>SUM(J4:J20)</f>
        <v>21.442499999999999</v>
      </c>
      <c r="M22" s="129" t="s">
        <v>3461</v>
      </c>
      <c r="N22" s="130">
        <f>SUM(N4:N20)</f>
        <v>21.442499999999995</v>
      </c>
      <c r="O22" s="135"/>
    </row>
    <row r="23" spans="1:15">
      <c r="D23" s="137"/>
      <c r="E23" s="137"/>
      <c r="O23" s="135"/>
    </row>
    <row r="24" spans="1:15">
      <c r="D24" s="137"/>
      <c r="E24" s="137"/>
    </row>
    <row r="25" spans="1:15">
      <c r="D25" s="137"/>
      <c r="E25" s="137"/>
      <c r="O25" s="135"/>
    </row>
    <row r="26" spans="1:15">
      <c r="D26" s="137"/>
      <c r="E26" s="137"/>
      <c r="O26" s="135"/>
    </row>
    <row r="27" spans="1:15">
      <c r="D27" s="137"/>
      <c r="E27" s="137"/>
    </row>
    <row r="28" spans="1:15">
      <c r="D28" s="137"/>
      <c r="E28" s="137"/>
    </row>
    <row r="29" spans="1:15">
      <c r="D29" s="137"/>
      <c r="E29" s="137"/>
    </row>
    <row r="30" spans="1:15">
      <c r="D30" s="137"/>
      <c r="E30" s="137"/>
    </row>
    <row r="31" spans="1:15">
      <c r="D31" s="137"/>
      <c r="E31" s="137"/>
    </row>
    <row r="32" spans="1:15">
      <c r="D32" s="137"/>
      <c r="E32" s="137"/>
    </row>
    <row r="33" spans="4:13">
      <c r="D33" s="137"/>
      <c r="E33" s="137"/>
    </row>
    <row r="34" spans="4:13">
      <c r="D34" s="137"/>
      <c r="E34" s="137"/>
      <c r="M34" s="136"/>
    </row>
    <row r="35" spans="4:13">
      <c r="D35" s="137"/>
      <c r="E35" s="137"/>
      <c r="M35" s="136"/>
    </row>
    <row r="36" spans="4:13">
      <c r="D36" s="137"/>
      <c r="E36" s="137"/>
      <c r="M36" s="136"/>
    </row>
    <row r="37" spans="4:13">
      <c r="D37" s="137"/>
      <c r="E37" s="137"/>
      <c r="M37" s="136"/>
    </row>
    <row r="38" spans="4:13">
      <c r="D38" s="137"/>
      <c r="E38" s="137"/>
      <c r="M38" s="136"/>
    </row>
    <row r="39" spans="4:13">
      <c r="D39" s="137"/>
      <c r="E39" s="137"/>
      <c r="M39" s="136"/>
    </row>
    <row r="40" spans="4:13">
      <c r="D40" s="137"/>
      <c r="E40" s="137"/>
      <c r="M40" s="136"/>
    </row>
    <row r="41" spans="4:13">
      <c r="D41" s="137"/>
      <c r="E41" s="137"/>
    </row>
    <row r="42" spans="4:13">
      <c r="D42" s="137"/>
      <c r="E42" s="137"/>
      <c r="M42" s="136"/>
    </row>
    <row r="43" spans="4:13">
      <c r="D43" s="137"/>
      <c r="E43" s="137"/>
    </row>
    <row r="44" spans="4:13">
      <c r="D44" s="137"/>
      <c r="E44" s="137"/>
      <c r="M44" s="136"/>
    </row>
    <row r="45" spans="4:13">
      <c r="D45" s="137"/>
      <c r="E45" s="137"/>
      <c r="M45" s="136"/>
    </row>
    <row r="46" spans="4:13">
      <c r="D46" s="137"/>
      <c r="E46" s="137"/>
      <c r="M46" s="136"/>
    </row>
    <row r="47" spans="4:13">
      <c r="D47" s="137"/>
      <c r="E47" s="137"/>
    </row>
    <row r="48" spans="4:13">
      <c r="D48" s="137"/>
      <c r="E48" s="137"/>
    </row>
    <row r="49" spans="4:5">
      <c r="D49" s="137"/>
      <c r="E49" s="137"/>
    </row>
    <row r="50" spans="4:5">
      <c r="D50" s="137"/>
      <c r="E50" s="137"/>
    </row>
    <row r="51" spans="4:5">
      <c r="D51" s="137"/>
      <c r="E51" s="137"/>
    </row>
    <row r="52" spans="4:5">
      <c r="D52" s="137"/>
      <c r="E52" s="137"/>
    </row>
    <row r="53" spans="4:5">
      <c r="D53" s="137"/>
      <c r="E53" s="137"/>
    </row>
    <row r="54" spans="4:5">
      <c r="D54" s="137"/>
      <c r="E54" s="137"/>
    </row>
    <row r="55" spans="4:5">
      <c r="D55" s="137"/>
      <c r="E55" s="137"/>
    </row>
    <row r="56" spans="4:5">
      <c r="D56" s="137"/>
      <c r="E56" s="137"/>
    </row>
    <row r="57" spans="4:5">
      <c r="D57" s="137"/>
      <c r="E57" s="137"/>
    </row>
    <row r="58" spans="4:5">
      <c r="D58" s="137"/>
      <c r="E58" s="137"/>
    </row>
    <row r="59" spans="4:5">
      <c r="D59" s="137"/>
      <c r="E59" s="137"/>
    </row>
    <row r="60" spans="4:5">
      <c r="D60" s="137"/>
      <c r="E60" s="137"/>
    </row>
    <row r="61" spans="4:5">
      <c r="D61" s="137"/>
      <c r="E61" s="137"/>
    </row>
    <row r="62" spans="4:5">
      <c r="D62" s="137"/>
      <c r="E62" s="137"/>
    </row>
    <row r="63" spans="4:5">
      <c r="D63" s="137"/>
      <c r="E63" s="137"/>
    </row>
    <row r="64" spans="4:5">
      <c r="D64" s="137"/>
      <c r="E64" s="137"/>
    </row>
    <row r="65" spans="4:5">
      <c r="D65" s="137"/>
      <c r="E65" s="137"/>
    </row>
    <row r="66" spans="4:5">
      <c r="D66" s="137"/>
      <c r="E66" s="137"/>
    </row>
    <row r="67" spans="4:5">
      <c r="D67" s="137"/>
      <c r="E67" s="137"/>
    </row>
    <row r="68" spans="4:5">
      <c r="D68" s="137"/>
      <c r="E68" s="137"/>
    </row>
    <row r="69" spans="4:5">
      <c r="D69" s="137"/>
      <c r="E69" s="137"/>
    </row>
    <row r="70" spans="4:5">
      <c r="D70" s="137"/>
      <c r="E70" s="137"/>
    </row>
    <row r="71" spans="4:5">
      <c r="D71" s="137"/>
      <c r="E71" s="137"/>
    </row>
    <row r="72" spans="4:5">
      <c r="D72" s="137"/>
      <c r="E72" s="137"/>
    </row>
    <row r="73" spans="4:5">
      <c r="D73" s="137"/>
      <c r="E73" s="137"/>
    </row>
    <row r="74" spans="4:5">
      <c r="D74" s="137"/>
      <c r="E74" s="137"/>
    </row>
    <row r="75" spans="4:5">
      <c r="D75" s="137"/>
      <c r="E75" s="137"/>
    </row>
    <row r="76" spans="4:5">
      <c r="D76" s="137"/>
      <c r="E76" s="137"/>
    </row>
    <row r="77" spans="4:5">
      <c r="D77" s="137"/>
      <c r="E77" s="137"/>
    </row>
    <row r="78" spans="4:5">
      <c r="D78" s="137"/>
      <c r="E78" s="137"/>
    </row>
    <row r="79" spans="4:5">
      <c r="D79" s="137"/>
      <c r="E79" s="137"/>
    </row>
    <row r="80" spans="4:5">
      <c r="D80" s="137"/>
      <c r="E80" s="137"/>
    </row>
    <row r="81" spans="4:18">
      <c r="D81" s="137"/>
      <c r="E81" s="137"/>
    </row>
    <row r="82" spans="4:18">
      <c r="D82" s="137"/>
      <c r="E82" s="137"/>
    </row>
    <row r="83" spans="4:18">
      <c r="D83" s="137"/>
      <c r="E83" s="137"/>
    </row>
    <row r="84" spans="4:18">
      <c r="D84" s="137"/>
      <c r="E84" s="137"/>
    </row>
    <row r="85" spans="4:18">
      <c r="D85" s="137"/>
      <c r="E85" s="137"/>
    </row>
    <row r="86" spans="4:18">
      <c r="D86" s="137"/>
      <c r="E86" s="137"/>
    </row>
    <row r="87" spans="4:18">
      <c r="D87" s="137"/>
      <c r="E87" s="137"/>
    </row>
    <row r="88" spans="4:18">
      <c r="D88" s="137"/>
      <c r="E88" s="137"/>
    </row>
    <row r="89" spans="4:18">
      <c r="D89" s="137"/>
      <c r="E89" s="137"/>
      <c r="Q89" s="134"/>
    </row>
    <row r="90" spans="4:18">
      <c r="D90" s="137"/>
      <c r="E90" s="137"/>
    </row>
    <row r="91" spans="4:18">
      <c r="D91" s="137"/>
      <c r="E91" s="137"/>
      <c r="R91" s="134"/>
    </row>
    <row r="92" spans="4:18">
      <c r="D92" s="137"/>
      <c r="E92" s="137"/>
    </row>
    <row r="93" spans="4:18">
      <c r="D93" s="137"/>
      <c r="E93" s="137"/>
    </row>
  </sheetData>
  <sortState ref="A2:G20">
    <sortCondition ref="A2:A20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3"/>
  <sheetViews>
    <sheetView workbookViewId="0">
      <selection activeCell="P21" sqref="P21"/>
    </sheetView>
  </sheetViews>
  <sheetFormatPr baseColWidth="10" defaultRowHeight="14" x14ac:dyDescent="0"/>
  <cols>
    <col min="1" max="1" width="6" bestFit="1" customWidth="1"/>
    <col min="2" max="2" width="21.1640625" bestFit="1" customWidth="1"/>
    <col min="3" max="3" width="12.1640625" bestFit="1" customWidth="1"/>
    <col min="4" max="5" width="15.33203125" bestFit="1" customWidth="1"/>
    <col min="7" max="7" width="13.5" bestFit="1" customWidth="1"/>
    <col min="9" max="9" width="18.33203125" customWidth="1"/>
    <col min="10" max="11" width="12.5" customWidth="1"/>
    <col min="13" max="13" width="21.1640625" bestFit="1" customWidth="1"/>
  </cols>
  <sheetData>
    <row r="1" spans="1:15" ht="16">
      <c r="A1" s="133" t="s">
        <v>3468</v>
      </c>
      <c r="B1" s="133" t="s">
        <v>3469</v>
      </c>
      <c r="C1" s="133" t="s">
        <v>3470</v>
      </c>
      <c r="D1" s="133" t="s">
        <v>3454</v>
      </c>
      <c r="E1" s="133" t="s">
        <v>3455</v>
      </c>
      <c r="F1" s="62" t="s">
        <v>3471</v>
      </c>
      <c r="G1" s="62" t="s">
        <v>3472</v>
      </c>
      <c r="H1" s="62"/>
      <c r="I1" s="128" t="s">
        <v>3474</v>
      </c>
      <c r="M1" s="128" t="s">
        <v>3475</v>
      </c>
    </row>
    <row r="2" spans="1:15">
      <c r="A2">
        <v>1</v>
      </c>
      <c r="B2" t="s">
        <v>3473</v>
      </c>
      <c r="C2">
        <v>193746.24270753399</v>
      </c>
      <c r="D2" s="137" t="s">
        <v>1826</v>
      </c>
      <c r="E2" s="137" t="s">
        <v>1827</v>
      </c>
      <c r="F2">
        <v>0.78849999999999998</v>
      </c>
      <c r="G2">
        <v>0.1008</v>
      </c>
    </row>
    <row r="3" spans="1:15" ht="16">
      <c r="A3">
        <v>2</v>
      </c>
      <c r="B3" t="s">
        <v>3473</v>
      </c>
      <c r="C3">
        <v>193746.24270753399</v>
      </c>
      <c r="D3" s="137" t="s">
        <v>1826</v>
      </c>
      <c r="E3" s="137" t="s">
        <v>3501</v>
      </c>
      <c r="F3">
        <v>0.9506</v>
      </c>
      <c r="G3">
        <v>8.8400000000000006E-2</v>
      </c>
      <c r="I3" s="127" t="s">
        <v>22</v>
      </c>
      <c r="J3" s="127" t="s">
        <v>3456</v>
      </c>
      <c r="K3" s="127"/>
      <c r="M3" s="127" t="s">
        <v>22</v>
      </c>
      <c r="N3" s="127" t="s">
        <v>3456</v>
      </c>
    </row>
    <row r="4" spans="1:15">
      <c r="A4">
        <v>3</v>
      </c>
      <c r="B4" t="s">
        <v>3473</v>
      </c>
      <c r="C4">
        <v>193746.24270753399</v>
      </c>
      <c r="D4" s="137" t="s">
        <v>3502</v>
      </c>
      <c r="E4" s="137" t="s">
        <v>2094</v>
      </c>
      <c r="F4">
        <v>0.95879999999999999</v>
      </c>
      <c r="G4">
        <v>0.13059999999999999</v>
      </c>
      <c r="I4" s="129" t="s">
        <v>3457</v>
      </c>
      <c r="J4">
        <v>3.3488000000000002</v>
      </c>
      <c r="M4" s="129" t="s">
        <v>3457</v>
      </c>
      <c r="N4" s="130">
        <v>0</v>
      </c>
      <c r="O4" s="135"/>
    </row>
    <row r="5" spans="1:15">
      <c r="A5">
        <v>4</v>
      </c>
      <c r="B5" t="s">
        <v>3473</v>
      </c>
      <c r="C5">
        <v>193746.24270753399</v>
      </c>
      <c r="D5" s="137" t="s">
        <v>2096</v>
      </c>
      <c r="E5" s="137" t="s">
        <v>2094</v>
      </c>
      <c r="F5">
        <v>1.0299</v>
      </c>
      <c r="G5">
        <v>0.10009999999999999</v>
      </c>
      <c r="I5" s="129" t="s">
        <v>3458</v>
      </c>
      <c r="J5">
        <v>4.1229000000000005</v>
      </c>
      <c r="M5" s="129" t="s">
        <v>3458</v>
      </c>
      <c r="N5" s="130">
        <v>0</v>
      </c>
      <c r="O5" s="135"/>
    </row>
    <row r="6" spans="1:15">
      <c r="A6">
        <v>5</v>
      </c>
      <c r="B6" t="s">
        <v>3473</v>
      </c>
      <c r="C6">
        <v>193746.24270753399</v>
      </c>
      <c r="D6" s="137" t="s">
        <v>2094</v>
      </c>
      <c r="E6" s="137" t="s">
        <v>364</v>
      </c>
      <c r="F6">
        <v>1.2601</v>
      </c>
      <c r="G6">
        <v>3.5499999999999997E-2</v>
      </c>
      <c r="I6" s="129" t="s">
        <v>3459</v>
      </c>
      <c r="J6">
        <v>3.6278000000000001</v>
      </c>
      <c r="M6" s="129" t="s">
        <v>3459</v>
      </c>
      <c r="N6" s="130">
        <v>4.1172000000000004</v>
      </c>
      <c r="O6" s="135"/>
    </row>
    <row r="7" spans="1:15">
      <c r="A7">
        <v>6</v>
      </c>
      <c r="B7" t="s">
        <v>3473</v>
      </c>
      <c r="C7">
        <v>193746.24270753399</v>
      </c>
      <c r="D7" s="137" t="s">
        <v>2096</v>
      </c>
      <c r="E7" s="137" t="s">
        <v>456</v>
      </c>
      <c r="F7">
        <v>1.1487000000000001</v>
      </c>
      <c r="G7">
        <v>8.8900000000000007E-2</v>
      </c>
      <c r="I7" s="129" t="s">
        <v>2096</v>
      </c>
      <c r="J7">
        <v>8.3069000000000006</v>
      </c>
      <c r="M7" s="129" t="s">
        <v>2096</v>
      </c>
      <c r="N7" s="130">
        <v>0</v>
      </c>
      <c r="O7" s="135"/>
    </row>
    <row r="8" spans="1:15">
      <c r="A8">
        <v>7</v>
      </c>
      <c r="B8" t="s">
        <v>3473</v>
      </c>
      <c r="C8">
        <v>193746.24270753399</v>
      </c>
      <c r="D8" s="137" t="s">
        <v>3503</v>
      </c>
      <c r="E8" s="137" t="s">
        <v>1423</v>
      </c>
      <c r="F8">
        <v>0.96299999999999997</v>
      </c>
      <c r="G8">
        <v>9.9500000000000005E-2</v>
      </c>
      <c r="I8" s="131" t="s">
        <v>656</v>
      </c>
      <c r="J8">
        <v>5.5501000000000005</v>
      </c>
      <c r="M8" s="131" t="s">
        <v>656</v>
      </c>
      <c r="N8" s="130">
        <v>7.6003999999999996</v>
      </c>
      <c r="O8" s="135"/>
    </row>
    <row r="9" spans="1:15">
      <c r="A9">
        <v>8</v>
      </c>
      <c r="B9" t="s">
        <v>3473</v>
      </c>
      <c r="C9">
        <v>193746.24270753399</v>
      </c>
      <c r="D9" s="137" t="s">
        <v>1423</v>
      </c>
      <c r="E9" s="137" t="s">
        <v>3503</v>
      </c>
      <c r="F9">
        <v>0.82299999999999995</v>
      </c>
      <c r="G9">
        <v>0.12690000000000001</v>
      </c>
      <c r="I9" s="131" t="s">
        <v>2094</v>
      </c>
      <c r="J9">
        <v>6.9227999999999987</v>
      </c>
      <c r="M9" s="131" t="s">
        <v>2094</v>
      </c>
      <c r="N9" s="130">
        <v>10.552099999999999</v>
      </c>
      <c r="O9" s="135"/>
    </row>
    <row r="10" spans="1:15">
      <c r="A10">
        <v>9</v>
      </c>
      <c r="B10" t="s">
        <v>3473</v>
      </c>
      <c r="C10">
        <v>193746.24270753399</v>
      </c>
      <c r="D10" s="137" t="s">
        <v>3504</v>
      </c>
      <c r="E10" s="137" t="s">
        <v>1423</v>
      </c>
      <c r="F10">
        <v>1.1093</v>
      </c>
      <c r="G10">
        <v>9.69E-2</v>
      </c>
      <c r="I10" s="131" t="s">
        <v>3465</v>
      </c>
      <c r="J10">
        <v>1.1356999999999999</v>
      </c>
      <c r="M10" s="131" t="s">
        <v>3465</v>
      </c>
      <c r="N10" s="130">
        <v>2.91</v>
      </c>
      <c r="O10" s="135"/>
    </row>
    <row r="11" spans="1:15">
      <c r="A11">
        <v>10</v>
      </c>
      <c r="B11" s="134" t="s">
        <v>3473</v>
      </c>
      <c r="C11" s="134">
        <v>193746.24270753399</v>
      </c>
      <c r="D11" s="152" t="s">
        <v>1111</v>
      </c>
      <c r="E11" s="152" t="s">
        <v>3501</v>
      </c>
      <c r="F11">
        <v>1.0779000000000001</v>
      </c>
      <c r="G11">
        <v>0.1258</v>
      </c>
      <c r="I11" s="131" t="s">
        <v>3464</v>
      </c>
      <c r="J11">
        <v>2.6842999999999999</v>
      </c>
      <c r="M11" s="131" t="s">
        <v>3464</v>
      </c>
      <c r="N11" s="130">
        <v>9.4463000000000008</v>
      </c>
      <c r="O11" s="135"/>
    </row>
    <row r="12" spans="1:15">
      <c r="A12">
        <v>11</v>
      </c>
      <c r="B12" t="s">
        <v>3505</v>
      </c>
      <c r="C12">
        <v>48419.8372700205</v>
      </c>
      <c r="D12" s="137" t="s">
        <v>3457</v>
      </c>
      <c r="E12" s="137" t="s">
        <v>456</v>
      </c>
      <c r="F12">
        <v>0.97109999999999996</v>
      </c>
      <c r="G12">
        <v>0.12559999999999999</v>
      </c>
      <c r="I12" s="131" t="s">
        <v>2668</v>
      </c>
      <c r="J12">
        <v>7.9553999999999991</v>
      </c>
      <c r="M12" s="131" t="s">
        <v>2668</v>
      </c>
      <c r="N12" s="130">
        <v>4.2235000000000005</v>
      </c>
      <c r="O12" s="135"/>
    </row>
    <row r="13" spans="1:15">
      <c r="A13">
        <v>12</v>
      </c>
      <c r="B13" t="s">
        <v>3506</v>
      </c>
      <c r="C13">
        <v>2913.58910274754</v>
      </c>
      <c r="D13" s="137" t="s">
        <v>555</v>
      </c>
      <c r="E13" s="137" t="s">
        <v>3507</v>
      </c>
      <c r="F13">
        <v>1.0099</v>
      </c>
      <c r="G13">
        <v>0.16159999999999999</v>
      </c>
      <c r="I13" s="131" t="s">
        <v>1826</v>
      </c>
      <c r="J13">
        <v>4.3311999999999999</v>
      </c>
      <c r="M13" s="131" t="s">
        <v>1826</v>
      </c>
      <c r="N13" s="130">
        <v>2.0754000000000001</v>
      </c>
      <c r="O13" s="135"/>
    </row>
    <row r="14" spans="1:15">
      <c r="A14">
        <v>13</v>
      </c>
      <c r="B14" t="s">
        <v>3508</v>
      </c>
      <c r="C14">
        <v>2827.23948573183</v>
      </c>
      <c r="D14" s="137" t="s">
        <v>656</v>
      </c>
      <c r="E14" s="137" t="s">
        <v>2668</v>
      </c>
      <c r="F14">
        <v>1.0407</v>
      </c>
      <c r="G14">
        <v>0.1101</v>
      </c>
      <c r="I14" s="131" t="s">
        <v>1827</v>
      </c>
      <c r="J14">
        <v>4.2943999999999996</v>
      </c>
      <c r="M14" s="131" t="s">
        <v>1827</v>
      </c>
      <c r="N14" s="130">
        <v>5.3151999999999999</v>
      </c>
      <c r="O14" s="135"/>
    </row>
    <row r="15" spans="1:15">
      <c r="A15">
        <v>14</v>
      </c>
      <c r="B15" t="s">
        <v>3509</v>
      </c>
      <c r="C15">
        <v>2257.3320134282199</v>
      </c>
      <c r="D15" s="137" t="s">
        <v>2668</v>
      </c>
      <c r="E15" s="137" t="s">
        <v>656</v>
      </c>
      <c r="F15">
        <v>0.9819</v>
      </c>
      <c r="G15">
        <v>5.3800000000000001E-2</v>
      </c>
      <c r="I15" s="129" t="s">
        <v>3462</v>
      </c>
      <c r="J15">
        <v>5.2072000000000003</v>
      </c>
      <c r="M15" s="129" t="s">
        <v>3462</v>
      </c>
      <c r="N15" s="130">
        <v>1.0099</v>
      </c>
      <c r="O15" s="135"/>
    </row>
    <row r="16" spans="1:15">
      <c r="A16">
        <v>15</v>
      </c>
      <c r="B16" t="s">
        <v>3510</v>
      </c>
      <c r="C16">
        <v>1019.46847143536</v>
      </c>
      <c r="D16" s="137" t="s">
        <v>249</v>
      </c>
      <c r="E16" s="137" t="s">
        <v>1827</v>
      </c>
      <c r="F16">
        <v>1.1229</v>
      </c>
      <c r="G16">
        <v>0.10009999999999999</v>
      </c>
      <c r="I16" s="129" t="s">
        <v>3463</v>
      </c>
      <c r="J16">
        <v>2.1621999999999999</v>
      </c>
      <c r="M16" s="129" t="s">
        <v>3463</v>
      </c>
      <c r="N16" s="130">
        <v>0</v>
      </c>
      <c r="O16" s="135"/>
    </row>
    <row r="17" spans="1:15">
      <c r="A17">
        <v>16</v>
      </c>
      <c r="B17" t="s">
        <v>3511</v>
      </c>
      <c r="C17">
        <v>976.50903443653704</v>
      </c>
      <c r="D17" s="137" t="s">
        <v>249</v>
      </c>
      <c r="E17" s="137" t="s">
        <v>3512</v>
      </c>
      <c r="F17">
        <v>0.99529999999999996</v>
      </c>
      <c r="G17">
        <v>9.9699999999999997E-2</v>
      </c>
      <c r="I17" s="131" t="s">
        <v>456</v>
      </c>
      <c r="J17">
        <v>0</v>
      </c>
      <c r="M17" s="131" t="s">
        <v>456</v>
      </c>
      <c r="N17" s="130">
        <v>9.4842999999999993</v>
      </c>
      <c r="O17" s="135"/>
    </row>
    <row r="18" spans="1:15">
      <c r="A18">
        <v>17</v>
      </c>
      <c r="B18" t="s">
        <v>3513</v>
      </c>
      <c r="C18">
        <v>951.41338342591405</v>
      </c>
      <c r="D18" s="137" t="s">
        <v>656</v>
      </c>
      <c r="E18" s="137" t="s">
        <v>1423</v>
      </c>
      <c r="F18">
        <v>1.2431000000000001</v>
      </c>
      <c r="G18">
        <v>5.8999999999999997E-2</v>
      </c>
      <c r="I18" s="131" t="s">
        <v>326</v>
      </c>
      <c r="J18">
        <v>0</v>
      </c>
      <c r="M18" s="131" t="s">
        <v>326</v>
      </c>
      <c r="N18" s="130">
        <v>0</v>
      </c>
    </row>
    <row r="19" spans="1:15">
      <c r="A19">
        <v>18</v>
      </c>
      <c r="B19" t="s">
        <v>3514</v>
      </c>
      <c r="C19">
        <v>778.39857290472696</v>
      </c>
      <c r="D19" s="137" t="s">
        <v>3504</v>
      </c>
      <c r="E19" s="137" t="s">
        <v>2668</v>
      </c>
      <c r="F19">
        <v>1.0528999999999999</v>
      </c>
      <c r="G19">
        <v>0.14030000000000001</v>
      </c>
      <c r="I19" s="131" t="s">
        <v>1423</v>
      </c>
      <c r="J19">
        <v>9.2171000000000003</v>
      </c>
      <c r="M19" s="131" t="s">
        <v>1423</v>
      </c>
      <c r="N19" s="130">
        <v>14.6884</v>
      </c>
      <c r="O19" s="135"/>
    </row>
    <row r="20" spans="1:15">
      <c r="A20">
        <v>19</v>
      </c>
      <c r="B20" t="s">
        <v>3515</v>
      </c>
      <c r="C20">
        <v>594.79938721760504</v>
      </c>
      <c r="D20" s="137" t="s">
        <v>3288</v>
      </c>
      <c r="E20" s="137" t="s">
        <v>656</v>
      </c>
      <c r="F20">
        <v>0.88959999999999995</v>
      </c>
      <c r="G20">
        <v>9.6500000000000002E-2</v>
      </c>
      <c r="I20" s="131" t="s">
        <v>243</v>
      </c>
      <c r="J20">
        <v>3.4291999999999998</v>
      </c>
      <c r="M20" s="131" t="s">
        <v>243</v>
      </c>
      <c r="N20">
        <v>1.1567000000000001</v>
      </c>
      <c r="O20" s="135"/>
    </row>
    <row r="21" spans="1:15">
      <c r="A21">
        <v>20</v>
      </c>
      <c r="B21" t="s">
        <v>3516</v>
      </c>
      <c r="C21">
        <v>463.337564271904</v>
      </c>
      <c r="D21" s="137" t="s">
        <v>2668</v>
      </c>
      <c r="E21" s="137" t="s">
        <v>1827</v>
      </c>
      <c r="F21">
        <v>1.3029999999999999</v>
      </c>
      <c r="G21">
        <v>0.14349999999999999</v>
      </c>
      <c r="I21" s="131" t="s">
        <v>3285</v>
      </c>
      <c r="J21">
        <v>2.867</v>
      </c>
      <c r="M21" s="131" t="s">
        <v>3285</v>
      </c>
      <c r="N21" s="130">
        <v>6.8398000000000003</v>
      </c>
      <c r="O21" s="135"/>
    </row>
    <row r="22" spans="1:15">
      <c r="A22">
        <v>21</v>
      </c>
      <c r="B22" t="s">
        <v>3517</v>
      </c>
      <c r="C22">
        <v>343.30314418203801</v>
      </c>
      <c r="D22" s="137" t="s">
        <v>656</v>
      </c>
      <c r="E22" s="137" t="s">
        <v>2094</v>
      </c>
      <c r="F22">
        <v>1.2353000000000001</v>
      </c>
      <c r="G22">
        <v>7.7600000000000002E-2</v>
      </c>
      <c r="I22" s="131" t="s">
        <v>3288</v>
      </c>
      <c r="J22">
        <v>0.88959999999999995</v>
      </c>
      <c r="M22" s="131" t="s">
        <v>3288</v>
      </c>
      <c r="N22" s="130">
        <v>0</v>
      </c>
      <c r="O22" s="135"/>
    </row>
    <row r="23" spans="1:15">
      <c r="A23">
        <v>22</v>
      </c>
      <c r="B23" t="s">
        <v>3518</v>
      </c>
      <c r="C23">
        <v>252.55111794875401</v>
      </c>
      <c r="D23" s="137" t="s">
        <v>3501</v>
      </c>
      <c r="E23" s="137" t="s">
        <v>1111</v>
      </c>
      <c r="F23">
        <v>0.88200000000000001</v>
      </c>
      <c r="G23">
        <v>7.8399999999999997E-2</v>
      </c>
      <c r="I23" s="131" t="s">
        <v>3460</v>
      </c>
      <c r="J23">
        <v>3.5564999999999998</v>
      </c>
      <c r="M23" s="131" t="s">
        <v>3460</v>
      </c>
      <c r="N23" s="130">
        <v>5.9055999999999997</v>
      </c>
      <c r="O23" s="135"/>
    </row>
    <row r="24" spans="1:15">
      <c r="A24">
        <v>23</v>
      </c>
      <c r="B24" t="s">
        <v>3519</v>
      </c>
      <c r="C24">
        <v>231.99154755124701</v>
      </c>
      <c r="D24" s="137" t="s">
        <v>3502</v>
      </c>
      <c r="E24" s="137" t="s">
        <v>3503</v>
      </c>
      <c r="F24">
        <v>1.0242</v>
      </c>
      <c r="G24">
        <v>0.13589999999999999</v>
      </c>
      <c r="I24" s="131" t="s">
        <v>1111</v>
      </c>
      <c r="J24">
        <v>1.0779000000000001</v>
      </c>
      <c r="M24" s="131" t="s">
        <v>1111</v>
      </c>
      <c r="N24" s="130">
        <v>4.6576000000000004</v>
      </c>
      <c r="O24" s="135"/>
    </row>
    <row r="25" spans="1:15">
      <c r="A25">
        <v>24</v>
      </c>
      <c r="B25" t="s">
        <v>3520</v>
      </c>
      <c r="C25">
        <v>218.408385807749</v>
      </c>
      <c r="D25" s="137" t="s">
        <v>2094</v>
      </c>
      <c r="E25" s="137" t="s">
        <v>1423</v>
      </c>
      <c r="F25">
        <v>1.8394999999999999</v>
      </c>
      <c r="G25">
        <v>9.69E-2</v>
      </c>
      <c r="I25" s="131" t="s">
        <v>364</v>
      </c>
      <c r="J25">
        <v>0</v>
      </c>
      <c r="M25" s="131" t="s">
        <v>364</v>
      </c>
      <c r="N25" s="130">
        <v>3.1808000000000001</v>
      </c>
    </row>
    <row r="26" spans="1:15">
      <c r="A26">
        <v>25</v>
      </c>
      <c r="B26" t="s">
        <v>3521</v>
      </c>
      <c r="C26">
        <v>214.58298067239099</v>
      </c>
      <c r="D26" s="137" t="s">
        <v>3502</v>
      </c>
      <c r="E26" s="137" t="s">
        <v>1423</v>
      </c>
      <c r="F26">
        <v>1.2059</v>
      </c>
      <c r="G26">
        <v>6.6199999999999995E-2</v>
      </c>
      <c r="I26" s="131" t="s">
        <v>555</v>
      </c>
      <c r="J26">
        <v>8.1430000000000007</v>
      </c>
      <c r="M26" s="131" t="s">
        <v>555</v>
      </c>
      <c r="N26" s="130">
        <v>0</v>
      </c>
      <c r="O26" s="135"/>
    </row>
    <row r="27" spans="1:15">
      <c r="A27">
        <v>26</v>
      </c>
      <c r="B27" t="s">
        <v>3522</v>
      </c>
      <c r="C27">
        <v>205.93362077813799</v>
      </c>
      <c r="D27" s="137" t="s">
        <v>2668</v>
      </c>
      <c r="E27" s="137" t="s">
        <v>3285</v>
      </c>
      <c r="F27">
        <v>0.88849999999999996</v>
      </c>
      <c r="G27">
        <v>0.1215</v>
      </c>
      <c r="I27" s="131" t="s">
        <v>249</v>
      </c>
      <c r="J27">
        <v>7.2073999999999998</v>
      </c>
      <c r="M27" s="131" t="s">
        <v>249</v>
      </c>
      <c r="N27" s="130">
        <v>2.8742000000000001</v>
      </c>
      <c r="O27" s="135"/>
    </row>
    <row r="28" spans="1:15">
      <c r="A28">
        <v>27</v>
      </c>
      <c r="B28" t="s">
        <v>3523</v>
      </c>
      <c r="C28">
        <v>153.53564561406299</v>
      </c>
      <c r="D28" s="137" t="s">
        <v>2668</v>
      </c>
      <c r="E28" s="137" t="s">
        <v>2094</v>
      </c>
      <c r="F28">
        <v>0.93979999999999997</v>
      </c>
      <c r="G28">
        <v>6.0900000000000003E-2</v>
      </c>
      <c r="I28" s="2"/>
      <c r="M28" s="129"/>
      <c r="N28" s="129"/>
    </row>
    <row r="29" spans="1:15">
      <c r="A29">
        <v>28</v>
      </c>
      <c r="B29" t="s">
        <v>3524</v>
      </c>
      <c r="C29">
        <v>133.96707629692199</v>
      </c>
      <c r="D29" s="137" t="s">
        <v>1827</v>
      </c>
      <c r="E29" s="137" t="s">
        <v>2094</v>
      </c>
      <c r="F29">
        <v>0.72489999999999999</v>
      </c>
      <c r="G29">
        <v>0.12620000000000001</v>
      </c>
      <c r="I29" s="129" t="s">
        <v>3461</v>
      </c>
      <c r="J29">
        <f>SUM(J4:J27)</f>
        <v>96.037399999999991</v>
      </c>
      <c r="M29" s="129" t="s">
        <v>3525</v>
      </c>
      <c r="N29" s="130">
        <f>SUM(N4:N27)</f>
        <v>96.037400000000019</v>
      </c>
    </row>
    <row r="30" spans="1:15">
      <c r="A30">
        <v>29</v>
      </c>
      <c r="B30" t="s">
        <v>3526</v>
      </c>
      <c r="C30">
        <v>113.680047429973</v>
      </c>
      <c r="D30" s="137" t="s">
        <v>1826</v>
      </c>
      <c r="E30" s="137" t="s">
        <v>3503</v>
      </c>
      <c r="F30">
        <v>0.86050000000000004</v>
      </c>
      <c r="G30">
        <v>8.8800000000000004E-2</v>
      </c>
    </row>
    <row r="31" spans="1:15">
      <c r="A31">
        <v>30</v>
      </c>
      <c r="B31" t="s">
        <v>3527</v>
      </c>
      <c r="C31">
        <v>103.689471797045</v>
      </c>
      <c r="D31" s="137" t="s">
        <v>243</v>
      </c>
      <c r="E31" s="137" t="s">
        <v>656</v>
      </c>
      <c r="F31">
        <v>1.1315999999999999</v>
      </c>
      <c r="G31">
        <v>0.1166</v>
      </c>
    </row>
    <row r="32" spans="1:15">
      <c r="A32">
        <v>31</v>
      </c>
      <c r="B32" t="s">
        <v>3528</v>
      </c>
      <c r="C32">
        <v>97.386213517704206</v>
      </c>
      <c r="D32" s="137" t="s">
        <v>3501</v>
      </c>
      <c r="E32" s="137" t="s">
        <v>3503</v>
      </c>
      <c r="F32">
        <v>0.93100000000000005</v>
      </c>
      <c r="G32">
        <v>7.8399999999999997E-2</v>
      </c>
    </row>
    <row r="33" spans="1:13">
      <c r="A33">
        <v>32</v>
      </c>
      <c r="B33" t="s">
        <v>3529</v>
      </c>
      <c r="C33">
        <v>87.860475881225895</v>
      </c>
      <c r="D33" s="137" t="s">
        <v>249</v>
      </c>
      <c r="E33" s="137" t="s">
        <v>1111</v>
      </c>
      <c r="F33">
        <v>1.1102000000000001</v>
      </c>
      <c r="G33">
        <v>0.11020000000000001</v>
      </c>
    </row>
    <row r="34" spans="1:13">
      <c r="A34">
        <v>33</v>
      </c>
      <c r="B34" t="s">
        <v>3530</v>
      </c>
      <c r="C34">
        <v>81.766861369003294</v>
      </c>
      <c r="D34" s="137" t="s">
        <v>3507</v>
      </c>
      <c r="E34" s="137" t="s">
        <v>3501</v>
      </c>
      <c r="F34">
        <v>1.1153</v>
      </c>
      <c r="G34">
        <v>0.2273</v>
      </c>
    </row>
    <row r="35" spans="1:13">
      <c r="A35">
        <v>34</v>
      </c>
      <c r="B35" t="s">
        <v>3531</v>
      </c>
      <c r="C35">
        <v>73.295878818124905</v>
      </c>
      <c r="D35" s="137" t="s">
        <v>3503</v>
      </c>
      <c r="E35" s="137" t="s">
        <v>456</v>
      </c>
      <c r="F35">
        <v>0.90920000000000001</v>
      </c>
      <c r="G35">
        <v>0.113</v>
      </c>
    </row>
    <row r="36" spans="1:13">
      <c r="A36">
        <v>35</v>
      </c>
      <c r="B36" t="s">
        <v>3532</v>
      </c>
      <c r="C36">
        <v>68.758769224586203</v>
      </c>
      <c r="D36" s="137" t="s">
        <v>3457</v>
      </c>
      <c r="E36" s="137" t="s">
        <v>2094</v>
      </c>
      <c r="F36">
        <v>1.2768999999999999</v>
      </c>
      <c r="G36">
        <v>0.11890000000000001</v>
      </c>
    </row>
    <row r="37" spans="1:13">
      <c r="A37">
        <v>36</v>
      </c>
      <c r="B37" t="s">
        <v>3533</v>
      </c>
      <c r="C37">
        <v>68.205879740633904</v>
      </c>
      <c r="D37" s="137" t="s">
        <v>555</v>
      </c>
      <c r="E37" s="137" t="s">
        <v>364</v>
      </c>
      <c r="F37">
        <v>1.0575000000000001</v>
      </c>
      <c r="G37">
        <v>0.2142</v>
      </c>
    </row>
    <row r="38" spans="1:13">
      <c r="A38">
        <v>37</v>
      </c>
      <c r="B38" t="s">
        <v>3534</v>
      </c>
      <c r="C38">
        <v>61.912702476698698</v>
      </c>
      <c r="D38" s="137" t="s">
        <v>1423</v>
      </c>
      <c r="E38" s="137" t="s">
        <v>656</v>
      </c>
      <c r="F38">
        <v>0.89529999999999998</v>
      </c>
      <c r="G38">
        <v>7.2999999999999995E-2</v>
      </c>
    </row>
    <row r="39" spans="1:13">
      <c r="A39">
        <v>38</v>
      </c>
      <c r="B39" t="s">
        <v>3535</v>
      </c>
      <c r="C39">
        <v>56.598109793160397</v>
      </c>
      <c r="D39" s="137" t="s">
        <v>3507</v>
      </c>
      <c r="E39" s="137" t="s">
        <v>3503</v>
      </c>
      <c r="F39">
        <v>1.2153</v>
      </c>
      <c r="G39">
        <v>0.13769999999999999</v>
      </c>
    </row>
    <row r="40" spans="1:13">
      <c r="A40">
        <v>39</v>
      </c>
      <c r="B40" t="s">
        <v>3536</v>
      </c>
      <c r="C40">
        <v>55.740199357942402</v>
      </c>
      <c r="D40" s="137" t="s">
        <v>3460</v>
      </c>
      <c r="E40" s="137" t="s">
        <v>3503</v>
      </c>
      <c r="F40">
        <v>0.88370000000000004</v>
      </c>
      <c r="G40">
        <v>7.9200000000000007E-2</v>
      </c>
    </row>
    <row r="41" spans="1:13">
      <c r="A41">
        <v>40</v>
      </c>
      <c r="B41" t="s">
        <v>3537</v>
      </c>
      <c r="C41">
        <v>51.182799444321503</v>
      </c>
      <c r="D41" s="137" t="s">
        <v>3507</v>
      </c>
      <c r="E41" s="137" t="s">
        <v>2094</v>
      </c>
      <c r="F41">
        <v>0.98680000000000001</v>
      </c>
      <c r="G41">
        <v>0.14979999999999999</v>
      </c>
      <c r="M41" s="136"/>
    </row>
    <row r="42" spans="1:13">
      <c r="A42">
        <v>41</v>
      </c>
      <c r="B42" t="s">
        <v>3538</v>
      </c>
      <c r="C42">
        <v>46.658900221936001</v>
      </c>
      <c r="D42" s="137" t="s">
        <v>249</v>
      </c>
      <c r="E42" s="137" t="s">
        <v>3503</v>
      </c>
      <c r="F42">
        <v>0.83350000000000002</v>
      </c>
      <c r="G42">
        <v>0.10730000000000001</v>
      </c>
      <c r="M42" s="136"/>
    </row>
    <row r="43" spans="1:13">
      <c r="A43">
        <v>42</v>
      </c>
      <c r="B43" t="s">
        <v>3539</v>
      </c>
      <c r="C43">
        <v>46.609855573281401</v>
      </c>
      <c r="D43" s="137" t="s">
        <v>1827</v>
      </c>
      <c r="E43" s="137" t="s">
        <v>456</v>
      </c>
      <c r="F43">
        <v>0.96579999999999999</v>
      </c>
      <c r="G43">
        <v>0.11360000000000001</v>
      </c>
      <c r="M43" s="136"/>
    </row>
    <row r="44" spans="1:13">
      <c r="A44">
        <v>43</v>
      </c>
      <c r="B44" t="s">
        <v>3540</v>
      </c>
      <c r="C44">
        <v>43.677112495327101</v>
      </c>
      <c r="D44" s="137" t="s">
        <v>249</v>
      </c>
      <c r="E44" s="137" t="s">
        <v>3285</v>
      </c>
      <c r="F44">
        <v>0.96519999999999995</v>
      </c>
      <c r="G44">
        <v>0.13450000000000001</v>
      </c>
      <c r="M44" s="136"/>
    </row>
    <row r="45" spans="1:13">
      <c r="A45">
        <v>44</v>
      </c>
      <c r="B45" t="s">
        <v>3541</v>
      </c>
      <c r="C45">
        <v>42.421075644273401</v>
      </c>
      <c r="D45" s="137" t="s">
        <v>2668</v>
      </c>
      <c r="E45" s="137" t="s">
        <v>1423</v>
      </c>
      <c r="F45">
        <v>3.7397</v>
      </c>
      <c r="G45">
        <v>8.5300000000000001E-2</v>
      </c>
      <c r="M45" s="136"/>
    </row>
    <row r="46" spans="1:13">
      <c r="A46">
        <v>45</v>
      </c>
      <c r="B46" t="s">
        <v>3542</v>
      </c>
      <c r="C46">
        <v>34.559090347245501</v>
      </c>
      <c r="D46" s="137" t="s">
        <v>1826</v>
      </c>
      <c r="E46" s="137" t="s">
        <v>3503</v>
      </c>
      <c r="F46">
        <v>0.86050000000000004</v>
      </c>
      <c r="G46">
        <v>8.8800000000000004E-2</v>
      </c>
      <c r="M46" s="136"/>
    </row>
    <row r="47" spans="1:13">
      <c r="A47">
        <v>46</v>
      </c>
      <c r="B47" t="s">
        <v>3543</v>
      </c>
      <c r="C47">
        <v>28.963642886480599</v>
      </c>
      <c r="D47" s="137" t="s">
        <v>243</v>
      </c>
      <c r="E47" s="137" t="s">
        <v>3460</v>
      </c>
      <c r="F47">
        <v>1.1904999999999999</v>
      </c>
      <c r="G47">
        <v>0.114</v>
      </c>
      <c r="M47" s="136"/>
    </row>
    <row r="48" spans="1:13">
      <c r="A48">
        <v>47</v>
      </c>
      <c r="B48" t="s">
        <v>3544</v>
      </c>
      <c r="C48">
        <v>27.668225447095399</v>
      </c>
      <c r="D48" s="137" t="s">
        <v>2096</v>
      </c>
      <c r="E48" s="137" t="s">
        <v>243</v>
      </c>
      <c r="F48">
        <v>1.1567000000000001</v>
      </c>
      <c r="G48">
        <v>0.14829999999999999</v>
      </c>
    </row>
    <row r="49" spans="1:13">
      <c r="A49">
        <v>48</v>
      </c>
      <c r="B49" t="s">
        <v>3545</v>
      </c>
      <c r="C49">
        <v>22.022467439475601</v>
      </c>
      <c r="D49" s="137" t="s">
        <v>3507</v>
      </c>
      <c r="E49" s="137" t="s">
        <v>3285</v>
      </c>
      <c r="F49">
        <v>1.1134999999999999</v>
      </c>
      <c r="G49">
        <v>6.2600000000000003E-2</v>
      </c>
      <c r="M49" s="136"/>
    </row>
    <row r="50" spans="1:13">
      <c r="A50">
        <v>49</v>
      </c>
      <c r="B50" t="s">
        <v>3546</v>
      </c>
      <c r="C50">
        <v>21.931419028374901</v>
      </c>
      <c r="D50" s="137" t="s">
        <v>249</v>
      </c>
      <c r="E50" s="137" t="s">
        <v>456</v>
      </c>
      <c r="F50">
        <v>1.1860999999999999</v>
      </c>
      <c r="G50">
        <v>0.1119</v>
      </c>
    </row>
    <row r="51" spans="1:13">
      <c r="A51">
        <v>50</v>
      </c>
      <c r="B51" t="s">
        <v>3547</v>
      </c>
      <c r="C51">
        <v>19.8623810855632</v>
      </c>
      <c r="D51" s="137" t="s">
        <v>555</v>
      </c>
      <c r="E51" s="137" t="s">
        <v>1111</v>
      </c>
      <c r="F51">
        <v>0.96940000000000004</v>
      </c>
      <c r="G51">
        <v>7.3700000000000002E-2</v>
      </c>
      <c r="M51" s="136"/>
    </row>
    <row r="52" spans="1:13">
      <c r="A52">
        <v>51</v>
      </c>
      <c r="B52" t="s">
        <v>3548</v>
      </c>
      <c r="C52">
        <v>19.3996797512687</v>
      </c>
      <c r="D52" s="137" t="s">
        <v>2096</v>
      </c>
      <c r="E52" s="137" t="s">
        <v>249</v>
      </c>
      <c r="F52">
        <v>0.94710000000000005</v>
      </c>
      <c r="G52">
        <v>0.1164</v>
      </c>
      <c r="M52" s="136"/>
    </row>
    <row r="53" spans="1:13">
      <c r="A53">
        <v>52</v>
      </c>
      <c r="B53" t="s">
        <v>3549</v>
      </c>
      <c r="C53">
        <v>18.885661000751998</v>
      </c>
      <c r="D53" s="137" t="s">
        <v>2096</v>
      </c>
      <c r="E53" s="137" t="s">
        <v>3460</v>
      </c>
      <c r="F53">
        <v>0.92649999999999999</v>
      </c>
      <c r="G53">
        <v>0.1346</v>
      </c>
      <c r="M53" s="136"/>
    </row>
    <row r="54" spans="1:13">
      <c r="A54">
        <v>53</v>
      </c>
      <c r="B54" t="s">
        <v>3550</v>
      </c>
      <c r="C54">
        <v>17.844767798343799</v>
      </c>
      <c r="D54" s="137" t="s">
        <v>249</v>
      </c>
      <c r="E54" s="137" t="s">
        <v>2668</v>
      </c>
      <c r="F54">
        <v>0.99419999999999997</v>
      </c>
      <c r="G54">
        <v>0.1045</v>
      </c>
    </row>
    <row r="55" spans="1:13">
      <c r="A55">
        <v>54</v>
      </c>
      <c r="B55" t="s">
        <v>3551</v>
      </c>
      <c r="C55">
        <v>16.8710226537792</v>
      </c>
      <c r="D55" s="137" t="s">
        <v>1827</v>
      </c>
      <c r="E55" s="137" t="s">
        <v>1423</v>
      </c>
      <c r="F55">
        <v>0.57740000000000002</v>
      </c>
      <c r="G55">
        <v>3.9899999999999998E-2</v>
      </c>
    </row>
    <row r="56" spans="1:13">
      <c r="A56">
        <v>55</v>
      </c>
      <c r="B56" t="s">
        <v>3552</v>
      </c>
      <c r="C56">
        <v>16.5334950720307</v>
      </c>
      <c r="D56" s="137" t="s">
        <v>2096</v>
      </c>
      <c r="E56" s="137" t="s">
        <v>2668</v>
      </c>
      <c r="F56">
        <v>0.98340000000000005</v>
      </c>
      <c r="G56">
        <v>0.1207</v>
      </c>
    </row>
    <row r="57" spans="1:13">
      <c r="A57">
        <v>56</v>
      </c>
      <c r="B57" t="s">
        <v>3553</v>
      </c>
      <c r="C57">
        <v>15.3709695836582</v>
      </c>
      <c r="D57" s="137" t="s">
        <v>3501</v>
      </c>
      <c r="E57" s="137" t="s">
        <v>656</v>
      </c>
      <c r="F57">
        <v>1.1437999999999999</v>
      </c>
      <c r="G57">
        <v>0.22720000000000001</v>
      </c>
    </row>
    <row r="58" spans="1:13">
      <c r="A58">
        <v>57</v>
      </c>
      <c r="B58" t="s">
        <v>3554</v>
      </c>
      <c r="C58">
        <v>13.6450922313325</v>
      </c>
      <c r="D58" s="137" t="s">
        <v>2094</v>
      </c>
      <c r="E58" s="137" t="s">
        <v>456</v>
      </c>
      <c r="F58">
        <v>1.0798000000000001</v>
      </c>
      <c r="G58">
        <v>0.1095</v>
      </c>
    </row>
    <row r="59" spans="1:13">
      <c r="A59">
        <v>58</v>
      </c>
      <c r="B59" t="s">
        <v>3555</v>
      </c>
      <c r="C59">
        <v>12.7670066934416</v>
      </c>
      <c r="D59" s="137" t="s">
        <v>3460</v>
      </c>
      <c r="E59" s="137" t="s">
        <v>3285</v>
      </c>
      <c r="F59">
        <v>0.79579999999999995</v>
      </c>
      <c r="G59">
        <v>7.4300000000000005E-2</v>
      </c>
    </row>
    <row r="60" spans="1:13">
      <c r="A60">
        <v>59</v>
      </c>
      <c r="B60" t="s">
        <v>3556</v>
      </c>
      <c r="C60">
        <v>12.735308191832701</v>
      </c>
      <c r="D60" s="137" t="s">
        <v>243</v>
      </c>
      <c r="E60" s="137" t="s">
        <v>1423</v>
      </c>
      <c r="F60">
        <v>1.1071</v>
      </c>
      <c r="G60">
        <v>0.1186</v>
      </c>
    </row>
    <row r="61" spans="1:13">
      <c r="A61">
        <v>60</v>
      </c>
      <c r="B61" t="s">
        <v>3557</v>
      </c>
      <c r="C61">
        <v>12.2542890822894</v>
      </c>
      <c r="D61" s="137" t="s">
        <v>364</v>
      </c>
      <c r="E61" s="137" t="s">
        <v>1423</v>
      </c>
      <c r="F61">
        <v>1.0294000000000001</v>
      </c>
      <c r="G61">
        <v>0.1525</v>
      </c>
    </row>
    <row r="62" spans="1:13">
      <c r="A62">
        <v>61</v>
      </c>
      <c r="B62" t="s">
        <v>3558</v>
      </c>
      <c r="C62">
        <v>12.1315024267506</v>
      </c>
      <c r="D62" s="137" t="s">
        <v>2094</v>
      </c>
      <c r="E62" s="137" t="s">
        <v>1111</v>
      </c>
      <c r="F62">
        <v>0.91969999999999996</v>
      </c>
      <c r="G62">
        <v>7.7499999999999999E-2</v>
      </c>
    </row>
    <row r="63" spans="1:13">
      <c r="A63">
        <v>62</v>
      </c>
      <c r="B63" t="s">
        <v>3559</v>
      </c>
      <c r="C63">
        <v>11.418592037441901</v>
      </c>
      <c r="D63" s="137" t="s">
        <v>3285</v>
      </c>
      <c r="E63" s="137" t="s">
        <v>2668</v>
      </c>
      <c r="F63">
        <v>0.8458</v>
      </c>
      <c r="G63">
        <v>4.99E-2</v>
      </c>
    </row>
    <row r="64" spans="1:13">
      <c r="A64">
        <v>63</v>
      </c>
      <c r="B64" t="s">
        <v>3560</v>
      </c>
      <c r="C64">
        <v>10.6447526705243</v>
      </c>
      <c r="D64" s="137" t="s">
        <v>1423</v>
      </c>
      <c r="E64" s="137" t="s">
        <v>456</v>
      </c>
      <c r="F64">
        <v>1.2695000000000001</v>
      </c>
      <c r="G64">
        <v>0.17219999999999999</v>
      </c>
    </row>
    <row r="65" spans="1:7">
      <c r="A65">
        <v>64</v>
      </c>
      <c r="B65" t="s">
        <v>3561</v>
      </c>
      <c r="C65">
        <v>9.1938421696615809</v>
      </c>
      <c r="D65" s="137" t="s">
        <v>2094</v>
      </c>
      <c r="E65" s="137" t="s">
        <v>656</v>
      </c>
      <c r="F65">
        <v>0.61009999999999998</v>
      </c>
      <c r="G65">
        <v>7.1499999999999994E-2</v>
      </c>
    </row>
    <row r="66" spans="1:7">
      <c r="A66">
        <v>65</v>
      </c>
      <c r="B66" t="s">
        <v>3562</v>
      </c>
      <c r="C66">
        <v>8.9349644108357094</v>
      </c>
      <c r="D66" s="137" t="s">
        <v>2096</v>
      </c>
      <c r="E66" s="137" t="s">
        <v>1827</v>
      </c>
      <c r="F66">
        <v>1.0504</v>
      </c>
      <c r="G66">
        <v>0.10920000000000001</v>
      </c>
    </row>
    <row r="67" spans="1:7">
      <c r="A67">
        <v>66</v>
      </c>
      <c r="B67" t="s">
        <v>3563</v>
      </c>
      <c r="C67">
        <v>8.6111273374881208</v>
      </c>
      <c r="D67" s="137" t="s">
        <v>555</v>
      </c>
      <c r="E67" s="137" t="s">
        <v>2094</v>
      </c>
      <c r="F67">
        <v>1.0988</v>
      </c>
      <c r="G67">
        <v>9.0399999999999994E-2</v>
      </c>
    </row>
    <row r="68" spans="1:7">
      <c r="A68">
        <v>67</v>
      </c>
      <c r="B68" t="s">
        <v>3564</v>
      </c>
      <c r="C68">
        <v>8.4102922934189195</v>
      </c>
      <c r="D68" s="137" t="s">
        <v>1423</v>
      </c>
      <c r="E68" s="137" t="s">
        <v>243</v>
      </c>
      <c r="F68">
        <v>0.80969999999999998</v>
      </c>
      <c r="G68">
        <v>0.1079</v>
      </c>
    </row>
    <row r="69" spans="1:7">
      <c r="A69">
        <v>68</v>
      </c>
      <c r="B69" t="s">
        <v>3565</v>
      </c>
      <c r="C69">
        <v>7.76706456793148</v>
      </c>
      <c r="D69" s="137" t="s">
        <v>1423</v>
      </c>
      <c r="E69" s="137" t="s">
        <v>249</v>
      </c>
      <c r="F69">
        <v>1.0105</v>
      </c>
      <c r="G69">
        <v>7.2800000000000004E-2</v>
      </c>
    </row>
    <row r="70" spans="1:7">
      <c r="A70">
        <v>69</v>
      </c>
      <c r="B70" t="s">
        <v>3566</v>
      </c>
      <c r="C70">
        <v>7.4212255301140102</v>
      </c>
      <c r="D70" s="137" t="s">
        <v>3457</v>
      </c>
      <c r="E70" s="137" t="s">
        <v>1423</v>
      </c>
      <c r="F70">
        <v>1.1008</v>
      </c>
      <c r="G70">
        <v>0.13400000000000001</v>
      </c>
    </row>
    <row r="71" spans="1:7">
      <c r="A71">
        <v>70</v>
      </c>
      <c r="B71" t="s">
        <v>3567</v>
      </c>
      <c r="C71">
        <v>7.2355094572631797</v>
      </c>
      <c r="D71" s="137" t="s">
        <v>1423</v>
      </c>
      <c r="E71" s="137" t="s">
        <v>3512</v>
      </c>
      <c r="F71">
        <v>1.1026</v>
      </c>
      <c r="G71">
        <v>0.14180000000000001</v>
      </c>
    </row>
    <row r="72" spans="1:7">
      <c r="A72">
        <v>71</v>
      </c>
      <c r="B72" t="s">
        <v>3568</v>
      </c>
      <c r="C72">
        <v>7.1323399766127</v>
      </c>
      <c r="D72" s="137" t="s">
        <v>3285</v>
      </c>
      <c r="E72" s="137" t="s">
        <v>2094</v>
      </c>
      <c r="F72">
        <v>1.0450999999999999</v>
      </c>
      <c r="G72">
        <v>0.115</v>
      </c>
    </row>
    <row r="73" spans="1:7">
      <c r="A73">
        <v>72</v>
      </c>
      <c r="B73" t="s">
        <v>3569</v>
      </c>
      <c r="C73">
        <v>6.9457916726519802</v>
      </c>
      <c r="D73" s="137" t="s">
        <v>1423</v>
      </c>
      <c r="E73" s="137" t="s">
        <v>3460</v>
      </c>
      <c r="F73">
        <v>0.8357</v>
      </c>
      <c r="G73">
        <v>9.11E-2</v>
      </c>
    </row>
    <row r="74" spans="1:7">
      <c r="A74">
        <v>73</v>
      </c>
      <c r="B74" t="s">
        <v>3570</v>
      </c>
      <c r="C74">
        <v>6.8183587115234197</v>
      </c>
      <c r="D74" s="137" t="s">
        <v>3503</v>
      </c>
      <c r="E74" s="137" t="s">
        <v>3512</v>
      </c>
      <c r="F74">
        <v>0.81210000000000004</v>
      </c>
      <c r="G74">
        <v>9.2700000000000005E-2</v>
      </c>
    </row>
    <row r="75" spans="1:7">
      <c r="A75">
        <v>74</v>
      </c>
      <c r="B75" t="s">
        <v>3571</v>
      </c>
      <c r="C75">
        <v>6.7615934073134403</v>
      </c>
      <c r="D75" s="137" t="s">
        <v>1827</v>
      </c>
      <c r="E75" s="137" t="s">
        <v>3285</v>
      </c>
      <c r="F75">
        <v>0.95799999999999996</v>
      </c>
      <c r="G75">
        <v>0.1101</v>
      </c>
    </row>
    <row r="76" spans="1:7">
      <c r="A76">
        <v>75</v>
      </c>
      <c r="B76" t="s">
        <v>3572</v>
      </c>
      <c r="C76">
        <v>6.4596992482817903</v>
      </c>
      <c r="D76" s="137" t="s">
        <v>1826</v>
      </c>
      <c r="E76" s="137" t="s">
        <v>1423</v>
      </c>
      <c r="F76">
        <v>0.87109999999999999</v>
      </c>
      <c r="G76">
        <v>7.0800000000000002E-2</v>
      </c>
    </row>
    <row r="77" spans="1:7">
      <c r="A77">
        <v>76</v>
      </c>
      <c r="B77" t="s">
        <v>3573</v>
      </c>
      <c r="C77">
        <v>6.3958219159081402</v>
      </c>
      <c r="D77" s="137" t="s">
        <v>1423</v>
      </c>
      <c r="E77" s="137" t="s">
        <v>2094</v>
      </c>
      <c r="F77">
        <v>1.2558</v>
      </c>
      <c r="G77">
        <v>0.25090000000000001</v>
      </c>
    </row>
    <row r="78" spans="1:7">
      <c r="A78">
        <v>77</v>
      </c>
      <c r="B78" t="s">
        <v>3574</v>
      </c>
      <c r="C78">
        <v>6.0598793114621703</v>
      </c>
      <c r="D78" s="137" t="s">
        <v>3507</v>
      </c>
      <c r="E78" s="137" t="s">
        <v>1111</v>
      </c>
      <c r="F78">
        <v>0.77629999999999999</v>
      </c>
      <c r="G78">
        <v>6.5299999999999997E-2</v>
      </c>
    </row>
    <row r="79" spans="1:7">
      <c r="A79">
        <v>78</v>
      </c>
      <c r="B79" t="s">
        <v>3575</v>
      </c>
      <c r="C79">
        <v>5.79673644844073</v>
      </c>
      <c r="D79" s="137" t="s">
        <v>555</v>
      </c>
      <c r="E79" s="137" t="s">
        <v>2094</v>
      </c>
      <c r="F79">
        <v>1.0988</v>
      </c>
      <c r="G79">
        <v>9.0399999999999994E-2</v>
      </c>
    </row>
    <row r="80" spans="1:7">
      <c r="A80">
        <v>79</v>
      </c>
      <c r="B80" t="s">
        <v>3576</v>
      </c>
      <c r="C80">
        <v>5.6105990204125504</v>
      </c>
      <c r="D80" s="137" t="s">
        <v>1827</v>
      </c>
      <c r="E80" s="137" t="s">
        <v>2668</v>
      </c>
      <c r="F80">
        <v>0.92449999999999999</v>
      </c>
      <c r="G80">
        <v>0.1295</v>
      </c>
    </row>
    <row r="81" spans="1:7">
      <c r="A81">
        <v>80</v>
      </c>
      <c r="B81" t="s">
        <v>3577</v>
      </c>
      <c r="C81">
        <v>5.4666378378587703</v>
      </c>
      <c r="D81" s="137" t="s">
        <v>2668</v>
      </c>
      <c r="E81" s="137" t="s">
        <v>456</v>
      </c>
      <c r="F81">
        <v>0.99099999999999999</v>
      </c>
      <c r="G81">
        <v>5.4800000000000001E-2</v>
      </c>
    </row>
    <row r="82" spans="1:7">
      <c r="A82">
        <v>81</v>
      </c>
      <c r="B82" t="s">
        <v>3578</v>
      </c>
      <c r="C82">
        <v>5.00500438602635</v>
      </c>
      <c r="D82" s="137" t="s">
        <v>3512</v>
      </c>
      <c r="E82" s="137" t="s">
        <v>2668</v>
      </c>
      <c r="F82">
        <v>1.1356999999999999</v>
      </c>
      <c r="G82">
        <v>0.14380000000000001</v>
      </c>
    </row>
    <row r="83" spans="1:7">
      <c r="A83">
        <v>82</v>
      </c>
      <c r="B83" t="s">
        <v>3579</v>
      </c>
      <c r="C83">
        <v>4.5920132760087</v>
      </c>
      <c r="D83" s="137" t="s">
        <v>364</v>
      </c>
      <c r="E83" s="137" t="s">
        <v>456</v>
      </c>
      <c r="F83">
        <v>0.90400000000000003</v>
      </c>
      <c r="G83">
        <v>0.1138</v>
      </c>
    </row>
    <row r="84" spans="1:7">
      <c r="A84">
        <v>83</v>
      </c>
      <c r="B84" t="s">
        <v>3580</v>
      </c>
      <c r="C84">
        <v>4.2493965226455197</v>
      </c>
      <c r="D84" s="137" t="s">
        <v>656</v>
      </c>
      <c r="E84" s="137" t="s">
        <v>3285</v>
      </c>
      <c r="F84">
        <v>0.90680000000000005</v>
      </c>
      <c r="G84">
        <v>0.1036</v>
      </c>
    </row>
    <row r="85" spans="1:7">
      <c r="A85">
        <v>84</v>
      </c>
      <c r="B85" t="s">
        <v>3581</v>
      </c>
      <c r="C85">
        <v>4.1191031616198597</v>
      </c>
      <c r="D85" s="137" t="s">
        <v>3502</v>
      </c>
      <c r="E85" s="137" t="s">
        <v>656</v>
      </c>
      <c r="F85">
        <v>0.93400000000000005</v>
      </c>
      <c r="G85">
        <v>0.1237</v>
      </c>
    </row>
    <row r="86" spans="1:7">
      <c r="A86">
        <v>85</v>
      </c>
      <c r="B86" t="s">
        <v>3582</v>
      </c>
      <c r="C86">
        <v>4.0759557888996403</v>
      </c>
      <c r="D86" s="137" t="s">
        <v>3460</v>
      </c>
      <c r="E86" s="137" t="s">
        <v>456</v>
      </c>
      <c r="F86">
        <v>0.96309999999999996</v>
      </c>
      <c r="G86">
        <v>0.17280000000000001</v>
      </c>
    </row>
    <row r="87" spans="1:7">
      <c r="A87">
        <v>86</v>
      </c>
      <c r="B87" t="s">
        <v>3583</v>
      </c>
      <c r="C87">
        <v>4.0007860734979204</v>
      </c>
      <c r="D87" s="137" t="s">
        <v>1423</v>
      </c>
      <c r="E87" s="137" t="s">
        <v>1826</v>
      </c>
      <c r="F87">
        <v>1.1615</v>
      </c>
      <c r="G87">
        <v>0.12139999999999999</v>
      </c>
    </row>
    <row r="88" spans="1:7">
      <c r="A88">
        <v>87</v>
      </c>
      <c r="B88" t="s">
        <v>3584</v>
      </c>
      <c r="C88">
        <v>3.7673031998432398</v>
      </c>
      <c r="D88" s="137" t="s">
        <v>3501</v>
      </c>
      <c r="E88" s="137" t="s">
        <v>3460</v>
      </c>
      <c r="F88">
        <v>0.67100000000000004</v>
      </c>
      <c r="G88">
        <v>0.1172</v>
      </c>
    </row>
    <row r="89" spans="1:7">
      <c r="A89">
        <v>88</v>
      </c>
      <c r="B89" t="s">
        <v>3585</v>
      </c>
      <c r="C89">
        <v>3.2956443012689198</v>
      </c>
      <c r="D89" s="137" t="s">
        <v>2094</v>
      </c>
      <c r="E89" s="137" t="s">
        <v>2668</v>
      </c>
      <c r="F89">
        <v>0.91469999999999996</v>
      </c>
      <c r="G89">
        <v>0.1183</v>
      </c>
    </row>
    <row r="90" spans="1:7">
      <c r="A90">
        <v>89</v>
      </c>
      <c r="B90" t="s">
        <v>3586</v>
      </c>
      <c r="C90">
        <v>3.2282130798551298</v>
      </c>
      <c r="D90" s="137" t="s">
        <v>3285</v>
      </c>
      <c r="E90" s="137" t="s">
        <v>3503</v>
      </c>
      <c r="F90">
        <v>0.89039999999999997</v>
      </c>
      <c r="G90">
        <v>7.7899999999999997E-2</v>
      </c>
    </row>
    <row r="91" spans="1:7">
      <c r="A91">
        <v>90</v>
      </c>
      <c r="B91" t="s">
        <v>3587</v>
      </c>
      <c r="C91">
        <v>3.1812222522250702</v>
      </c>
      <c r="D91" s="137" t="s">
        <v>2096</v>
      </c>
      <c r="E91" s="137" t="s">
        <v>1827</v>
      </c>
      <c r="F91">
        <v>1.0504</v>
      </c>
      <c r="G91">
        <v>0.10920000000000001</v>
      </c>
    </row>
    <row r="92" spans="1:7">
      <c r="A92">
        <v>91</v>
      </c>
      <c r="B92" t="s">
        <v>3588</v>
      </c>
      <c r="C92">
        <v>3.1277298537711999</v>
      </c>
      <c r="D92" s="137" t="s">
        <v>656</v>
      </c>
      <c r="E92" s="137" t="s">
        <v>3503</v>
      </c>
      <c r="F92">
        <v>1.1242000000000001</v>
      </c>
      <c r="G92">
        <v>0.16389999999999999</v>
      </c>
    </row>
    <row r="93" spans="1:7">
      <c r="A93">
        <v>92</v>
      </c>
      <c r="B93" t="s">
        <v>3589</v>
      </c>
      <c r="C93">
        <v>3.06781875264253</v>
      </c>
      <c r="D93" s="137" t="s">
        <v>3460</v>
      </c>
      <c r="E93" s="137" t="s">
        <v>1826</v>
      </c>
      <c r="F93">
        <v>0.91390000000000005</v>
      </c>
      <c r="G93">
        <v>0.1018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5"/>
  <sheetViews>
    <sheetView workbookViewId="0">
      <pane ySplit="1" topLeftCell="A2" activePane="bottomLeft" state="frozen"/>
      <selection pane="bottomLeft"/>
    </sheetView>
  </sheetViews>
  <sheetFormatPr baseColWidth="10" defaultRowHeight="15" x14ac:dyDescent="0"/>
  <cols>
    <col min="1" max="1" width="35.6640625" style="19" bestFit="1" customWidth="1"/>
    <col min="2" max="2" width="12" style="19" customWidth="1"/>
    <col min="3" max="3" width="24.83203125" style="19" bestFit="1" customWidth="1"/>
    <col min="4" max="4" width="20" style="19" bestFit="1" customWidth="1"/>
    <col min="5" max="5" width="17" style="19" bestFit="1" customWidth="1"/>
    <col min="6" max="6" width="12.6640625" style="19" bestFit="1" customWidth="1"/>
    <col min="7" max="7" width="6" style="19" bestFit="1" customWidth="1"/>
    <col min="8" max="8" width="22" style="19" bestFit="1" customWidth="1"/>
    <col min="9" max="9" width="12.83203125" customWidth="1"/>
    <col min="10" max="10" width="11.33203125" customWidth="1"/>
    <col min="11" max="11" width="22" bestFit="1" customWidth="1"/>
    <col min="12" max="12" width="9" customWidth="1"/>
    <col min="13" max="13" width="8.5" customWidth="1"/>
    <col min="14" max="14" width="13.6640625" bestFit="1" customWidth="1"/>
    <col min="15" max="15" width="7.6640625" bestFit="1" customWidth="1"/>
    <col min="16" max="16" width="23" bestFit="1" customWidth="1"/>
    <col min="17" max="17" width="70.33203125" bestFit="1" customWidth="1"/>
    <col min="19" max="19" width="8.6640625" bestFit="1" customWidth="1"/>
    <col min="20" max="20" width="4.6640625" customWidth="1"/>
    <col min="23" max="23" width="10" customWidth="1"/>
  </cols>
  <sheetData>
    <row r="1" spans="1:25" ht="16">
      <c r="A1" s="3" t="s">
        <v>9</v>
      </c>
      <c r="B1" s="3" t="s">
        <v>20</v>
      </c>
      <c r="C1" s="3" t="s">
        <v>21</v>
      </c>
      <c r="D1" s="3" t="s">
        <v>23</v>
      </c>
      <c r="E1" s="3" t="s">
        <v>24</v>
      </c>
      <c r="F1" s="3" t="s">
        <v>10</v>
      </c>
      <c r="G1" s="3" t="s">
        <v>22</v>
      </c>
      <c r="H1" s="3" t="s">
        <v>8</v>
      </c>
      <c r="K1" s="3" t="s">
        <v>8</v>
      </c>
      <c r="L1" s="3" t="s">
        <v>22</v>
      </c>
      <c r="M1" s="3" t="s">
        <v>3466</v>
      </c>
      <c r="N1" s="40" t="s">
        <v>3280</v>
      </c>
      <c r="O1" s="40" t="s">
        <v>3279</v>
      </c>
      <c r="P1" s="3" t="s">
        <v>23</v>
      </c>
      <c r="Q1" s="40" t="s">
        <v>3309</v>
      </c>
      <c r="R1" s="40" t="s">
        <v>3448</v>
      </c>
      <c r="S1" s="40" t="s">
        <v>3318</v>
      </c>
      <c r="U1" s="3" t="s">
        <v>3480</v>
      </c>
      <c r="V1" s="3" t="s">
        <v>3481</v>
      </c>
      <c r="X1" s="3"/>
      <c r="Y1" s="3"/>
    </row>
    <row r="2" spans="1:25">
      <c r="A2" s="85" t="s">
        <v>3326</v>
      </c>
      <c r="B2" s="95"/>
      <c r="C2" s="18"/>
      <c r="D2" s="18"/>
      <c r="E2" s="18"/>
      <c r="F2" s="18"/>
      <c r="G2" s="18"/>
      <c r="H2" s="9"/>
      <c r="K2" s="63" t="s">
        <v>3308</v>
      </c>
      <c r="L2" s="18" t="s">
        <v>1829</v>
      </c>
      <c r="M2" s="132">
        <v>218</v>
      </c>
      <c r="N2" s="78" t="s">
        <v>3276</v>
      </c>
      <c r="O2" s="78">
        <v>16</v>
      </c>
      <c r="P2" s="119" t="s">
        <v>180</v>
      </c>
      <c r="Q2" s="100" t="s">
        <v>3442</v>
      </c>
      <c r="R2" s="71">
        <v>0.88</v>
      </c>
      <c r="S2" s="71">
        <v>0.88</v>
      </c>
      <c r="U2" s="141">
        <v>4.0000000000000001E-3</v>
      </c>
      <c r="V2" s="141">
        <v>4.0000000000000001E-3</v>
      </c>
    </row>
    <row r="3" spans="1:25">
      <c r="A3" s="25"/>
      <c r="B3" s="30"/>
      <c r="C3" s="30"/>
      <c r="D3" s="30"/>
      <c r="E3" s="30"/>
      <c r="F3" s="30"/>
      <c r="G3" s="30"/>
      <c r="H3" s="118"/>
      <c r="K3" s="63" t="s">
        <v>3308</v>
      </c>
      <c r="L3" s="18" t="s">
        <v>1829</v>
      </c>
      <c r="M3" s="132">
        <v>404</v>
      </c>
      <c r="N3" s="78" t="s">
        <v>3276</v>
      </c>
      <c r="O3" s="78">
        <v>7</v>
      </c>
      <c r="P3" s="119" t="s">
        <v>180</v>
      </c>
      <c r="Q3" s="100" t="s">
        <v>3477</v>
      </c>
      <c r="R3" s="71">
        <v>0.74380000000000002</v>
      </c>
      <c r="S3" s="71"/>
      <c r="U3" s="141">
        <v>1E-3</v>
      </c>
      <c r="V3" s="142"/>
    </row>
    <row r="4" spans="1:25">
      <c r="A4" s="8" t="str">
        <f t="shared" ref="A4:A9" si="0">CONCATENATE("RV_",B4,"_",D4,"_",G4,"_",E4)</f>
        <v>RV_AB297651_Brazil_Bat_2003</v>
      </c>
      <c r="B4" s="18" t="s">
        <v>1920</v>
      </c>
      <c r="C4" s="18" t="s">
        <v>1921</v>
      </c>
      <c r="D4" s="18" t="s">
        <v>825</v>
      </c>
      <c r="E4" s="18">
        <v>2003</v>
      </c>
      <c r="F4" s="18" t="s">
        <v>12</v>
      </c>
      <c r="G4" s="18" t="s">
        <v>1829</v>
      </c>
      <c r="H4" s="18" t="s">
        <v>2087</v>
      </c>
      <c r="K4" s="92" t="s">
        <v>2084</v>
      </c>
      <c r="L4" s="18" t="s">
        <v>1829</v>
      </c>
      <c r="M4" s="132">
        <v>80</v>
      </c>
      <c r="N4" s="78" t="s">
        <v>3276</v>
      </c>
      <c r="O4" s="78">
        <v>2</v>
      </c>
      <c r="P4" s="91" t="s">
        <v>3323</v>
      </c>
      <c r="Q4" s="100" t="s">
        <v>3351</v>
      </c>
      <c r="R4" s="71">
        <v>0.8</v>
      </c>
      <c r="S4" s="71">
        <v>0.8</v>
      </c>
      <c r="U4" s="141">
        <v>2.9999999999999997E-4</v>
      </c>
      <c r="V4" s="141">
        <v>2.9999999999999997E-4</v>
      </c>
    </row>
    <row r="5" spans="1:25">
      <c r="A5" s="8" t="str">
        <f t="shared" si="0"/>
        <v>RV_AB297652_Brazil_Bat_2003</v>
      </c>
      <c r="B5" s="18" t="s">
        <v>1922</v>
      </c>
      <c r="C5" s="18" t="s">
        <v>1923</v>
      </c>
      <c r="D5" s="18" t="s">
        <v>825</v>
      </c>
      <c r="E5" s="18">
        <v>2003</v>
      </c>
      <c r="F5" s="18" t="s">
        <v>12</v>
      </c>
      <c r="G5" s="18" t="s">
        <v>1829</v>
      </c>
      <c r="H5" s="18" t="s">
        <v>2087</v>
      </c>
      <c r="K5" s="92" t="s">
        <v>2084</v>
      </c>
      <c r="L5" s="18" t="s">
        <v>1829</v>
      </c>
      <c r="M5" s="132">
        <v>6</v>
      </c>
      <c r="N5" s="78" t="s">
        <v>3276</v>
      </c>
      <c r="O5" s="78">
        <v>5</v>
      </c>
      <c r="P5" s="78" t="s">
        <v>179</v>
      </c>
      <c r="Q5" s="100" t="s">
        <v>3478</v>
      </c>
      <c r="R5" s="71">
        <v>0.86599999999999999</v>
      </c>
      <c r="S5" s="71">
        <v>0.86599999999999999</v>
      </c>
      <c r="U5" s="141">
        <v>2E-3</v>
      </c>
      <c r="V5" s="141">
        <v>2E-3</v>
      </c>
    </row>
    <row r="6" spans="1:25">
      <c r="A6" s="8" t="str">
        <f t="shared" si="0"/>
        <v>RV_AB297653_Brazil_Bat_2006</v>
      </c>
      <c r="B6" s="18" t="s">
        <v>1924</v>
      </c>
      <c r="C6" s="18" t="s">
        <v>1925</v>
      </c>
      <c r="D6" s="18" t="s">
        <v>825</v>
      </c>
      <c r="E6" s="18">
        <v>2006</v>
      </c>
      <c r="F6" s="18" t="s">
        <v>12</v>
      </c>
      <c r="G6" s="18" t="s">
        <v>1829</v>
      </c>
      <c r="H6" s="18" t="s">
        <v>2087</v>
      </c>
    </row>
    <row r="7" spans="1:25" ht="18">
      <c r="A7" s="8" t="str">
        <f t="shared" si="0"/>
        <v>RV_AB297654_Brazil_Bat_2004</v>
      </c>
      <c r="B7" s="18" t="s">
        <v>1926</v>
      </c>
      <c r="C7" s="18" t="s">
        <v>1927</v>
      </c>
      <c r="D7" s="18" t="s">
        <v>825</v>
      </c>
      <c r="E7" s="18">
        <v>2004</v>
      </c>
      <c r="F7" s="18" t="s">
        <v>12</v>
      </c>
      <c r="G7" s="18" t="s">
        <v>1829</v>
      </c>
      <c r="H7" s="18" t="s">
        <v>2087</v>
      </c>
      <c r="Q7" s="97" t="s">
        <v>3322</v>
      </c>
      <c r="R7" s="41">
        <f>AVERAGE(R2:R5)</f>
        <v>0.82245000000000001</v>
      </c>
      <c r="S7" s="41">
        <f>((S2*1)+(S4*5)+(S5*5))/11</f>
        <v>0.83727272727272739</v>
      </c>
      <c r="U7" s="41">
        <f>AVERAGE(U2:U5)</f>
        <v>1.825E-3</v>
      </c>
      <c r="V7" s="41">
        <f>((V2*1)+(V4*5)+(V5*5))/11</f>
        <v>1.4090909090909091E-3</v>
      </c>
    </row>
    <row r="8" spans="1:25" ht="18">
      <c r="A8" s="8" t="str">
        <f t="shared" si="0"/>
        <v>RV_AB297656_Brazil_Bat_2006</v>
      </c>
      <c r="B8" s="18" t="s">
        <v>1930</v>
      </c>
      <c r="C8" s="18" t="s">
        <v>1931</v>
      </c>
      <c r="D8" s="18" t="s">
        <v>825</v>
      </c>
      <c r="E8" s="18">
        <v>2006</v>
      </c>
      <c r="F8" s="18" t="s">
        <v>12</v>
      </c>
      <c r="G8" s="18" t="s">
        <v>1829</v>
      </c>
      <c r="H8" s="18" t="s">
        <v>2087</v>
      </c>
      <c r="Q8" s="97" t="s">
        <v>7</v>
      </c>
      <c r="R8" s="98">
        <f>STDEV(R2:R5)/SQRT(4)</f>
        <v>3.1488661980676992E-2</v>
      </c>
      <c r="S8" s="98">
        <f>STDEV(S2:S5)/SQRT(3)</f>
        <v>2.4666666666666653E-2</v>
      </c>
      <c r="U8" s="98">
        <f>STDEV(U2:U5)/SQRT(4)</f>
        <v>8.0454438452248658E-4</v>
      </c>
      <c r="V8" s="98">
        <f>STDEV(V2:V5)/SQRT(3)</f>
        <v>1.0692676621563626E-3</v>
      </c>
    </row>
    <row r="9" spans="1:25">
      <c r="A9" s="8" t="str">
        <f t="shared" si="0"/>
        <v>RV_AF351834_Canada_Bat_1992</v>
      </c>
      <c r="B9" s="18" t="s">
        <v>1978</v>
      </c>
      <c r="C9" s="18" t="s">
        <v>1979</v>
      </c>
      <c r="D9" s="18" t="s">
        <v>791</v>
      </c>
      <c r="E9" s="18">
        <v>1992</v>
      </c>
      <c r="F9" s="18" t="s">
        <v>12</v>
      </c>
      <c r="G9" s="18" t="s">
        <v>1829</v>
      </c>
      <c r="H9" s="9" t="s">
        <v>2084</v>
      </c>
    </row>
    <row r="10" spans="1:25">
      <c r="A10" s="8" t="str">
        <f t="shared" ref="A10:A20" si="1">CONCATENATE("RV_",B10,"_",D10,"_",G10,"_",E10)</f>
        <v>RV_AF351837_Canada_Bat_1979</v>
      </c>
      <c r="B10" s="18" t="s">
        <v>1984</v>
      </c>
      <c r="C10" s="18" t="s">
        <v>1985</v>
      </c>
      <c r="D10" s="18" t="s">
        <v>791</v>
      </c>
      <c r="E10" s="18">
        <v>1979</v>
      </c>
      <c r="F10" s="18" t="s">
        <v>12</v>
      </c>
      <c r="G10" s="18" t="s">
        <v>1829</v>
      </c>
      <c r="H10" s="9" t="s">
        <v>2084</v>
      </c>
      <c r="I10" s="18"/>
    </row>
    <row r="11" spans="1:25">
      <c r="A11" s="8" t="str">
        <f t="shared" si="1"/>
        <v>RV_AF351840_Canada_Bat_1988</v>
      </c>
      <c r="B11" s="18" t="s">
        <v>1990</v>
      </c>
      <c r="C11" s="18" t="s">
        <v>1991</v>
      </c>
      <c r="D11" s="18" t="s">
        <v>791</v>
      </c>
      <c r="E11" s="18">
        <v>1988</v>
      </c>
      <c r="F11" s="18" t="s">
        <v>12</v>
      </c>
      <c r="G11" s="18" t="s">
        <v>1829</v>
      </c>
      <c r="H11" s="9" t="s">
        <v>2084</v>
      </c>
    </row>
    <row r="12" spans="1:25">
      <c r="A12" s="8" t="str">
        <f t="shared" si="1"/>
        <v>RV_AF351841_Canada_Bat_1980</v>
      </c>
      <c r="B12" s="18" t="s">
        <v>1992</v>
      </c>
      <c r="C12" s="18" t="s">
        <v>1993</v>
      </c>
      <c r="D12" s="18" t="s">
        <v>791</v>
      </c>
      <c r="E12" s="18">
        <v>1980</v>
      </c>
      <c r="F12" s="18" t="s">
        <v>12</v>
      </c>
      <c r="G12" s="18" t="s">
        <v>1829</v>
      </c>
      <c r="H12" s="9" t="s">
        <v>2084</v>
      </c>
    </row>
    <row r="13" spans="1:25">
      <c r="A13" s="8" t="str">
        <f t="shared" si="1"/>
        <v>RV_AF351842_Canada_Bat_1992</v>
      </c>
      <c r="B13" s="18" t="s">
        <v>1994</v>
      </c>
      <c r="C13" s="18" t="s">
        <v>1995</v>
      </c>
      <c r="D13" s="18" t="s">
        <v>791</v>
      </c>
      <c r="E13" s="18">
        <v>1992</v>
      </c>
      <c r="F13" s="18" t="s">
        <v>12</v>
      </c>
      <c r="G13" s="18" t="s">
        <v>1829</v>
      </c>
      <c r="H13" s="9" t="s">
        <v>2084</v>
      </c>
      <c r="I13" s="18"/>
      <c r="K13" s="11"/>
    </row>
    <row r="14" spans="1:25">
      <c r="A14" s="8" t="str">
        <f t="shared" si="1"/>
        <v>RV_AF351843_USA_Bat_1987</v>
      </c>
      <c r="B14" s="18" t="s">
        <v>1996</v>
      </c>
      <c r="C14" s="18" t="s">
        <v>1997</v>
      </c>
      <c r="D14" s="18" t="s">
        <v>180</v>
      </c>
      <c r="E14" s="18">
        <v>1987</v>
      </c>
      <c r="F14" s="18" t="s">
        <v>12</v>
      </c>
      <c r="G14" s="18" t="s">
        <v>1829</v>
      </c>
      <c r="H14" s="7" t="s">
        <v>2080</v>
      </c>
      <c r="I14" s="18"/>
      <c r="K14" s="60"/>
      <c r="L14" s="18"/>
      <c r="M14" s="18"/>
      <c r="N14" s="78"/>
      <c r="O14" s="78"/>
      <c r="P14" s="91"/>
      <c r="Q14" s="99"/>
      <c r="R14" s="43"/>
      <c r="S14" s="43"/>
    </row>
    <row r="15" spans="1:25">
      <c r="A15" s="8" t="str">
        <f t="shared" si="1"/>
        <v>RV_AF351844_Canada_Bat_1994</v>
      </c>
      <c r="B15" s="18" t="s">
        <v>1998</v>
      </c>
      <c r="C15" s="18" t="s">
        <v>1999</v>
      </c>
      <c r="D15" s="18" t="s">
        <v>791</v>
      </c>
      <c r="E15" s="18">
        <v>1994</v>
      </c>
      <c r="F15" s="18" t="s">
        <v>12</v>
      </c>
      <c r="G15" s="18" t="s">
        <v>1829</v>
      </c>
      <c r="H15" s="9" t="s">
        <v>2079</v>
      </c>
      <c r="K15" s="60"/>
      <c r="L15" s="18"/>
      <c r="M15" s="18"/>
      <c r="N15" s="78"/>
      <c r="O15" s="78"/>
      <c r="P15" s="78"/>
      <c r="Q15" s="100"/>
      <c r="R15" s="71"/>
      <c r="S15" s="62"/>
    </row>
    <row r="16" spans="1:25">
      <c r="A16" s="8" t="str">
        <f t="shared" si="1"/>
        <v>RV_AF351845_Canada_Bat_1992</v>
      </c>
      <c r="B16" s="18" t="s">
        <v>2000</v>
      </c>
      <c r="C16" s="18" t="s">
        <v>2001</v>
      </c>
      <c r="D16" s="18" t="s">
        <v>791</v>
      </c>
      <c r="E16" s="18">
        <v>1992</v>
      </c>
      <c r="F16" s="18" t="s">
        <v>12</v>
      </c>
      <c r="G16" s="18" t="s">
        <v>1829</v>
      </c>
      <c r="H16" s="9" t="s">
        <v>2079</v>
      </c>
      <c r="K16" s="60"/>
      <c r="L16" s="18"/>
      <c r="M16" s="18"/>
      <c r="N16" s="78"/>
      <c r="O16" s="78"/>
      <c r="P16" s="78"/>
      <c r="Q16" s="100"/>
      <c r="R16" s="71"/>
      <c r="S16" s="62"/>
    </row>
    <row r="17" spans="1:19">
      <c r="A17" s="8" t="str">
        <f t="shared" si="1"/>
        <v>RV_AF351846_Canada_Bat_1993</v>
      </c>
      <c r="B17" s="18" t="s">
        <v>2002</v>
      </c>
      <c r="C17" s="18" t="s">
        <v>2003</v>
      </c>
      <c r="D17" s="18" t="s">
        <v>791</v>
      </c>
      <c r="E17" s="18">
        <v>1993</v>
      </c>
      <c r="F17" s="18" t="s">
        <v>12</v>
      </c>
      <c r="G17" s="18" t="s">
        <v>1829</v>
      </c>
      <c r="H17" s="9" t="s">
        <v>2079</v>
      </c>
      <c r="K17" s="60"/>
      <c r="L17" s="18"/>
      <c r="M17" s="18"/>
      <c r="N17" s="78"/>
      <c r="O17" s="78"/>
      <c r="P17" s="78"/>
      <c r="Q17" s="100"/>
      <c r="R17" s="71"/>
      <c r="S17" s="62"/>
    </row>
    <row r="18" spans="1:19">
      <c r="A18" s="8" t="str">
        <f t="shared" si="1"/>
        <v>RV_AF351856_Canada_Bat_1991</v>
      </c>
      <c r="B18" s="18" t="s">
        <v>2019</v>
      </c>
      <c r="C18" s="18" t="s">
        <v>2020</v>
      </c>
      <c r="D18" s="18" t="s">
        <v>791</v>
      </c>
      <c r="E18" s="18">
        <v>1991</v>
      </c>
      <c r="F18" s="18" t="s">
        <v>12</v>
      </c>
      <c r="G18" s="18" t="s">
        <v>1829</v>
      </c>
      <c r="H18" s="9" t="s">
        <v>2079</v>
      </c>
      <c r="K18" s="60"/>
      <c r="L18" s="18"/>
      <c r="M18" s="18"/>
      <c r="N18" s="78"/>
      <c r="O18" s="78"/>
      <c r="P18" s="78"/>
      <c r="Q18" s="100"/>
      <c r="R18" s="71"/>
      <c r="S18" s="62"/>
    </row>
    <row r="19" spans="1:19">
      <c r="A19" s="8" t="str">
        <f t="shared" si="1"/>
        <v>RV_AF351857_USA_Bat_1998</v>
      </c>
      <c r="B19" s="18" t="s">
        <v>2021</v>
      </c>
      <c r="C19" s="18" t="s">
        <v>2022</v>
      </c>
      <c r="D19" s="18" t="s">
        <v>180</v>
      </c>
      <c r="E19" s="18">
        <v>1998</v>
      </c>
      <c r="F19" s="18" t="s">
        <v>12</v>
      </c>
      <c r="G19" s="18" t="s">
        <v>1829</v>
      </c>
      <c r="H19" s="9" t="s">
        <v>2079</v>
      </c>
      <c r="K19" s="60"/>
      <c r="L19" s="18"/>
      <c r="M19" s="18"/>
      <c r="N19" s="78"/>
      <c r="O19" s="78"/>
      <c r="P19" s="78"/>
      <c r="Q19" s="100"/>
      <c r="R19" s="71"/>
      <c r="S19" s="43"/>
    </row>
    <row r="20" spans="1:19">
      <c r="A20" s="8" t="str">
        <f t="shared" si="1"/>
        <v>RV_AF351858_Canada_Bat_1996</v>
      </c>
      <c r="B20" s="18" t="s">
        <v>2023</v>
      </c>
      <c r="C20" s="18" t="s">
        <v>2024</v>
      </c>
      <c r="D20" s="18" t="s">
        <v>791</v>
      </c>
      <c r="E20" s="18">
        <v>1996</v>
      </c>
      <c r="F20" s="18" t="s">
        <v>12</v>
      </c>
      <c r="G20" s="18" t="s">
        <v>1829</v>
      </c>
      <c r="H20" s="9" t="s">
        <v>2079</v>
      </c>
      <c r="K20" s="63"/>
      <c r="L20" s="18"/>
      <c r="M20" s="18"/>
      <c r="N20" s="78"/>
      <c r="O20" s="78"/>
      <c r="P20" s="78"/>
      <c r="Q20" s="100"/>
      <c r="R20" s="71"/>
      <c r="S20" s="62"/>
    </row>
    <row r="21" spans="1:19">
      <c r="A21" s="8"/>
      <c r="B21" s="18"/>
      <c r="C21" s="18"/>
      <c r="D21" s="18"/>
      <c r="E21" s="18"/>
      <c r="F21" s="18"/>
      <c r="G21" s="18"/>
      <c r="K21" s="63"/>
      <c r="L21" s="18"/>
      <c r="M21" s="18"/>
      <c r="N21" s="78"/>
      <c r="O21" s="78"/>
      <c r="P21" s="78"/>
      <c r="Q21" s="100"/>
      <c r="R21" s="71"/>
      <c r="S21" s="43"/>
    </row>
    <row r="22" spans="1:19">
      <c r="A22" s="8"/>
      <c r="B22" s="18"/>
      <c r="C22" s="18"/>
      <c r="D22" s="18"/>
      <c r="E22" s="18"/>
      <c r="F22" s="18"/>
      <c r="G22" s="18"/>
    </row>
    <row r="23" spans="1:19" ht="18">
      <c r="A23" s="8"/>
      <c r="B23" s="18"/>
      <c r="C23" s="18"/>
      <c r="D23" s="18"/>
      <c r="E23" s="18"/>
      <c r="F23" s="18"/>
      <c r="G23" s="18"/>
      <c r="Q23" s="97"/>
      <c r="R23" s="41"/>
      <c r="S23" s="41"/>
    </row>
    <row r="24" spans="1:19" ht="18">
      <c r="A24" s="8"/>
      <c r="B24" s="18"/>
      <c r="C24" s="18"/>
      <c r="D24" s="18"/>
      <c r="E24" s="18"/>
      <c r="F24" s="18"/>
      <c r="G24" s="18"/>
      <c r="Q24" s="97"/>
      <c r="R24" s="98"/>
      <c r="S24" s="98"/>
    </row>
    <row r="25" spans="1:19">
      <c r="A25" s="8"/>
      <c r="B25" s="18"/>
      <c r="C25" s="18"/>
      <c r="D25" s="18"/>
      <c r="E25" s="18"/>
      <c r="F25" s="18"/>
      <c r="G25" s="18"/>
    </row>
    <row r="26" spans="1:19">
      <c r="A26" s="8"/>
      <c r="B26" s="18"/>
      <c r="C26" s="18"/>
      <c r="D26" s="18"/>
      <c r="E26" s="18"/>
      <c r="F26" s="18"/>
      <c r="G26" s="18"/>
    </row>
    <row r="27" spans="1:19">
      <c r="A27" s="8"/>
      <c r="B27" s="18"/>
      <c r="C27" s="18"/>
      <c r="D27" s="18"/>
      <c r="E27" s="18"/>
      <c r="F27" s="18"/>
      <c r="G27" s="18"/>
    </row>
    <row r="28" spans="1:19">
      <c r="A28" s="8"/>
      <c r="B28" s="18"/>
      <c r="C28" s="18"/>
      <c r="D28" s="18"/>
      <c r="E28" s="18"/>
      <c r="F28" s="18"/>
      <c r="G28" s="18"/>
      <c r="H28" s="95"/>
    </row>
    <row r="29" spans="1:19">
      <c r="A29" s="8"/>
      <c r="B29" s="18"/>
      <c r="C29" s="18"/>
      <c r="D29" s="18"/>
      <c r="E29" s="18"/>
      <c r="F29" s="18"/>
      <c r="G29" s="18"/>
      <c r="H29" s="95"/>
    </row>
    <row r="30" spans="1:19">
      <c r="A30" s="8"/>
      <c r="B30" s="18"/>
      <c r="C30" s="18"/>
      <c r="D30" s="18"/>
      <c r="E30" s="18"/>
      <c r="F30" s="18"/>
      <c r="G30" s="18"/>
      <c r="H30" s="95"/>
      <c r="K30" s="9"/>
      <c r="L30" s="18"/>
      <c r="M30" s="18"/>
      <c r="N30" s="78"/>
      <c r="O30" s="120"/>
      <c r="P30" s="120"/>
      <c r="R30" s="71"/>
      <c r="S30" s="71"/>
    </row>
    <row r="31" spans="1:19">
      <c r="A31" s="8"/>
      <c r="B31" s="18"/>
      <c r="C31" s="18"/>
      <c r="D31" s="18"/>
      <c r="E31" s="18"/>
      <c r="F31" s="18"/>
      <c r="G31" s="18"/>
      <c r="H31" s="95"/>
      <c r="K31" s="69"/>
      <c r="N31" s="35"/>
      <c r="O31" s="34"/>
    </row>
    <row r="32" spans="1:19" ht="18">
      <c r="A32" s="8"/>
      <c r="B32" s="18"/>
      <c r="C32" s="18"/>
      <c r="D32" s="18"/>
      <c r="E32" s="18"/>
      <c r="F32" s="18"/>
      <c r="G32" s="18"/>
      <c r="H32" s="9"/>
      <c r="K32" s="69"/>
      <c r="N32" s="35"/>
      <c r="O32" s="34"/>
      <c r="Q32" s="97"/>
      <c r="R32" s="41"/>
      <c r="S32" s="41"/>
    </row>
    <row r="33" spans="1:19" ht="18">
      <c r="A33" s="8"/>
      <c r="B33" s="18"/>
      <c r="C33" s="18"/>
      <c r="D33" s="18"/>
      <c r="E33" s="18"/>
      <c r="F33" s="18"/>
      <c r="G33" s="18"/>
      <c r="H33" s="9"/>
      <c r="K33" s="69"/>
      <c r="N33" s="35"/>
      <c r="O33" s="34"/>
      <c r="Q33" s="97"/>
      <c r="R33" s="98"/>
      <c r="S33" s="98"/>
    </row>
    <row r="34" spans="1:19">
      <c r="A34" s="8"/>
      <c r="B34" s="18"/>
      <c r="C34" s="18"/>
      <c r="D34" s="18"/>
      <c r="E34" s="18"/>
      <c r="F34" s="18"/>
      <c r="G34" s="18"/>
      <c r="H34" s="9"/>
      <c r="K34" s="69"/>
      <c r="N34" s="35"/>
      <c r="O34" s="34"/>
    </row>
    <row r="35" spans="1:19">
      <c r="A35" s="8"/>
      <c r="B35" s="18"/>
      <c r="C35" s="18"/>
      <c r="D35" s="18"/>
      <c r="E35" s="18"/>
      <c r="F35" s="18"/>
      <c r="G35" s="18"/>
      <c r="H35" s="9"/>
      <c r="K35" s="69"/>
      <c r="N35" s="35"/>
      <c r="O35" s="34"/>
    </row>
    <row r="36" spans="1:19" ht="11" customHeight="1">
      <c r="A36" s="8"/>
      <c r="B36" s="18"/>
      <c r="C36" s="18"/>
      <c r="D36" s="18"/>
      <c r="E36" s="18"/>
      <c r="F36" s="18"/>
      <c r="G36" s="18"/>
      <c r="H36" s="9"/>
      <c r="I36" s="11"/>
      <c r="J36" s="17"/>
      <c r="K36" s="69"/>
      <c r="N36" s="35"/>
      <c r="O36" s="34"/>
    </row>
    <row r="37" spans="1:19">
      <c r="A37" s="8"/>
      <c r="B37" s="18"/>
      <c r="C37" s="18"/>
      <c r="D37" s="18"/>
      <c r="E37" s="18"/>
      <c r="F37" s="18"/>
      <c r="G37" s="18"/>
      <c r="H37" s="9"/>
    </row>
    <row r="38" spans="1:19">
      <c r="A38" s="8"/>
      <c r="B38" s="18"/>
      <c r="C38" s="18"/>
      <c r="D38" s="18"/>
      <c r="E38" s="18"/>
      <c r="F38" s="18"/>
      <c r="G38" s="18"/>
      <c r="H38" s="9"/>
    </row>
    <row r="39" spans="1:19">
      <c r="A39" s="8"/>
      <c r="B39" s="18"/>
      <c r="C39" s="18"/>
      <c r="D39" s="18"/>
      <c r="E39" s="18"/>
      <c r="F39" s="18"/>
      <c r="G39" s="18"/>
      <c r="H39" s="9"/>
    </row>
    <row r="40" spans="1:19">
      <c r="A40" s="8"/>
      <c r="B40" s="18"/>
      <c r="C40" s="18"/>
      <c r="D40" s="18"/>
      <c r="E40" s="18"/>
      <c r="F40" s="18"/>
      <c r="G40" s="18"/>
    </row>
    <row r="41" spans="1:19">
      <c r="A41" s="8"/>
      <c r="B41" s="18"/>
      <c r="C41" s="18"/>
      <c r="D41" s="18"/>
      <c r="E41" s="18"/>
      <c r="F41" s="18"/>
      <c r="G41" s="18"/>
    </row>
    <row r="42" spans="1:19">
      <c r="A42" s="8"/>
      <c r="B42" s="18"/>
      <c r="C42" s="18"/>
      <c r="D42" s="18"/>
      <c r="E42" s="18"/>
      <c r="F42" s="18"/>
      <c r="G42" s="18"/>
      <c r="H42" s="7"/>
    </row>
    <row r="43" spans="1:19">
      <c r="A43" s="8"/>
      <c r="B43" s="18"/>
      <c r="C43" s="18"/>
      <c r="D43" s="18"/>
      <c r="E43" s="18"/>
      <c r="F43" s="18"/>
      <c r="G43" s="18"/>
      <c r="H43" s="7"/>
    </row>
    <row r="44" spans="1:19">
      <c r="A44" s="8"/>
      <c r="B44" s="18"/>
      <c r="C44" s="18"/>
      <c r="D44" s="18"/>
      <c r="E44" s="18"/>
      <c r="F44" s="18"/>
      <c r="G44" s="18"/>
      <c r="H44" s="7"/>
    </row>
    <row r="45" spans="1:19">
      <c r="A45" s="8"/>
      <c r="B45" s="18"/>
      <c r="C45" s="18"/>
      <c r="D45" s="18"/>
      <c r="E45" s="18"/>
      <c r="F45" s="18"/>
      <c r="G45" s="18"/>
    </row>
    <row r="46" spans="1:19">
      <c r="A46" s="8"/>
      <c r="B46" s="18"/>
      <c r="C46" s="18"/>
      <c r="D46" s="18"/>
      <c r="E46" s="18"/>
      <c r="F46" s="18"/>
      <c r="G46" s="18"/>
      <c r="H46" s="18"/>
    </row>
    <row r="47" spans="1:19">
      <c r="A47" s="8"/>
      <c r="B47" s="18"/>
      <c r="C47" s="18"/>
      <c r="D47" s="18"/>
      <c r="E47" s="18"/>
      <c r="F47" s="18"/>
      <c r="G47" s="18"/>
      <c r="H47" s="18"/>
    </row>
    <row r="48" spans="1:19">
      <c r="A48" s="8"/>
      <c r="B48" s="18"/>
      <c r="C48" s="18"/>
      <c r="D48" s="18"/>
      <c r="E48" s="18"/>
      <c r="F48" s="18"/>
      <c r="G48" s="18"/>
      <c r="H48" s="18"/>
    </row>
    <row r="49" spans="1:8">
      <c r="A49" s="8"/>
      <c r="B49" s="18"/>
      <c r="C49" s="18"/>
      <c r="D49" s="18"/>
      <c r="E49" s="18"/>
      <c r="F49" s="18"/>
      <c r="G49" s="18"/>
      <c r="H49" s="18"/>
    </row>
    <row r="50" spans="1:8">
      <c r="A50" s="8"/>
      <c r="B50" s="18"/>
      <c r="C50" s="18"/>
      <c r="D50" s="18"/>
      <c r="E50" s="18"/>
      <c r="F50" s="18"/>
      <c r="G50" s="18"/>
      <c r="H50" s="18"/>
    </row>
    <row r="51" spans="1:8">
      <c r="A51" s="8"/>
      <c r="B51" s="18"/>
      <c r="C51" s="18"/>
      <c r="D51" s="18"/>
      <c r="E51" s="18"/>
      <c r="F51" s="18"/>
      <c r="G51" s="18"/>
      <c r="H51" s="18"/>
    </row>
    <row r="52" spans="1:8">
      <c r="A52" s="8"/>
      <c r="B52" s="18"/>
      <c r="C52" s="18"/>
      <c r="D52" s="18"/>
      <c r="E52" s="18"/>
      <c r="F52" s="18"/>
      <c r="G52" s="18"/>
      <c r="H52" s="18"/>
    </row>
    <row r="53" spans="1:8">
      <c r="A53" s="8"/>
      <c r="B53" s="18"/>
      <c r="C53" s="18"/>
      <c r="D53" s="18"/>
      <c r="E53" s="18"/>
      <c r="F53" s="18"/>
      <c r="G53" s="18"/>
      <c r="H53" s="18"/>
    </row>
    <row r="54" spans="1:8">
      <c r="A54" s="8"/>
      <c r="B54" s="18"/>
      <c r="C54" s="18"/>
      <c r="D54" s="18"/>
      <c r="E54" s="18"/>
      <c r="F54" s="18"/>
      <c r="G54" s="18"/>
      <c r="H54" s="18"/>
    </row>
    <row r="55" spans="1:8">
      <c r="A55" s="8"/>
      <c r="B55" s="18"/>
      <c r="C55" s="18"/>
      <c r="D55" s="18"/>
      <c r="E55" s="18"/>
      <c r="F55" s="18"/>
      <c r="G55" s="18"/>
      <c r="H55" s="18"/>
    </row>
    <row r="56" spans="1:8">
      <c r="A56" s="8"/>
      <c r="B56" s="18"/>
      <c r="C56" s="18"/>
      <c r="D56" s="18"/>
      <c r="E56" s="18"/>
      <c r="F56" s="18"/>
      <c r="G56" s="18"/>
      <c r="H56" s="18"/>
    </row>
    <row r="57" spans="1:8">
      <c r="A57" s="8"/>
      <c r="B57" s="18"/>
      <c r="C57" s="18"/>
      <c r="D57" s="18"/>
      <c r="E57" s="18"/>
      <c r="F57" s="18"/>
      <c r="G57" s="18"/>
      <c r="H57" s="18"/>
    </row>
    <row r="58" spans="1:8">
      <c r="A58" s="8"/>
      <c r="B58" s="18"/>
      <c r="C58" s="18"/>
      <c r="D58" s="18"/>
      <c r="E58" s="18"/>
      <c r="F58" s="18"/>
      <c r="G58" s="18"/>
      <c r="H58" s="18"/>
    </row>
    <row r="59" spans="1:8">
      <c r="A59" s="8"/>
      <c r="B59" s="18"/>
      <c r="C59" s="18"/>
      <c r="D59" s="18"/>
      <c r="E59" s="18"/>
      <c r="F59" s="18"/>
      <c r="G59" s="18"/>
      <c r="H59" s="18"/>
    </row>
    <row r="60" spans="1:8">
      <c r="A60" s="8"/>
      <c r="B60" s="18"/>
      <c r="C60" s="18"/>
      <c r="D60" s="18"/>
      <c r="E60" s="18"/>
      <c r="F60" s="18"/>
      <c r="G60" s="18"/>
      <c r="H60" s="18"/>
    </row>
    <row r="61" spans="1:8">
      <c r="A61" s="8"/>
      <c r="B61" s="18"/>
      <c r="C61" s="18"/>
      <c r="D61" s="18"/>
      <c r="E61" s="18"/>
      <c r="F61" s="18"/>
      <c r="G61" s="18"/>
      <c r="H61" s="18"/>
    </row>
    <row r="62" spans="1:8">
      <c r="A62" s="8"/>
      <c r="B62" s="18"/>
      <c r="C62" s="18"/>
      <c r="D62" s="18"/>
      <c r="E62" s="18"/>
      <c r="F62" s="18"/>
      <c r="G62" s="18"/>
      <c r="H62" s="18"/>
    </row>
    <row r="63" spans="1:8">
      <c r="A63" s="8"/>
      <c r="B63" s="18"/>
      <c r="C63" s="18"/>
      <c r="D63" s="18"/>
      <c r="E63" s="18"/>
      <c r="F63" s="18"/>
      <c r="G63" s="18"/>
      <c r="H63" s="18"/>
    </row>
    <row r="64" spans="1:8">
      <c r="A64" s="8"/>
      <c r="B64" s="18"/>
      <c r="C64" s="18"/>
      <c r="D64" s="18"/>
      <c r="E64" s="18"/>
      <c r="F64" s="18"/>
      <c r="G64" s="18"/>
      <c r="H64" s="18"/>
    </row>
    <row r="65" spans="1:10">
      <c r="A65" s="8"/>
      <c r="B65" s="18"/>
      <c r="C65" s="18"/>
      <c r="D65" s="18"/>
      <c r="E65" s="18"/>
      <c r="F65" s="18"/>
      <c r="G65" s="18"/>
      <c r="H65" s="18"/>
    </row>
    <row r="66" spans="1:10">
      <c r="A66" s="8"/>
      <c r="B66" s="18"/>
      <c r="C66" s="18"/>
      <c r="D66" s="18"/>
      <c r="E66" s="18"/>
      <c r="F66" s="18"/>
      <c r="G66" s="18"/>
      <c r="H66" s="18"/>
    </row>
    <row r="67" spans="1:10">
      <c r="A67" s="8"/>
      <c r="B67" s="18"/>
      <c r="C67" s="18"/>
      <c r="D67" s="18"/>
      <c r="E67" s="18"/>
      <c r="F67" s="18"/>
      <c r="G67" s="18"/>
      <c r="H67" s="18"/>
    </row>
    <row r="68" spans="1:10">
      <c r="A68" s="8"/>
      <c r="B68" s="18"/>
      <c r="C68" s="18"/>
      <c r="D68" s="18"/>
      <c r="E68" s="18"/>
      <c r="F68" s="18"/>
      <c r="G68" s="18"/>
      <c r="H68" s="18"/>
    </row>
    <row r="69" spans="1:10">
      <c r="A69" s="8"/>
      <c r="B69" s="18"/>
      <c r="C69" s="18"/>
      <c r="D69" s="18"/>
      <c r="E69" s="18"/>
      <c r="F69" s="18"/>
      <c r="G69" s="18"/>
      <c r="H69" s="18"/>
    </row>
    <row r="70" spans="1:10">
      <c r="A70" s="8"/>
      <c r="B70" s="18"/>
      <c r="C70" s="18"/>
      <c r="D70" s="18"/>
      <c r="E70" s="18"/>
      <c r="F70" s="18"/>
      <c r="G70" s="18"/>
      <c r="H70" s="18"/>
    </row>
    <row r="71" spans="1:10">
      <c r="A71" s="8"/>
      <c r="B71" s="18"/>
      <c r="C71" s="18"/>
      <c r="D71" s="18"/>
      <c r="E71" s="18"/>
      <c r="F71" s="18"/>
      <c r="G71" s="18"/>
      <c r="H71" s="18"/>
    </row>
    <row r="72" spans="1:10">
      <c r="A72" s="8"/>
      <c r="B72" s="18"/>
      <c r="C72" s="18"/>
      <c r="D72" s="18"/>
      <c r="E72" s="18"/>
      <c r="F72" s="18"/>
      <c r="G72" s="18"/>
      <c r="H72" s="18"/>
    </row>
    <row r="73" spans="1:10">
      <c r="A73" s="8"/>
      <c r="B73" s="18"/>
      <c r="C73" s="18"/>
      <c r="D73" s="18"/>
      <c r="E73" s="18"/>
      <c r="F73" s="18"/>
      <c r="G73" s="18"/>
      <c r="H73" s="18"/>
    </row>
    <row r="74" spans="1:10">
      <c r="A74" s="8"/>
      <c r="B74" s="18"/>
      <c r="C74" s="18"/>
      <c r="D74" s="18"/>
      <c r="E74" s="18"/>
      <c r="F74" s="18"/>
      <c r="G74" s="18"/>
      <c r="H74" s="18"/>
      <c r="J74" s="7"/>
    </row>
    <row r="75" spans="1:10">
      <c r="A75" s="8"/>
      <c r="B75" s="18"/>
      <c r="C75" s="18"/>
      <c r="D75" s="18"/>
      <c r="E75" s="18"/>
      <c r="F75" s="18"/>
      <c r="G75" s="18"/>
      <c r="H75" s="18"/>
    </row>
    <row r="76" spans="1:10">
      <c r="A76" s="8"/>
      <c r="B76" s="18"/>
      <c r="C76" s="18"/>
      <c r="D76" s="18"/>
      <c r="E76" s="18"/>
      <c r="F76" s="18"/>
      <c r="G76" s="18"/>
      <c r="H76" s="18"/>
    </row>
    <row r="77" spans="1:10">
      <c r="A77" s="8"/>
      <c r="B77" s="18"/>
      <c r="C77" s="18"/>
      <c r="D77" s="18"/>
      <c r="E77" s="18"/>
      <c r="F77" s="18"/>
      <c r="G77" s="18"/>
      <c r="H77" s="18"/>
    </row>
    <row r="78" spans="1:10">
      <c r="A78" s="8"/>
      <c r="B78" s="18"/>
      <c r="C78" s="18"/>
      <c r="D78" s="18"/>
      <c r="E78" s="18"/>
      <c r="F78" s="18"/>
      <c r="G78" s="18"/>
      <c r="H78" s="18"/>
      <c r="J78" s="7"/>
    </row>
    <row r="79" spans="1:10">
      <c r="A79" s="8"/>
      <c r="B79" s="18"/>
      <c r="C79" s="18"/>
      <c r="D79" s="18"/>
      <c r="E79" s="18"/>
      <c r="F79" s="18"/>
      <c r="G79" s="18"/>
      <c r="H79" s="18"/>
    </row>
    <row r="80" spans="1:10">
      <c r="A80" s="8"/>
      <c r="B80" s="18"/>
      <c r="C80" s="18"/>
      <c r="D80" s="18"/>
      <c r="E80" s="18"/>
      <c r="F80" s="18"/>
      <c r="G80" s="18"/>
      <c r="H80" s="18"/>
    </row>
    <row r="81" spans="1:8">
      <c r="A81" s="8"/>
      <c r="B81" s="18"/>
      <c r="C81" s="18"/>
      <c r="D81" s="18"/>
      <c r="E81" s="18"/>
      <c r="F81" s="18"/>
      <c r="G81" s="18"/>
      <c r="H81" s="18"/>
    </row>
    <row r="82" spans="1:8">
      <c r="A82" s="8"/>
      <c r="B82" s="18"/>
      <c r="C82" s="18"/>
      <c r="D82" s="18"/>
      <c r="E82" s="18"/>
      <c r="F82" s="18"/>
      <c r="G82" s="18"/>
      <c r="H82" s="18"/>
    </row>
    <row r="83" spans="1:8">
      <c r="A83" s="8"/>
      <c r="B83" s="18"/>
      <c r="C83" s="18"/>
      <c r="D83" s="18"/>
      <c r="E83" s="18"/>
      <c r="F83" s="18"/>
      <c r="G83" s="18"/>
      <c r="H83" s="18"/>
    </row>
    <row r="84" spans="1:8">
      <c r="A84" s="8"/>
      <c r="B84" s="18"/>
      <c r="C84" s="18"/>
      <c r="D84" s="18"/>
      <c r="E84" s="18"/>
      <c r="F84" s="18"/>
      <c r="G84" s="18"/>
      <c r="H84" s="18"/>
    </row>
    <row r="85" spans="1:8">
      <c r="A85" s="8"/>
      <c r="B85" s="18"/>
      <c r="C85" s="18"/>
      <c r="D85" s="18"/>
      <c r="E85" s="18"/>
      <c r="F85" s="18"/>
      <c r="G85" s="18"/>
      <c r="H85" s="18"/>
    </row>
    <row r="86" spans="1:8">
      <c r="A86" s="8"/>
      <c r="B86" s="18"/>
      <c r="C86" s="18"/>
      <c r="D86" s="18"/>
      <c r="E86" s="18"/>
      <c r="F86" s="18"/>
      <c r="G86" s="18"/>
      <c r="H86" s="18"/>
    </row>
    <row r="87" spans="1:8">
      <c r="A87" s="8"/>
      <c r="B87" s="18"/>
      <c r="C87" s="18"/>
      <c r="D87" s="18"/>
      <c r="E87" s="18"/>
      <c r="F87" s="18"/>
      <c r="G87" s="18"/>
      <c r="H87" s="18"/>
    </row>
    <row r="88" spans="1:8">
      <c r="A88" s="8"/>
      <c r="B88" s="18"/>
      <c r="C88" s="18"/>
      <c r="D88" s="18"/>
      <c r="E88" s="18"/>
      <c r="F88" s="18"/>
      <c r="G88" s="18"/>
      <c r="H88" s="18"/>
    </row>
    <row r="89" spans="1:8">
      <c r="A89" s="8"/>
      <c r="B89" s="18"/>
      <c r="C89" s="18"/>
      <c r="D89" s="18"/>
      <c r="E89" s="18"/>
      <c r="F89" s="18"/>
      <c r="G89" s="18"/>
      <c r="H89" s="18"/>
    </row>
    <row r="90" spans="1:8">
      <c r="A90" s="8"/>
      <c r="B90" s="18"/>
      <c r="C90" s="18"/>
      <c r="D90" s="18"/>
      <c r="E90" s="18"/>
      <c r="F90" s="18"/>
      <c r="G90" s="18"/>
      <c r="H90" s="18"/>
    </row>
    <row r="91" spans="1:8">
      <c r="A91" s="8"/>
      <c r="B91" s="18"/>
      <c r="C91" s="18"/>
      <c r="D91" s="18"/>
      <c r="E91" s="18"/>
      <c r="F91" s="18"/>
      <c r="G91" s="18"/>
      <c r="H91" s="18"/>
    </row>
    <row r="92" spans="1:8">
      <c r="A92" s="8"/>
      <c r="B92" s="18"/>
      <c r="C92" s="18"/>
      <c r="D92" s="18"/>
      <c r="E92" s="18"/>
      <c r="F92" s="18"/>
      <c r="G92" s="18"/>
      <c r="H92" s="18"/>
    </row>
    <row r="93" spans="1:8">
      <c r="A93" s="8"/>
      <c r="B93" s="18"/>
      <c r="C93" s="18"/>
      <c r="D93" s="18"/>
      <c r="E93" s="18"/>
      <c r="F93" s="18"/>
      <c r="G93" s="18"/>
      <c r="H93" s="18"/>
    </row>
    <row r="94" spans="1:8">
      <c r="A94" s="8"/>
      <c r="B94" s="18"/>
      <c r="C94" s="18"/>
      <c r="D94" s="18"/>
      <c r="E94" s="18"/>
      <c r="F94" s="18"/>
      <c r="G94" s="18"/>
      <c r="H94" s="18"/>
    </row>
    <row r="95" spans="1:8">
      <c r="A95" s="8"/>
      <c r="B95" s="18"/>
      <c r="C95" s="18"/>
      <c r="D95" s="18"/>
      <c r="E95" s="18"/>
      <c r="F95" s="18"/>
      <c r="G95" s="18"/>
      <c r="H95" s="18"/>
    </row>
    <row r="96" spans="1:8">
      <c r="A96" s="8"/>
      <c r="B96" s="18"/>
      <c r="C96" s="18"/>
      <c r="D96" s="18"/>
      <c r="E96" s="18"/>
      <c r="F96" s="18"/>
      <c r="G96" s="18"/>
      <c r="H96" s="18"/>
    </row>
    <row r="97" spans="1:9">
      <c r="A97" s="8"/>
      <c r="B97" s="18"/>
      <c r="C97" s="18"/>
      <c r="D97" s="18"/>
      <c r="E97" s="18"/>
      <c r="F97" s="18"/>
      <c r="G97" s="18"/>
      <c r="H97" s="18"/>
    </row>
    <row r="98" spans="1:9">
      <c r="A98" s="8"/>
      <c r="B98" s="18"/>
      <c r="C98" s="18"/>
      <c r="D98" s="18"/>
      <c r="E98" s="18"/>
      <c r="F98" s="18"/>
      <c r="G98" s="18"/>
      <c r="H98" s="18"/>
    </row>
    <row r="99" spans="1:9">
      <c r="A99" s="8"/>
      <c r="B99" s="18"/>
      <c r="C99" s="18"/>
      <c r="D99" s="18"/>
      <c r="E99" s="18"/>
      <c r="F99" s="18"/>
      <c r="G99" s="18"/>
      <c r="H99" s="18"/>
    </row>
    <row r="100" spans="1:9">
      <c r="A100" s="8"/>
      <c r="B100" s="18"/>
      <c r="C100" s="18"/>
      <c r="D100" s="18"/>
      <c r="E100" s="18"/>
      <c r="F100" s="18"/>
      <c r="G100" s="18"/>
      <c r="H100" s="18"/>
    </row>
    <row r="101" spans="1:9">
      <c r="A101" s="8"/>
      <c r="B101" s="18"/>
      <c r="C101" s="18"/>
      <c r="D101" s="18"/>
      <c r="E101" s="18"/>
      <c r="F101" s="18"/>
      <c r="G101" s="18"/>
      <c r="H101" s="18"/>
    </row>
    <row r="102" spans="1:9">
      <c r="A102" s="8"/>
      <c r="B102" s="18"/>
      <c r="C102" s="18"/>
      <c r="D102" s="18"/>
      <c r="E102" s="18"/>
      <c r="F102" s="18"/>
      <c r="G102" s="18"/>
      <c r="H102" s="18"/>
      <c r="I102" s="9"/>
    </row>
    <row r="103" spans="1:9">
      <c r="A103" s="8"/>
      <c r="B103" s="18"/>
      <c r="C103" s="18"/>
      <c r="D103" s="18"/>
      <c r="E103" s="18"/>
      <c r="F103" s="18"/>
      <c r="G103" s="18"/>
      <c r="H103" s="18"/>
    </row>
    <row r="104" spans="1:9">
      <c r="A104" s="8"/>
      <c r="B104" s="18"/>
      <c r="C104" s="18"/>
      <c r="D104" s="18"/>
      <c r="E104" s="18"/>
      <c r="F104" s="18"/>
      <c r="G104" s="18"/>
      <c r="H104" s="18"/>
    </row>
    <row r="105" spans="1:9">
      <c r="A105" s="8"/>
      <c r="B105" s="18"/>
      <c r="C105" s="18"/>
      <c r="D105" s="18"/>
      <c r="E105" s="18"/>
      <c r="F105" s="18"/>
      <c r="G105" s="18"/>
      <c r="H105" s="18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8"/>
  <sheetViews>
    <sheetView workbookViewId="0">
      <pane ySplit="1" topLeftCell="A2" activePane="bottomLeft" state="frozen"/>
      <selection pane="bottomLeft"/>
    </sheetView>
  </sheetViews>
  <sheetFormatPr baseColWidth="10" defaultRowHeight="15" x14ac:dyDescent="0"/>
  <cols>
    <col min="1" max="1" width="30.5" style="19" bestFit="1" customWidth="1"/>
    <col min="2" max="2" width="12" style="19" customWidth="1"/>
    <col min="3" max="3" width="24.83203125" style="19" bestFit="1" customWidth="1"/>
    <col min="4" max="4" width="20" style="19" bestFit="1" customWidth="1"/>
    <col min="5" max="5" width="17" style="19" bestFit="1" customWidth="1"/>
    <col min="6" max="6" width="12.6640625" style="19" bestFit="1" customWidth="1"/>
    <col min="7" max="7" width="6" style="19" bestFit="1" customWidth="1"/>
    <col min="8" max="8" width="17.6640625" style="19" bestFit="1" customWidth="1"/>
    <col min="9" max="9" width="13" customWidth="1"/>
    <col min="10" max="10" width="12" customWidth="1"/>
    <col min="11" max="11" width="16.1640625" bestFit="1" customWidth="1"/>
    <col min="12" max="12" width="9.1640625" customWidth="1"/>
    <col min="13" max="13" width="8" customWidth="1"/>
    <col min="14" max="14" width="13.6640625" bestFit="1" customWidth="1"/>
    <col min="15" max="15" width="7.6640625" bestFit="1" customWidth="1"/>
    <col min="16" max="16" width="20" bestFit="1" customWidth="1"/>
    <col min="17" max="17" width="71.5" bestFit="1" customWidth="1"/>
    <col min="19" max="19" width="8.6640625" bestFit="1" customWidth="1"/>
    <col min="20" max="20" width="3.6640625" customWidth="1"/>
    <col min="21" max="21" width="10.1640625" customWidth="1"/>
    <col min="22" max="22" width="8.5" bestFit="1" customWidth="1"/>
    <col min="23" max="23" width="4.5" customWidth="1"/>
    <col min="26" max="26" width="4.6640625" customWidth="1"/>
  </cols>
  <sheetData>
    <row r="1" spans="1:28" ht="16">
      <c r="A1" s="3" t="s">
        <v>9</v>
      </c>
      <c r="B1" s="3" t="s">
        <v>20</v>
      </c>
      <c r="C1" s="3" t="s">
        <v>21</v>
      </c>
      <c r="D1" s="3" t="s">
        <v>23</v>
      </c>
      <c r="E1" s="3" t="s">
        <v>24</v>
      </c>
      <c r="F1" s="3" t="s">
        <v>10</v>
      </c>
      <c r="G1" s="3" t="s">
        <v>22</v>
      </c>
      <c r="H1" s="3" t="s">
        <v>8</v>
      </c>
      <c r="K1" s="3" t="s">
        <v>8</v>
      </c>
      <c r="L1" s="3" t="s">
        <v>22</v>
      </c>
      <c r="M1" s="3" t="s">
        <v>3466</v>
      </c>
      <c r="N1" s="40" t="s">
        <v>3280</v>
      </c>
      <c r="O1" s="40" t="s">
        <v>3279</v>
      </c>
      <c r="P1" s="3" t="s">
        <v>23</v>
      </c>
      <c r="Q1" s="40" t="s">
        <v>3309</v>
      </c>
      <c r="R1" s="40" t="s">
        <v>3448</v>
      </c>
      <c r="S1" s="40" t="s">
        <v>3318</v>
      </c>
      <c r="U1" s="40" t="s">
        <v>3449</v>
      </c>
      <c r="V1" s="40" t="s">
        <v>3342</v>
      </c>
      <c r="X1" s="3" t="s">
        <v>3480</v>
      </c>
      <c r="Y1" s="3" t="s">
        <v>3481</v>
      </c>
      <c r="AA1" s="3" t="s">
        <v>3482</v>
      </c>
      <c r="AB1" s="3" t="s">
        <v>3483</v>
      </c>
    </row>
    <row r="2" spans="1:28">
      <c r="A2" s="8" t="str">
        <f t="shared" ref="A2:A10" si="0">CONCATENATE("RV_",B2,"_",D2,"_",G2,"_",E2)</f>
        <v>RV_AB383162_Brazil_Bat_2004</v>
      </c>
      <c r="B2" s="18" t="s">
        <v>1938</v>
      </c>
      <c r="C2" s="18" t="s">
        <v>1919</v>
      </c>
      <c r="D2" s="18" t="s">
        <v>825</v>
      </c>
      <c r="E2" s="18">
        <v>2004</v>
      </c>
      <c r="F2" s="18" t="s">
        <v>13</v>
      </c>
      <c r="G2" s="18" t="s">
        <v>1829</v>
      </c>
      <c r="H2" s="18" t="s">
        <v>2087</v>
      </c>
      <c r="K2" s="60" t="s">
        <v>2077</v>
      </c>
      <c r="L2" s="18" t="s">
        <v>1829</v>
      </c>
      <c r="M2" s="132">
        <v>32</v>
      </c>
      <c r="N2" s="78" t="s">
        <v>3276</v>
      </c>
      <c r="O2" s="78">
        <v>5</v>
      </c>
      <c r="P2" s="91" t="s">
        <v>3324</v>
      </c>
      <c r="Q2" s="138" t="s">
        <v>3352</v>
      </c>
      <c r="R2" s="43">
        <v>0.88600000000000001</v>
      </c>
      <c r="S2" s="43">
        <v>0.88600000000000001</v>
      </c>
      <c r="U2" s="43"/>
      <c r="V2" s="43"/>
      <c r="X2" s="62">
        <v>5.0000000000000001E-3</v>
      </c>
      <c r="Y2" s="62">
        <v>5.0000000000000001E-3</v>
      </c>
      <c r="Z2" s="11"/>
      <c r="AA2" s="62">
        <v>5.0000000000000001E-3</v>
      </c>
      <c r="AB2" s="62">
        <v>5.0000000000000001E-3</v>
      </c>
    </row>
    <row r="3" spans="1:28">
      <c r="A3" s="8" t="str">
        <f t="shared" si="0"/>
        <v>RV_AB383165_Brazil_Bat_2005</v>
      </c>
      <c r="B3" s="18" t="s">
        <v>1939</v>
      </c>
      <c r="C3" s="18" t="s">
        <v>1933</v>
      </c>
      <c r="D3" s="18" t="s">
        <v>181</v>
      </c>
      <c r="E3" s="18">
        <v>2005</v>
      </c>
      <c r="F3" s="18" t="s">
        <v>13</v>
      </c>
      <c r="G3" s="18" t="s">
        <v>1829</v>
      </c>
      <c r="H3" s="18" t="s">
        <v>2087</v>
      </c>
      <c r="K3" s="60" t="s">
        <v>2077</v>
      </c>
      <c r="L3" s="18" t="s">
        <v>1829</v>
      </c>
      <c r="M3" s="132">
        <v>48</v>
      </c>
      <c r="N3" s="78" t="s">
        <v>3276</v>
      </c>
      <c r="O3" s="78">
        <v>1</v>
      </c>
      <c r="P3" s="78" t="s">
        <v>179</v>
      </c>
      <c r="Q3" s="100" t="s">
        <v>3350</v>
      </c>
      <c r="R3" s="71">
        <v>0.90400000000000003</v>
      </c>
      <c r="S3" s="62"/>
      <c r="U3" s="71"/>
      <c r="V3" s="62"/>
      <c r="X3" s="62"/>
      <c r="Y3" s="62"/>
      <c r="Z3" s="11"/>
      <c r="AA3" s="62"/>
      <c r="AB3" s="62"/>
    </row>
    <row r="4" spans="1:28">
      <c r="A4" s="8" t="str">
        <f t="shared" si="0"/>
        <v>RV_AB383166_Brazil_Bat_2004</v>
      </c>
      <c r="B4" s="18" t="s">
        <v>1940</v>
      </c>
      <c r="C4" s="18" t="s">
        <v>1935</v>
      </c>
      <c r="D4" s="18" t="s">
        <v>181</v>
      </c>
      <c r="E4" s="18">
        <v>2004</v>
      </c>
      <c r="F4" s="18" t="s">
        <v>13</v>
      </c>
      <c r="G4" s="18" t="s">
        <v>1829</v>
      </c>
      <c r="H4" s="18" t="s">
        <v>2087</v>
      </c>
      <c r="K4" s="60" t="s">
        <v>2077</v>
      </c>
      <c r="L4" s="18" t="s">
        <v>1829</v>
      </c>
      <c r="M4" s="132">
        <v>48</v>
      </c>
      <c r="N4" s="78" t="s">
        <v>3276</v>
      </c>
      <c r="O4" s="78">
        <v>1</v>
      </c>
      <c r="P4" s="78" t="s">
        <v>179</v>
      </c>
      <c r="Q4" s="100" t="s">
        <v>3350</v>
      </c>
      <c r="R4" s="71">
        <v>0.875</v>
      </c>
      <c r="S4" s="62"/>
      <c r="U4" s="71"/>
      <c r="V4" s="62"/>
      <c r="X4" s="62"/>
      <c r="Y4" s="62"/>
      <c r="Z4" s="11"/>
      <c r="AA4" s="62"/>
      <c r="AB4" s="62"/>
    </row>
    <row r="5" spans="1:28">
      <c r="A5" s="8" t="str">
        <f t="shared" si="0"/>
        <v>RV_AB383169_Brazil_Bat_2001</v>
      </c>
      <c r="B5" s="18" t="s">
        <v>1942</v>
      </c>
      <c r="C5" s="18" t="s">
        <v>1857</v>
      </c>
      <c r="D5" s="18" t="s">
        <v>825</v>
      </c>
      <c r="E5" s="18">
        <v>2001</v>
      </c>
      <c r="F5" s="18" t="s">
        <v>13</v>
      </c>
      <c r="G5" s="18" t="s">
        <v>1829</v>
      </c>
      <c r="H5" s="7" t="s">
        <v>2078</v>
      </c>
      <c r="K5" s="60" t="s">
        <v>2077</v>
      </c>
      <c r="L5" s="18" t="s">
        <v>1829</v>
      </c>
      <c r="M5" s="132">
        <v>48</v>
      </c>
      <c r="N5" s="78" t="s">
        <v>3276</v>
      </c>
      <c r="O5" s="78">
        <v>1</v>
      </c>
      <c r="P5" s="78" t="s">
        <v>179</v>
      </c>
      <c r="Q5" s="100" t="s">
        <v>3350</v>
      </c>
      <c r="R5" s="71">
        <v>0.87</v>
      </c>
      <c r="S5" s="62"/>
      <c r="U5" s="71"/>
      <c r="V5" s="62"/>
      <c r="X5" s="62"/>
      <c r="Y5" s="62"/>
      <c r="Z5" s="11"/>
      <c r="AA5" s="62"/>
      <c r="AB5" s="62"/>
    </row>
    <row r="6" spans="1:28">
      <c r="A6" s="8" t="str">
        <f t="shared" si="0"/>
        <v>RV_AB383170_Brazil_Bat_2001</v>
      </c>
      <c r="B6" s="18" t="s">
        <v>1943</v>
      </c>
      <c r="C6" s="18" t="s">
        <v>1859</v>
      </c>
      <c r="D6" s="18" t="s">
        <v>825</v>
      </c>
      <c r="E6" s="18">
        <v>2001</v>
      </c>
      <c r="F6" s="18" t="s">
        <v>13</v>
      </c>
      <c r="G6" s="18" t="s">
        <v>1829</v>
      </c>
      <c r="H6" s="7" t="s">
        <v>2078</v>
      </c>
      <c r="K6" s="60" t="s">
        <v>2077</v>
      </c>
      <c r="L6" s="18" t="s">
        <v>1829</v>
      </c>
      <c r="M6" s="132">
        <v>48</v>
      </c>
      <c r="N6" s="78" t="s">
        <v>3276</v>
      </c>
      <c r="O6" s="78">
        <v>1</v>
      </c>
      <c r="P6" s="78" t="s">
        <v>179</v>
      </c>
      <c r="Q6" s="100" t="s">
        <v>3350</v>
      </c>
      <c r="R6" s="71">
        <v>0.88100000000000001</v>
      </c>
      <c r="S6" s="62"/>
      <c r="U6" s="71"/>
      <c r="V6" s="62"/>
      <c r="X6" s="62"/>
      <c r="Y6" s="62"/>
      <c r="Z6" s="11"/>
      <c r="AA6" s="62"/>
      <c r="AB6" s="62"/>
    </row>
    <row r="7" spans="1:28">
      <c r="A7" s="8" t="str">
        <f t="shared" si="0"/>
        <v>RV_AB383171_Brazil_Bat_2002</v>
      </c>
      <c r="B7" s="18" t="s">
        <v>1944</v>
      </c>
      <c r="C7" s="18" t="s">
        <v>1861</v>
      </c>
      <c r="D7" s="18" t="s">
        <v>825</v>
      </c>
      <c r="E7" s="18">
        <v>2002</v>
      </c>
      <c r="F7" s="18" t="s">
        <v>13</v>
      </c>
      <c r="G7" s="18" t="s">
        <v>1829</v>
      </c>
      <c r="H7" s="7" t="s">
        <v>2078</v>
      </c>
      <c r="K7" s="60" t="s">
        <v>2077</v>
      </c>
      <c r="L7" s="18" t="s">
        <v>1829</v>
      </c>
      <c r="M7" s="132">
        <v>48</v>
      </c>
      <c r="N7" s="78" t="s">
        <v>3276</v>
      </c>
      <c r="O7" s="78">
        <v>1</v>
      </c>
      <c r="P7" s="78" t="s">
        <v>179</v>
      </c>
      <c r="Q7" s="100" t="s">
        <v>3350</v>
      </c>
      <c r="R7" s="71">
        <v>0.875</v>
      </c>
      <c r="S7" s="43">
        <f>AVERAGE(R3:R7)</f>
        <v>0.88100000000000001</v>
      </c>
      <c r="U7" s="71"/>
      <c r="V7" s="43"/>
      <c r="X7" s="62"/>
      <c r="Y7" s="62"/>
      <c r="Z7" s="11"/>
      <c r="AA7" s="62"/>
      <c r="AB7" s="62"/>
    </row>
    <row r="8" spans="1:28">
      <c r="A8" s="8" t="str">
        <f t="shared" si="0"/>
        <v>RV_AF298141_USA_Bat_1982</v>
      </c>
      <c r="B8" s="18" t="s">
        <v>1954</v>
      </c>
      <c r="C8" s="18" t="s">
        <v>1955</v>
      </c>
      <c r="D8" s="22" t="s">
        <v>180</v>
      </c>
      <c r="E8" s="18">
        <v>1982</v>
      </c>
      <c r="F8" s="18" t="s">
        <v>1477</v>
      </c>
      <c r="G8" s="18" t="s">
        <v>1829</v>
      </c>
      <c r="H8" s="18" t="s">
        <v>2075</v>
      </c>
      <c r="K8" s="63" t="s">
        <v>3307</v>
      </c>
      <c r="L8" s="18" t="s">
        <v>1829</v>
      </c>
      <c r="M8" s="132">
        <v>48</v>
      </c>
      <c r="N8" s="78" t="s">
        <v>3276</v>
      </c>
      <c r="O8" s="78">
        <v>1</v>
      </c>
      <c r="P8" s="78" t="s">
        <v>179</v>
      </c>
      <c r="Q8" s="100" t="s">
        <v>3350</v>
      </c>
      <c r="R8" s="71">
        <v>0.91800000000000004</v>
      </c>
      <c r="S8" s="62"/>
      <c r="U8" s="71">
        <v>0.91800000000000004</v>
      </c>
      <c r="V8" s="71">
        <v>0.91800000000000004</v>
      </c>
      <c r="X8" s="62"/>
      <c r="Y8" s="62"/>
      <c r="Z8" s="11"/>
      <c r="AA8" s="62"/>
      <c r="AB8" s="62"/>
    </row>
    <row r="9" spans="1:28">
      <c r="A9" s="8" t="str">
        <f t="shared" si="0"/>
        <v>RV_AF325494_USA_Bat_1981</v>
      </c>
      <c r="B9" s="18" t="s">
        <v>1958</v>
      </c>
      <c r="C9" s="18" t="s">
        <v>1959</v>
      </c>
      <c r="D9" s="22" t="s">
        <v>180</v>
      </c>
      <c r="E9" s="18">
        <v>1981</v>
      </c>
      <c r="F9" s="18" t="s">
        <v>13</v>
      </c>
      <c r="G9" s="18" t="s">
        <v>1829</v>
      </c>
      <c r="H9" s="18" t="s">
        <v>2075</v>
      </c>
      <c r="K9" s="63" t="s">
        <v>3307</v>
      </c>
      <c r="L9" s="18" t="s">
        <v>1829</v>
      </c>
      <c r="M9" s="132">
        <v>48</v>
      </c>
      <c r="N9" s="78" t="s">
        <v>3276</v>
      </c>
      <c r="O9" s="78">
        <v>1</v>
      </c>
      <c r="P9" s="78" t="s">
        <v>179</v>
      </c>
      <c r="Q9" s="100" t="s">
        <v>3350</v>
      </c>
      <c r="R9" s="71">
        <v>0.70599999999999996</v>
      </c>
      <c r="S9" s="43">
        <f>AVERAGE(R8:R9)</f>
        <v>0.81200000000000006</v>
      </c>
      <c r="U9" s="71">
        <v>0.70599999999999996</v>
      </c>
      <c r="V9" s="71">
        <v>0.70599999999999996</v>
      </c>
      <c r="X9" s="62"/>
      <c r="Y9" s="62"/>
      <c r="Z9" s="11"/>
      <c r="AA9" s="62"/>
      <c r="AB9" s="62"/>
    </row>
    <row r="10" spans="1:28">
      <c r="A10" s="8" t="str">
        <f t="shared" si="0"/>
        <v>RV_AF325495_USA_Bat_1982</v>
      </c>
      <c r="B10" s="18" t="s">
        <v>1960</v>
      </c>
      <c r="C10" s="18" t="s">
        <v>1961</v>
      </c>
      <c r="D10" s="22" t="s">
        <v>180</v>
      </c>
      <c r="E10" s="18">
        <v>1982</v>
      </c>
      <c r="F10" s="18" t="s">
        <v>13</v>
      </c>
      <c r="G10" s="18" t="s">
        <v>1829</v>
      </c>
      <c r="H10" s="18" t="s">
        <v>2075</v>
      </c>
      <c r="K10" s="7" t="s">
        <v>2095</v>
      </c>
      <c r="L10" s="18" t="s">
        <v>1829</v>
      </c>
      <c r="M10" s="132">
        <v>113</v>
      </c>
      <c r="N10" s="78" t="s">
        <v>3276</v>
      </c>
      <c r="O10" s="78">
        <v>17</v>
      </c>
      <c r="P10" s="119" t="s">
        <v>180</v>
      </c>
      <c r="Q10" s="100" t="s">
        <v>3444</v>
      </c>
      <c r="R10" s="71">
        <v>0.73199999999999998</v>
      </c>
      <c r="S10" s="71">
        <v>0.73199999999999998</v>
      </c>
      <c r="U10" s="71"/>
      <c r="V10" s="43"/>
      <c r="X10" s="62">
        <v>7.0000000000000001E-3</v>
      </c>
      <c r="Y10" s="62">
        <v>7.0000000000000001E-3</v>
      </c>
      <c r="Z10" s="11"/>
      <c r="AA10" s="62">
        <v>7.0000000000000001E-3</v>
      </c>
      <c r="AB10" s="62">
        <v>7.0000000000000001E-3</v>
      </c>
    </row>
    <row r="11" spans="1:28">
      <c r="A11" s="25"/>
      <c r="B11" s="30"/>
      <c r="C11" s="30"/>
      <c r="D11" s="30"/>
      <c r="E11" s="30"/>
      <c r="F11" s="30"/>
      <c r="G11" s="30"/>
      <c r="H11" s="118"/>
      <c r="I11" s="11"/>
    </row>
    <row r="12" spans="1:28" ht="18">
      <c r="A12" s="8" t="str">
        <f t="shared" ref="A12:A28" si="1">CONCATENATE("RV_",B12,"_",D12,"_",G12,"_",E12)</f>
        <v>RV_AB201812_Brazil_Bat_2001</v>
      </c>
      <c r="B12" s="18" t="s">
        <v>1856</v>
      </c>
      <c r="C12" s="18" t="s">
        <v>1857</v>
      </c>
      <c r="D12" s="18" t="s">
        <v>825</v>
      </c>
      <c r="E12" s="18">
        <v>2001</v>
      </c>
      <c r="F12" s="18" t="s">
        <v>12</v>
      </c>
      <c r="G12" s="18" t="s">
        <v>1829</v>
      </c>
      <c r="H12" s="7" t="s">
        <v>2078</v>
      </c>
      <c r="Q12" s="97" t="s">
        <v>3322</v>
      </c>
      <c r="R12" s="41">
        <f>AVERAGE(R2:R10)</f>
        <v>0.84966666666666679</v>
      </c>
      <c r="S12" s="41">
        <f>((S2*3)+(S7*11)+(S9*6)+(S10*1))/21</f>
        <v>0.85490476190476183</v>
      </c>
      <c r="U12" s="41">
        <f>AVERAGE(U2:U9)</f>
        <v>0.81200000000000006</v>
      </c>
      <c r="V12" s="41">
        <f>AVERAGE(V2:V9)</f>
        <v>0.81200000000000006</v>
      </c>
      <c r="X12" s="41">
        <f>AVERAGE(X2:X10)</f>
        <v>6.0000000000000001E-3</v>
      </c>
      <c r="Y12" s="41">
        <f>((Y2*3)+(Y10*1))/4</f>
        <v>5.4999999999999997E-3</v>
      </c>
      <c r="AA12" s="41">
        <f>AVERAGE(AA2:AA9)</f>
        <v>5.0000000000000001E-3</v>
      </c>
      <c r="AB12" s="41">
        <f>AVERAGE(AB2:AB9)</f>
        <v>5.0000000000000001E-3</v>
      </c>
    </row>
    <row r="13" spans="1:28" ht="18">
      <c r="A13" s="8" t="str">
        <f t="shared" si="1"/>
        <v>RV_AB201813_Brazil_Bat_2001</v>
      </c>
      <c r="B13" s="18" t="s">
        <v>1858</v>
      </c>
      <c r="C13" s="18" t="s">
        <v>1859</v>
      </c>
      <c r="D13" s="18" t="s">
        <v>825</v>
      </c>
      <c r="E13" s="18">
        <v>2001</v>
      </c>
      <c r="F13" s="18" t="s">
        <v>12</v>
      </c>
      <c r="G13" s="18" t="s">
        <v>1829</v>
      </c>
      <c r="H13" s="7" t="s">
        <v>2078</v>
      </c>
      <c r="Q13" s="97" t="s">
        <v>7</v>
      </c>
      <c r="R13" s="98">
        <f>STDEV(R2:R10)/SQRT(9)</f>
        <v>2.53053573598776E-2</v>
      </c>
      <c r="S13" s="98">
        <f>STDEV(S2:S10)/SQRT(4)</f>
        <v>3.6107189958049443E-2</v>
      </c>
      <c r="U13" s="98">
        <f>STDEV(U2:U9)/SQRT(2)</f>
        <v>0.10599999999999958</v>
      </c>
      <c r="V13" s="98">
        <f>STDEV(V2:V9)/SQRT(2)</f>
        <v>0.10599999999999958</v>
      </c>
      <c r="X13" s="98">
        <f>STDEV(X2:X10)/SQRT(2)</f>
        <v>1E-3</v>
      </c>
      <c r="Y13" s="98">
        <f>STDEV(Y2:Y10)/SQRT(2)</f>
        <v>1E-3</v>
      </c>
      <c r="AA13" s="98">
        <v>0</v>
      </c>
      <c r="AB13" s="98">
        <v>0</v>
      </c>
    </row>
    <row r="14" spans="1:28">
      <c r="A14" s="8" t="str">
        <f t="shared" si="1"/>
        <v>RV_AB201814_Brazil_Bat_2002</v>
      </c>
      <c r="B14" s="18" t="s">
        <v>1860</v>
      </c>
      <c r="C14" s="18" t="s">
        <v>1861</v>
      </c>
      <c r="D14" s="18" t="s">
        <v>825</v>
      </c>
      <c r="E14" s="18">
        <v>2002</v>
      </c>
      <c r="F14" s="18" t="s">
        <v>12</v>
      </c>
      <c r="G14" s="18" t="s">
        <v>1829</v>
      </c>
      <c r="H14" s="7" t="s">
        <v>2078</v>
      </c>
    </row>
    <row r="15" spans="1:28">
      <c r="A15" s="8" t="str">
        <f t="shared" si="1"/>
        <v>RV_AB297650_Brazil_Bat_2004</v>
      </c>
      <c r="B15" s="18" t="s">
        <v>1918</v>
      </c>
      <c r="C15" s="18" t="s">
        <v>1919</v>
      </c>
      <c r="D15" s="18" t="s">
        <v>825</v>
      </c>
      <c r="E15" s="18">
        <v>2004</v>
      </c>
      <c r="F15" s="18" t="s">
        <v>12</v>
      </c>
      <c r="G15" s="18" t="s">
        <v>1829</v>
      </c>
      <c r="H15" s="18" t="s">
        <v>2087</v>
      </c>
    </row>
    <row r="16" spans="1:28">
      <c r="A16" s="8" t="str">
        <f t="shared" si="1"/>
        <v>RV_AB297655_Brazil_Bat_2005</v>
      </c>
      <c r="B16" s="18" t="s">
        <v>1928</v>
      </c>
      <c r="C16" s="18" t="s">
        <v>1929</v>
      </c>
      <c r="D16" s="18" t="s">
        <v>825</v>
      </c>
      <c r="E16" s="18">
        <v>2005</v>
      </c>
      <c r="F16" s="18" t="s">
        <v>12</v>
      </c>
      <c r="G16" s="18" t="s">
        <v>1829</v>
      </c>
      <c r="H16" s="18" t="s">
        <v>2087</v>
      </c>
    </row>
    <row r="17" spans="1:22">
      <c r="A17" s="8" t="str">
        <f t="shared" si="1"/>
        <v>RV_AB297657_Brazil_Bat_2005</v>
      </c>
      <c r="B17" s="18" t="s">
        <v>1932</v>
      </c>
      <c r="C17" s="18" t="s">
        <v>1933</v>
      </c>
      <c r="D17" s="18" t="s">
        <v>825</v>
      </c>
      <c r="E17" s="18">
        <v>2005</v>
      </c>
      <c r="F17" s="18" t="s">
        <v>12</v>
      </c>
      <c r="G17" s="18" t="s">
        <v>1829</v>
      </c>
      <c r="H17" s="18" t="s">
        <v>2087</v>
      </c>
    </row>
    <row r="18" spans="1:22">
      <c r="A18" s="8" t="str">
        <f t="shared" si="1"/>
        <v>RV_AB297658_Brazil_Bat_2004</v>
      </c>
      <c r="B18" s="18" t="s">
        <v>1934</v>
      </c>
      <c r="C18" s="18" t="s">
        <v>1935</v>
      </c>
      <c r="D18" s="18" t="s">
        <v>825</v>
      </c>
      <c r="E18" s="18">
        <v>2004</v>
      </c>
      <c r="F18" s="18" t="s">
        <v>12</v>
      </c>
      <c r="G18" s="18" t="s">
        <v>1829</v>
      </c>
      <c r="H18" s="18" t="s">
        <v>2087</v>
      </c>
    </row>
    <row r="19" spans="1:22">
      <c r="A19" s="8" t="str">
        <f t="shared" si="1"/>
        <v>RV_AB297659_Brazil_Bat_2004</v>
      </c>
      <c r="B19" s="18" t="s">
        <v>1936</v>
      </c>
      <c r="C19" s="18" t="s">
        <v>1937</v>
      </c>
      <c r="D19" s="18" t="s">
        <v>825</v>
      </c>
      <c r="E19" s="18">
        <v>2004</v>
      </c>
      <c r="F19" s="18" t="s">
        <v>12</v>
      </c>
      <c r="G19" s="18" t="s">
        <v>1829</v>
      </c>
      <c r="H19" s="18" t="s">
        <v>2087</v>
      </c>
      <c r="K19" s="9"/>
      <c r="L19" s="18"/>
      <c r="M19" s="18"/>
      <c r="N19" s="78"/>
      <c r="O19" s="120"/>
      <c r="P19" s="120"/>
      <c r="R19" s="71"/>
      <c r="S19" s="71"/>
      <c r="U19" s="71"/>
      <c r="V19" s="71"/>
    </row>
    <row r="20" spans="1:22">
      <c r="A20" s="8" t="str">
        <f t="shared" si="1"/>
        <v>RV_AF351827_Canada_Bat_1993</v>
      </c>
      <c r="B20" s="18" t="s">
        <v>1964</v>
      </c>
      <c r="C20" s="18" t="s">
        <v>1965</v>
      </c>
      <c r="D20" s="18" t="s">
        <v>791</v>
      </c>
      <c r="E20" s="18">
        <v>1993</v>
      </c>
      <c r="F20" s="18" t="s">
        <v>12</v>
      </c>
      <c r="G20" s="18" t="s">
        <v>1829</v>
      </c>
      <c r="H20" s="9" t="s">
        <v>2077</v>
      </c>
      <c r="K20" s="69"/>
      <c r="N20" s="34"/>
      <c r="O20" s="34"/>
    </row>
    <row r="21" spans="1:22" ht="18">
      <c r="A21" s="8" t="str">
        <f t="shared" si="1"/>
        <v>RV_AF351828_Canada_Bat_1993</v>
      </c>
      <c r="B21" s="18" t="s">
        <v>1966</v>
      </c>
      <c r="C21" s="18" t="s">
        <v>1967</v>
      </c>
      <c r="D21" s="18" t="s">
        <v>791</v>
      </c>
      <c r="E21" s="18">
        <v>1993</v>
      </c>
      <c r="F21" s="18" t="s">
        <v>12</v>
      </c>
      <c r="G21" s="18" t="s">
        <v>1829</v>
      </c>
      <c r="H21" s="9" t="s">
        <v>2077</v>
      </c>
      <c r="K21" s="69"/>
      <c r="N21" s="35"/>
      <c r="O21" s="34"/>
      <c r="Q21" s="97"/>
      <c r="R21" s="41"/>
      <c r="S21" s="41"/>
      <c r="U21" s="41"/>
      <c r="V21" s="41"/>
    </row>
    <row r="22" spans="1:22" ht="18">
      <c r="A22" s="8" t="str">
        <f t="shared" si="1"/>
        <v>RV_AF351829_Canada_Bat_1993</v>
      </c>
      <c r="B22" s="18" t="s">
        <v>1968</v>
      </c>
      <c r="C22" s="18" t="s">
        <v>1969</v>
      </c>
      <c r="D22" s="18" t="s">
        <v>791</v>
      </c>
      <c r="E22" s="18">
        <v>1993</v>
      </c>
      <c r="F22" s="18" t="s">
        <v>12</v>
      </c>
      <c r="G22" s="18" t="s">
        <v>1829</v>
      </c>
      <c r="H22" s="9" t="s">
        <v>2077</v>
      </c>
      <c r="K22" s="69"/>
      <c r="N22" s="35"/>
      <c r="O22" s="34"/>
      <c r="Q22" s="97"/>
      <c r="R22" s="98"/>
      <c r="S22" s="98"/>
      <c r="U22" s="98"/>
      <c r="V22" s="98"/>
    </row>
    <row r="23" spans="1:22">
      <c r="A23" s="8" t="str">
        <f t="shared" si="1"/>
        <v>RV_AF351830_Canada_Bat_1988</v>
      </c>
      <c r="B23" s="18" t="s">
        <v>1970</v>
      </c>
      <c r="C23" s="18" t="s">
        <v>1971</v>
      </c>
      <c r="D23" s="18" t="s">
        <v>791</v>
      </c>
      <c r="E23" s="18">
        <v>1988</v>
      </c>
      <c r="F23" s="18" t="s">
        <v>12</v>
      </c>
      <c r="G23" s="18" t="s">
        <v>1829</v>
      </c>
      <c r="H23" s="9" t="s">
        <v>2077</v>
      </c>
      <c r="K23" s="69"/>
      <c r="N23" s="35"/>
      <c r="O23" s="34"/>
    </row>
    <row r="24" spans="1:22">
      <c r="A24" s="8" t="str">
        <f t="shared" si="1"/>
        <v>RV_AF351831_Canada_Bat_1989</v>
      </c>
      <c r="B24" s="18" t="s">
        <v>1972</v>
      </c>
      <c r="C24" s="18" t="s">
        <v>1973</v>
      </c>
      <c r="D24" s="18" t="s">
        <v>791</v>
      </c>
      <c r="E24" s="18">
        <v>1989</v>
      </c>
      <c r="F24" s="18" t="s">
        <v>12</v>
      </c>
      <c r="G24" s="18" t="s">
        <v>1829</v>
      </c>
      <c r="H24" s="9" t="s">
        <v>2077</v>
      </c>
      <c r="K24" s="69"/>
      <c r="N24" s="35"/>
      <c r="O24" s="34"/>
    </row>
    <row r="25" spans="1:22">
      <c r="A25" s="8" t="str">
        <f t="shared" si="1"/>
        <v>RV_AF351832_Canada_Bat_1972</v>
      </c>
      <c r="B25" s="18" t="s">
        <v>1974</v>
      </c>
      <c r="C25" s="18" t="s">
        <v>1975</v>
      </c>
      <c r="D25" s="18" t="s">
        <v>791</v>
      </c>
      <c r="E25" s="18">
        <v>1972</v>
      </c>
      <c r="F25" s="18" t="s">
        <v>12</v>
      </c>
      <c r="G25" s="18" t="s">
        <v>1829</v>
      </c>
      <c r="H25" s="9" t="s">
        <v>2077</v>
      </c>
      <c r="K25" s="69"/>
      <c r="N25" s="35"/>
      <c r="O25" s="34"/>
    </row>
    <row r="26" spans="1:22">
      <c r="A26" s="8" t="str">
        <f t="shared" si="1"/>
        <v>RV_AF351833_Canada_Bat_1992</v>
      </c>
      <c r="B26" s="18" t="s">
        <v>1976</v>
      </c>
      <c r="C26" s="18" t="s">
        <v>1977</v>
      </c>
      <c r="D26" s="18" t="s">
        <v>791</v>
      </c>
      <c r="E26" s="18">
        <v>1992</v>
      </c>
      <c r="F26" s="18" t="s">
        <v>12</v>
      </c>
      <c r="G26" s="18" t="s">
        <v>1829</v>
      </c>
      <c r="H26" s="9" t="s">
        <v>2077</v>
      </c>
      <c r="K26" s="69"/>
      <c r="N26" s="35"/>
      <c r="O26" s="34"/>
    </row>
    <row r="27" spans="1:22">
      <c r="A27" s="8" t="str">
        <f t="shared" si="1"/>
        <v>RV_AF351835_Canada_Bat_1992</v>
      </c>
      <c r="B27" s="18" t="s">
        <v>1980</v>
      </c>
      <c r="C27" s="18" t="s">
        <v>1981</v>
      </c>
      <c r="D27" s="18" t="s">
        <v>791</v>
      </c>
      <c r="E27" s="18">
        <v>1992</v>
      </c>
      <c r="F27" s="18" t="s">
        <v>12</v>
      </c>
      <c r="G27" s="18" t="s">
        <v>1829</v>
      </c>
      <c r="H27" s="9" t="s">
        <v>2076</v>
      </c>
      <c r="K27" s="69"/>
      <c r="N27" s="35"/>
      <c r="O27" s="34"/>
    </row>
    <row r="28" spans="1:22">
      <c r="A28" s="8" t="str">
        <f t="shared" si="1"/>
        <v>RV_AF351836_Canada_Bat_1992</v>
      </c>
      <c r="B28" s="18" t="s">
        <v>1982</v>
      </c>
      <c r="C28" s="18" t="s">
        <v>1983</v>
      </c>
      <c r="D28" s="18" t="s">
        <v>791</v>
      </c>
      <c r="E28" s="18">
        <v>1992</v>
      </c>
      <c r="F28" s="18" t="s">
        <v>12</v>
      </c>
      <c r="G28" s="18" t="s">
        <v>1829</v>
      </c>
      <c r="H28" s="9" t="s">
        <v>2076</v>
      </c>
      <c r="K28" s="69"/>
      <c r="N28" s="35"/>
      <c r="O28" s="34"/>
      <c r="Q28" s="35"/>
    </row>
    <row r="29" spans="1:22">
      <c r="A29" s="8" t="str">
        <f t="shared" ref="A29:A43" si="2">CONCATENATE("RV_",B29,"_",D29,"_",G29,"_",E29)</f>
        <v>RV_AF351838_Canada_Bat_1994</v>
      </c>
      <c r="B29" s="18" t="s">
        <v>1986</v>
      </c>
      <c r="C29" s="18" t="s">
        <v>1987</v>
      </c>
      <c r="D29" s="18" t="s">
        <v>791</v>
      </c>
      <c r="E29" s="18">
        <v>1994</v>
      </c>
      <c r="F29" s="18" t="s">
        <v>12</v>
      </c>
      <c r="G29" s="18" t="s">
        <v>1829</v>
      </c>
      <c r="H29" s="9" t="s">
        <v>2076</v>
      </c>
    </row>
    <row r="30" spans="1:22">
      <c r="A30" s="8" t="str">
        <f t="shared" si="2"/>
        <v>RV_AF351839_Canada_Bat_1992</v>
      </c>
      <c r="B30" s="18" t="s">
        <v>1988</v>
      </c>
      <c r="C30" s="18" t="s">
        <v>1989</v>
      </c>
      <c r="D30" s="18" t="s">
        <v>791</v>
      </c>
      <c r="E30" s="18">
        <v>1992</v>
      </c>
      <c r="F30" s="18" t="s">
        <v>12</v>
      </c>
      <c r="G30" s="18" t="s">
        <v>1829</v>
      </c>
      <c r="H30" s="9" t="s">
        <v>2076</v>
      </c>
    </row>
    <row r="31" spans="1:22">
      <c r="A31" s="8" t="str">
        <f t="shared" si="2"/>
        <v>RV_AF351848_Canada_Bat_1998</v>
      </c>
      <c r="B31" s="18" t="s">
        <v>2005</v>
      </c>
      <c r="C31" s="18" t="s">
        <v>2006</v>
      </c>
      <c r="D31" s="18" t="s">
        <v>791</v>
      </c>
      <c r="E31" s="18">
        <v>1998</v>
      </c>
      <c r="F31" s="18" t="s">
        <v>12</v>
      </c>
      <c r="G31" s="18" t="s">
        <v>1829</v>
      </c>
      <c r="H31" s="9" t="s">
        <v>2076</v>
      </c>
    </row>
    <row r="32" spans="1:22">
      <c r="A32" s="8" t="str">
        <f t="shared" si="2"/>
        <v>RV_AF351851_Canada_Bat_1993</v>
      </c>
      <c r="B32" s="18" t="s">
        <v>2009</v>
      </c>
      <c r="C32" s="18" t="s">
        <v>2010</v>
      </c>
      <c r="D32" s="18" t="s">
        <v>791</v>
      </c>
      <c r="E32" s="18">
        <v>1993</v>
      </c>
      <c r="F32" s="18" t="s">
        <v>12</v>
      </c>
      <c r="G32" s="18" t="s">
        <v>1829</v>
      </c>
      <c r="H32" s="9" t="s">
        <v>2076</v>
      </c>
    </row>
    <row r="33" spans="1:10">
      <c r="A33" s="8" t="str">
        <f t="shared" si="2"/>
        <v>RV_AF351853_Canada_Bat_1997</v>
      </c>
      <c r="B33" s="18" t="s">
        <v>2013</v>
      </c>
      <c r="C33" s="18" t="s">
        <v>2014</v>
      </c>
      <c r="D33" s="18" t="s">
        <v>791</v>
      </c>
      <c r="E33" s="18">
        <v>1997</v>
      </c>
      <c r="F33" s="18" t="s">
        <v>12</v>
      </c>
      <c r="G33" s="18" t="s">
        <v>1829</v>
      </c>
      <c r="H33" s="9" t="s">
        <v>2077</v>
      </c>
    </row>
    <row r="34" spans="1:10">
      <c r="A34" s="8" t="str">
        <f t="shared" si="2"/>
        <v>RV_AF351854_USA_Bat_1998</v>
      </c>
      <c r="B34" s="18" t="s">
        <v>2015</v>
      </c>
      <c r="C34" s="18" t="s">
        <v>2016</v>
      </c>
      <c r="D34" s="18" t="s">
        <v>180</v>
      </c>
      <c r="E34" s="18">
        <v>1998</v>
      </c>
      <c r="F34" s="18" t="s">
        <v>12</v>
      </c>
      <c r="G34" s="18" t="s">
        <v>1829</v>
      </c>
      <c r="H34" s="9" t="s">
        <v>2077</v>
      </c>
    </row>
    <row r="35" spans="1:10">
      <c r="A35" s="8" t="str">
        <f t="shared" si="2"/>
        <v>RV_AF351855_Canada_Bat_1991</v>
      </c>
      <c r="B35" s="18" t="s">
        <v>2017</v>
      </c>
      <c r="C35" s="18" t="s">
        <v>2018</v>
      </c>
      <c r="D35" s="18" t="s">
        <v>791</v>
      </c>
      <c r="E35" s="18">
        <v>1991</v>
      </c>
      <c r="F35" s="18" t="s">
        <v>12</v>
      </c>
      <c r="G35" s="18" t="s">
        <v>1829</v>
      </c>
      <c r="H35" s="9" t="s">
        <v>2077</v>
      </c>
    </row>
    <row r="36" spans="1:10" ht="15" customHeight="1">
      <c r="A36" s="8" t="str">
        <f t="shared" si="2"/>
        <v>RV_AF351859_Canada_Bat_1997</v>
      </c>
      <c r="B36" s="18" t="s">
        <v>2025</v>
      </c>
      <c r="C36" s="18" t="s">
        <v>2026</v>
      </c>
      <c r="D36" s="18" t="s">
        <v>791</v>
      </c>
      <c r="E36" s="18">
        <v>1997</v>
      </c>
      <c r="F36" s="18" t="s">
        <v>12</v>
      </c>
      <c r="G36" s="18" t="s">
        <v>1829</v>
      </c>
      <c r="H36" s="9" t="s">
        <v>2077</v>
      </c>
      <c r="J36" s="17"/>
    </row>
    <row r="37" spans="1:10">
      <c r="A37" s="8" t="str">
        <f t="shared" si="2"/>
        <v>RV_AF351860_USA_Bat_1998</v>
      </c>
      <c r="B37" s="18" t="s">
        <v>2027</v>
      </c>
      <c r="C37" s="18" t="s">
        <v>2028</v>
      </c>
      <c r="D37" s="18" t="s">
        <v>180</v>
      </c>
      <c r="E37" s="18">
        <v>1998</v>
      </c>
      <c r="F37" s="18" t="s">
        <v>12</v>
      </c>
      <c r="G37" s="18" t="s">
        <v>1829</v>
      </c>
      <c r="H37" s="9" t="s">
        <v>2077</v>
      </c>
    </row>
    <row r="38" spans="1:10">
      <c r="A38" s="8" t="str">
        <f t="shared" si="2"/>
        <v>RV_AF351861_Canada_Bat_1972</v>
      </c>
      <c r="B38" s="18" t="s">
        <v>2029</v>
      </c>
      <c r="C38" s="18" t="s">
        <v>2030</v>
      </c>
      <c r="D38" s="18" t="s">
        <v>791</v>
      </c>
      <c r="E38" s="18">
        <v>1972</v>
      </c>
      <c r="F38" s="18" t="s">
        <v>12</v>
      </c>
      <c r="G38" s="18" t="s">
        <v>1829</v>
      </c>
      <c r="H38" s="9" t="s">
        <v>2077</v>
      </c>
    </row>
    <row r="39" spans="1:10">
      <c r="A39" s="8" t="str">
        <f t="shared" si="2"/>
        <v>RV_AF351862_Canada_Bat_1995</v>
      </c>
      <c r="B39" s="18" t="s">
        <v>2031</v>
      </c>
      <c r="C39" s="18" t="s">
        <v>2032</v>
      </c>
      <c r="D39" s="18" t="s">
        <v>791</v>
      </c>
      <c r="E39" s="18">
        <v>1995</v>
      </c>
      <c r="F39" s="18" t="s">
        <v>12</v>
      </c>
      <c r="G39" s="18" t="s">
        <v>1829</v>
      </c>
      <c r="H39" s="9" t="s">
        <v>2077</v>
      </c>
    </row>
    <row r="40" spans="1:10">
      <c r="A40" s="8" t="str">
        <f t="shared" si="2"/>
        <v>RV_AF394869_USA_Bat_1993</v>
      </c>
      <c r="B40" s="18" t="s">
        <v>2033</v>
      </c>
      <c r="C40" s="18">
        <v>2253</v>
      </c>
      <c r="D40" s="18" t="s">
        <v>180</v>
      </c>
      <c r="E40" s="18">
        <v>1993</v>
      </c>
      <c r="F40" s="18" t="s">
        <v>12</v>
      </c>
      <c r="G40" s="18" t="s">
        <v>1829</v>
      </c>
      <c r="H40" s="7" t="s">
        <v>2095</v>
      </c>
    </row>
    <row r="41" spans="1:10">
      <c r="A41" s="8" t="str">
        <f t="shared" si="2"/>
        <v>RV_AF394870_USA_Bat_1993</v>
      </c>
      <c r="B41" s="18" t="s">
        <v>2034</v>
      </c>
      <c r="C41" s="18">
        <v>3044</v>
      </c>
      <c r="D41" s="18" t="s">
        <v>180</v>
      </c>
      <c r="E41" s="18">
        <v>1993</v>
      </c>
      <c r="F41" s="18" t="s">
        <v>12</v>
      </c>
      <c r="G41" s="18" t="s">
        <v>1829</v>
      </c>
      <c r="H41" s="7" t="s">
        <v>2088</v>
      </c>
    </row>
    <row r="42" spans="1:10">
      <c r="A42" s="8" t="str">
        <f t="shared" si="2"/>
        <v>RV_AY039227_USA_Bat_1987</v>
      </c>
      <c r="B42" s="18" t="s">
        <v>2035</v>
      </c>
      <c r="C42" s="18">
        <v>906</v>
      </c>
      <c r="D42" s="18" t="s">
        <v>180</v>
      </c>
      <c r="E42" s="18">
        <v>1987</v>
      </c>
      <c r="F42" s="18" t="s">
        <v>12</v>
      </c>
      <c r="G42" s="18" t="s">
        <v>1829</v>
      </c>
      <c r="H42" s="9" t="s">
        <v>2077</v>
      </c>
    </row>
    <row r="43" spans="1:10">
      <c r="A43" s="8" t="str">
        <f t="shared" si="2"/>
        <v>RV_EU981922_Uruguay_Bat_2008</v>
      </c>
      <c r="B43" s="18" t="s">
        <v>2062</v>
      </c>
      <c r="C43" s="18" t="s">
        <v>2063</v>
      </c>
      <c r="D43" s="18" t="s">
        <v>2059</v>
      </c>
      <c r="E43" s="18">
        <v>2008</v>
      </c>
      <c r="F43" s="18" t="s">
        <v>12</v>
      </c>
      <c r="G43" s="18" t="s">
        <v>1829</v>
      </c>
      <c r="H43" s="18" t="s">
        <v>2075</v>
      </c>
    </row>
    <row r="44" spans="1:10">
      <c r="A44" s="8"/>
      <c r="B44" s="18"/>
      <c r="C44" s="18"/>
      <c r="D44" s="18"/>
      <c r="E44" s="18"/>
      <c r="F44" s="18"/>
      <c r="G44" s="18"/>
    </row>
    <row r="45" spans="1:10">
      <c r="A45" s="8"/>
      <c r="B45" s="18"/>
      <c r="C45" s="18"/>
      <c r="D45" s="18"/>
      <c r="E45" s="18"/>
      <c r="F45" s="18"/>
      <c r="G45" s="18"/>
      <c r="H45" s="7"/>
    </row>
    <row r="46" spans="1:10">
      <c r="A46" s="8"/>
      <c r="B46" s="18"/>
      <c r="C46" s="18"/>
      <c r="D46" s="18"/>
      <c r="E46" s="18"/>
      <c r="F46" s="18"/>
      <c r="G46" s="18"/>
      <c r="H46" s="7"/>
    </row>
    <row r="47" spans="1:10">
      <c r="A47" s="8"/>
      <c r="B47" s="18"/>
      <c r="C47" s="18"/>
      <c r="D47" s="18"/>
      <c r="E47" s="18"/>
      <c r="F47" s="18"/>
      <c r="G47" s="18"/>
      <c r="H47" s="7"/>
    </row>
    <row r="48" spans="1:10">
      <c r="A48" s="8"/>
      <c r="B48" s="18"/>
      <c r="C48" s="18"/>
      <c r="D48" s="18"/>
      <c r="E48" s="18"/>
      <c r="F48" s="18"/>
      <c r="G48" s="18"/>
    </row>
    <row r="49" spans="1:8">
      <c r="A49" s="8"/>
      <c r="B49" s="18"/>
      <c r="C49" s="18"/>
      <c r="D49" s="18"/>
      <c r="E49" s="18"/>
      <c r="F49" s="18"/>
      <c r="G49" s="18"/>
      <c r="H49" s="18"/>
    </row>
    <row r="50" spans="1:8">
      <c r="A50" s="8"/>
      <c r="B50" s="18"/>
      <c r="C50" s="18"/>
      <c r="D50" s="18"/>
      <c r="E50" s="18"/>
      <c r="F50" s="18"/>
      <c r="G50" s="18"/>
      <c r="H50" s="18"/>
    </row>
    <row r="51" spans="1:8">
      <c r="A51" s="8"/>
      <c r="B51" s="18"/>
      <c r="C51" s="18"/>
      <c r="D51" s="18"/>
      <c r="E51" s="18"/>
      <c r="F51" s="18"/>
      <c r="G51" s="18"/>
      <c r="H51" s="18"/>
    </row>
    <row r="52" spans="1:8">
      <c r="A52" s="8"/>
      <c r="B52" s="18"/>
      <c r="C52" s="18"/>
      <c r="D52" s="18"/>
      <c r="E52" s="18"/>
      <c r="F52" s="18"/>
      <c r="G52" s="18"/>
      <c r="H52" s="18"/>
    </row>
    <row r="53" spans="1:8">
      <c r="A53" s="8"/>
      <c r="B53" s="18"/>
      <c r="C53" s="18"/>
      <c r="D53" s="18"/>
      <c r="E53" s="18"/>
      <c r="F53" s="18"/>
      <c r="G53" s="18"/>
      <c r="H53" s="18"/>
    </row>
    <row r="54" spans="1:8">
      <c r="A54" s="8"/>
      <c r="B54" s="18"/>
      <c r="C54" s="18"/>
      <c r="D54" s="18"/>
      <c r="E54" s="18"/>
      <c r="F54" s="18"/>
      <c r="G54" s="18"/>
      <c r="H54" s="18"/>
    </row>
    <row r="55" spans="1:8">
      <c r="A55" s="8"/>
      <c r="B55" s="18"/>
      <c r="C55" s="18"/>
      <c r="D55" s="18"/>
      <c r="E55" s="18"/>
      <c r="F55" s="18"/>
      <c r="G55" s="18"/>
      <c r="H55" s="18"/>
    </row>
    <row r="56" spans="1:8">
      <c r="A56" s="8"/>
      <c r="B56" s="18"/>
      <c r="C56" s="18"/>
      <c r="D56" s="18"/>
      <c r="E56" s="18"/>
      <c r="F56" s="18"/>
      <c r="G56" s="18"/>
      <c r="H56" s="18"/>
    </row>
    <row r="57" spans="1:8">
      <c r="A57" s="8"/>
      <c r="B57" s="18"/>
      <c r="C57" s="18"/>
      <c r="D57" s="18"/>
      <c r="E57" s="18"/>
      <c r="F57" s="18"/>
      <c r="G57" s="18"/>
      <c r="H57" s="18"/>
    </row>
    <row r="58" spans="1:8">
      <c r="A58" s="8"/>
      <c r="B58" s="18"/>
      <c r="C58" s="18"/>
      <c r="D58" s="18"/>
      <c r="E58" s="18"/>
      <c r="F58" s="18"/>
      <c r="G58" s="18"/>
      <c r="H58" s="18"/>
    </row>
    <row r="59" spans="1:8">
      <c r="A59" s="8"/>
      <c r="B59" s="18"/>
      <c r="C59" s="18"/>
      <c r="D59" s="18"/>
      <c r="E59" s="18"/>
      <c r="F59" s="18"/>
      <c r="G59" s="18"/>
      <c r="H59" s="18"/>
    </row>
    <row r="60" spans="1:8">
      <c r="A60" s="8"/>
      <c r="B60" s="18"/>
      <c r="C60" s="18"/>
      <c r="D60" s="18"/>
      <c r="E60" s="18"/>
      <c r="F60" s="18"/>
      <c r="G60" s="18"/>
      <c r="H60" s="18"/>
    </row>
    <row r="61" spans="1:8">
      <c r="A61" s="8"/>
      <c r="B61" s="18"/>
      <c r="C61" s="18"/>
      <c r="D61" s="18"/>
      <c r="E61" s="18"/>
      <c r="F61" s="18"/>
      <c r="G61" s="18"/>
      <c r="H61" s="18"/>
    </row>
    <row r="62" spans="1:8">
      <c r="A62" s="8"/>
      <c r="B62" s="18"/>
      <c r="C62" s="18"/>
      <c r="D62" s="18"/>
      <c r="E62" s="18"/>
      <c r="F62" s="18"/>
      <c r="G62" s="18"/>
      <c r="H62" s="18"/>
    </row>
    <row r="63" spans="1:8">
      <c r="A63" s="8"/>
      <c r="B63" s="18"/>
      <c r="C63" s="18"/>
      <c r="D63" s="18"/>
      <c r="E63" s="18"/>
      <c r="F63" s="18"/>
      <c r="G63" s="18"/>
      <c r="H63" s="18"/>
    </row>
    <row r="64" spans="1:8">
      <c r="A64" s="8"/>
      <c r="B64" s="18"/>
      <c r="C64" s="18"/>
      <c r="D64" s="18"/>
      <c r="E64" s="18"/>
      <c r="F64" s="18"/>
      <c r="G64" s="18"/>
      <c r="H64" s="18"/>
    </row>
    <row r="65" spans="1:10">
      <c r="A65" s="8"/>
      <c r="B65" s="18"/>
      <c r="C65" s="18"/>
      <c r="D65" s="18"/>
      <c r="E65" s="18"/>
      <c r="F65" s="18"/>
      <c r="G65" s="18"/>
      <c r="H65" s="18"/>
    </row>
    <row r="66" spans="1:10">
      <c r="A66" s="8"/>
      <c r="B66" s="18"/>
      <c r="C66" s="18"/>
      <c r="D66" s="18"/>
      <c r="E66" s="18"/>
      <c r="F66" s="18"/>
      <c r="G66" s="18"/>
      <c r="H66" s="18"/>
    </row>
    <row r="67" spans="1:10">
      <c r="A67" s="8"/>
      <c r="B67" s="18"/>
      <c r="C67" s="18"/>
      <c r="D67" s="18"/>
      <c r="E67" s="18"/>
      <c r="F67" s="18"/>
      <c r="G67" s="18"/>
      <c r="H67" s="18"/>
    </row>
    <row r="68" spans="1:10">
      <c r="A68" s="8"/>
      <c r="B68" s="18"/>
      <c r="C68" s="18"/>
      <c r="D68" s="18"/>
      <c r="E68" s="18"/>
      <c r="F68" s="18"/>
      <c r="G68" s="18"/>
      <c r="H68" s="18"/>
    </row>
    <row r="69" spans="1:10">
      <c r="A69" s="8"/>
      <c r="B69" s="18"/>
      <c r="C69" s="18"/>
      <c r="D69" s="18"/>
      <c r="E69" s="18"/>
      <c r="F69" s="18"/>
      <c r="G69" s="18"/>
      <c r="H69" s="18"/>
    </row>
    <row r="70" spans="1:10">
      <c r="A70" s="8"/>
      <c r="B70" s="18"/>
      <c r="C70" s="18"/>
      <c r="D70" s="18"/>
      <c r="E70" s="18"/>
      <c r="F70" s="18"/>
      <c r="G70" s="18"/>
      <c r="H70" s="18"/>
      <c r="J70" s="7"/>
    </row>
    <row r="71" spans="1:10">
      <c r="A71" s="8"/>
      <c r="B71" s="18"/>
      <c r="C71" s="18"/>
      <c r="D71" s="18"/>
      <c r="E71" s="18"/>
      <c r="F71" s="18"/>
      <c r="G71" s="18"/>
      <c r="H71" s="18"/>
    </row>
    <row r="72" spans="1:10">
      <c r="A72" s="8"/>
      <c r="B72" s="18"/>
      <c r="C72" s="18"/>
      <c r="D72" s="18"/>
      <c r="E72" s="18"/>
      <c r="F72" s="18"/>
      <c r="G72" s="18"/>
      <c r="H72" s="18"/>
    </row>
    <row r="73" spans="1:10">
      <c r="A73" s="8"/>
      <c r="B73" s="18"/>
      <c r="C73" s="18"/>
      <c r="D73" s="18"/>
      <c r="E73" s="18"/>
      <c r="F73" s="18"/>
      <c r="G73" s="18"/>
      <c r="H73" s="18"/>
      <c r="I73" s="9"/>
    </row>
    <row r="74" spans="1:10">
      <c r="A74" s="8"/>
      <c r="B74" s="18"/>
      <c r="C74" s="18"/>
      <c r="D74" s="18"/>
      <c r="E74" s="18"/>
      <c r="F74" s="18"/>
      <c r="G74" s="18"/>
      <c r="H74" s="18"/>
      <c r="J74" s="7"/>
    </row>
    <row r="75" spans="1:10">
      <c r="A75" s="8"/>
      <c r="B75" s="18"/>
      <c r="C75" s="18"/>
      <c r="D75" s="18"/>
      <c r="E75" s="18"/>
      <c r="F75" s="18"/>
      <c r="G75" s="18"/>
      <c r="H75" s="18"/>
    </row>
    <row r="76" spans="1:10">
      <c r="A76" s="8"/>
      <c r="B76" s="18"/>
      <c r="C76" s="18"/>
      <c r="D76" s="18"/>
      <c r="E76" s="18"/>
      <c r="F76" s="18"/>
      <c r="G76" s="18"/>
      <c r="H76" s="18"/>
    </row>
    <row r="77" spans="1:10">
      <c r="A77" s="8"/>
      <c r="B77" s="18"/>
      <c r="C77" s="18"/>
      <c r="D77" s="18"/>
      <c r="E77" s="18"/>
      <c r="F77" s="18"/>
      <c r="G77" s="18"/>
      <c r="H77" s="18"/>
    </row>
    <row r="78" spans="1:10">
      <c r="A78" s="8"/>
      <c r="B78" s="18"/>
      <c r="C78" s="18"/>
      <c r="D78" s="18"/>
      <c r="E78" s="18"/>
      <c r="F78" s="18"/>
      <c r="G78" s="18"/>
      <c r="H78" s="18"/>
    </row>
    <row r="79" spans="1:10">
      <c r="A79" s="8"/>
      <c r="B79" s="18"/>
      <c r="C79" s="18"/>
      <c r="D79" s="18"/>
      <c r="E79" s="18"/>
      <c r="F79" s="18"/>
      <c r="G79" s="18"/>
      <c r="H79" s="18"/>
    </row>
    <row r="80" spans="1:10">
      <c r="A80" s="8"/>
      <c r="B80" s="18"/>
      <c r="C80" s="18"/>
      <c r="D80" s="18"/>
      <c r="E80" s="18"/>
      <c r="F80" s="18"/>
      <c r="G80" s="18"/>
      <c r="H80" s="18"/>
    </row>
    <row r="81" spans="1:8">
      <c r="A81" s="8"/>
      <c r="B81" s="18"/>
      <c r="C81" s="18"/>
      <c r="D81" s="18"/>
      <c r="E81" s="18"/>
      <c r="F81" s="18"/>
      <c r="G81" s="18"/>
      <c r="H81" s="18"/>
    </row>
    <row r="82" spans="1:8">
      <c r="A82" s="8"/>
      <c r="B82" s="18"/>
      <c r="C82" s="18"/>
      <c r="D82" s="18"/>
      <c r="E82" s="18"/>
      <c r="F82" s="18"/>
      <c r="G82" s="18"/>
      <c r="H82" s="18"/>
    </row>
    <row r="83" spans="1:8">
      <c r="A83" s="8"/>
      <c r="B83" s="18"/>
      <c r="C83" s="18"/>
      <c r="D83" s="18"/>
      <c r="E83" s="18"/>
      <c r="F83" s="18"/>
      <c r="G83" s="18"/>
      <c r="H83" s="18"/>
    </row>
    <row r="84" spans="1:8">
      <c r="A84" s="8"/>
      <c r="B84" s="18"/>
      <c r="C84" s="18"/>
      <c r="D84" s="18"/>
      <c r="E84" s="18"/>
      <c r="F84" s="18"/>
      <c r="G84" s="18"/>
      <c r="H84" s="18"/>
    </row>
    <row r="85" spans="1:8">
      <c r="A85" s="8"/>
      <c r="B85" s="18"/>
      <c r="C85" s="18"/>
      <c r="D85" s="18"/>
      <c r="E85" s="18"/>
      <c r="F85" s="18"/>
      <c r="G85" s="18"/>
      <c r="H85" s="18"/>
    </row>
    <row r="86" spans="1:8">
      <c r="A86" s="8"/>
      <c r="B86" s="18"/>
      <c r="C86" s="18"/>
      <c r="D86" s="18"/>
      <c r="E86" s="18"/>
      <c r="F86" s="18"/>
      <c r="G86" s="18"/>
      <c r="H86" s="18"/>
    </row>
    <row r="87" spans="1:8">
      <c r="A87" s="8"/>
      <c r="B87" s="18"/>
      <c r="C87" s="18"/>
      <c r="D87" s="18"/>
      <c r="E87" s="18"/>
      <c r="F87" s="18"/>
      <c r="G87" s="18"/>
      <c r="H87" s="18"/>
    </row>
    <row r="88" spans="1:8">
      <c r="A88" s="8"/>
      <c r="B88" s="18"/>
      <c r="C88" s="18"/>
      <c r="D88" s="18"/>
      <c r="E88" s="18"/>
      <c r="F88" s="18"/>
      <c r="G88" s="18"/>
      <c r="H88" s="18"/>
    </row>
    <row r="89" spans="1:8">
      <c r="A89" s="8"/>
      <c r="B89" s="18"/>
      <c r="C89" s="18"/>
      <c r="D89" s="18"/>
      <c r="E89" s="18"/>
      <c r="F89" s="18"/>
      <c r="G89" s="18"/>
      <c r="H89" s="18"/>
    </row>
    <row r="90" spans="1:8">
      <c r="A90" s="8"/>
      <c r="B90" s="18"/>
      <c r="C90" s="18"/>
      <c r="D90" s="18"/>
      <c r="E90" s="18"/>
      <c r="F90" s="18"/>
      <c r="G90" s="18"/>
      <c r="H90" s="18"/>
    </row>
    <row r="91" spans="1:8">
      <c r="A91" s="8"/>
      <c r="B91" s="18"/>
      <c r="C91" s="18"/>
      <c r="D91" s="18"/>
      <c r="E91" s="18"/>
      <c r="F91" s="18"/>
      <c r="G91" s="18"/>
      <c r="H91" s="18"/>
    </row>
    <row r="92" spans="1:8">
      <c r="A92" s="8"/>
      <c r="B92" s="18"/>
      <c r="C92" s="18"/>
      <c r="D92" s="18"/>
      <c r="E92" s="18"/>
      <c r="F92" s="18"/>
      <c r="G92" s="18"/>
      <c r="H92" s="18"/>
    </row>
    <row r="93" spans="1:8">
      <c r="A93" s="8"/>
      <c r="B93" s="18"/>
      <c r="C93" s="18"/>
      <c r="D93" s="18"/>
      <c r="E93" s="18"/>
      <c r="F93" s="18"/>
      <c r="G93" s="18"/>
      <c r="H93" s="18"/>
    </row>
    <row r="94" spans="1:8">
      <c r="A94" s="8"/>
      <c r="B94" s="18"/>
      <c r="C94" s="18"/>
      <c r="D94" s="18"/>
      <c r="E94" s="18"/>
      <c r="F94" s="18"/>
      <c r="G94" s="18"/>
      <c r="H94" s="18"/>
    </row>
    <row r="95" spans="1:8">
      <c r="A95" s="8"/>
      <c r="B95" s="18"/>
      <c r="C95" s="18"/>
      <c r="D95" s="18"/>
      <c r="E95" s="18"/>
      <c r="F95" s="18"/>
      <c r="G95" s="18"/>
      <c r="H95" s="18"/>
    </row>
    <row r="96" spans="1:8">
      <c r="A96" s="8"/>
      <c r="B96" s="18"/>
      <c r="C96" s="18"/>
      <c r="D96" s="18"/>
      <c r="E96" s="18"/>
      <c r="F96" s="18"/>
      <c r="G96" s="18"/>
      <c r="H96" s="18"/>
    </row>
    <row r="97" spans="1:8">
      <c r="A97" s="8"/>
      <c r="B97" s="18"/>
      <c r="C97" s="18"/>
      <c r="D97" s="18"/>
      <c r="E97" s="18"/>
      <c r="F97" s="18"/>
      <c r="G97" s="18"/>
      <c r="H97" s="18"/>
    </row>
    <row r="98" spans="1:8">
      <c r="A98" s="8"/>
      <c r="B98" s="18"/>
      <c r="C98" s="18"/>
      <c r="D98" s="18"/>
      <c r="E98" s="18"/>
      <c r="F98" s="18"/>
      <c r="G98" s="18"/>
      <c r="H98" s="18"/>
    </row>
    <row r="99" spans="1:8">
      <c r="A99" s="8"/>
      <c r="B99" s="18"/>
      <c r="C99" s="18"/>
      <c r="D99" s="18"/>
      <c r="E99" s="18"/>
      <c r="F99" s="18"/>
      <c r="G99" s="18"/>
      <c r="H99" s="18"/>
    </row>
    <row r="100" spans="1:8">
      <c r="A100" s="8"/>
      <c r="B100" s="18"/>
      <c r="C100" s="18"/>
      <c r="D100" s="18"/>
      <c r="E100" s="18"/>
      <c r="F100" s="18"/>
      <c r="G100" s="18"/>
      <c r="H100" s="18"/>
    </row>
    <row r="101" spans="1:8">
      <c r="A101" s="8"/>
      <c r="B101" s="18"/>
      <c r="C101" s="18"/>
      <c r="D101" s="18"/>
      <c r="E101" s="18"/>
      <c r="F101" s="18"/>
      <c r="G101" s="18"/>
      <c r="H101" s="18"/>
    </row>
    <row r="102" spans="1:8">
      <c r="A102" s="8"/>
      <c r="B102" s="18"/>
      <c r="C102" s="18"/>
      <c r="D102" s="18"/>
      <c r="E102" s="18"/>
      <c r="F102" s="18"/>
      <c r="G102" s="18"/>
      <c r="H102" s="18"/>
    </row>
    <row r="103" spans="1:8">
      <c r="A103" s="8"/>
      <c r="B103" s="18"/>
      <c r="C103" s="18"/>
      <c r="D103" s="18"/>
      <c r="E103" s="18"/>
      <c r="F103" s="18"/>
      <c r="G103" s="18"/>
      <c r="H103" s="18"/>
    </row>
    <row r="104" spans="1:8">
      <c r="A104" s="8"/>
      <c r="B104" s="18"/>
      <c r="C104" s="18"/>
      <c r="D104" s="18"/>
      <c r="E104" s="18"/>
      <c r="F104" s="18"/>
      <c r="G104" s="18"/>
      <c r="H104" s="18"/>
    </row>
    <row r="105" spans="1:8">
      <c r="A105" s="8"/>
      <c r="B105" s="18"/>
      <c r="C105" s="18"/>
      <c r="D105" s="18"/>
      <c r="E105" s="18"/>
      <c r="F105" s="18"/>
      <c r="G105" s="18"/>
      <c r="H105" s="18"/>
    </row>
    <row r="106" spans="1:8">
      <c r="A106" s="8"/>
      <c r="B106" s="18"/>
      <c r="C106" s="18"/>
      <c r="D106" s="18"/>
      <c r="E106" s="18"/>
      <c r="F106" s="18"/>
      <c r="G106" s="18"/>
      <c r="H106" s="18"/>
    </row>
    <row r="107" spans="1:8">
      <c r="A107" s="8"/>
      <c r="B107" s="18"/>
      <c r="C107" s="18"/>
      <c r="D107" s="18"/>
      <c r="E107" s="18"/>
      <c r="F107" s="18"/>
      <c r="G107" s="18"/>
      <c r="H107" s="18"/>
    </row>
    <row r="108" spans="1:8">
      <c r="A108" s="8"/>
      <c r="B108" s="18"/>
      <c r="C108" s="18"/>
      <c r="D108" s="18"/>
      <c r="E108" s="18"/>
      <c r="F108" s="18"/>
      <c r="G108" s="18"/>
      <c r="H108" s="18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57"/>
  <sheetViews>
    <sheetView workbookViewId="0">
      <pane ySplit="1" topLeftCell="A2" activePane="bottomLeft" state="frozen"/>
      <selection pane="bottomLeft"/>
    </sheetView>
  </sheetViews>
  <sheetFormatPr baseColWidth="10" defaultRowHeight="14" x14ac:dyDescent="0"/>
  <cols>
    <col min="1" max="1" width="32.5" bestFit="1" customWidth="1"/>
    <col min="2" max="2" width="11.33203125" customWidth="1"/>
    <col min="3" max="3" width="24.1640625" bestFit="1" customWidth="1"/>
    <col min="4" max="4" width="20" customWidth="1"/>
    <col min="5" max="5" width="17" bestFit="1" customWidth="1"/>
    <col min="6" max="6" width="12.6640625" bestFit="1" customWidth="1"/>
    <col min="7" max="7" width="6" bestFit="1" customWidth="1"/>
    <col min="8" max="8" width="9.6640625" bestFit="1" customWidth="1"/>
    <col min="12" max="12" width="6" bestFit="1" customWidth="1"/>
    <col min="13" max="13" width="7" customWidth="1"/>
    <col min="14" max="14" width="13.6640625" bestFit="1" customWidth="1"/>
    <col min="15" max="15" width="7.6640625" bestFit="1" customWidth="1"/>
    <col min="16" max="16" width="53.83203125" bestFit="1" customWidth="1"/>
    <col min="17" max="17" width="49.83203125" bestFit="1" customWidth="1"/>
    <col min="18" max="18" width="3.1640625" customWidth="1"/>
    <col min="20" max="20" width="9" customWidth="1"/>
    <col min="21" max="21" width="2.6640625" customWidth="1"/>
    <col min="24" max="24" width="4.33203125" customWidth="1"/>
    <col min="27" max="27" width="2.5" customWidth="1"/>
  </cols>
  <sheetData>
    <row r="1" spans="1:29" ht="16">
      <c r="A1" s="3" t="s">
        <v>9</v>
      </c>
      <c r="B1" s="3" t="s">
        <v>20</v>
      </c>
      <c r="C1" s="3" t="s">
        <v>21</v>
      </c>
      <c r="D1" s="3" t="s">
        <v>23</v>
      </c>
      <c r="E1" s="3" t="s">
        <v>24</v>
      </c>
      <c r="F1" s="3" t="s">
        <v>10</v>
      </c>
      <c r="G1" s="3" t="s">
        <v>22</v>
      </c>
      <c r="H1" s="3" t="s">
        <v>8</v>
      </c>
      <c r="K1" s="3" t="s">
        <v>8</v>
      </c>
      <c r="L1" s="3" t="s">
        <v>22</v>
      </c>
      <c r="M1" s="3" t="s">
        <v>3466</v>
      </c>
      <c r="N1" s="40" t="s">
        <v>3280</v>
      </c>
      <c r="O1" s="40" t="s">
        <v>3279</v>
      </c>
      <c r="P1" s="3" t="s">
        <v>23</v>
      </c>
      <c r="Q1" s="40" t="s">
        <v>3309</v>
      </c>
      <c r="R1" s="3"/>
      <c r="S1" s="40" t="s">
        <v>3448</v>
      </c>
      <c r="T1" s="40" t="s">
        <v>3318</v>
      </c>
      <c r="V1" s="40" t="s">
        <v>3449</v>
      </c>
      <c r="W1" s="40" t="s">
        <v>3342</v>
      </c>
      <c r="Y1" s="3" t="s">
        <v>3480</v>
      </c>
      <c r="Z1" s="3" t="s">
        <v>3481</v>
      </c>
      <c r="AB1" s="3" t="s">
        <v>3482</v>
      </c>
      <c r="AC1" s="3" t="s">
        <v>3483</v>
      </c>
    </row>
    <row r="2" spans="1:29" ht="15">
      <c r="A2" s="8" t="str">
        <f t="shared" ref="A2:A12" si="0">CONCATENATE("RV_",B2,"_",D2,"_",G2,"_",E2)</f>
        <v>RV_AB110656_Brazil_Cat_1999</v>
      </c>
      <c r="B2" s="6" t="s">
        <v>568</v>
      </c>
      <c r="C2" s="6" t="s">
        <v>565</v>
      </c>
      <c r="D2" s="6" t="s">
        <v>256</v>
      </c>
      <c r="E2" s="6">
        <v>1999</v>
      </c>
      <c r="F2" s="6" t="s">
        <v>13</v>
      </c>
      <c r="G2" s="6" t="s">
        <v>563</v>
      </c>
      <c r="H2" s="7" t="s">
        <v>656</v>
      </c>
      <c r="K2" s="7" t="s">
        <v>656</v>
      </c>
      <c r="L2" s="67" t="s">
        <v>563</v>
      </c>
      <c r="M2" s="132">
        <v>130</v>
      </c>
      <c r="N2" s="66" t="s">
        <v>3276</v>
      </c>
      <c r="O2" s="66">
        <v>12</v>
      </c>
      <c r="P2" s="101" t="s">
        <v>3303</v>
      </c>
      <c r="Q2" s="102" t="s">
        <v>3361</v>
      </c>
      <c r="R2" s="66"/>
      <c r="S2" s="71">
        <v>0.78</v>
      </c>
      <c r="T2" s="135"/>
      <c r="U2" s="135"/>
      <c r="V2" s="71">
        <v>0.78</v>
      </c>
      <c r="W2" s="135"/>
      <c r="Y2" s="143"/>
      <c r="Z2" s="143"/>
      <c r="AA2" s="143"/>
      <c r="AB2" s="143"/>
    </row>
    <row r="3" spans="1:29" ht="15">
      <c r="A3" s="8" t="str">
        <f t="shared" si="0"/>
        <v>RV_AB247408_Brazil_Cat_2003</v>
      </c>
      <c r="B3" s="6" t="s">
        <v>578</v>
      </c>
      <c r="C3" s="6" t="s">
        <v>579</v>
      </c>
      <c r="D3" s="6" t="s">
        <v>256</v>
      </c>
      <c r="E3" s="6">
        <v>2003</v>
      </c>
      <c r="F3" s="6" t="s">
        <v>13</v>
      </c>
      <c r="G3" s="6" t="s">
        <v>563</v>
      </c>
      <c r="H3" s="7" t="s">
        <v>656</v>
      </c>
      <c r="K3" s="7" t="s">
        <v>656</v>
      </c>
      <c r="L3" s="67" t="s">
        <v>563</v>
      </c>
      <c r="M3" s="132">
        <v>128</v>
      </c>
      <c r="N3" s="66" t="s">
        <v>3276</v>
      </c>
      <c r="O3" s="66">
        <v>12</v>
      </c>
      <c r="P3" s="66" t="s">
        <v>1323</v>
      </c>
      <c r="Q3" s="102" t="s">
        <v>3360</v>
      </c>
      <c r="R3" s="66"/>
      <c r="S3" s="71">
        <v>0.76</v>
      </c>
      <c r="T3" s="43"/>
      <c r="U3" s="135"/>
      <c r="V3" s="71">
        <v>0.76</v>
      </c>
      <c r="W3" s="43"/>
      <c r="Y3" s="43">
        <v>0.36</v>
      </c>
      <c r="Z3" s="143"/>
      <c r="AA3" s="143"/>
      <c r="AB3" s="43">
        <v>0.36</v>
      </c>
    </row>
    <row r="4" spans="1:29" ht="15">
      <c r="A4" s="8" t="str">
        <f t="shared" si="0"/>
        <v>RV_AB247409_Brazil_Cat_1998</v>
      </c>
      <c r="B4" s="6" t="s">
        <v>580</v>
      </c>
      <c r="C4" s="6" t="s">
        <v>567</v>
      </c>
      <c r="D4" s="6" t="s">
        <v>256</v>
      </c>
      <c r="E4" s="6">
        <v>1998</v>
      </c>
      <c r="F4" s="6" t="s">
        <v>13</v>
      </c>
      <c r="G4" s="6" t="s">
        <v>563</v>
      </c>
      <c r="H4" s="7" t="s">
        <v>656</v>
      </c>
      <c r="K4" s="7" t="s">
        <v>656</v>
      </c>
      <c r="L4" s="67" t="s">
        <v>563</v>
      </c>
      <c r="M4" s="132">
        <v>223</v>
      </c>
      <c r="N4" s="66" t="s">
        <v>3276</v>
      </c>
      <c r="O4" s="67">
        <v>50</v>
      </c>
      <c r="P4" s="66" t="s">
        <v>180</v>
      </c>
      <c r="Q4" s="99" t="s">
        <v>3358</v>
      </c>
      <c r="R4" s="66"/>
      <c r="S4" s="71">
        <v>0.65</v>
      </c>
      <c r="T4" s="43"/>
      <c r="U4" s="135"/>
      <c r="V4" s="71">
        <v>0.65</v>
      </c>
      <c r="W4" s="43"/>
      <c r="Y4" s="43"/>
      <c r="Z4" s="143"/>
      <c r="AA4" s="143"/>
      <c r="AB4" s="43"/>
    </row>
    <row r="5" spans="1:29" ht="15">
      <c r="A5" s="8" t="str">
        <f t="shared" si="0"/>
        <v>RV_AB276309_Brazil_Cat_1999</v>
      </c>
      <c r="B5" s="6" t="s">
        <v>606</v>
      </c>
      <c r="C5" s="6" t="s">
        <v>600</v>
      </c>
      <c r="D5" s="6" t="s">
        <v>256</v>
      </c>
      <c r="E5" s="6">
        <v>1999</v>
      </c>
      <c r="F5" s="6" t="s">
        <v>13</v>
      </c>
      <c r="G5" s="6" t="s">
        <v>563</v>
      </c>
      <c r="H5" s="7" t="s">
        <v>656</v>
      </c>
      <c r="K5" s="7" t="s">
        <v>656</v>
      </c>
      <c r="L5" s="67" t="s">
        <v>563</v>
      </c>
      <c r="M5" s="132">
        <v>1705</v>
      </c>
      <c r="N5" s="66" t="s">
        <v>3276</v>
      </c>
      <c r="O5" s="67">
        <v>7</v>
      </c>
      <c r="P5" s="66" t="s">
        <v>3304</v>
      </c>
      <c r="Q5" s="102" t="s">
        <v>3359</v>
      </c>
      <c r="R5" s="66"/>
      <c r="S5" s="71">
        <v>0.32919636363636362</v>
      </c>
      <c r="T5" s="71"/>
      <c r="U5" s="135"/>
      <c r="V5" s="71">
        <v>0.32919636363636362</v>
      </c>
      <c r="W5" s="71"/>
      <c r="Y5" s="43">
        <v>6.0999999999999999E-2</v>
      </c>
      <c r="Z5" s="143"/>
      <c r="AA5" s="143"/>
      <c r="AB5" s="43">
        <v>6.0999999999999999E-2</v>
      </c>
    </row>
    <row r="6" spans="1:29" ht="15">
      <c r="A6" s="8" t="str">
        <f t="shared" si="0"/>
        <v>RV_AB276310_Brazil_Cat_1999</v>
      </c>
      <c r="B6" s="6" t="s">
        <v>607</v>
      </c>
      <c r="C6" s="6" t="s">
        <v>608</v>
      </c>
      <c r="D6" s="6" t="s">
        <v>256</v>
      </c>
      <c r="E6" s="6">
        <v>1999</v>
      </c>
      <c r="F6" s="6" t="s">
        <v>13</v>
      </c>
      <c r="G6" s="6" t="s">
        <v>563</v>
      </c>
      <c r="H6" s="7" t="s">
        <v>656</v>
      </c>
      <c r="K6" s="7" t="s">
        <v>656</v>
      </c>
      <c r="L6" s="67" t="s">
        <v>563</v>
      </c>
      <c r="M6" s="132">
        <v>555</v>
      </c>
      <c r="N6" s="66" t="s">
        <v>3276</v>
      </c>
      <c r="O6" s="67">
        <v>38</v>
      </c>
      <c r="P6" s="66" t="s">
        <v>3305</v>
      </c>
      <c r="Q6" s="102" t="s">
        <v>3357</v>
      </c>
      <c r="R6" s="66"/>
      <c r="S6" s="71">
        <v>0.57999999999999996</v>
      </c>
      <c r="T6" s="43"/>
      <c r="U6" s="135"/>
      <c r="V6" s="71">
        <v>0.57999999999999996</v>
      </c>
      <c r="W6" s="43"/>
      <c r="Y6" s="43">
        <v>0.06</v>
      </c>
      <c r="Z6" s="143"/>
      <c r="AA6" s="143"/>
      <c r="AB6" s="43">
        <v>0.06</v>
      </c>
    </row>
    <row r="7" spans="1:29" ht="15">
      <c r="A7" s="8" t="str">
        <f t="shared" si="0"/>
        <v>RV_AY353858_Russia_Cat_Unknown</v>
      </c>
      <c r="B7" s="6" t="s">
        <v>610</v>
      </c>
      <c r="C7" s="6" t="s">
        <v>611</v>
      </c>
      <c r="D7" s="6" t="s">
        <v>187</v>
      </c>
      <c r="E7" s="14" t="s">
        <v>11</v>
      </c>
      <c r="F7" s="6" t="s">
        <v>13</v>
      </c>
      <c r="G7" s="6" t="s">
        <v>563</v>
      </c>
      <c r="H7" s="7" t="s">
        <v>656</v>
      </c>
      <c r="K7" s="7" t="s">
        <v>656</v>
      </c>
      <c r="L7" s="67" t="s">
        <v>563</v>
      </c>
      <c r="M7" s="132">
        <v>596</v>
      </c>
      <c r="N7" s="66" t="s">
        <v>3276</v>
      </c>
      <c r="O7" s="67">
        <v>38</v>
      </c>
      <c r="P7" s="66" t="s">
        <v>3305</v>
      </c>
      <c r="Q7" s="102" t="s">
        <v>3357</v>
      </c>
      <c r="R7" s="66"/>
      <c r="S7" s="71">
        <v>0.7</v>
      </c>
      <c r="T7" s="43">
        <f>AVERAGE(S6:S7)</f>
        <v>0.6399999999999999</v>
      </c>
      <c r="U7" s="135"/>
      <c r="V7" s="71">
        <v>0.7</v>
      </c>
      <c r="W7" s="43">
        <f>AVERAGE(V6:V7)</f>
        <v>0.6399999999999999</v>
      </c>
      <c r="Y7" s="43">
        <v>0.06</v>
      </c>
      <c r="Z7" s="43">
        <f>AVERAGE(Y6:Y7)</f>
        <v>0.06</v>
      </c>
      <c r="AA7" s="143"/>
      <c r="AB7" s="43">
        <v>0.06</v>
      </c>
      <c r="AC7" s="43">
        <f>AVERAGE(AB6:AB7)</f>
        <v>0.06</v>
      </c>
    </row>
    <row r="8" spans="1:29" ht="15">
      <c r="A8" s="8" t="str">
        <f t="shared" si="0"/>
        <v>RV_AY353875_Russia_Cat_Unknown</v>
      </c>
      <c r="B8" s="6" t="s">
        <v>612</v>
      </c>
      <c r="C8" s="6" t="s">
        <v>609</v>
      </c>
      <c r="D8" s="6" t="s">
        <v>187</v>
      </c>
      <c r="E8" s="14" t="s">
        <v>11</v>
      </c>
      <c r="F8" s="6" t="s">
        <v>13</v>
      </c>
      <c r="G8" s="6" t="s">
        <v>563</v>
      </c>
      <c r="H8" s="7" t="s">
        <v>656</v>
      </c>
    </row>
    <row r="9" spans="1:29" ht="18">
      <c r="A9" s="8" t="str">
        <f t="shared" si="0"/>
        <v>RV_EU918626_Brazil_Cat_2003</v>
      </c>
      <c r="B9" s="6" t="s">
        <v>640</v>
      </c>
      <c r="C9" s="6" t="s">
        <v>641</v>
      </c>
      <c r="D9" s="6" t="s">
        <v>256</v>
      </c>
      <c r="E9" s="6">
        <v>2003</v>
      </c>
      <c r="F9" s="6" t="s">
        <v>13</v>
      </c>
      <c r="G9" s="6" t="s">
        <v>563</v>
      </c>
      <c r="H9" s="7" t="s">
        <v>656</v>
      </c>
      <c r="Q9" s="97" t="s">
        <v>3322</v>
      </c>
      <c r="S9" s="41">
        <f>AVERAGE(S2:S7)</f>
        <v>0.63319939393939395</v>
      </c>
      <c r="T9" s="41">
        <v>0.64</v>
      </c>
      <c r="V9" s="41">
        <f>AVERAGE(V2:V7)</f>
        <v>0.63319939393939395</v>
      </c>
      <c r="W9" s="41">
        <v>0.64</v>
      </c>
      <c r="Y9" s="41">
        <f>AVERAGE(Y2:Y7)</f>
        <v>0.13524999999999998</v>
      </c>
      <c r="Z9" s="41">
        <v>0.06</v>
      </c>
      <c r="AB9" s="41">
        <f>AVERAGE(AB2:AB7)</f>
        <v>0.13524999999999998</v>
      </c>
      <c r="AC9" s="41">
        <v>0.06</v>
      </c>
    </row>
    <row r="10" spans="1:29" ht="18">
      <c r="A10" s="8" t="str">
        <f t="shared" si="0"/>
        <v>RV_EU918627_Brazil_Cat_2003</v>
      </c>
      <c r="B10" s="6" t="s">
        <v>642</v>
      </c>
      <c r="C10" s="6" t="s">
        <v>643</v>
      </c>
      <c r="D10" s="6" t="s">
        <v>256</v>
      </c>
      <c r="E10" s="6">
        <v>2003</v>
      </c>
      <c r="F10" s="6" t="s">
        <v>13</v>
      </c>
      <c r="G10" s="6" t="s">
        <v>563</v>
      </c>
      <c r="H10" s="7" t="s">
        <v>656</v>
      </c>
      <c r="Q10" s="97" t="s">
        <v>7</v>
      </c>
      <c r="S10" s="98">
        <f>STDEV(S2:S7)/SQRT(6)</f>
        <v>6.7730202745921675E-2</v>
      </c>
      <c r="T10" s="98">
        <f>STDEV(S6:S7)/SQRT(2)</f>
        <v>0.06</v>
      </c>
      <c r="V10" s="98">
        <f>STDEV(V2:V7)/SQRT(6)</f>
        <v>6.7730202745921675E-2</v>
      </c>
      <c r="W10" s="98">
        <f>STDEV(V6:V7)/SQRT(2)</f>
        <v>0.06</v>
      </c>
      <c r="Y10" s="98">
        <f>STDEV(Y2:Y7)/SQRT(4)</f>
        <v>7.4917037448099882E-2</v>
      </c>
      <c r="Z10" s="98">
        <f>STDEV(Y6:Y7)/SQRT(2)</f>
        <v>0</v>
      </c>
      <c r="AB10" s="98">
        <f>STDEV(AB2:AB7)/SQRT(4)</f>
        <v>7.4917037448099882E-2</v>
      </c>
      <c r="AC10" s="98">
        <f>STDEV(AB6:AB7)/SQRT(2)</f>
        <v>0</v>
      </c>
    </row>
    <row r="11" spans="1:29" ht="15">
      <c r="A11" s="8" t="str">
        <f t="shared" si="0"/>
        <v>RV_FJ545660_SierraLeone_Cat_1997</v>
      </c>
      <c r="B11" s="6" t="s">
        <v>648</v>
      </c>
      <c r="C11" s="6" t="s">
        <v>649</v>
      </c>
      <c r="D11" s="6" t="s">
        <v>636</v>
      </c>
      <c r="E11" s="6">
        <v>1997</v>
      </c>
      <c r="F11" s="6" t="s">
        <v>13</v>
      </c>
      <c r="G11" s="6" t="s">
        <v>563</v>
      </c>
      <c r="H11" s="7" t="s">
        <v>656</v>
      </c>
    </row>
    <row r="12" spans="1:29" ht="15">
      <c r="A12" s="8" t="str">
        <f t="shared" si="0"/>
        <v>RV_FJ545673_Benin_Cat_1986</v>
      </c>
      <c r="B12" s="6" t="s">
        <v>650</v>
      </c>
      <c r="C12" s="6" t="s">
        <v>651</v>
      </c>
      <c r="D12" s="6" t="s">
        <v>652</v>
      </c>
      <c r="E12" s="6">
        <v>1986</v>
      </c>
      <c r="F12" s="6" t="s">
        <v>13</v>
      </c>
      <c r="G12" s="6" t="s">
        <v>563</v>
      </c>
      <c r="H12" s="7" t="s">
        <v>656</v>
      </c>
    </row>
    <row r="13" spans="1:29" ht="15">
      <c r="A13" s="25"/>
      <c r="B13" s="26"/>
      <c r="C13" s="26"/>
      <c r="D13" s="26"/>
      <c r="E13" s="26"/>
      <c r="F13" s="26"/>
      <c r="G13" s="26"/>
      <c r="H13" s="27"/>
    </row>
    <row r="14" spans="1:29" ht="15">
      <c r="A14" s="8" t="str">
        <f t="shared" ref="A14:A48" si="1">CONCATENATE("RV_",B14,"_",D14,"_",G14,"_",E14)</f>
        <v>RV_AB041968_SriLanka_Cat_1996</v>
      </c>
      <c r="B14" s="6" t="s">
        <v>561</v>
      </c>
      <c r="C14" s="6" t="s">
        <v>562</v>
      </c>
      <c r="D14" s="6" t="s">
        <v>381</v>
      </c>
      <c r="E14" s="6">
        <v>1996</v>
      </c>
      <c r="F14" s="6" t="s">
        <v>12</v>
      </c>
      <c r="G14" s="6" t="s">
        <v>563</v>
      </c>
      <c r="H14" s="7" t="s">
        <v>656</v>
      </c>
    </row>
    <row r="15" spans="1:29" ht="15">
      <c r="A15" s="8" t="str">
        <f t="shared" si="1"/>
        <v>RV_AB083793_Brazil_Cat_1999</v>
      </c>
      <c r="B15" s="6" t="s">
        <v>564</v>
      </c>
      <c r="C15" s="6" t="s">
        <v>565</v>
      </c>
      <c r="D15" s="6" t="s">
        <v>256</v>
      </c>
      <c r="E15" s="6">
        <v>1999</v>
      </c>
      <c r="F15" s="6" t="s">
        <v>12</v>
      </c>
      <c r="G15" s="6" t="s">
        <v>563</v>
      </c>
      <c r="H15" s="7" t="s">
        <v>656</v>
      </c>
    </row>
    <row r="16" spans="1:29" ht="15">
      <c r="A16" s="8" t="str">
        <f t="shared" si="1"/>
        <v>RV_AB083794_Brazil_Cat_1998</v>
      </c>
      <c r="B16" s="6" t="s">
        <v>566</v>
      </c>
      <c r="C16" s="6" t="s">
        <v>567</v>
      </c>
      <c r="D16" s="6" t="s">
        <v>256</v>
      </c>
      <c r="E16" s="6">
        <v>1998</v>
      </c>
      <c r="F16" s="6" t="s">
        <v>12</v>
      </c>
      <c r="G16" s="6" t="s">
        <v>563</v>
      </c>
      <c r="H16" s="7" t="s">
        <v>656</v>
      </c>
    </row>
    <row r="17" spans="1:19" ht="16" customHeight="1">
      <c r="A17" s="8" t="str">
        <f t="shared" si="1"/>
        <v>RV_AB154208_Indonesia_Cat_2001</v>
      </c>
      <c r="B17" s="6" t="s">
        <v>569</v>
      </c>
      <c r="C17" s="6" t="s">
        <v>570</v>
      </c>
      <c r="D17" s="6" t="s">
        <v>571</v>
      </c>
      <c r="E17" s="6">
        <v>2001</v>
      </c>
      <c r="F17" s="6" t="s">
        <v>12</v>
      </c>
      <c r="G17" s="6" t="s">
        <v>563</v>
      </c>
      <c r="H17" s="7" t="s">
        <v>656</v>
      </c>
    </row>
    <row r="18" spans="1:19" ht="15">
      <c r="A18" s="8" t="str">
        <f t="shared" si="1"/>
        <v>RV_AB154209_Indonesia_Cat_2001</v>
      </c>
      <c r="B18" s="6" t="s">
        <v>572</v>
      </c>
      <c r="C18" s="6" t="s">
        <v>573</v>
      </c>
      <c r="D18" s="6" t="s">
        <v>571</v>
      </c>
      <c r="E18" s="6">
        <v>2001</v>
      </c>
      <c r="F18" s="6" t="s">
        <v>12</v>
      </c>
      <c r="G18" s="6" t="s">
        <v>563</v>
      </c>
      <c r="H18" s="7" t="s">
        <v>656</v>
      </c>
    </row>
    <row r="19" spans="1:19" ht="16">
      <c r="A19" s="8" t="str">
        <f t="shared" si="1"/>
        <v>RV_AB154210_Indonesia_Cat_2001</v>
      </c>
      <c r="B19" s="6" t="s">
        <v>574</v>
      </c>
      <c r="C19" s="6" t="s">
        <v>575</v>
      </c>
      <c r="D19" s="6" t="s">
        <v>571</v>
      </c>
      <c r="E19" s="6">
        <v>2001</v>
      </c>
      <c r="F19" s="6" t="s">
        <v>12</v>
      </c>
      <c r="G19" s="6" t="s">
        <v>563</v>
      </c>
      <c r="H19" s="7" t="s">
        <v>656</v>
      </c>
      <c r="K19" s="75"/>
      <c r="L19" s="75"/>
      <c r="M19" s="75"/>
    </row>
    <row r="20" spans="1:19" ht="16">
      <c r="A20" s="8" t="str">
        <f t="shared" si="1"/>
        <v>RV_AB154211_Indonesia_Cat_2002</v>
      </c>
      <c r="B20" s="6" t="s">
        <v>576</v>
      </c>
      <c r="C20" s="6" t="s">
        <v>577</v>
      </c>
      <c r="D20" s="6" t="s">
        <v>571</v>
      </c>
      <c r="E20" s="6">
        <v>2002</v>
      </c>
      <c r="F20" s="6" t="s">
        <v>12</v>
      </c>
      <c r="G20" s="6" t="s">
        <v>563</v>
      </c>
      <c r="H20" s="7" t="s">
        <v>656</v>
      </c>
      <c r="K20" s="75"/>
      <c r="L20" s="75"/>
      <c r="M20" s="75"/>
      <c r="O20" s="44"/>
      <c r="P20" s="34"/>
      <c r="Q20" s="34"/>
      <c r="R20" s="34"/>
    </row>
    <row r="21" spans="1:19" ht="16">
      <c r="A21" s="8" t="str">
        <f t="shared" si="1"/>
        <v>RV_AB263293_Brazil_Cat_1999</v>
      </c>
      <c r="B21" s="6" t="s">
        <v>581</v>
      </c>
      <c r="C21" s="6" t="s">
        <v>582</v>
      </c>
      <c r="D21" s="6" t="s">
        <v>256</v>
      </c>
      <c r="E21" s="6">
        <v>1999</v>
      </c>
      <c r="F21" s="6" t="s">
        <v>12</v>
      </c>
      <c r="G21" s="6" t="s">
        <v>563</v>
      </c>
      <c r="H21" s="7" t="s">
        <v>656</v>
      </c>
      <c r="K21" s="75"/>
      <c r="L21" s="75"/>
      <c r="M21" s="75"/>
      <c r="O21" s="34"/>
      <c r="S21" s="35"/>
    </row>
    <row r="22" spans="1:19" ht="16">
      <c r="A22" s="8" t="str">
        <f t="shared" si="1"/>
        <v>RV_AB263296_Brazil_Cat_1998</v>
      </c>
      <c r="B22" s="6" t="s">
        <v>583</v>
      </c>
      <c r="C22" s="6" t="s">
        <v>584</v>
      </c>
      <c r="D22" s="6" t="s">
        <v>256</v>
      </c>
      <c r="E22" s="6">
        <v>1998</v>
      </c>
      <c r="F22" s="6" t="s">
        <v>12</v>
      </c>
      <c r="G22" s="6" t="s">
        <v>563</v>
      </c>
      <c r="H22" s="7" t="s">
        <v>656</v>
      </c>
      <c r="K22" s="75"/>
      <c r="L22" s="75"/>
      <c r="M22" s="75"/>
      <c r="O22" s="44"/>
      <c r="P22" s="34"/>
      <c r="Q22" s="34"/>
      <c r="R22" s="34"/>
    </row>
    <row r="23" spans="1:19" ht="16">
      <c r="A23" s="8" t="str">
        <f t="shared" si="1"/>
        <v>RV_AB263299_Brazil_Cat_1989</v>
      </c>
      <c r="B23" s="6" t="s">
        <v>585</v>
      </c>
      <c r="C23" s="6" t="s">
        <v>586</v>
      </c>
      <c r="D23" s="6" t="s">
        <v>256</v>
      </c>
      <c r="E23" s="6">
        <v>1989</v>
      </c>
      <c r="F23" s="6" t="s">
        <v>12</v>
      </c>
      <c r="G23" s="6" t="s">
        <v>563</v>
      </c>
      <c r="H23" s="7" t="s">
        <v>656</v>
      </c>
      <c r="K23" s="75"/>
      <c r="L23" s="75"/>
      <c r="M23" s="75"/>
      <c r="P23" s="34"/>
      <c r="Q23" s="34"/>
      <c r="R23" s="34"/>
      <c r="S23" s="35"/>
    </row>
    <row r="24" spans="1:19" ht="16">
      <c r="A24" s="8" t="str">
        <f t="shared" si="1"/>
        <v>RV_AB263301_Brazil_Cat_1999</v>
      </c>
      <c r="B24" s="6" t="s">
        <v>587</v>
      </c>
      <c r="C24" s="6" t="s">
        <v>588</v>
      </c>
      <c r="D24" s="6" t="s">
        <v>256</v>
      </c>
      <c r="E24" s="6">
        <v>1999</v>
      </c>
      <c r="F24" s="6" t="s">
        <v>12</v>
      </c>
      <c r="G24" s="6" t="s">
        <v>563</v>
      </c>
      <c r="H24" s="7" t="s">
        <v>656</v>
      </c>
      <c r="K24" s="75"/>
      <c r="L24" s="75"/>
      <c r="M24" s="75"/>
      <c r="P24" s="34"/>
      <c r="Q24" s="34"/>
      <c r="R24" s="34"/>
      <c r="S24" s="35"/>
    </row>
    <row r="25" spans="1:19" ht="16">
      <c r="A25" s="8" t="str">
        <f t="shared" si="1"/>
        <v>RV_AB263302_Brazil_Cat_1999</v>
      </c>
      <c r="B25" s="6" t="s">
        <v>589</v>
      </c>
      <c r="C25" s="6" t="s">
        <v>590</v>
      </c>
      <c r="D25" s="6" t="s">
        <v>256</v>
      </c>
      <c r="E25" s="6">
        <v>1999</v>
      </c>
      <c r="F25" s="6" t="s">
        <v>12</v>
      </c>
      <c r="G25" s="6" t="s">
        <v>563</v>
      </c>
      <c r="H25" s="7" t="s">
        <v>656</v>
      </c>
      <c r="K25" s="75"/>
      <c r="L25" s="75"/>
      <c r="M25" s="75"/>
      <c r="P25" s="34"/>
      <c r="Q25" s="34"/>
      <c r="R25" s="34"/>
      <c r="S25" s="35"/>
    </row>
    <row r="26" spans="1:19" ht="16">
      <c r="A26" s="8" t="str">
        <f t="shared" si="1"/>
        <v>RV_AB263303_Brazil_Cat_1999</v>
      </c>
      <c r="B26" s="6" t="s">
        <v>591</v>
      </c>
      <c r="C26" s="6" t="s">
        <v>592</v>
      </c>
      <c r="D26" s="6" t="s">
        <v>256</v>
      </c>
      <c r="E26" s="6">
        <v>1999</v>
      </c>
      <c r="F26" s="6" t="s">
        <v>12</v>
      </c>
      <c r="G26" s="6" t="s">
        <v>563</v>
      </c>
      <c r="H26" s="7" t="s">
        <v>656</v>
      </c>
      <c r="K26" s="75"/>
      <c r="L26" s="75"/>
      <c r="M26" s="75"/>
      <c r="P26" s="34"/>
      <c r="Q26" s="34"/>
      <c r="R26" s="34"/>
    </row>
    <row r="27" spans="1:19" ht="16">
      <c r="A27" s="8" t="str">
        <f t="shared" si="1"/>
        <v>RV_AB263305_Brazil_Cat_1999</v>
      </c>
      <c r="B27" s="6" t="s">
        <v>593</v>
      </c>
      <c r="C27" s="6" t="s">
        <v>594</v>
      </c>
      <c r="D27" s="6" t="s">
        <v>256</v>
      </c>
      <c r="E27" s="6">
        <v>1999</v>
      </c>
      <c r="F27" s="6" t="s">
        <v>12</v>
      </c>
      <c r="G27" s="6" t="s">
        <v>563</v>
      </c>
      <c r="H27" s="7" t="s">
        <v>656</v>
      </c>
      <c r="K27" s="75"/>
      <c r="L27" s="75"/>
      <c r="M27" s="75"/>
      <c r="P27" s="34"/>
      <c r="Q27" s="34"/>
      <c r="R27" s="34"/>
      <c r="S27" s="35"/>
    </row>
    <row r="28" spans="1:19" ht="16">
      <c r="A28" s="8" t="str">
        <f t="shared" si="1"/>
        <v>RV_AB263306_Brazil_Cat_1999</v>
      </c>
      <c r="B28" s="6" t="s">
        <v>595</v>
      </c>
      <c r="C28" s="6" t="s">
        <v>596</v>
      </c>
      <c r="D28" s="6" t="s">
        <v>256</v>
      </c>
      <c r="E28" s="6">
        <v>1999</v>
      </c>
      <c r="F28" s="6" t="s">
        <v>12</v>
      </c>
      <c r="G28" s="6" t="s">
        <v>563</v>
      </c>
      <c r="H28" s="7" t="s">
        <v>656</v>
      </c>
      <c r="K28" s="75"/>
      <c r="L28" s="75"/>
      <c r="M28" s="75"/>
      <c r="P28" s="34"/>
      <c r="Q28" s="34"/>
      <c r="R28" s="34"/>
      <c r="S28" s="35"/>
    </row>
    <row r="29" spans="1:19" ht="16">
      <c r="A29" s="8" t="str">
        <f t="shared" si="1"/>
        <v>RV_AB263307_Brazil_Cat_1999</v>
      </c>
      <c r="B29" s="6" t="s">
        <v>597</v>
      </c>
      <c r="C29" s="6" t="s">
        <v>598</v>
      </c>
      <c r="D29" s="6" t="s">
        <v>256</v>
      </c>
      <c r="E29" s="6">
        <v>1999</v>
      </c>
      <c r="F29" s="6" t="s">
        <v>12</v>
      </c>
      <c r="G29" s="6" t="s">
        <v>563</v>
      </c>
      <c r="H29" s="7" t="s">
        <v>656</v>
      </c>
      <c r="K29" s="75"/>
      <c r="L29" s="75"/>
      <c r="M29" s="75"/>
    </row>
    <row r="30" spans="1:19" ht="16">
      <c r="A30" s="8" t="str">
        <f t="shared" si="1"/>
        <v>RV_AB263315_Brazil_Cat_1999</v>
      </c>
      <c r="B30" s="6" t="s">
        <v>599</v>
      </c>
      <c r="C30" s="6" t="s">
        <v>600</v>
      </c>
      <c r="D30" s="6" t="s">
        <v>256</v>
      </c>
      <c r="E30" s="6">
        <v>1999</v>
      </c>
      <c r="F30" s="6" t="s">
        <v>12</v>
      </c>
      <c r="G30" s="6" t="s">
        <v>563</v>
      </c>
      <c r="H30" s="7" t="s">
        <v>656</v>
      </c>
      <c r="K30" s="75"/>
      <c r="L30" s="75"/>
      <c r="M30" s="75"/>
    </row>
    <row r="31" spans="1:19" ht="16">
      <c r="A31" s="8" t="str">
        <f t="shared" si="1"/>
        <v>RV_AB263318_Brazil_Cat_2000</v>
      </c>
      <c r="B31" s="6" t="s">
        <v>601</v>
      </c>
      <c r="C31" s="6" t="s">
        <v>602</v>
      </c>
      <c r="D31" s="6" t="s">
        <v>256</v>
      </c>
      <c r="E31" s="6">
        <v>2000</v>
      </c>
      <c r="F31" s="6" t="s">
        <v>12</v>
      </c>
      <c r="G31" s="6" t="s">
        <v>563</v>
      </c>
      <c r="H31" s="7" t="s">
        <v>656</v>
      </c>
      <c r="K31" s="75"/>
      <c r="L31" s="75"/>
      <c r="M31" s="75"/>
    </row>
    <row r="32" spans="1:19" ht="16">
      <c r="A32" s="8" t="str">
        <f t="shared" si="1"/>
        <v>RV_AB263325_Brazil_Cat_2001</v>
      </c>
      <c r="B32" s="6" t="s">
        <v>603</v>
      </c>
      <c r="C32" s="6" t="s">
        <v>604</v>
      </c>
      <c r="D32" s="6" t="s">
        <v>256</v>
      </c>
      <c r="E32" s="6">
        <v>2001</v>
      </c>
      <c r="F32" s="6" t="s">
        <v>12</v>
      </c>
      <c r="G32" s="6" t="s">
        <v>563</v>
      </c>
      <c r="H32" s="7" t="s">
        <v>656</v>
      </c>
      <c r="K32" s="75"/>
      <c r="L32" s="75"/>
      <c r="M32" s="75"/>
    </row>
    <row r="33" spans="1:13" ht="16">
      <c r="A33" s="8" t="str">
        <f t="shared" si="1"/>
        <v>RV_AB263330_Brazil_Cat_2003</v>
      </c>
      <c r="B33" s="6" t="s">
        <v>605</v>
      </c>
      <c r="C33" s="6" t="s">
        <v>579</v>
      </c>
      <c r="D33" s="6" t="s">
        <v>256</v>
      </c>
      <c r="E33" s="6">
        <v>2003</v>
      </c>
      <c r="F33" s="6" t="s">
        <v>12</v>
      </c>
      <c r="G33" s="6" t="s">
        <v>563</v>
      </c>
      <c r="H33" s="7" t="s">
        <v>656</v>
      </c>
      <c r="K33" s="75"/>
      <c r="L33" s="75"/>
      <c r="M33" s="75"/>
    </row>
    <row r="34" spans="1:13" ht="16">
      <c r="A34" s="8" t="str">
        <f t="shared" si="1"/>
        <v>RV_DQ837386_Israel_Cat_1996</v>
      </c>
      <c r="B34" s="6" t="s">
        <v>614</v>
      </c>
      <c r="C34" s="6" t="s">
        <v>615</v>
      </c>
      <c r="D34" s="6" t="s">
        <v>15</v>
      </c>
      <c r="E34" s="6">
        <v>1996</v>
      </c>
      <c r="F34" s="6" t="s">
        <v>12</v>
      </c>
      <c r="G34" s="6" t="s">
        <v>563</v>
      </c>
      <c r="H34" s="7" t="s">
        <v>656</v>
      </c>
      <c r="K34" s="75"/>
      <c r="L34" s="75"/>
      <c r="M34" s="75"/>
    </row>
    <row r="35" spans="1:13" ht="16">
      <c r="A35" s="8" t="str">
        <f t="shared" si="1"/>
        <v>RV_DQ837449_Israel_Cat_1998</v>
      </c>
      <c r="B35" s="6" t="s">
        <v>616</v>
      </c>
      <c r="C35" s="6" t="s">
        <v>617</v>
      </c>
      <c r="D35" s="6" t="s">
        <v>15</v>
      </c>
      <c r="E35" s="6">
        <v>1998</v>
      </c>
      <c r="F35" s="6" t="s">
        <v>12</v>
      </c>
      <c r="G35" s="6" t="s">
        <v>563</v>
      </c>
      <c r="H35" s="7" t="s">
        <v>656</v>
      </c>
      <c r="K35" s="75"/>
      <c r="L35" s="75"/>
      <c r="M35" s="75"/>
    </row>
    <row r="36" spans="1:13" ht="16">
      <c r="A36" s="8" t="str">
        <f t="shared" si="1"/>
        <v>RV_DQ900557_Tanzania_Cat_1997</v>
      </c>
      <c r="B36" s="6" t="s">
        <v>618</v>
      </c>
      <c r="C36" s="6" t="s">
        <v>619</v>
      </c>
      <c r="D36" s="6" t="s">
        <v>214</v>
      </c>
      <c r="E36" s="6">
        <v>1997</v>
      </c>
      <c r="F36" s="6" t="s">
        <v>12</v>
      </c>
      <c r="G36" s="6" t="s">
        <v>563</v>
      </c>
      <c r="H36" s="7" t="s">
        <v>656</v>
      </c>
      <c r="K36" s="75"/>
      <c r="L36" s="75"/>
      <c r="M36" s="75"/>
    </row>
    <row r="37" spans="1:13" ht="16">
      <c r="A37" s="8" t="str">
        <f t="shared" si="1"/>
        <v>RV_EF152237_Brazil_Cat_2003</v>
      </c>
      <c r="B37" s="6" t="s">
        <v>620</v>
      </c>
      <c r="C37" s="6" t="s">
        <v>621</v>
      </c>
      <c r="D37" s="6" t="s">
        <v>256</v>
      </c>
      <c r="E37" s="6">
        <v>2003</v>
      </c>
      <c r="F37" s="6" t="s">
        <v>12</v>
      </c>
      <c r="G37" s="6" t="s">
        <v>563</v>
      </c>
      <c r="H37" s="7" t="s">
        <v>656</v>
      </c>
      <c r="L37" s="75"/>
      <c r="M37" s="75"/>
    </row>
    <row r="38" spans="1:13" ht="16">
      <c r="A38" s="8" t="str">
        <f t="shared" si="1"/>
        <v>RV_EF152238_Brazil_Cat_2003</v>
      </c>
      <c r="B38" s="6" t="s">
        <v>622</v>
      </c>
      <c r="C38" s="6" t="s">
        <v>623</v>
      </c>
      <c r="D38" s="6" t="s">
        <v>256</v>
      </c>
      <c r="E38" s="6">
        <v>2003</v>
      </c>
      <c r="F38" s="6" t="s">
        <v>12</v>
      </c>
      <c r="G38" s="6" t="s">
        <v>563</v>
      </c>
      <c r="H38" s="7" t="s">
        <v>656</v>
      </c>
      <c r="L38" s="75"/>
      <c r="M38" s="75"/>
    </row>
    <row r="39" spans="1:13" ht="16">
      <c r="A39" s="8" t="str">
        <f t="shared" si="1"/>
        <v>RV_EF152239_Brazil_Cat_2003</v>
      </c>
      <c r="B39" s="6" t="s">
        <v>624</v>
      </c>
      <c r="C39" s="6" t="s">
        <v>625</v>
      </c>
      <c r="D39" s="6" t="s">
        <v>256</v>
      </c>
      <c r="E39" s="6">
        <v>2003</v>
      </c>
      <c r="F39" s="6" t="s">
        <v>12</v>
      </c>
      <c r="G39" s="6" t="s">
        <v>563</v>
      </c>
      <c r="H39" s="7" t="s">
        <v>656</v>
      </c>
      <c r="L39" s="75"/>
      <c r="M39" s="75"/>
    </row>
    <row r="40" spans="1:13" ht="16">
      <c r="A40" s="8" t="str">
        <f t="shared" si="1"/>
        <v>RV_EF152240_Brazil_Cat_2003</v>
      </c>
      <c r="B40" s="6" t="s">
        <v>626</v>
      </c>
      <c r="C40" s="6" t="s">
        <v>627</v>
      </c>
      <c r="D40" s="6" t="s">
        <v>256</v>
      </c>
      <c r="E40" s="6">
        <v>2003</v>
      </c>
      <c r="F40" s="6" t="s">
        <v>12</v>
      </c>
      <c r="G40" s="6" t="s">
        <v>563</v>
      </c>
      <c r="H40" s="7" t="s">
        <v>656</v>
      </c>
      <c r="L40" s="75"/>
      <c r="M40" s="75"/>
    </row>
    <row r="41" spans="1:13" ht="16">
      <c r="A41" s="8" t="str">
        <f t="shared" si="1"/>
        <v>RV_EF152265_Brazil_Cat_2003</v>
      </c>
      <c r="B41" s="6" t="s">
        <v>628</v>
      </c>
      <c r="C41" s="6" t="s">
        <v>627</v>
      </c>
      <c r="D41" s="6" t="s">
        <v>256</v>
      </c>
      <c r="E41" s="6">
        <v>2003</v>
      </c>
      <c r="F41" s="6" t="s">
        <v>12</v>
      </c>
      <c r="G41" s="6" t="s">
        <v>563</v>
      </c>
      <c r="H41" s="7" t="s">
        <v>656</v>
      </c>
      <c r="L41" s="75"/>
      <c r="M41" s="75"/>
    </row>
    <row r="42" spans="1:13" ht="16">
      <c r="A42" s="8" t="str">
        <f t="shared" si="1"/>
        <v>RV_EU478504_BurkinaFaso_Cat_2007</v>
      </c>
      <c r="B42" s="6" t="s">
        <v>629</v>
      </c>
      <c r="C42" s="6" t="s">
        <v>630</v>
      </c>
      <c r="D42" s="6" t="s">
        <v>631</v>
      </c>
      <c r="E42" s="6">
        <v>2007</v>
      </c>
      <c r="F42" s="6" t="s">
        <v>12</v>
      </c>
      <c r="G42" s="6" t="s">
        <v>563</v>
      </c>
      <c r="H42" s="7" t="s">
        <v>656</v>
      </c>
      <c r="L42" s="75"/>
      <c r="M42" s="75"/>
    </row>
    <row r="43" spans="1:13" ht="16">
      <c r="A43" s="8" t="str">
        <f t="shared" si="1"/>
        <v>RV_EU827270_BurkinaFaso_Cat_2007</v>
      </c>
      <c r="B43" s="6" t="s">
        <v>632</v>
      </c>
      <c r="C43" s="6" t="s">
        <v>633</v>
      </c>
      <c r="D43" s="6" t="s">
        <v>631</v>
      </c>
      <c r="E43" s="6">
        <v>2007</v>
      </c>
      <c r="F43" s="6" t="s">
        <v>12</v>
      </c>
      <c r="G43" s="6" t="s">
        <v>563</v>
      </c>
      <c r="H43" s="7" t="s">
        <v>656</v>
      </c>
      <c r="L43" s="75"/>
      <c r="M43" s="75"/>
    </row>
    <row r="44" spans="1:13" ht="16">
      <c r="A44" s="8" t="str">
        <f t="shared" si="1"/>
        <v>RV_EU853595_SierraLeone_Cat_1997</v>
      </c>
      <c r="B44" s="6" t="s">
        <v>634</v>
      </c>
      <c r="C44" s="6" t="s">
        <v>635</v>
      </c>
      <c r="D44" s="6" t="s">
        <v>636</v>
      </c>
      <c r="E44" s="6">
        <v>1997</v>
      </c>
      <c r="F44" s="6" t="s">
        <v>12</v>
      </c>
      <c r="G44" s="6" t="s">
        <v>563</v>
      </c>
      <c r="H44" s="7" t="s">
        <v>656</v>
      </c>
      <c r="L44" s="75"/>
      <c r="M44" s="75"/>
    </row>
    <row r="45" spans="1:13" ht="16">
      <c r="A45" s="8" t="str">
        <f t="shared" si="1"/>
        <v>RV_EU853629_Senegal_Cat_2006</v>
      </c>
      <c r="B45" s="6" t="s">
        <v>637</v>
      </c>
      <c r="C45" s="6" t="s">
        <v>638</v>
      </c>
      <c r="D45" s="6" t="s">
        <v>639</v>
      </c>
      <c r="E45" s="6">
        <v>2006</v>
      </c>
      <c r="F45" s="6" t="s">
        <v>12</v>
      </c>
      <c r="G45" s="6" t="s">
        <v>563</v>
      </c>
      <c r="H45" s="7" t="s">
        <v>656</v>
      </c>
      <c r="L45" s="75"/>
      <c r="M45" s="75"/>
    </row>
    <row r="46" spans="1:13" ht="16">
      <c r="A46" s="8" t="str">
        <f t="shared" si="1"/>
        <v>RV_FJ228519_Mexico_Cat_1990</v>
      </c>
      <c r="B46" s="6" t="s">
        <v>644</v>
      </c>
      <c r="C46" s="6" t="s">
        <v>645</v>
      </c>
      <c r="D46" s="6" t="s">
        <v>19</v>
      </c>
      <c r="E46" s="6">
        <v>1990</v>
      </c>
      <c r="F46" s="6" t="s">
        <v>12</v>
      </c>
      <c r="G46" s="6" t="s">
        <v>563</v>
      </c>
      <c r="H46" s="7" t="s">
        <v>656</v>
      </c>
      <c r="L46" s="75"/>
      <c r="M46" s="75"/>
    </row>
    <row r="47" spans="1:13" ht="16">
      <c r="A47" s="8" t="str">
        <f t="shared" si="1"/>
        <v>RV_FJ228527_Mexico_Cat_2002</v>
      </c>
      <c r="B47" s="6" t="s">
        <v>646</v>
      </c>
      <c r="C47" s="6" t="s">
        <v>647</v>
      </c>
      <c r="D47" s="6" t="s">
        <v>19</v>
      </c>
      <c r="E47" s="6">
        <v>2002</v>
      </c>
      <c r="F47" s="6" t="s">
        <v>12</v>
      </c>
      <c r="G47" s="6" t="s">
        <v>563</v>
      </c>
      <c r="H47" s="7" t="s">
        <v>656</v>
      </c>
      <c r="L47" s="75"/>
      <c r="M47" s="75"/>
    </row>
    <row r="48" spans="1:13" ht="16">
      <c r="A48" s="8" t="str">
        <f t="shared" si="1"/>
        <v>RV_U22485_Benin_Cat_1986</v>
      </c>
      <c r="B48" s="6" t="s">
        <v>653</v>
      </c>
      <c r="C48" s="6" t="s">
        <v>654</v>
      </c>
      <c r="D48" s="6" t="s">
        <v>655</v>
      </c>
      <c r="E48" s="6">
        <v>1986</v>
      </c>
      <c r="F48" s="6" t="s">
        <v>12</v>
      </c>
      <c r="G48" s="6" t="s">
        <v>563</v>
      </c>
      <c r="H48" s="7" t="s">
        <v>656</v>
      </c>
      <c r="L48" s="75"/>
      <c r="M48" s="75"/>
    </row>
    <row r="49" spans="12:13" ht="16">
      <c r="L49" s="75"/>
      <c r="M49" s="75"/>
    </row>
    <row r="50" spans="12:13" ht="16">
      <c r="L50" s="75"/>
      <c r="M50" s="75"/>
    </row>
    <row r="51" spans="12:13" ht="16">
      <c r="L51" s="75"/>
      <c r="M51" s="75"/>
    </row>
    <row r="52" spans="12:13" ht="16">
      <c r="L52" s="75"/>
      <c r="M52" s="75"/>
    </row>
    <row r="53" spans="12:13" ht="16">
      <c r="L53" s="75"/>
      <c r="M53" s="75"/>
    </row>
    <row r="54" spans="12:13" ht="16">
      <c r="L54" s="75"/>
      <c r="M54" s="75"/>
    </row>
    <row r="55" spans="12:13" ht="16">
      <c r="L55" s="75"/>
      <c r="M55" s="75"/>
    </row>
    <row r="56" spans="12:13" ht="16">
      <c r="L56" s="75"/>
      <c r="M56" s="75"/>
    </row>
    <row r="57" spans="12:13" ht="16">
      <c r="L57" s="75"/>
      <c r="M57" s="75"/>
    </row>
    <row r="58" spans="12:13" ht="16">
      <c r="L58" s="75"/>
      <c r="M58" s="75"/>
    </row>
    <row r="59" spans="12:13" ht="16">
      <c r="L59" s="75"/>
      <c r="M59" s="75"/>
    </row>
    <row r="60" spans="12:13" ht="16">
      <c r="L60" s="75"/>
      <c r="M60" s="75"/>
    </row>
    <row r="61" spans="12:13" ht="16">
      <c r="L61" s="75"/>
      <c r="M61" s="75"/>
    </row>
    <row r="62" spans="12:13" ht="16">
      <c r="L62" s="75"/>
      <c r="M62" s="75"/>
    </row>
    <row r="63" spans="12:13" ht="16">
      <c r="L63" s="75"/>
      <c r="M63" s="75"/>
    </row>
    <row r="64" spans="12:13" ht="16">
      <c r="L64" s="75"/>
      <c r="M64" s="75"/>
    </row>
    <row r="65" spans="12:13" ht="16">
      <c r="L65" s="75"/>
      <c r="M65" s="75"/>
    </row>
    <row r="66" spans="12:13" ht="16">
      <c r="L66" s="75"/>
      <c r="M66" s="75"/>
    </row>
    <row r="67" spans="12:13" ht="16">
      <c r="L67" s="75"/>
      <c r="M67" s="75"/>
    </row>
    <row r="68" spans="12:13" ht="16">
      <c r="L68" s="75"/>
      <c r="M68" s="75"/>
    </row>
    <row r="69" spans="12:13" ht="16">
      <c r="L69" s="75"/>
      <c r="M69" s="75"/>
    </row>
    <row r="70" spans="12:13" ht="16">
      <c r="L70" s="75"/>
      <c r="M70" s="75"/>
    </row>
    <row r="71" spans="12:13" ht="16">
      <c r="L71" s="75"/>
      <c r="M71" s="75"/>
    </row>
    <row r="72" spans="12:13" ht="16">
      <c r="L72" s="75"/>
      <c r="M72" s="75"/>
    </row>
    <row r="73" spans="12:13" ht="16">
      <c r="L73" s="75"/>
      <c r="M73" s="75"/>
    </row>
    <row r="74" spans="12:13" ht="16">
      <c r="L74" s="75"/>
      <c r="M74" s="75"/>
    </row>
    <row r="75" spans="12:13" ht="16">
      <c r="L75" s="75"/>
      <c r="M75" s="75"/>
    </row>
    <row r="76" spans="12:13" ht="16">
      <c r="L76" s="75"/>
      <c r="M76" s="75"/>
    </row>
    <row r="77" spans="12:13" ht="16">
      <c r="L77" s="75"/>
      <c r="M77" s="75"/>
    </row>
    <row r="78" spans="12:13" ht="16">
      <c r="L78" s="75"/>
      <c r="M78" s="75"/>
    </row>
    <row r="79" spans="12:13" ht="16">
      <c r="L79" s="75"/>
      <c r="M79" s="75"/>
    </row>
    <row r="80" spans="12:13" ht="16">
      <c r="L80" s="75"/>
      <c r="M80" s="75"/>
    </row>
    <row r="81" spans="12:13" ht="16">
      <c r="L81" s="75"/>
      <c r="M81" s="75"/>
    </row>
    <row r="82" spans="12:13" ht="16">
      <c r="L82" s="75"/>
      <c r="M82" s="75"/>
    </row>
    <row r="83" spans="12:13" ht="16">
      <c r="L83" s="75"/>
      <c r="M83" s="75"/>
    </row>
    <row r="84" spans="12:13" ht="16">
      <c r="L84" s="75"/>
      <c r="M84" s="75"/>
    </row>
    <row r="85" spans="12:13" ht="16">
      <c r="L85" s="75"/>
      <c r="M85" s="75"/>
    </row>
    <row r="86" spans="12:13" ht="16">
      <c r="L86" s="75"/>
      <c r="M86" s="75"/>
    </row>
    <row r="87" spans="12:13" ht="16">
      <c r="L87" s="75"/>
      <c r="M87" s="75"/>
    </row>
    <row r="88" spans="12:13" ht="16">
      <c r="L88" s="75"/>
      <c r="M88" s="75"/>
    </row>
    <row r="89" spans="12:13" ht="16">
      <c r="L89" s="75"/>
      <c r="M89" s="75"/>
    </row>
    <row r="90" spans="12:13" ht="16">
      <c r="L90" s="75"/>
      <c r="M90" s="75"/>
    </row>
    <row r="91" spans="12:13" ht="16">
      <c r="L91" s="75"/>
      <c r="M91" s="75"/>
    </row>
    <row r="92" spans="12:13" ht="16">
      <c r="L92" s="75"/>
      <c r="M92" s="75"/>
    </row>
    <row r="93" spans="12:13" ht="16">
      <c r="L93" s="75"/>
      <c r="M93" s="75"/>
    </row>
    <row r="94" spans="12:13" ht="16">
      <c r="L94" s="75"/>
      <c r="M94" s="75"/>
    </row>
    <row r="95" spans="12:13" ht="16">
      <c r="L95" s="75"/>
      <c r="M95" s="75"/>
    </row>
    <row r="96" spans="12:13" ht="16">
      <c r="L96" s="75"/>
      <c r="M96" s="75"/>
    </row>
    <row r="97" spans="12:13" ht="16">
      <c r="L97" s="75"/>
      <c r="M97" s="75"/>
    </row>
    <row r="98" spans="12:13" ht="16">
      <c r="L98" s="75"/>
      <c r="M98" s="75"/>
    </row>
    <row r="99" spans="12:13" ht="16">
      <c r="L99" s="75"/>
      <c r="M99" s="75"/>
    </row>
    <row r="100" spans="12:13" ht="16">
      <c r="L100" s="75"/>
      <c r="M100" s="75"/>
    </row>
    <row r="101" spans="12:13" ht="16">
      <c r="L101" s="75"/>
      <c r="M101" s="75"/>
    </row>
    <row r="102" spans="12:13" ht="16">
      <c r="L102" s="75"/>
      <c r="M102" s="75"/>
    </row>
    <row r="103" spans="12:13" ht="16">
      <c r="L103" s="75"/>
      <c r="M103" s="75"/>
    </row>
    <row r="104" spans="12:13" ht="16">
      <c r="L104" s="75"/>
      <c r="M104" s="75"/>
    </row>
    <row r="105" spans="12:13" ht="16">
      <c r="L105" s="75"/>
      <c r="M105" s="75"/>
    </row>
    <row r="106" spans="12:13" ht="16">
      <c r="L106" s="75"/>
      <c r="M106" s="75"/>
    </row>
    <row r="107" spans="12:13" ht="16">
      <c r="L107" s="75"/>
      <c r="M107" s="75"/>
    </row>
    <row r="108" spans="12:13" ht="16">
      <c r="L108" s="75"/>
      <c r="M108" s="75"/>
    </row>
    <row r="109" spans="12:13" ht="16">
      <c r="L109" s="75"/>
      <c r="M109" s="75"/>
    </row>
    <row r="110" spans="12:13" ht="16">
      <c r="L110" s="75"/>
      <c r="M110" s="75"/>
    </row>
    <row r="111" spans="12:13" ht="16">
      <c r="L111" s="75"/>
      <c r="M111" s="75"/>
    </row>
    <row r="112" spans="12:13" ht="16">
      <c r="L112" s="75"/>
      <c r="M112" s="75"/>
    </row>
    <row r="113" spans="12:13" ht="16">
      <c r="L113" s="75"/>
      <c r="M113" s="75"/>
    </row>
    <row r="114" spans="12:13" ht="16">
      <c r="L114" s="75"/>
      <c r="M114" s="75"/>
    </row>
    <row r="115" spans="12:13" ht="16">
      <c r="L115" s="75"/>
      <c r="M115" s="75"/>
    </row>
    <row r="116" spans="12:13" ht="16">
      <c r="L116" s="75"/>
      <c r="M116" s="75"/>
    </row>
    <row r="117" spans="12:13" ht="16">
      <c r="L117" s="75"/>
      <c r="M117" s="75"/>
    </row>
    <row r="118" spans="12:13" ht="16">
      <c r="L118" s="75"/>
      <c r="M118" s="75"/>
    </row>
    <row r="119" spans="12:13" ht="16">
      <c r="L119" s="75"/>
      <c r="M119" s="75"/>
    </row>
    <row r="120" spans="12:13" ht="16">
      <c r="L120" s="75"/>
      <c r="M120" s="75"/>
    </row>
    <row r="121" spans="12:13" ht="16">
      <c r="L121" s="75"/>
      <c r="M121" s="75"/>
    </row>
    <row r="122" spans="12:13" ht="16">
      <c r="L122" s="75"/>
      <c r="M122" s="75"/>
    </row>
    <row r="123" spans="12:13" ht="16">
      <c r="L123" s="75"/>
      <c r="M123" s="75"/>
    </row>
    <row r="124" spans="12:13" ht="16">
      <c r="L124" s="75"/>
      <c r="M124" s="75"/>
    </row>
    <row r="125" spans="12:13" ht="16">
      <c r="L125" s="75"/>
      <c r="M125" s="75"/>
    </row>
    <row r="126" spans="12:13" ht="16">
      <c r="L126" s="75"/>
      <c r="M126" s="75"/>
    </row>
    <row r="127" spans="12:13" ht="16">
      <c r="L127" s="75"/>
      <c r="M127" s="75"/>
    </row>
    <row r="128" spans="12:13" ht="16">
      <c r="L128" s="75"/>
      <c r="M128" s="75"/>
    </row>
    <row r="129" spans="12:13" ht="16">
      <c r="L129" s="75"/>
      <c r="M129" s="75"/>
    </row>
    <row r="130" spans="12:13" ht="16">
      <c r="L130" s="75"/>
      <c r="M130" s="75"/>
    </row>
    <row r="131" spans="12:13" ht="16">
      <c r="L131" s="75"/>
      <c r="M131" s="75"/>
    </row>
    <row r="132" spans="12:13" ht="16">
      <c r="L132" s="75"/>
      <c r="M132" s="75"/>
    </row>
    <row r="133" spans="12:13" ht="16">
      <c r="L133" s="75"/>
      <c r="M133" s="75"/>
    </row>
    <row r="134" spans="12:13" ht="16">
      <c r="L134" s="75"/>
      <c r="M134" s="75"/>
    </row>
    <row r="135" spans="12:13" ht="16">
      <c r="L135" s="75"/>
      <c r="M135" s="75"/>
    </row>
    <row r="136" spans="12:13" ht="16">
      <c r="L136" s="75"/>
      <c r="M136" s="75"/>
    </row>
    <row r="137" spans="12:13" ht="16">
      <c r="L137" s="75"/>
      <c r="M137" s="75"/>
    </row>
    <row r="138" spans="12:13" ht="16">
      <c r="L138" s="75"/>
      <c r="M138" s="75"/>
    </row>
    <row r="139" spans="12:13" ht="16">
      <c r="L139" s="75"/>
      <c r="M139" s="75"/>
    </row>
    <row r="140" spans="12:13" ht="16">
      <c r="L140" s="75"/>
      <c r="M140" s="75"/>
    </row>
    <row r="141" spans="12:13" ht="16">
      <c r="L141" s="75"/>
      <c r="M141" s="75"/>
    </row>
    <row r="142" spans="12:13" ht="16">
      <c r="L142" s="75"/>
      <c r="M142" s="75"/>
    </row>
    <row r="143" spans="12:13" ht="16">
      <c r="L143" s="75"/>
      <c r="M143" s="75"/>
    </row>
    <row r="144" spans="12:13" ht="16">
      <c r="L144" s="75"/>
      <c r="M144" s="75"/>
    </row>
    <row r="145" spans="12:13" ht="16">
      <c r="L145" s="75"/>
      <c r="M145" s="75"/>
    </row>
    <row r="146" spans="12:13" ht="16">
      <c r="L146" s="75"/>
      <c r="M146" s="75"/>
    </row>
    <row r="147" spans="12:13" ht="16">
      <c r="L147" s="75"/>
      <c r="M147" s="75"/>
    </row>
    <row r="148" spans="12:13" ht="16">
      <c r="L148" s="75"/>
      <c r="M148" s="75"/>
    </row>
    <row r="149" spans="12:13" ht="16">
      <c r="L149" s="75"/>
      <c r="M149" s="75"/>
    </row>
    <row r="150" spans="12:13" ht="16">
      <c r="L150" s="75"/>
      <c r="M150" s="75"/>
    </row>
    <row r="151" spans="12:13" ht="16">
      <c r="L151" s="75"/>
      <c r="M151" s="75"/>
    </row>
    <row r="152" spans="12:13" ht="16">
      <c r="L152" s="75"/>
      <c r="M152" s="75"/>
    </row>
    <row r="153" spans="12:13" ht="16">
      <c r="L153" s="75"/>
      <c r="M153" s="75"/>
    </row>
    <row r="154" spans="12:13" ht="16">
      <c r="L154" s="75"/>
      <c r="M154" s="75"/>
    </row>
    <row r="155" spans="12:13" ht="16">
      <c r="L155" s="75"/>
      <c r="M155" s="75"/>
    </row>
    <row r="156" spans="12:13" ht="16">
      <c r="L156" s="75"/>
      <c r="M156" s="75"/>
    </row>
    <row r="157" spans="12:13" ht="16">
      <c r="L157" s="75"/>
      <c r="M157" s="75"/>
    </row>
  </sheetData>
  <sortState ref="A18:J52">
    <sortCondition ref="A18:A52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02"/>
  <sheetViews>
    <sheetView workbookViewId="0">
      <pane ySplit="1" topLeftCell="A2" activePane="bottomLeft" state="frozen"/>
      <selection pane="bottomLeft"/>
    </sheetView>
  </sheetViews>
  <sheetFormatPr baseColWidth="10" defaultRowHeight="15" x14ac:dyDescent="0"/>
  <cols>
    <col min="1" max="1" width="35" style="19" bestFit="1" customWidth="1"/>
    <col min="2" max="2" width="10" style="19" bestFit="1" customWidth="1"/>
    <col min="3" max="3" width="28.6640625" style="19" bestFit="1" customWidth="1"/>
    <col min="4" max="4" width="20.6640625" style="19" customWidth="1"/>
    <col min="5" max="5" width="17.5" style="19" customWidth="1"/>
    <col min="6" max="6" width="12.6640625" style="19" bestFit="1" customWidth="1"/>
    <col min="7" max="7" width="6" style="19" bestFit="1" customWidth="1"/>
    <col min="8" max="8" width="9.83203125" style="19" bestFit="1" customWidth="1"/>
    <col min="11" max="11" width="20.6640625" bestFit="1" customWidth="1"/>
    <col min="12" max="12" width="15.33203125" bestFit="1" customWidth="1"/>
    <col min="13" max="13" width="10.33203125" customWidth="1"/>
    <col min="14" max="14" width="13.6640625" bestFit="1" customWidth="1"/>
    <col min="16" max="16" width="20" bestFit="1" customWidth="1"/>
    <col min="17" max="17" width="60" bestFit="1" customWidth="1"/>
    <col min="18" max="18" width="4" customWidth="1"/>
    <col min="20" max="20" width="9" customWidth="1"/>
    <col min="21" max="21" width="3.83203125" customWidth="1"/>
    <col min="22" max="23" width="9.1640625" customWidth="1"/>
    <col min="24" max="24" width="7.1640625" customWidth="1"/>
    <col min="25" max="25" width="9.5" customWidth="1"/>
    <col min="27" max="27" width="2.83203125" customWidth="1"/>
    <col min="28" max="28" width="9.83203125" customWidth="1"/>
  </cols>
  <sheetData>
    <row r="1" spans="1:29" ht="16">
      <c r="A1" s="3" t="s">
        <v>9</v>
      </c>
      <c r="B1" s="3" t="s">
        <v>20</v>
      </c>
      <c r="C1" s="3" t="s">
        <v>21</v>
      </c>
      <c r="D1" s="3" t="s">
        <v>23</v>
      </c>
      <c r="E1" s="3" t="s">
        <v>24</v>
      </c>
      <c r="F1" s="3" t="s">
        <v>10</v>
      </c>
      <c r="G1" s="3" t="s">
        <v>22</v>
      </c>
      <c r="H1" s="3" t="s">
        <v>8</v>
      </c>
      <c r="K1" s="3" t="s">
        <v>8</v>
      </c>
      <c r="L1" s="3" t="s">
        <v>22</v>
      </c>
      <c r="M1" s="3" t="s">
        <v>3466</v>
      </c>
      <c r="N1" s="40" t="s">
        <v>3280</v>
      </c>
      <c r="O1" s="40" t="s">
        <v>3279</v>
      </c>
      <c r="P1" s="3" t="s">
        <v>23</v>
      </c>
      <c r="Q1" s="40" t="s">
        <v>3309</v>
      </c>
      <c r="R1" s="3"/>
      <c r="S1" s="125" t="s">
        <v>3450</v>
      </c>
      <c r="T1" s="125" t="s">
        <v>3451</v>
      </c>
      <c r="U1" s="126"/>
      <c r="V1" s="125" t="s">
        <v>3452</v>
      </c>
      <c r="W1" s="125" t="s">
        <v>3453</v>
      </c>
      <c r="Y1" s="3" t="s">
        <v>3480</v>
      </c>
      <c r="Z1" s="3" t="s">
        <v>3481</v>
      </c>
      <c r="AB1" s="3" t="s">
        <v>3482</v>
      </c>
      <c r="AC1" s="3" t="s">
        <v>3483</v>
      </c>
    </row>
    <row r="2" spans="1:29">
      <c r="A2" s="8" t="str">
        <f t="shared" ref="A2:A32" si="0">CONCATENATE("RV_",B2,"_",D2,"_",G2,"_",E2)</f>
        <v>RV_AB110666_Brazil_Cow_1999</v>
      </c>
      <c r="B2" s="18" t="s">
        <v>2123</v>
      </c>
      <c r="C2" s="18" t="s">
        <v>2114</v>
      </c>
      <c r="D2" s="18" t="s">
        <v>181</v>
      </c>
      <c r="E2" s="18">
        <v>1999</v>
      </c>
      <c r="F2" s="18" t="s">
        <v>13</v>
      </c>
      <c r="G2" s="18" t="s">
        <v>2102</v>
      </c>
      <c r="H2" s="9" t="s">
        <v>2094</v>
      </c>
      <c r="K2" s="63" t="s">
        <v>2094</v>
      </c>
      <c r="L2" s="80" t="s">
        <v>3311</v>
      </c>
      <c r="M2" s="132">
        <v>314</v>
      </c>
      <c r="N2" s="78" t="s">
        <v>3276</v>
      </c>
      <c r="O2" s="78">
        <v>9</v>
      </c>
      <c r="P2" s="78" t="s">
        <v>3317</v>
      </c>
      <c r="Q2" s="102" t="s">
        <v>3368</v>
      </c>
      <c r="R2" s="78"/>
      <c r="S2" s="71">
        <v>0.71</v>
      </c>
      <c r="T2" s="62"/>
      <c r="Y2" s="71">
        <v>8.7999999999999995E-2</v>
      </c>
      <c r="Z2" s="143"/>
      <c r="AA2" s="143"/>
      <c r="AB2" s="71"/>
      <c r="AC2" s="143"/>
    </row>
    <row r="3" spans="1:29">
      <c r="A3" s="8" t="str">
        <f t="shared" si="0"/>
        <v>RV_AB110667_Brazil_Cow_1999</v>
      </c>
      <c r="B3" s="18" t="s">
        <v>2124</v>
      </c>
      <c r="C3" s="18" t="s">
        <v>2118</v>
      </c>
      <c r="D3" s="18" t="s">
        <v>181</v>
      </c>
      <c r="E3" s="18">
        <v>1999</v>
      </c>
      <c r="F3" s="18" t="s">
        <v>13</v>
      </c>
      <c r="G3" s="18" t="s">
        <v>2102</v>
      </c>
      <c r="H3" s="9" t="s">
        <v>2094</v>
      </c>
      <c r="K3" s="63" t="s">
        <v>2094</v>
      </c>
      <c r="L3" s="80" t="s">
        <v>3310</v>
      </c>
      <c r="M3" s="132">
        <v>575</v>
      </c>
      <c r="N3" s="78" t="s">
        <v>3276</v>
      </c>
      <c r="O3" s="78">
        <v>17</v>
      </c>
      <c r="P3" s="78" t="s">
        <v>2059</v>
      </c>
      <c r="Q3" s="102" t="s">
        <v>3366</v>
      </c>
      <c r="R3" s="78"/>
      <c r="S3" s="71">
        <v>0.64400000000000002</v>
      </c>
      <c r="T3" s="62"/>
      <c r="Y3" s="143"/>
      <c r="Z3" s="43"/>
      <c r="AA3" s="143"/>
      <c r="AB3" s="143"/>
      <c r="AC3" s="143"/>
    </row>
    <row r="4" spans="1:29">
      <c r="A4" s="8" t="str">
        <f t="shared" si="0"/>
        <v>RV_AB110668_Brazil_Cow_1989</v>
      </c>
      <c r="B4" s="18" t="s">
        <v>2125</v>
      </c>
      <c r="C4" s="18" t="s">
        <v>2120</v>
      </c>
      <c r="D4" s="18" t="s">
        <v>181</v>
      </c>
      <c r="E4" s="18">
        <v>1989</v>
      </c>
      <c r="F4" s="18" t="s">
        <v>13</v>
      </c>
      <c r="G4" s="18" t="s">
        <v>2102</v>
      </c>
      <c r="H4" s="9" t="s">
        <v>2094</v>
      </c>
      <c r="K4" s="63" t="s">
        <v>2094</v>
      </c>
      <c r="L4" s="79" t="s">
        <v>3310</v>
      </c>
      <c r="M4" s="132">
        <v>43</v>
      </c>
      <c r="N4" s="78" t="s">
        <v>3276</v>
      </c>
      <c r="O4" s="82">
        <v>19</v>
      </c>
      <c r="P4" s="78" t="s">
        <v>2059</v>
      </c>
      <c r="Q4" s="102" t="s">
        <v>3364</v>
      </c>
      <c r="R4" s="78"/>
      <c r="S4" s="71">
        <v>0.67400000000000004</v>
      </c>
      <c r="T4" s="62"/>
      <c r="Y4" s="71">
        <v>4.4999999999999998E-2</v>
      </c>
      <c r="Z4" s="43"/>
      <c r="AA4" s="143"/>
      <c r="AB4" s="71"/>
      <c r="AC4" s="143"/>
    </row>
    <row r="5" spans="1:29">
      <c r="A5" s="8" t="str">
        <f t="shared" si="0"/>
        <v>RV_AB110669_Brazil_Cow_1999</v>
      </c>
      <c r="B5" s="18" t="s">
        <v>2126</v>
      </c>
      <c r="C5" s="18" t="s">
        <v>2122</v>
      </c>
      <c r="D5" s="18" t="s">
        <v>181</v>
      </c>
      <c r="E5" s="18">
        <v>1999</v>
      </c>
      <c r="F5" s="18" t="s">
        <v>13</v>
      </c>
      <c r="G5" s="18" t="s">
        <v>2102</v>
      </c>
      <c r="H5" s="9" t="s">
        <v>2094</v>
      </c>
      <c r="K5" s="60" t="s">
        <v>2094</v>
      </c>
      <c r="L5" s="81" t="s">
        <v>3310</v>
      </c>
      <c r="M5" s="82">
        <v>857</v>
      </c>
      <c r="N5" s="82" t="s">
        <v>3276</v>
      </c>
      <c r="O5" s="82">
        <v>19</v>
      </c>
      <c r="P5" s="82" t="s">
        <v>3292</v>
      </c>
      <c r="Q5" s="102" t="s">
        <v>3364</v>
      </c>
      <c r="R5" s="82"/>
      <c r="S5" s="72">
        <v>0.73799999999999999</v>
      </c>
      <c r="T5" s="43">
        <f>AVERAGE(S2:S5)</f>
        <v>0.6915</v>
      </c>
      <c r="Y5" s="71">
        <v>4.4999999999999998E-2</v>
      </c>
      <c r="Z5" s="43">
        <f>AVERAGE(Y2:Y5)</f>
        <v>5.9333333333333328E-2</v>
      </c>
      <c r="AA5" s="143"/>
      <c r="AB5" s="71"/>
      <c r="AC5" s="143"/>
    </row>
    <row r="6" spans="1:29">
      <c r="A6" s="8" t="str">
        <f t="shared" si="0"/>
        <v>RV_AB247380_Brazil_Cow_2000</v>
      </c>
      <c r="B6" s="18" t="s">
        <v>2135</v>
      </c>
      <c r="C6" s="18" t="s">
        <v>2130</v>
      </c>
      <c r="D6" s="18" t="s">
        <v>181</v>
      </c>
      <c r="E6" s="18">
        <v>2000</v>
      </c>
      <c r="F6" s="18" t="s">
        <v>13</v>
      </c>
      <c r="G6" s="18" t="s">
        <v>2102</v>
      </c>
      <c r="H6" s="9" t="s">
        <v>2094</v>
      </c>
      <c r="K6" s="63" t="s">
        <v>2094</v>
      </c>
      <c r="L6" s="79" t="s">
        <v>3310</v>
      </c>
      <c r="M6" s="132">
        <v>47</v>
      </c>
      <c r="N6" s="78" t="s">
        <v>3276</v>
      </c>
      <c r="O6" s="82">
        <v>19</v>
      </c>
      <c r="P6" s="78" t="s">
        <v>181</v>
      </c>
      <c r="Q6" s="102" t="s">
        <v>3364</v>
      </c>
      <c r="R6" s="78"/>
      <c r="S6" s="71">
        <v>0.71099999999999997</v>
      </c>
      <c r="T6" s="62"/>
      <c r="V6" s="71">
        <v>0.71099999999999997</v>
      </c>
      <c r="W6" s="62"/>
      <c r="Y6" s="71">
        <v>4.4999999999999998E-2</v>
      </c>
      <c r="Z6" s="43"/>
      <c r="AA6" s="143"/>
      <c r="AB6" s="71">
        <v>4.4999999999999998E-2</v>
      </c>
      <c r="AC6" s="43"/>
    </row>
    <row r="7" spans="1:29">
      <c r="A7" s="8" t="str">
        <f t="shared" si="0"/>
        <v>RV_AB247381_Brazil_Cow_2000</v>
      </c>
      <c r="B7" s="18" t="s">
        <v>2136</v>
      </c>
      <c r="C7" s="18" t="s">
        <v>2131</v>
      </c>
      <c r="D7" s="18" t="s">
        <v>181</v>
      </c>
      <c r="E7" s="18">
        <v>2000</v>
      </c>
      <c r="F7" s="18" t="s">
        <v>13</v>
      </c>
      <c r="G7" s="18" t="s">
        <v>2102</v>
      </c>
      <c r="H7" s="9" t="s">
        <v>2094</v>
      </c>
      <c r="K7" s="63" t="s">
        <v>2094</v>
      </c>
      <c r="L7" s="80" t="s">
        <v>3311</v>
      </c>
      <c r="M7" s="132">
        <v>623</v>
      </c>
      <c r="N7" s="78" t="s">
        <v>3276</v>
      </c>
      <c r="O7" s="82">
        <v>22</v>
      </c>
      <c r="P7" s="78" t="s">
        <v>181</v>
      </c>
      <c r="Q7" s="102" t="s">
        <v>3365</v>
      </c>
      <c r="R7" s="78"/>
      <c r="S7" s="71">
        <v>0.79300000000000004</v>
      </c>
      <c r="T7" s="62"/>
      <c r="V7" s="71">
        <v>0.79300000000000004</v>
      </c>
      <c r="W7" s="62"/>
      <c r="Y7" s="71">
        <v>6.0999999999999999E-2</v>
      </c>
      <c r="Z7" s="43"/>
      <c r="AA7" s="143"/>
      <c r="AB7" s="71">
        <v>6.0999999999999999E-2</v>
      </c>
      <c r="AC7" s="43"/>
    </row>
    <row r="8" spans="1:29">
      <c r="A8" s="8" t="str">
        <f t="shared" si="0"/>
        <v>RV_AB247382_Brazil_Cow_2000</v>
      </c>
      <c r="B8" s="18" t="s">
        <v>2137</v>
      </c>
      <c r="C8" s="18" t="s">
        <v>2138</v>
      </c>
      <c r="D8" s="18" t="s">
        <v>181</v>
      </c>
      <c r="E8" s="18">
        <v>2000</v>
      </c>
      <c r="F8" s="18" t="s">
        <v>13</v>
      </c>
      <c r="G8" s="18" t="s">
        <v>2102</v>
      </c>
      <c r="H8" s="9" t="s">
        <v>2094</v>
      </c>
      <c r="K8" s="63" t="s">
        <v>3314</v>
      </c>
      <c r="L8" s="139" t="s">
        <v>3479</v>
      </c>
      <c r="M8" s="132">
        <v>915</v>
      </c>
      <c r="N8" s="78" t="s">
        <v>3276</v>
      </c>
      <c r="O8" s="82">
        <v>22</v>
      </c>
      <c r="P8" s="78" t="s">
        <v>181</v>
      </c>
      <c r="Q8" s="102" t="s">
        <v>3365</v>
      </c>
      <c r="R8" s="78"/>
      <c r="S8" s="71">
        <v>0.81599999999999995</v>
      </c>
      <c r="T8" s="62"/>
      <c r="V8" s="71">
        <v>0.81599999999999995</v>
      </c>
      <c r="W8" s="62"/>
      <c r="Y8" s="71">
        <v>0.04</v>
      </c>
      <c r="Z8" s="43"/>
      <c r="AA8" s="143"/>
      <c r="AB8" s="71">
        <v>0.04</v>
      </c>
      <c r="AC8" s="43"/>
    </row>
    <row r="9" spans="1:29">
      <c r="A9" s="8" t="str">
        <f t="shared" si="0"/>
        <v>RV_AB247383_Brazil_Cow_2000</v>
      </c>
      <c r="B9" s="18" t="s">
        <v>2139</v>
      </c>
      <c r="C9" s="18" t="s">
        <v>2132</v>
      </c>
      <c r="D9" s="18" t="s">
        <v>181</v>
      </c>
      <c r="E9" s="18">
        <v>2000</v>
      </c>
      <c r="F9" s="18" t="s">
        <v>13</v>
      </c>
      <c r="G9" s="18" t="s">
        <v>2102</v>
      </c>
      <c r="H9" s="9" t="s">
        <v>2094</v>
      </c>
      <c r="K9" s="63" t="s">
        <v>3312</v>
      </c>
      <c r="L9" s="140" t="s">
        <v>3479</v>
      </c>
      <c r="M9" s="132">
        <v>292</v>
      </c>
      <c r="N9" s="78" t="s">
        <v>3276</v>
      </c>
      <c r="O9" s="78">
        <v>22</v>
      </c>
      <c r="P9" s="78" t="s">
        <v>181</v>
      </c>
      <c r="Q9" s="102" t="s">
        <v>3365</v>
      </c>
      <c r="R9" s="78"/>
      <c r="S9" s="83">
        <v>0.748</v>
      </c>
      <c r="T9" s="43">
        <f>AVERAGE(S6:S9)</f>
        <v>0.7669999999999999</v>
      </c>
      <c r="V9" s="83">
        <v>0.748</v>
      </c>
      <c r="W9" s="43">
        <f>AVERAGE(V6:V9)</f>
        <v>0.7669999999999999</v>
      </c>
      <c r="Y9" s="71">
        <v>9.8000000000000004E-2</v>
      </c>
      <c r="Z9" s="43">
        <f>AVERAGE(Y6:Y9)</f>
        <v>6.0999999999999999E-2</v>
      </c>
      <c r="AA9" s="143"/>
      <c r="AB9" s="71">
        <v>9.8000000000000004E-2</v>
      </c>
      <c r="AC9" s="43">
        <f>AVERAGE(AB6:AB9)</f>
        <v>6.0999999999999999E-2</v>
      </c>
    </row>
    <row r="10" spans="1:29">
      <c r="A10" s="8" t="str">
        <f t="shared" si="0"/>
        <v>RV_AB247384_Brazil_Cow_2000</v>
      </c>
      <c r="B10" s="18" t="s">
        <v>2140</v>
      </c>
      <c r="C10" s="18" t="s">
        <v>2133</v>
      </c>
      <c r="D10" s="18" t="s">
        <v>181</v>
      </c>
      <c r="E10" s="18">
        <v>2000</v>
      </c>
      <c r="F10" s="18" t="s">
        <v>13</v>
      </c>
      <c r="G10" s="18" t="s">
        <v>2102</v>
      </c>
      <c r="H10" s="9" t="s">
        <v>2094</v>
      </c>
      <c r="K10" s="63" t="s">
        <v>2094</v>
      </c>
      <c r="L10" s="79" t="s">
        <v>3310</v>
      </c>
      <c r="M10" s="132">
        <v>43</v>
      </c>
      <c r="N10" s="78" t="s">
        <v>3276</v>
      </c>
      <c r="O10" s="82">
        <v>19</v>
      </c>
      <c r="P10" s="78" t="s">
        <v>19</v>
      </c>
      <c r="Q10" s="102" t="s">
        <v>3364</v>
      </c>
      <c r="R10" s="78"/>
      <c r="S10" s="71">
        <v>0.77400000000000002</v>
      </c>
      <c r="T10" s="62"/>
      <c r="Y10" s="71">
        <v>4.4999999999999998E-2</v>
      </c>
      <c r="Z10" s="43"/>
      <c r="AA10" s="143"/>
      <c r="AB10" s="71"/>
      <c r="AC10" s="143"/>
    </row>
    <row r="11" spans="1:29">
      <c r="A11" s="8" t="str">
        <f t="shared" si="0"/>
        <v>RV_AB247385_Brazil_Cow_2001</v>
      </c>
      <c r="B11" s="18" t="s">
        <v>2141</v>
      </c>
      <c r="C11" s="18" t="s">
        <v>2134</v>
      </c>
      <c r="D11" s="18" t="s">
        <v>181</v>
      </c>
      <c r="E11" s="18">
        <v>2001</v>
      </c>
      <c r="F11" s="18" t="s">
        <v>13</v>
      </c>
      <c r="G11" s="18" t="s">
        <v>2102</v>
      </c>
      <c r="H11" s="9" t="s">
        <v>2094</v>
      </c>
      <c r="K11" s="63" t="s">
        <v>2094</v>
      </c>
      <c r="L11" s="79" t="s">
        <v>3310</v>
      </c>
      <c r="M11" s="132">
        <v>21</v>
      </c>
      <c r="N11" s="78" t="s">
        <v>3276</v>
      </c>
      <c r="O11" s="82">
        <v>19</v>
      </c>
      <c r="P11" s="78" t="s">
        <v>19</v>
      </c>
      <c r="Q11" s="102" t="s">
        <v>3364</v>
      </c>
      <c r="R11" s="78"/>
      <c r="S11" s="71">
        <v>0.76</v>
      </c>
      <c r="T11" s="62"/>
      <c r="Y11" s="71">
        <v>4.4999999999999998E-2</v>
      </c>
      <c r="Z11" s="43"/>
      <c r="AA11" s="143"/>
      <c r="AB11" s="71"/>
      <c r="AC11" s="143"/>
    </row>
    <row r="12" spans="1:29">
      <c r="A12" s="8" t="str">
        <f t="shared" si="0"/>
        <v>RV_AB247386_Brazil_Cow_2003</v>
      </c>
      <c r="B12" s="18" t="s">
        <v>2142</v>
      </c>
      <c r="C12" s="18" t="s">
        <v>2143</v>
      </c>
      <c r="D12" s="18" t="s">
        <v>181</v>
      </c>
      <c r="E12" s="18">
        <v>2003</v>
      </c>
      <c r="F12" s="18" t="s">
        <v>13</v>
      </c>
      <c r="G12" s="18" t="s">
        <v>2102</v>
      </c>
      <c r="H12" s="9" t="s">
        <v>2094</v>
      </c>
      <c r="K12" s="63" t="s">
        <v>2094</v>
      </c>
      <c r="L12" s="79" t="s">
        <v>3310</v>
      </c>
      <c r="M12" s="132">
        <v>19</v>
      </c>
      <c r="N12" s="78" t="s">
        <v>3276</v>
      </c>
      <c r="O12" s="82">
        <v>19</v>
      </c>
      <c r="P12" s="78" t="s">
        <v>19</v>
      </c>
      <c r="Q12" s="102" t="s">
        <v>3364</v>
      </c>
      <c r="R12" s="78"/>
      <c r="S12" s="71">
        <v>0.77700000000000002</v>
      </c>
      <c r="T12" s="62"/>
      <c r="Y12" s="71">
        <v>4.4999999999999998E-2</v>
      </c>
      <c r="Z12" s="43"/>
      <c r="AA12" s="143"/>
      <c r="AB12" s="71"/>
      <c r="AC12" s="143"/>
    </row>
    <row r="13" spans="1:29">
      <c r="A13" s="8" t="str">
        <f t="shared" si="0"/>
        <v>RV_AB247387_Brazil_Cow_2003</v>
      </c>
      <c r="B13" s="18" t="s">
        <v>2144</v>
      </c>
      <c r="C13" s="18" t="s">
        <v>2145</v>
      </c>
      <c r="D13" s="18" t="s">
        <v>181</v>
      </c>
      <c r="E13" s="18">
        <v>2003</v>
      </c>
      <c r="F13" s="18" t="s">
        <v>13</v>
      </c>
      <c r="G13" s="18" t="s">
        <v>2102</v>
      </c>
      <c r="H13" s="9" t="s">
        <v>2094</v>
      </c>
      <c r="K13" s="63" t="s">
        <v>2094</v>
      </c>
      <c r="L13" s="79" t="s">
        <v>3310</v>
      </c>
      <c r="M13" s="132">
        <v>24</v>
      </c>
      <c r="N13" s="78" t="s">
        <v>3276</v>
      </c>
      <c r="O13" s="82">
        <v>19</v>
      </c>
      <c r="P13" s="78" t="s">
        <v>19</v>
      </c>
      <c r="Q13" s="102" t="s">
        <v>3364</v>
      </c>
      <c r="R13" s="78"/>
      <c r="S13" s="71">
        <v>0.78800000000000003</v>
      </c>
      <c r="T13" s="62"/>
      <c r="Y13" s="71">
        <v>4.4999999999999998E-2</v>
      </c>
      <c r="Z13" s="43"/>
      <c r="AA13" s="143"/>
      <c r="AB13" s="71"/>
      <c r="AC13" s="143"/>
    </row>
    <row r="14" spans="1:29">
      <c r="A14" s="8" t="str">
        <f t="shared" si="0"/>
        <v>RV_AB247388_Brazil_Cow_2003</v>
      </c>
      <c r="B14" s="18" t="s">
        <v>2146</v>
      </c>
      <c r="C14" s="18" t="s">
        <v>2147</v>
      </c>
      <c r="D14" s="18" t="s">
        <v>181</v>
      </c>
      <c r="E14" s="18">
        <v>2003</v>
      </c>
      <c r="F14" s="18" t="s">
        <v>13</v>
      </c>
      <c r="G14" s="18" t="s">
        <v>2102</v>
      </c>
      <c r="H14" s="9" t="s">
        <v>2094</v>
      </c>
      <c r="K14" s="63" t="s">
        <v>2094</v>
      </c>
      <c r="L14" s="79" t="s">
        <v>3310</v>
      </c>
      <c r="M14" s="132">
        <v>30</v>
      </c>
      <c r="N14" s="78" t="s">
        <v>3276</v>
      </c>
      <c r="O14" s="82">
        <v>19</v>
      </c>
      <c r="P14" s="78" t="s">
        <v>19</v>
      </c>
      <c r="Q14" s="102" t="s">
        <v>3364</v>
      </c>
      <c r="R14" s="78"/>
      <c r="S14" s="71">
        <v>0.78200000000000003</v>
      </c>
      <c r="T14" s="43">
        <f>AVERAGE(S10:S14)</f>
        <v>0.7762</v>
      </c>
      <c r="Y14" s="71">
        <v>4.4999999999999998E-2</v>
      </c>
      <c r="Z14" s="43">
        <f>AVERAGE(Y10:Y14)</f>
        <v>4.4999999999999998E-2</v>
      </c>
      <c r="AA14" s="143"/>
      <c r="AB14" s="71"/>
      <c r="AC14" s="143"/>
    </row>
    <row r="15" spans="1:29">
      <c r="A15" s="8" t="str">
        <f t="shared" si="0"/>
        <v>RV_AB247389_Brazil_Cow_1998_2003</v>
      </c>
      <c r="B15" s="18" t="s">
        <v>2148</v>
      </c>
      <c r="C15" s="18" t="s">
        <v>2149</v>
      </c>
      <c r="D15" s="18" t="s">
        <v>181</v>
      </c>
      <c r="E15" s="14" t="s">
        <v>2483</v>
      </c>
      <c r="F15" s="18" t="s">
        <v>13</v>
      </c>
      <c r="G15" s="18" t="s">
        <v>2102</v>
      </c>
      <c r="H15" s="9" t="s">
        <v>2094</v>
      </c>
      <c r="K15" s="63" t="s">
        <v>2094</v>
      </c>
      <c r="L15" s="80" t="s">
        <v>3316</v>
      </c>
      <c r="M15" s="132">
        <v>414</v>
      </c>
      <c r="N15" s="78" t="s">
        <v>3276</v>
      </c>
      <c r="O15" s="78">
        <v>15</v>
      </c>
      <c r="P15" s="78" t="s">
        <v>3306</v>
      </c>
      <c r="Q15" s="102" t="s">
        <v>3363</v>
      </c>
      <c r="R15" s="78"/>
      <c r="S15" s="71">
        <v>0.71199999999999997</v>
      </c>
      <c r="T15" s="62"/>
      <c r="Y15" s="71"/>
      <c r="Z15" s="43"/>
      <c r="AA15" s="143"/>
      <c r="AB15" s="71"/>
      <c r="AC15" s="143"/>
    </row>
    <row r="16" spans="1:29">
      <c r="A16" s="8" t="str">
        <f t="shared" si="0"/>
        <v>RV_AB247390_Brazil_Cow_2004</v>
      </c>
      <c r="B16" s="18" t="s">
        <v>2150</v>
      </c>
      <c r="C16" s="18" t="s">
        <v>2151</v>
      </c>
      <c r="D16" s="18" t="s">
        <v>181</v>
      </c>
      <c r="E16" s="18">
        <v>2004</v>
      </c>
      <c r="F16" s="18" t="s">
        <v>13</v>
      </c>
      <c r="G16" s="18" t="s">
        <v>2102</v>
      </c>
      <c r="H16" s="9" t="s">
        <v>2094</v>
      </c>
      <c r="K16" s="63" t="s">
        <v>3312</v>
      </c>
      <c r="L16" s="80" t="s">
        <v>3316</v>
      </c>
      <c r="M16" s="132">
        <v>407</v>
      </c>
      <c r="N16" s="78" t="s">
        <v>3276</v>
      </c>
      <c r="O16" s="78">
        <v>15</v>
      </c>
      <c r="P16" s="78" t="s">
        <v>3306</v>
      </c>
      <c r="Q16" s="102" t="s">
        <v>3363</v>
      </c>
      <c r="R16" s="78"/>
      <c r="S16" s="71">
        <v>0.71899999999999997</v>
      </c>
      <c r="T16" s="43">
        <f>AVERAGE(S15:S16)</f>
        <v>0.71550000000000002</v>
      </c>
      <c r="Y16" s="71"/>
      <c r="Z16" s="43"/>
      <c r="AA16" s="143"/>
      <c r="AB16" s="71"/>
      <c r="AC16" s="143"/>
    </row>
    <row r="17" spans="1:29">
      <c r="A17" s="8" t="str">
        <f t="shared" si="0"/>
        <v>RV_AB247391_Brazil_Cow_2004</v>
      </c>
      <c r="B17" s="18" t="s">
        <v>2152</v>
      </c>
      <c r="C17" s="18" t="s">
        <v>2153</v>
      </c>
      <c r="D17" s="18" t="s">
        <v>181</v>
      </c>
      <c r="E17" s="18">
        <v>2004</v>
      </c>
      <c r="F17" s="18" t="s">
        <v>13</v>
      </c>
      <c r="G17" s="18" t="s">
        <v>2102</v>
      </c>
      <c r="H17" s="9" t="s">
        <v>2094</v>
      </c>
      <c r="K17" s="63" t="s">
        <v>3312</v>
      </c>
      <c r="L17" s="80" t="s">
        <v>3313</v>
      </c>
      <c r="M17" s="132">
        <v>10</v>
      </c>
      <c r="N17" s="78" t="s">
        <v>3276</v>
      </c>
      <c r="O17" s="78">
        <v>20</v>
      </c>
      <c r="P17" s="78" t="s">
        <v>3315</v>
      </c>
      <c r="Q17" s="102" t="s">
        <v>3367</v>
      </c>
      <c r="R17" s="78"/>
      <c r="S17" s="71">
        <v>0.54800000000000004</v>
      </c>
      <c r="T17" s="62"/>
      <c r="V17" s="71">
        <v>0.54800000000000004</v>
      </c>
      <c r="W17" s="62"/>
      <c r="Y17" s="71"/>
      <c r="Z17" s="43"/>
      <c r="AA17" s="143"/>
      <c r="AB17" s="71"/>
      <c r="AC17" s="43"/>
    </row>
    <row r="18" spans="1:29">
      <c r="A18" s="8" t="str">
        <f t="shared" si="0"/>
        <v>RV_AB247392_Brazil_Cow_2004</v>
      </c>
      <c r="B18" s="18" t="s">
        <v>2154</v>
      </c>
      <c r="C18" s="18" t="s">
        <v>2155</v>
      </c>
      <c r="D18" s="18" t="s">
        <v>181</v>
      </c>
      <c r="E18" s="18">
        <v>2004</v>
      </c>
      <c r="F18" s="18" t="s">
        <v>13</v>
      </c>
      <c r="G18" s="18" t="s">
        <v>2102</v>
      </c>
      <c r="H18" s="9" t="s">
        <v>2094</v>
      </c>
      <c r="K18" s="63" t="s">
        <v>3312</v>
      </c>
      <c r="L18" s="80" t="s">
        <v>3313</v>
      </c>
      <c r="M18" s="132">
        <v>10</v>
      </c>
      <c r="N18" s="78" t="s">
        <v>3276</v>
      </c>
      <c r="O18" s="78">
        <v>20</v>
      </c>
      <c r="P18" s="78" t="s">
        <v>3315</v>
      </c>
      <c r="Q18" s="102" t="s">
        <v>3367</v>
      </c>
      <c r="R18" s="78"/>
      <c r="S18" s="71">
        <v>0.57499999999999996</v>
      </c>
      <c r="T18" s="62"/>
      <c r="V18" s="71">
        <v>0.57499999999999996</v>
      </c>
      <c r="W18" s="62"/>
      <c r="Y18" s="71"/>
      <c r="Z18" s="43"/>
      <c r="AA18" s="143"/>
      <c r="AB18" s="71"/>
      <c r="AC18" s="43"/>
    </row>
    <row r="19" spans="1:29">
      <c r="A19" s="8" t="str">
        <f t="shared" si="0"/>
        <v>RV_AB247393_Brazil_Cow_1999</v>
      </c>
      <c r="B19" s="18" t="s">
        <v>2156</v>
      </c>
      <c r="C19" s="18" t="s">
        <v>2112</v>
      </c>
      <c r="D19" s="18" t="s">
        <v>181</v>
      </c>
      <c r="E19" s="18">
        <v>1999</v>
      </c>
      <c r="F19" s="18" t="s">
        <v>13</v>
      </c>
      <c r="G19" s="18" t="s">
        <v>2102</v>
      </c>
      <c r="H19" s="9" t="s">
        <v>2094</v>
      </c>
      <c r="K19" s="63" t="s">
        <v>3312</v>
      </c>
      <c r="L19" s="80" t="s">
        <v>3313</v>
      </c>
      <c r="M19" s="132">
        <v>13</v>
      </c>
      <c r="N19" s="78" t="s">
        <v>3276</v>
      </c>
      <c r="O19" s="78">
        <v>20</v>
      </c>
      <c r="P19" s="78" t="s">
        <v>380</v>
      </c>
      <c r="Q19" s="102" t="s">
        <v>3367</v>
      </c>
      <c r="R19" s="78"/>
      <c r="S19" s="71">
        <v>0.56899999999999995</v>
      </c>
      <c r="T19" s="43">
        <f>AVERAGE(S17:S19)</f>
        <v>0.56399999999999995</v>
      </c>
      <c r="V19" s="71">
        <v>0.56899999999999995</v>
      </c>
      <c r="W19" s="43">
        <f>AVERAGE(V17:V19)</f>
        <v>0.56399999999999995</v>
      </c>
      <c r="Y19" s="71"/>
      <c r="Z19" s="43"/>
      <c r="AA19" s="143"/>
      <c r="AB19" s="71"/>
      <c r="AC19" s="43"/>
    </row>
    <row r="20" spans="1:29">
      <c r="A20" s="8" t="str">
        <f t="shared" si="0"/>
        <v>RV_AB247394_Brazil_Cow_1999</v>
      </c>
      <c r="B20" s="18" t="s">
        <v>2157</v>
      </c>
      <c r="C20" s="18" t="s">
        <v>2116</v>
      </c>
      <c r="D20" s="18" t="s">
        <v>181</v>
      </c>
      <c r="E20" s="18">
        <v>1999</v>
      </c>
      <c r="F20" s="18" t="s">
        <v>13</v>
      </c>
      <c r="G20" s="18" t="s">
        <v>2102</v>
      </c>
      <c r="H20" s="9" t="s">
        <v>2094</v>
      </c>
      <c r="K20" s="63" t="s">
        <v>3312</v>
      </c>
      <c r="L20" s="80" t="s">
        <v>3313</v>
      </c>
      <c r="M20" s="132">
        <v>33</v>
      </c>
      <c r="N20" s="78" t="s">
        <v>3276</v>
      </c>
      <c r="O20" s="78">
        <v>20</v>
      </c>
      <c r="P20" s="78" t="s">
        <v>3290</v>
      </c>
      <c r="Q20" s="102" t="s">
        <v>3367</v>
      </c>
      <c r="R20" s="78"/>
      <c r="S20" s="71">
        <v>0.58799999999999997</v>
      </c>
      <c r="T20" s="71">
        <v>0.58799999999999997</v>
      </c>
      <c r="V20" s="71">
        <v>0.58799999999999997</v>
      </c>
      <c r="W20" s="71">
        <v>0.58799999999999997</v>
      </c>
      <c r="Y20" s="71"/>
      <c r="Z20" s="71"/>
      <c r="AA20" s="143"/>
      <c r="AB20" s="71"/>
      <c r="AC20" s="71"/>
    </row>
    <row r="21" spans="1:29">
      <c r="A21" s="8" t="str">
        <f t="shared" si="0"/>
        <v>RV_AB247395_Brazil_Cow_1998</v>
      </c>
      <c r="B21" s="18" t="s">
        <v>2158</v>
      </c>
      <c r="C21" s="18" t="s">
        <v>2128</v>
      </c>
      <c r="D21" s="18" t="s">
        <v>181</v>
      </c>
      <c r="E21" s="18">
        <v>1998</v>
      </c>
      <c r="F21" s="18" t="s">
        <v>13</v>
      </c>
      <c r="G21" s="18" t="s">
        <v>2102</v>
      </c>
      <c r="H21" s="9" t="s">
        <v>2094</v>
      </c>
      <c r="K21" s="63" t="s">
        <v>2094</v>
      </c>
      <c r="L21" s="93" t="s">
        <v>3311</v>
      </c>
      <c r="M21" s="132">
        <v>965</v>
      </c>
      <c r="N21" s="78" t="s">
        <v>3276</v>
      </c>
      <c r="O21" s="94">
        <v>105</v>
      </c>
      <c r="P21" s="101" t="s">
        <v>3325</v>
      </c>
      <c r="Q21" s="102" t="s">
        <v>3362</v>
      </c>
      <c r="R21" s="94"/>
      <c r="S21" s="71">
        <v>0.68600000000000005</v>
      </c>
      <c r="T21" s="71">
        <v>0.68600000000000005</v>
      </c>
      <c r="V21" s="71">
        <v>0.68600000000000005</v>
      </c>
      <c r="W21" s="71">
        <v>0.68600000000000005</v>
      </c>
      <c r="Y21" s="71">
        <v>0.1</v>
      </c>
      <c r="Z21" s="71">
        <v>0.1</v>
      </c>
      <c r="AA21" s="143"/>
      <c r="AB21" s="71">
        <v>0.1</v>
      </c>
      <c r="AC21" s="71">
        <v>0.01</v>
      </c>
    </row>
    <row r="22" spans="1:29">
      <c r="A22" s="8" t="str">
        <f t="shared" si="0"/>
        <v>RV_AB247396_Brazil_Cow_2000</v>
      </c>
      <c r="B22" s="18" t="s">
        <v>2159</v>
      </c>
      <c r="C22" s="18" t="s">
        <v>2160</v>
      </c>
      <c r="D22" s="18" t="s">
        <v>181</v>
      </c>
      <c r="E22" s="18">
        <v>2000</v>
      </c>
      <c r="F22" s="18" t="s">
        <v>13</v>
      </c>
      <c r="G22" s="18" t="s">
        <v>2102</v>
      </c>
      <c r="H22" s="9" t="s">
        <v>2094</v>
      </c>
    </row>
    <row r="23" spans="1:29" ht="18">
      <c r="A23" s="8" t="str">
        <f t="shared" si="0"/>
        <v>RV_AB247397_Brazil_Cow_2004</v>
      </c>
      <c r="B23" s="18" t="s">
        <v>2161</v>
      </c>
      <c r="C23" s="18" t="s">
        <v>2162</v>
      </c>
      <c r="D23" s="18" t="s">
        <v>181</v>
      </c>
      <c r="E23" s="18">
        <v>2004</v>
      </c>
      <c r="F23" s="18" t="s">
        <v>13</v>
      </c>
      <c r="G23" s="18" t="s">
        <v>2102</v>
      </c>
      <c r="H23" s="9" t="s">
        <v>2094</v>
      </c>
      <c r="Q23" s="97" t="s">
        <v>3322</v>
      </c>
      <c r="S23" s="41">
        <f>AVERAGE(S2:S21)</f>
        <v>0.70559999999999978</v>
      </c>
      <c r="T23" s="41">
        <f>((T5*4)+(T9*66)+(T14*7)+(T16*4)+(T19*1)+(T20*3)+(T21*1))/87</f>
        <v>0.74364827586206894</v>
      </c>
      <c r="V23" s="41">
        <f>AVERAGE(V2:V21)</f>
        <v>0.6704444444444444</v>
      </c>
      <c r="W23" s="41">
        <f>((W9*92)+(W19*2)+(W20*3)+(W21*2))/99</f>
        <v>0.75583838383838375</v>
      </c>
      <c r="Y23" s="41">
        <f>AVERAGE(Y2:Y21)</f>
        <v>5.746153846153846E-2</v>
      </c>
      <c r="Z23" s="41">
        <f>((Z5*4)+(Z9*66)+(Z14*7)+(Z21*1))/78</f>
        <v>5.9978632478632471E-2</v>
      </c>
      <c r="AB23" s="41">
        <f>AVERAGE(AB2:AB21)</f>
        <v>6.88E-2</v>
      </c>
      <c r="AC23" s="41">
        <f>((AC9*92)+(AC21*2))/94</f>
        <v>5.9914893617021271E-2</v>
      </c>
    </row>
    <row r="24" spans="1:29" ht="18">
      <c r="A24" s="8" t="str">
        <f t="shared" si="0"/>
        <v>RV_AB247398_Brazil_Cow_2004</v>
      </c>
      <c r="B24" s="18" t="s">
        <v>2163</v>
      </c>
      <c r="C24" s="18" t="s">
        <v>2164</v>
      </c>
      <c r="D24" s="18" t="s">
        <v>181</v>
      </c>
      <c r="E24" s="18">
        <v>2004</v>
      </c>
      <c r="F24" s="18" t="s">
        <v>13</v>
      </c>
      <c r="G24" s="18" t="s">
        <v>2102</v>
      </c>
      <c r="H24" s="9" t="s">
        <v>2094</v>
      </c>
      <c r="Q24" s="97" t="s">
        <v>7</v>
      </c>
      <c r="S24" s="98">
        <f>STDEV(S2:S21)/SQRT(20)</f>
        <v>1.834370679408558E-2</v>
      </c>
      <c r="T24" s="98">
        <f>STDEV(T2:T21)/SQRT(7)</f>
        <v>3.0883164733323067E-2</v>
      </c>
      <c r="V24" s="98">
        <f>STDEV(V2:V21)/SQRT(9)</f>
        <v>3.4419435365272984E-2</v>
      </c>
      <c r="W24" s="98">
        <f>STDEV(W2:W21)/SQRT(5)</f>
        <v>4.1808093315369561E-2</v>
      </c>
      <c r="Y24" s="98">
        <f>STDEV(Y2:Y21)/SQRT(13)</f>
        <v>6.173366476155062E-3</v>
      </c>
      <c r="Z24" s="98">
        <f>STDEV(Z2:Z21)/SQRT(4)</f>
        <v>1.178275576142244E-2</v>
      </c>
      <c r="AB24" s="98">
        <f>STDEV(AB2:AB21)/SQRT(5)</f>
        <v>1.2811713390487639E-2</v>
      </c>
      <c r="AC24" s="98">
        <f>STDEV(AC2:AC21)/SQRT(2)</f>
        <v>2.5499999999999995E-2</v>
      </c>
    </row>
    <row r="25" spans="1:29">
      <c r="A25" s="8" t="str">
        <f t="shared" si="0"/>
        <v>RV_AB247399_Brazil_Cow_2004</v>
      </c>
      <c r="B25" s="18" t="s">
        <v>2165</v>
      </c>
      <c r="C25" s="18" t="s">
        <v>2166</v>
      </c>
      <c r="D25" s="18" t="s">
        <v>181</v>
      </c>
      <c r="E25" s="18">
        <v>2004</v>
      </c>
      <c r="F25" s="18" t="s">
        <v>13</v>
      </c>
      <c r="G25" s="18" t="s">
        <v>2102</v>
      </c>
      <c r="H25" s="9" t="s">
        <v>2094</v>
      </c>
    </row>
    <row r="26" spans="1:29">
      <c r="A26" s="8" t="str">
        <f t="shared" si="0"/>
        <v>RV_AB247400_Brazil_Cow_2004</v>
      </c>
      <c r="B26" s="18" t="s">
        <v>2167</v>
      </c>
      <c r="C26" s="18" t="s">
        <v>2168</v>
      </c>
      <c r="D26" s="18" t="s">
        <v>181</v>
      </c>
      <c r="E26" s="18">
        <v>2004</v>
      </c>
      <c r="F26" s="18" t="s">
        <v>13</v>
      </c>
      <c r="G26" s="18" t="s">
        <v>2102</v>
      </c>
      <c r="H26" s="9" t="s">
        <v>2094</v>
      </c>
    </row>
    <row r="27" spans="1:29">
      <c r="A27" s="8" t="str">
        <f t="shared" si="0"/>
        <v>RV_AB247401_Brazil_Cow_2005</v>
      </c>
      <c r="B27" s="18" t="s">
        <v>2169</v>
      </c>
      <c r="C27" s="18" t="s">
        <v>2170</v>
      </c>
      <c r="D27" s="18" t="s">
        <v>181</v>
      </c>
      <c r="E27" s="18">
        <v>2005</v>
      </c>
      <c r="F27" s="18" t="s">
        <v>13</v>
      </c>
      <c r="G27" s="18" t="s">
        <v>2102</v>
      </c>
      <c r="H27" s="9" t="s">
        <v>2094</v>
      </c>
    </row>
    <row r="28" spans="1:29">
      <c r="A28" s="8" t="str">
        <f t="shared" si="0"/>
        <v>RV_AB247402_Brazil_Cow_2005</v>
      </c>
      <c r="B28" s="18" t="s">
        <v>2171</v>
      </c>
      <c r="C28" s="18" t="s">
        <v>2172</v>
      </c>
      <c r="D28" s="18" t="s">
        <v>181</v>
      </c>
      <c r="E28" s="18">
        <v>2005</v>
      </c>
      <c r="F28" s="18" t="s">
        <v>13</v>
      </c>
      <c r="G28" s="18" t="s">
        <v>2102</v>
      </c>
      <c r="H28" s="9" t="s">
        <v>2094</v>
      </c>
    </row>
    <row r="29" spans="1:29">
      <c r="A29" s="8" t="str">
        <f t="shared" si="0"/>
        <v>RV_AB247403_Brazil_Cow_2005</v>
      </c>
      <c r="B29" s="18" t="s">
        <v>2173</v>
      </c>
      <c r="C29" s="18" t="s">
        <v>2174</v>
      </c>
      <c r="D29" s="18" t="s">
        <v>181</v>
      </c>
      <c r="E29" s="18">
        <v>2005</v>
      </c>
      <c r="F29" s="18" t="s">
        <v>13</v>
      </c>
      <c r="G29" s="18" t="s">
        <v>2102</v>
      </c>
      <c r="H29" s="9" t="s">
        <v>2094</v>
      </c>
    </row>
    <row r="30" spans="1:29">
      <c r="A30" s="8" t="str">
        <f t="shared" si="0"/>
        <v>RV_AB247404_Brazil_Cow_2005</v>
      </c>
      <c r="B30" s="18" t="s">
        <v>2175</v>
      </c>
      <c r="C30" s="18" t="s">
        <v>2176</v>
      </c>
      <c r="D30" s="18" t="s">
        <v>181</v>
      </c>
      <c r="E30" s="18">
        <v>2005</v>
      </c>
      <c r="F30" s="18" t="s">
        <v>13</v>
      </c>
      <c r="G30" s="18" t="s">
        <v>2102</v>
      </c>
      <c r="H30" s="9" t="s">
        <v>2094</v>
      </c>
    </row>
    <row r="31" spans="1:29">
      <c r="A31" s="8" t="str">
        <f t="shared" si="0"/>
        <v>RV_AB247405_Brazil_Cow_2005</v>
      </c>
      <c r="B31" s="18" t="s">
        <v>2177</v>
      </c>
      <c r="C31" s="18" t="s">
        <v>2178</v>
      </c>
      <c r="D31" s="18" t="s">
        <v>181</v>
      </c>
      <c r="E31" s="18">
        <v>2005</v>
      </c>
      <c r="F31" s="18" t="s">
        <v>13</v>
      </c>
      <c r="G31" s="18" t="s">
        <v>2102</v>
      </c>
      <c r="H31" s="9" t="s">
        <v>2094</v>
      </c>
    </row>
    <row r="32" spans="1:29">
      <c r="A32" s="8" t="str">
        <f t="shared" si="0"/>
        <v>RV_AB247406_Brazil_Cow_2002</v>
      </c>
      <c r="B32" s="18" t="s">
        <v>2179</v>
      </c>
      <c r="C32" s="18" t="s">
        <v>2129</v>
      </c>
      <c r="D32" s="18" t="s">
        <v>181</v>
      </c>
      <c r="E32" s="18">
        <v>2002</v>
      </c>
      <c r="F32" s="18" t="s">
        <v>13</v>
      </c>
      <c r="G32" s="18" t="s">
        <v>2102</v>
      </c>
      <c r="H32" s="9" t="s">
        <v>2094</v>
      </c>
    </row>
    <row r="33" spans="1:8">
      <c r="A33" s="8" t="str">
        <f t="shared" ref="A33:A43" si="1">CONCATENATE("RV_",B33,"_",D33,"_",G33,"_",E33)</f>
        <v>RV_AB247407_Brazil_Cow_2002</v>
      </c>
      <c r="B33" s="18" t="s">
        <v>2180</v>
      </c>
      <c r="C33" s="18" t="s">
        <v>2129</v>
      </c>
      <c r="D33" s="18" t="s">
        <v>181</v>
      </c>
      <c r="E33" s="18">
        <v>2002</v>
      </c>
      <c r="F33" s="18" t="s">
        <v>13</v>
      </c>
      <c r="G33" s="18" t="s">
        <v>2102</v>
      </c>
      <c r="H33" s="9" t="s">
        <v>2094</v>
      </c>
    </row>
    <row r="34" spans="1:8">
      <c r="A34" s="8" t="str">
        <f t="shared" si="1"/>
        <v>RV_AB247444_Brazil_Cow_2004</v>
      </c>
      <c r="B34" s="18" t="s">
        <v>2181</v>
      </c>
      <c r="C34" s="18" t="s">
        <v>2182</v>
      </c>
      <c r="D34" s="18" t="s">
        <v>181</v>
      </c>
      <c r="E34" s="18">
        <v>2004</v>
      </c>
      <c r="F34" s="18" t="s">
        <v>13</v>
      </c>
      <c r="G34" s="18" t="s">
        <v>2102</v>
      </c>
      <c r="H34" s="9" t="s">
        <v>2094</v>
      </c>
    </row>
    <row r="35" spans="1:8">
      <c r="A35" s="8" t="str">
        <f t="shared" si="1"/>
        <v>RV_AF325490_FrenchGuyana_Cow_1985</v>
      </c>
      <c r="B35" s="18" t="s">
        <v>2186</v>
      </c>
      <c r="C35" s="18" t="s">
        <v>2187</v>
      </c>
      <c r="D35" s="18" t="s">
        <v>2484</v>
      </c>
      <c r="E35" s="18">
        <v>1985</v>
      </c>
      <c r="F35" s="18" t="s">
        <v>13</v>
      </c>
      <c r="G35" s="18" t="s">
        <v>2102</v>
      </c>
      <c r="H35" s="18" t="s">
        <v>2127</v>
      </c>
    </row>
    <row r="36" spans="1:8">
      <c r="A36" s="8" t="str">
        <f t="shared" si="1"/>
        <v>RV_AF325491_Brazil_Cow_1986</v>
      </c>
      <c r="B36" s="18" t="s">
        <v>2188</v>
      </c>
      <c r="C36" s="18" t="s">
        <v>2189</v>
      </c>
      <c r="D36" s="18" t="s">
        <v>825</v>
      </c>
      <c r="E36" s="18">
        <v>1986</v>
      </c>
      <c r="F36" s="18" t="s">
        <v>13</v>
      </c>
      <c r="G36" s="18" t="s">
        <v>2102</v>
      </c>
      <c r="H36" s="18" t="s">
        <v>2127</v>
      </c>
    </row>
    <row r="37" spans="1:8">
      <c r="A37" s="8" t="str">
        <f t="shared" si="1"/>
        <v>RV_AY353879_Russia_Cow_Unknown</v>
      </c>
      <c r="B37" s="18" t="s">
        <v>2195</v>
      </c>
      <c r="C37" s="18" t="s">
        <v>2196</v>
      </c>
      <c r="D37" s="18" t="s">
        <v>793</v>
      </c>
      <c r="E37" s="14" t="s">
        <v>1425</v>
      </c>
      <c r="F37" s="18" t="s">
        <v>13</v>
      </c>
      <c r="G37" s="18" t="s">
        <v>2102</v>
      </c>
      <c r="H37" s="7" t="s">
        <v>2094</v>
      </c>
    </row>
    <row r="38" spans="1:8">
      <c r="A38" s="8" t="str">
        <f t="shared" si="1"/>
        <v>RV_AY353883_Russia_Cow_Unknown</v>
      </c>
      <c r="B38" s="18" t="s">
        <v>2197</v>
      </c>
      <c r="C38" s="18" t="s">
        <v>2192</v>
      </c>
      <c r="D38" s="18" t="s">
        <v>793</v>
      </c>
      <c r="E38" s="14" t="s">
        <v>1425</v>
      </c>
      <c r="F38" s="18" t="s">
        <v>13</v>
      </c>
      <c r="G38" s="18" t="s">
        <v>2102</v>
      </c>
      <c r="H38" s="7" t="s">
        <v>2094</v>
      </c>
    </row>
    <row r="39" spans="1:8">
      <c r="A39" s="8" t="str">
        <f t="shared" si="1"/>
        <v>RV_AY353895_Pakistan_Cow_Unknown</v>
      </c>
      <c r="B39" s="18" t="s">
        <v>2198</v>
      </c>
      <c r="C39" s="18" t="s">
        <v>2193</v>
      </c>
      <c r="D39" s="18" t="s">
        <v>2194</v>
      </c>
      <c r="E39" s="14" t="s">
        <v>1425</v>
      </c>
      <c r="F39" s="18" t="s">
        <v>13</v>
      </c>
      <c r="G39" s="18" t="s">
        <v>2102</v>
      </c>
      <c r="H39" s="7" t="s">
        <v>2094</v>
      </c>
    </row>
    <row r="40" spans="1:8">
      <c r="A40" s="8" t="str">
        <f t="shared" si="1"/>
        <v>RV_AY987477_India_Cow_1998</v>
      </c>
      <c r="B40" s="18" t="s">
        <v>2205</v>
      </c>
      <c r="C40" s="18" t="s">
        <v>2206</v>
      </c>
      <c r="D40" s="18" t="s">
        <v>365</v>
      </c>
      <c r="E40" s="18">
        <v>1998</v>
      </c>
      <c r="F40" s="18" t="s">
        <v>1477</v>
      </c>
      <c r="G40" s="18" t="s">
        <v>2102</v>
      </c>
      <c r="H40" s="9" t="s">
        <v>2094</v>
      </c>
    </row>
    <row r="41" spans="1:8">
      <c r="A41" s="8" t="str">
        <f t="shared" si="1"/>
        <v>RV_DQ076095_SouthKorea_Cow_2004</v>
      </c>
      <c r="B41" s="18" t="s">
        <v>2207</v>
      </c>
      <c r="C41" s="18" t="s">
        <v>2208</v>
      </c>
      <c r="D41" s="18" t="s">
        <v>806</v>
      </c>
      <c r="E41" s="18">
        <v>2004</v>
      </c>
      <c r="F41" s="18" t="s">
        <v>1477</v>
      </c>
      <c r="G41" s="18" t="s">
        <v>2102</v>
      </c>
      <c r="H41" s="18" t="s">
        <v>2127</v>
      </c>
    </row>
    <row r="42" spans="1:8">
      <c r="A42" s="8" t="str">
        <f t="shared" si="1"/>
        <v>RV_DQ076097_SouthKorea_Cow_2004</v>
      </c>
      <c r="B42" s="18" t="s">
        <v>2209</v>
      </c>
      <c r="C42" s="18" t="s">
        <v>2210</v>
      </c>
      <c r="D42" s="18" t="s">
        <v>806</v>
      </c>
      <c r="E42" s="18">
        <v>2004</v>
      </c>
      <c r="F42" s="18" t="s">
        <v>13</v>
      </c>
      <c r="G42" s="18" t="s">
        <v>2102</v>
      </c>
      <c r="H42" s="18" t="s">
        <v>2127</v>
      </c>
    </row>
    <row r="43" spans="1:8">
      <c r="A43" s="8" t="str">
        <f t="shared" si="1"/>
        <v>RV_DQ076105_SouthKorea_Cow_1998</v>
      </c>
      <c r="B43" s="18" t="s">
        <v>2211</v>
      </c>
      <c r="C43" s="18" t="s">
        <v>2212</v>
      </c>
      <c r="D43" s="18" t="s">
        <v>806</v>
      </c>
      <c r="E43" s="18">
        <v>1998</v>
      </c>
      <c r="F43" s="18" t="s">
        <v>13</v>
      </c>
      <c r="G43" s="18" t="s">
        <v>2102</v>
      </c>
      <c r="H43" s="18" t="s">
        <v>2127</v>
      </c>
    </row>
    <row r="44" spans="1:8">
      <c r="A44" s="8" t="str">
        <f t="shared" ref="A44:A57" si="2">CONCATENATE("RV_",B44,"_",D44,"_",G44,"_",E44)</f>
        <v>RV_FJ648980_Brazil_Cow_1997</v>
      </c>
      <c r="B44" s="18" t="s">
        <v>2264</v>
      </c>
      <c r="C44" s="18" t="s">
        <v>2265</v>
      </c>
      <c r="D44" s="18" t="s">
        <v>181</v>
      </c>
      <c r="E44" s="18">
        <v>1997</v>
      </c>
      <c r="F44" s="18" t="s">
        <v>13</v>
      </c>
      <c r="G44" s="18" t="s">
        <v>2102</v>
      </c>
      <c r="H44" s="9" t="s">
        <v>2094</v>
      </c>
    </row>
    <row r="45" spans="1:8">
      <c r="A45" s="8" t="str">
        <f t="shared" si="2"/>
        <v>RV_FJ648981_Brazil_Cow_1997</v>
      </c>
      <c r="B45" s="18" t="s">
        <v>2266</v>
      </c>
      <c r="C45" s="18" t="s">
        <v>2267</v>
      </c>
      <c r="D45" s="18" t="s">
        <v>181</v>
      </c>
      <c r="E45" s="18">
        <v>1997</v>
      </c>
      <c r="F45" s="18" t="s">
        <v>13</v>
      </c>
      <c r="G45" s="18" t="s">
        <v>2102</v>
      </c>
      <c r="H45" s="9" t="s">
        <v>2094</v>
      </c>
    </row>
    <row r="46" spans="1:8">
      <c r="A46" s="8" t="str">
        <f t="shared" si="2"/>
        <v>RV_FJ648982_Brazil_Cow_1997</v>
      </c>
      <c r="B46" s="18" t="s">
        <v>2268</v>
      </c>
      <c r="C46" s="18" t="s">
        <v>2269</v>
      </c>
      <c r="D46" s="18" t="s">
        <v>181</v>
      </c>
      <c r="E46" s="18">
        <v>1997</v>
      </c>
      <c r="F46" s="18" t="s">
        <v>13</v>
      </c>
      <c r="G46" s="18" t="s">
        <v>2102</v>
      </c>
      <c r="H46" s="9" t="s">
        <v>2094</v>
      </c>
    </row>
    <row r="47" spans="1:8">
      <c r="A47" s="8" t="str">
        <f t="shared" si="2"/>
        <v>RV_FJ648983_Brazil_Cow_1997</v>
      </c>
      <c r="B47" s="18" t="s">
        <v>2270</v>
      </c>
      <c r="C47" s="18" t="s">
        <v>2271</v>
      </c>
      <c r="D47" s="18" t="s">
        <v>181</v>
      </c>
      <c r="E47" s="18">
        <v>1997</v>
      </c>
      <c r="F47" s="18" t="s">
        <v>13</v>
      </c>
      <c r="G47" s="18" t="s">
        <v>2102</v>
      </c>
      <c r="H47" s="9" t="s">
        <v>2094</v>
      </c>
    </row>
    <row r="48" spans="1:8">
      <c r="A48" s="8" t="str">
        <f t="shared" si="2"/>
        <v>RV_FJ648984_Brazil_Cow_1998</v>
      </c>
      <c r="B48" s="18" t="s">
        <v>2272</v>
      </c>
      <c r="C48" s="18" t="s">
        <v>2273</v>
      </c>
      <c r="D48" s="18" t="s">
        <v>181</v>
      </c>
      <c r="E48" s="18">
        <v>1998</v>
      </c>
      <c r="F48" s="18" t="s">
        <v>13</v>
      </c>
      <c r="G48" s="18" t="s">
        <v>2102</v>
      </c>
      <c r="H48" s="9" t="s">
        <v>2094</v>
      </c>
    </row>
    <row r="49" spans="1:8">
      <c r="A49" s="8" t="str">
        <f t="shared" si="2"/>
        <v>RV_FJ648985_Brazil_Cow_1998</v>
      </c>
      <c r="B49" s="18" t="s">
        <v>2274</v>
      </c>
      <c r="C49" s="18" t="s">
        <v>2275</v>
      </c>
      <c r="D49" s="18" t="s">
        <v>181</v>
      </c>
      <c r="E49" s="18">
        <v>1998</v>
      </c>
      <c r="F49" s="18" t="s">
        <v>13</v>
      </c>
      <c r="G49" s="18" t="s">
        <v>2102</v>
      </c>
      <c r="H49" s="9" t="s">
        <v>2094</v>
      </c>
    </row>
    <row r="50" spans="1:8">
      <c r="A50" s="8" t="str">
        <f t="shared" si="2"/>
        <v>RV_FJ648986_Brazil_Cow_1998</v>
      </c>
      <c r="B50" s="18" t="s">
        <v>2276</v>
      </c>
      <c r="C50" s="18" t="s">
        <v>2277</v>
      </c>
      <c r="D50" s="18" t="s">
        <v>181</v>
      </c>
      <c r="E50" s="18">
        <v>1998</v>
      </c>
      <c r="F50" s="18" t="s">
        <v>13</v>
      </c>
      <c r="G50" s="18" t="s">
        <v>2102</v>
      </c>
      <c r="H50" s="9" t="s">
        <v>2094</v>
      </c>
    </row>
    <row r="51" spans="1:8">
      <c r="A51" s="8" t="str">
        <f t="shared" si="2"/>
        <v>RV_FJ648987_Brazil_Cow_1998</v>
      </c>
      <c r="B51" s="18" t="s">
        <v>2278</v>
      </c>
      <c r="C51" s="18" t="s">
        <v>2279</v>
      </c>
      <c r="D51" s="18" t="s">
        <v>181</v>
      </c>
      <c r="E51" s="18">
        <v>1998</v>
      </c>
      <c r="F51" s="18" t="s">
        <v>13</v>
      </c>
      <c r="G51" s="18" t="s">
        <v>2102</v>
      </c>
      <c r="H51" s="9" t="s">
        <v>2094</v>
      </c>
    </row>
    <row r="52" spans="1:8">
      <c r="A52" s="8" t="str">
        <f t="shared" si="2"/>
        <v>RV_FJ648988_Brazil_Cow_1998</v>
      </c>
      <c r="B52" s="18" t="s">
        <v>2280</v>
      </c>
      <c r="C52" s="18" t="s">
        <v>2281</v>
      </c>
      <c r="D52" s="18" t="s">
        <v>181</v>
      </c>
      <c r="E52" s="18">
        <v>1998</v>
      </c>
      <c r="F52" s="18" t="s">
        <v>13</v>
      </c>
      <c r="G52" s="18" t="s">
        <v>2102</v>
      </c>
      <c r="H52" s="9" t="s">
        <v>2094</v>
      </c>
    </row>
    <row r="53" spans="1:8">
      <c r="A53" s="8" t="str">
        <f t="shared" si="2"/>
        <v>RV_FJ648989_Brazil_Cow_1998</v>
      </c>
      <c r="B53" s="18" t="s">
        <v>2282</v>
      </c>
      <c r="C53" s="18" t="s">
        <v>2283</v>
      </c>
      <c r="D53" s="18" t="s">
        <v>181</v>
      </c>
      <c r="E53" s="18">
        <v>1998</v>
      </c>
      <c r="F53" s="18" t="s">
        <v>13</v>
      </c>
      <c r="G53" s="18" t="s">
        <v>2102</v>
      </c>
      <c r="H53" s="9" t="s">
        <v>2094</v>
      </c>
    </row>
    <row r="54" spans="1:8">
      <c r="A54" s="8" t="str">
        <f t="shared" si="2"/>
        <v>RV_FJ648990_Brazil_Cow_1998</v>
      </c>
      <c r="B54" s="18" t="s">
        <v>2284</v>
      </c>
      <c r="C54" s="18" t="s">
        <v>2285</v>
      </c>
      <c r="D54" s="18" t="s">
        <v>181</v>
      </c>
      <c r="E54" s="18">
        <v>1998</v>
      </c>
      <c r="F54" s="18" t="s">
        <v>13</v>
      </c>
      <c r="G54" s="18" t="s">
        <v>2102</v>
      </c>
      <c r="H54" s="9" t="s">
        <v>2094</v>
      </c>
    </row>
    <row r="55" spans="1:8">
      <c r="A55" s="8" t="str">
        <f t="shared" si="2"/>
        <v>RV_FJ648991_Brazil_Cow_1998</v>
      </c>
      <c r="B55" s="18" t="s">
        <v>2286</v>
      </c>
      <c r="C55" s="18" t="s">
        <v>2287</v>
      </c>
      <c r="D55" s="18" t="s">
        <v>181</v>
      </c>
      <c r="E55" s="18">
        <v>1998</v>
      </c>
      <c r="F55" s="18" t="s">
        <v>13</v>
      </c>
      <c r="G55" s="18" t="s">
        <v>2102</v>
      </c>
      <c r="H55" s="9" t="s">
        <v>2094</v>
      </c>
    </row>
    <row r="56" spans="1:8">
      <c r="A56" s="8" t="str">
        <f t="shared" si="2"/>
        <v>RV_FJ648992_Brazil_Cow_1998</v>
      </c>
      <c r="B56" s="18" t="s">
        <v>2288</v>
      </c>
      <c r="C56" s="18" t="s">
        <v>2289</v>
      </c>
      <c r="D56" s="18" t="s">
        <v>181</v>
      </c>
      <c r="E56" s="18">
        <v>1998</v>
      </c>
      <c r="F56" s="18" t="s">
        <v>13</v>
      </c>
      <c r="G56" s="18" t="s">
        <v>2102</v>
      </c>
      <c r="H56" s="9" t="s">
        <v>2094</v>
      </c>
    </row>
    <row r="57" spans="1:8">
      <c r="A57" s="8" t="str">
        <f t="shared" si="2"/>
        <v>RV_FJ648993_Brazil_Cow_1998</v>
      </c>
      <c r="B57" s="18" t="s">
        <v>2290</v>
      </c>
      <c r="C57" s="18" t="s">
        <v>2291</v>
      </c>
      <c r="D57" s="18" t="s">
        <v>181</v>
      </c>
      <c r="E57" s="18">
        <v>1998</v>
      </c>
      <c r="F57" s="18" t="s">
        <v>13</v>
      </c>
      <c r="G57" s="18" t="s">
        <v>2102</v>
      </c>
      <c r="H57" s="9" t="s">
        <v>2094</v>
      </c>
    </row>
    <row r="58" spans="1:8">
      <c r="A58" s="8" t="str">
        <f t="shared" ref="A58:A89" si="3">CONCATENATE("RV_",B58,"_",D58,"_",G58,"_",E58)</f>
        <v>RV_FJ648994_Brazil_Cow_1998</v>
      </c>
      <c r="B58" s="18" t="s">
        <v>2292</v>
      </c>
      <c r="C58" s="18" t="s">
        <v>2293</v>
      </c>
      <c r="D58" s="18" t="s">
        <v>181</v>
      </c>
      <c r="E58" s="18">
        <v>1998</v>
      </c>
      <c r="F58" s="18" t="s">
        <v>13</v>
      </c>
      <c r="G58" s="18" t="s">
        <v>2102</v>
      </c>
      <c r="H58" s="9" t="s">
        <v>2094</v>
      </c>
    </row>
    <row r="59" spans="1:8">
      <c r="A59" s="8" t="str">
        <f t="shared" si="3"/>
        <v>RV_FJ648995_Brazil_Cow_1998</v>
      </c>
      <c r="B59" s="18" t="s">
        <v>2294</v>
      </c>
      <c r="C59" s="18" t="s">
        <v>2295</v>
      </c>
      <c r="D59" s="18" t="s">
        <v>181</v>
      </c>
      <c r="E59" s="18">
        <v>1998</v>
      </c>
      <c r="F59" s="18" t="s">
        <v>13</v>
      </c>
      <c r="G59" s="18" t="s">
        <v>2102</v>
      </c>
      <c r="H59" s="9" t="s">
        <v>2094</v>
      </c>
    </row>
    <row r="60" spans="1:8">
      <c r="A60" s="8" t="str">
        <f t="shared" si="3"/>
        <v>RV_FJ648996_Brazil_Cow_1998</v>
      </c>
      <c r="B60" s="18" t="s">
        <v>2296</v>
      </c>
      <c r="C60" s="18" t="s">
        <v>2297</v>
      </c>
      <c r="D60" s="18" t="s">
        <v>181</v>
      </c>
      <c r="E60" s="18">
        <v>1998</v>
      </c>
      <c r="F60" s="18" t="s">
        <v>13</v>
      </c>
      <c r="G60" s="18" t="s">
        <v>2102</v>
      </c>
      <c r="H60" s="9" t="s">
        <v>2094</v>
      </c>
    </row>
    <row r="61" spans="1:8">
      <c r="A61" s="8" t="str">
        <f t="shared" si="3"/>
        <v>RV_FJ648997_Brazil_Cow_1999</v>
      </c>
      <c r="B61" s="18" t="s">
        <v>2298</v>
      </c>
      <c r="C61" s="18" t="s">
        <v>2299</v>
      </c>
      <c r="D61" s="18" t="s">
        <v>181</v>
      </c>
      <c r="E61" s="18">
        <v>1999</v>
      </c>
      <c r="F61" s="18" t="s">
        <v>13</v>
      </c>
      <c r="G61" s="18" t="s">
        <v>2102</v>
      </c>
      <c r="H61" s="9" t="s">
        <v>2094</v>
      </c>
    </row>
    <row r="62" spans="1:8">
      <c r="A62" s="8" t="str">
        <f t="shared" si="3"/>
        <v>RV_FJ648998_Brazil_Cow_1999</v>
      </c>
      <c r="B62" s="18" t="s">
        <v>2300</v>
      </c>
      <c r="C62" s="18" t="s">
        <v>2301</v>
      </c>
      <c r="D62" s="18" t="s">
        <v>181</v>
      </c>
      <c r="E62" s="18">
        <v>1999</v>
      </c>
      <c r="F62" s="18" t="s">
        <v>13</v>
      </c>
      <c r="G62" s="18" t="s">
        <v>2102</v>
      </c>
      <c r="H62" s="9" t="s">
        <v>2094</v>
      </c>
    </row>
    <row r="63" spans="1:8">
      <c r="A63" s="8" t="str">
        <f t="shared" si="3"/>
        <v>RV_FJ648999_Brazil_Cow_1999</v>
      </c>
      <c r="B63" s="18" t="s">
        <v>2302</v>
      </c>
      <c r="C63" s="18" t="s">
        <v>2303</v>
      </c>
      <c r="D63" s="18" t="s">
        <v>181</v>
      </c>
      <c r="E63" s="18">
        <v>1999</v>
      </c>
      <c r="F63" s="18" t="s">
        <v>13</v>
      </c>
      <c r="G63" s="18" t="s">
        <v>2102</v>
      </c>
      <c r="H63" s="9" t="s">
        <v>2094</v>
      </c>
    </row>
    <row r="64" spans="1:8">
      <c r="A64" s="8" t="str">
        <f t="shared" si="3"/>
        <v>RV_FJ649000_Brazil_Cow_1999</v>
      </c>
      <c r="B64" s="18" t="s">
        <v>2304</v>
      </c>
      <c r="C64" s="18" t="s">
        <v>2305</v>
      </c>
      <c r="D64" s="18" t="s">
        <v>181</v>
      </c>
      <c r="E64" s="18">
        <v>1999</v>
      </c>
      <c r="F64" s="18" t="s">
        <v>13</v>
      </c>
      <c r="G64" s="18" t="s">
        <v>2102</v>
      </c>
      <c r="H64" s="9" t="s">
        <v>2094</v>
      </c>
    </row>
    <row r="65" spans="1:8">
      <c r="A65" s="8" t="str">
        <f t="shared" si="3"/>
        <v>RV_FJ649001_Brazil_Cow_1999</v>
      </c>
      <c r="B65" s="18" t="s">
        <v>2306</v>
      </c>
      <c r="C65" s="18" t="s">
        <v>2307</v>
      </c>
      <c r="D65" s="18" t="s">
        <v>181</v>
      </c>
      <c r="E65" s="18">
        <v>1999</v>
      </c>
      <c r="F65" s="18" t="s">
        <v>13</v>
      </c>
      <c r="G65" s="18" t="s">
        <v>2102</v>
      </c>
      <c r="H65" s="9" t="s">
        <v>2094</v>
      </c>
    </row>
    <row r="66" spans="1:8">
      <c r="A66" s="8" t="str">
        <f t="shared" si="3"/>
        <v>RV_FJ649002_Brazil_Cow_1999</v>
      </c>
      <c r="B66" s="18" t="s">
        <v>2308</v>
      </c>
      <c r="C66" s="18" t="s">
        <v>2309</v>
      </c>
      <c r="D66" s="18" t="s">
        <v>181</v>
      </c>
      <c r="E66" s="18">
        <v>1999</v>
      </c>
      <c r="F66" s="18" t="s">
        <v>13</v>
      </c>
      <c r="G66" s="18" t="s">
        <v>2102</v>
      </c>
      <c r="H66" s="9" t="s">
        <v>2094</v>
      </c>
    </row>
    <row r="67" spans="1:8">
      <c r="A67" s="8" t="str">
        <f t="shared" si="3"/>
        <v>RV_FJ649003_Brazil_Cow_1999</v>
      </c>
      <c r="B67" s="18" t="s">
        <v>2310</v>
      </c>
      <c r="C67" s="18" t="s">
        <v>2311</v>
      </c>
      <c r="D67" s="18" t="s">
        <v>181</v>
      </c>
      <c r="E67" s="18">
        <v>1999</v>
      </c>
      <c r="F67" s="18" t="s">
        <v>13</v>
      </c>
      <c r="G67" s="18" t="s">
        <v>2102</v>
      </c>
      <c r="H67" s="9" t="s">
        <v>2094</v>
      </c>
    </row>
    <row r="68" spans="1:8">
      <c r="A68" s="8" t="str">
        <f t="shared" si="3"/>
        <v>RV_FJ649004_Brazil_Cow_1999</v>
      </c>
      <c r="B68" s="18" t="s">
        <v>2312</v>
      </c>
      <c r="C68" s="18" t="s">
        <v>2313</v>
      </c>
      <c r="D68" s="18" t="s">
        <v>181</v>
      </c>
      <c r="E68" s="18">
        <v>1999</v>
      </c>
      <c r="F68" s="18" t="s">
        <v>13</v>
      </c>
      <c r="G68" s="18" t="s">
        <v>2102</v>
      </c>
      <c r="H68" s="9" t="s">
        <v>2094</v>
      </c>
    </row>
    <row r="69" spans="1:8">
      <c r="A69" s="8" t="str">
        <f t="shared" si="3"/>
        <v>RV_FJ649005_Brazil_Cow_1999</v>
      </c>
      <c r="B69" s="18" t="s">
        <v>2314</v>
      </c>
      <c r="C69" s="18" t="s">
        <v>2315</v>
      </c>
      <c r="D69" s="18" t="s">
        <v>181</v>
      </c>
      <c r="E69" s="18">
        <v>1999</v>
      </c>
      <c r="F69" s="18" t="s">
        <v>13</v>
      </c>
      <c r="G69" s="18" t="s">
        <v>2102</v>
      </c>
      <c r="H69" s="9" t="s">
        <v>2094</v>
      </c>
    </row>
    <row r="70" spans="1:8">
      <c r="A70" s="8" t="str">
        <f t="shared" si="3"/>
        <v>RV_FJ649006_Brazil_Cow_1999</v>
      </c>
      <c r="B70" s="18" t="s">
        <v>2316</v>
      </c>
      <c r="C70" s="18" t="s">
        <v>2317</v>
      </c>
      <c r="D70" s="18" t="s">
        <v>181</v>
      </c>
      <c r="E70" s="18">
        <v>1999</v>
      </c>
      <c r="F70" s="18" t="s">
        <v>13</v>
      </c>
      <c r="G70" s="18" t="s">
        <v>2102</v>
      </c>
      <c r="H70" s="9" t="s">
        <v>2094</v>
      </c>
    </row>
    <row r="71" spans="1:8">
      <c r="A71" s="8" t="str">
        <f t="shared" si="3"/>
        <v>RV_FJ649007_Brazil_Cow_1999</v>
      </c>
      <c r="B71" s="18" t="s">
        <v>2318</v>
      </c>
      <c r="C71" s="18" t="s">
        <v>2319</v>
      </c>
      <c r="D71" s="18" t="s">
        <v>181</v>
      </c>
      <c r="E71" s="18">
        <v>1999</v>
      </c>
      <c r="F71" s="18" t="s">
        <v>13</v>
      </c>
      <c r="G71" s="18" t="s">
        <v>2102</v>
      </c>
      <c r="H71" s="9" t="s">
        <v>2094</v>
      </c>
    </row>
    <row r="72" spans="1:8">
      <c r="A72" s="8" t="str">
        <f t="shared" si="3"/>
        <v>RV_FJ649008_Brazil_Cow_2000</v>
      </c>
      <c r="B72" s="18" t="s">
        <v>2320</v>
      </c>
      <c r="C72" s="18" t="s">
        <v>2321</v>
      </c>
      <c r="D72" s="18" t="s">
        <v>181</v>
      </c>
      <c r="E72" s="18">
        <v>2000</v>
      </c>
      <c r="F72" s="18" t="s">
        <v>13</v>
      </c>
      <c r="G72" s="18" t="s">
        <v>2102</v>
      </c>
      <c r="H72" s="9" t="s">
        <v>2094</v>
      </c>
    </row>
    <row r="73" spans="1:8">
      <c r="A73" s="8" t="str">
        <f t="shared" si="3"/>
        <v>RV_FJ649009_Brazil_Cow_2000</v>
      </c>
      <c r="B73" s="18" t="s">
        <v>2322</v>
      </c>
      <c r="C73" s="18" t="s">
        <v>2323</v>
      </c>
      <c r="D73" s="18" t="s">
        <v>181</v>
      </c>
      <c r="E73" s="18">
        <v>2000</v>
      </c>
      <c r="F73" s="18" t="s">
        <v>13</v>
      </c>
      <c r="G73" s="18" t="s">
        <v>2102</v>
      </c>
      <c r="H73" s="9" t="s">
        <v>2094</v>
      </c>
    </row>
    <row r="74" spans="1:8">
      <c r="A74" s="8" t="str">
        <f t="shared" si="3"/>
        <v>RV_FJ649010_Brazil_Cow_2000</v>
      </c>
      <c r="B74" s="18" t="s">
        <v>2324</v>
      </c>
      <c r="C74" s="18" t="s">
        <v>2325</v>
      </c>
      <c r="D74" s="18" t="s">
        <v>181</v>
      </c>
      <c r="E74" s="18">
        <v>2000</v>
      </c>
      <c r="F74" s="18" t="s">
        <v>13</v>
      </c>
      <c r="G74" s="18" t="s">
        <v>2102</v>
      </c>
      <c r="H74" s="9" t="s">
        <v>2094</v>
      </c>
    </row>
    <row r="75" spans="1:8">
      <c r="A75" s="8" t="str">
        <f t="shared" si="3"/>
        <v>RV_FJ649011_Brazil_Cow_2000</v>
      </c>
      <c r="B75" s="18" t="s">
        <v>2326</v>
      </c>
      <c r="C75" s="18" t="s">
        <v>2327</v>
      </c>
      <c r="D75" s="18" t="s">
        <v>181</v>
      </c>
      <c r="E75" s="18">
        <v>2000</v>
      </c>
      <c r="F75" s="18" t="s">
        <v>13</v>
      </c>
      <c r="G75" s="18" t="s">
        <v>2102</v>
      </c>
      <c r="H75" s="9" t="s">
        <v>2094</v>
      </c>
    </row>
    <row r="76" spans="1:8">
      <c r="A76" s="8" t="str">
        <f t="shared" si="3"/>
        <v>RV_FJ649012_Brazil_Cow_2000</v>
      </c>
      <c r="B76" s="18" t="s">
        <v>2328</v>
      </c>
      <c r="C76" s="18" t="s">
        <v>2329</v>
      </c>
      <c r="D76" s="18" t="s">
        <v>181</v>
      </c>
      <c r="E76" s="18">
        <v>2000</v>
      </c>
      <c r="F76" s="18" t="s">
        <v>13</v>
      </c>
      <c r="G76" s="18" t="s">
        <v>2102</v>
      </c>
      <c r="H76" s="9" t="s">
        <v>2094</v>
      </c>
    </row>
    <row r="77" spans="1:8">
      <c r="A77" s="8" t="str">
        <f t="shared" si="3"/>
        <v>RV_FJ649013_Brazil_Cow_2000</v>
      </c>
      <c r="B77" s="18" t="s">
        <v>2330</v>
      </c>
      <c r="C77" s="18" t="s">
        <v>2331</v>
      </c>
      <c r="D77" s="18" t="s">
        <v>181</v>
      </c>
      <c r="E77" s="18">
        <v>2000</v>
      </c>
      <c r="F77" s="18" t="s">
        <v>13</v>
      </c>
      <c r="G77" s="18" t="s">
        <v>2102</v>
      </c>
      <c r="H77" s="9" t="s">
        <v>2094</v>
      </c>
    </row>
    <row r="78" spans="1:8">
      <c r="A78" s="8" t="str">
        <f t="shared" si="3"/>
        <v>RV_FJ649014_Brazil_Cow_2000</v>
      </c>
      <c r="B78" s="18" t="s">
        <v>2332</v>
      </c>
      <c r="C78" s="18" t="s">
        <v>2333</v>
      </c>
      <c r="D78" s="18" t="s">
        <v>181</v>
      </c>
      <c r="E78" s="18">
        <v>2000</v>
      </c>
      <c r="F78" s="18" t="s">
        <v>13</v>
      </c>
      <c r="G78" s="18" t="s">
        <v>2102</v>
      </c>
      <c r="H78" s="9" t="s">
        <v>2094</v>
      </c>
    </row>
    <row r="79" spans="1:8">
      <c r="A79" s="8" t="str">
        <f t="shared" si="3"/>
        <v>RV_FJ649015_Brazil_Cow_2000</v>
      </c>
      <c r="B79" s="18" t="s">
        <v>2334</v>
      </c>
      <c r="C79" s="18" t="s">
        <v>2335</v>
      </c>
      <c r="D79" s="18" t="s">
        <v>181</v>
      </c>
      <c r="E79" s="18">
        <v>2000</v>
      </c>
      <c r="F79" s="18" t="s">
        <v>13</v>
      </c>
      <c r="G79" s="18" t="s">
        <v>2102</v>
      </c>
      <c r="H79" s="9" t="s">
        <v>2094</v>
      </c>
    </row>
    <row r="80" spans="1:8">
      <c r="A80" s="8" t="str">
        <f t="shared" si="3"/>
        <v>RV_FJ649016_Brazil_Cow_2000</v>
      </c>
      <c r="B80" s="18" t="s">
        <v>2336</v>
      </c>
      <c r="C80" s="18" t="s">
        <v>2337</v>
      </c>
      <c r="D80" s="18" t="s">
        <v>181</v>
      </c>
      <c r="E80" s="18">
        <v>2000</v>
      </c>
      <c r="F80" s="18" t="s">
        <v>13</v>
      </c>
      <c r="G80" s="18" t="s">
        <v>2102</v>
      </c>
      <c r="H80" s="9" t="s">
        <v>2094</v>
      </c>
    </row>
    <row r="81" spans="1:8">
      <c r="A81" s="8" t="str">
        <f t="shared" si="3"/>
        <v>RV_FJ649017_Brazil_Cow_2000</v>
      </c>
      <c r="B81" s="18" t="s">
        <v>2338</v>
      </c>
      <c r="C81" s="18" t="s">
        <v>2339</v>
      </c>
      <c r="D81" s="18" t="s">
        <v>181</v>
      </c>
      <c r="E81" s="18">
        <v>2000</v>
      </c>
      <c r="F81" s="18" t="s">
        <v>13</v>
      </c>
      <c r="G81" s="18" t="s">
        <v>2102</v>
      </c>
      <c r="H81" s="9" t="s">
        <v>2094</v>
      </c>
    </row>
    <row r="82" spans="1:8">
      <c r="A82" s="8" t="str">
        <f t="shared" si="3"/>
        <v>RV_FJ649018_Brazil_Cow_2000</v>
      </c>
      <c r="B82" s="18" t="s">
        <v>2340</v>
      </c>
      <c r="C82" s="18" t="s">
        <v>2341</v>
      </c>
      <c r="D82" s="18" t="s">
        <v>181</v>
      </c>
      <c r="E82" s="18">
        <v>2000</v>
      </c>
      <c r="F82" s="18" t="s">
        <v>13</v>
      </c>
      <c r="G82" s="18" t="s">
        <v>2102</v>
      </c>
      <c r="H82" s="9" t="s">
        <v>2094</v>
      </c>
    </row>
    <row r="83" spans="1:8">
      <c r="A83" s="8" t="str">
        <f t="shared" si="3"/>
        <v>RV_FJ649019_Brazil_Cow_2000</v>
      </c>
      <c r="B83" s="18" t="s">
        <v>2342</v>
      </c>
      <c r="C83" s="18" t="s">
        <v>2343</v>
      </c>
      <c r="D83" s="18" t="s">
        <v>181</v>
      </c>
      <c r="E83" s="18">
        <v>2000</v>
      </c>
      <c r="F83" s="18" t="s">
        <v>13</v>
      </c>
      <c r="G83" s="18" t="s">
        <v>2102</v>
      </c>
      <c r="H83" s="9" t="s">
        <v>2094</v>
      </c>
    </row>
    <row r="84" spans="1:8">
      <c r="A84" s="8" t="str">
        <f t="shared" si="3"/>
        <v>RV_FJ649020_Brazil_Cow_2000</v>
      </c>
      <c r="B84" s="18" t="s">
        <v>2344</v>
      </c>
      <c r="C84" s="18" t="s">
        <v>2345</v>
      </c>
      <c r="D84" s="18" t="s">
        <v>181</v>
      </c>
      <c r="E84" s="18">
        <v>2000</v>
      </c>
      <c r="F84" s="18" t="s">
        <v>13</v>
      </c>
      <c r="G84" s="18" t="s">
        <v>2102</v>
      </c>
      <c r="H84" s="9" t="s">
        <v>2094</v>
      </c>
    </row>
    <row r="85" spans="1:8">
      <c r="A85" s="8" t="str">
        <f t="shared" si="3"/>
        <v>RV_FJ649021_Brazil_Cow_2000</v>
      </c>
      <c r="B85" s="18" t="s">
        <v>2346</v>
      </c>
      <c r="C85" s="18" t="s">
        <v>2347</v>
      </c>
      <c r="D85" s="18" t="s">
        <v>181</v>
      </c>
      <c r="E85" s="18">
        <v>2000</v>
      </c>
      <c r="F85" s="18" t="s">
        <v>13</v>
      </c>
      <c r="G85" s="18" t="s">
        <v>2102</v>
      </c>
      <c r="H85" s="9" t="s">
        <v>2094</v>
      </c>
    </row>
    <row r="86" spans="1:8">
      <c r="A86" s="8" t="str">
        <f t="shared" si="3"/>
        <v>RV_FJ649022_Brazil_Cow_2000</v>
      </c>
      <c r="B86" s="18" t="s">
        <v>2348</v>
      </c>
      <c r="C86" s="18" t="s">
        <v>2349</v>
      </c>
      <c r="D86" s="18" t="s">
        <v>181</v>
      </c>
      <c r="E86" s="18">
        <v>2000</v>
      </c>
      <c r="F86" s="18" t="s">
        <v>13</v>
      </c>
      <c r="G86" s="18" t="s">
        <v>2102</v>
      </c>
      <c r="H86" s="9" t="s">
        <v>2094</v>
      </c>
    </row>
    <row r="87" spans="1:8">
      <c r="A87" s="8" t="str">
        <f t="shared" si="3"/>
        <v>RV_FJ649023_Brazil_Cow_2000</v>
      </c>
      <c r="B87" s="18" t="s">
        <v>2350</v>
      </c>
      <c r="C87" s="18" t="s">
        <v>2351</v>
      </c>
      <c r="D87" s="18" t="s">
        <v>181</v>
      </c>
      <c r="E87" s="18">
        <v>2000</v>
      </c>
      <c r="F87" s="18" t="s">
        <v>13</v>
      </c>
      <c r="G87" s="18" t="s">
        <v>2102</v>
      </c>
      <c r="H87" s="9" t="s">
        <v>2094</v>
      </c>
    </row>
    <row r="88" spans="1:8">
      <c r="A88" s="8" t="str">
        <f t="shared" si="3"/>
        <v>RV_FJ649024_Brazil_Cow_2000</v>
      </c>
      <c r="B88" s="18" t="s">
        <v>2352</v>
      </c>
      <c r="C88" s="18" t="s">
        <v>2353</v>
      </c>
      <c r="D88" s="18" t="s">
        <v>181</v>
      </c>
      <c r="E88" s="18">
        <v>2000</v>
      </c>
      <c r="F88" s="18" t="s">
        <v>13</v>
      </c>
      <c r="G88" s="18" t="s">
        <v>2102</v>
      </c>
      <c r="H88" s="9" t="s">
        <v>2094</v>
      </c>
    </row>
    <row r="89" spans="1:8">
      <c r="A89" s="8" t="str">
        <f t="shared" si="3"/>
        <v>RV_FJ649025_Brazil_Cow_2000</v>
      </c>
      <c r="B89" s="18" t="s">
        <v>2354</v>
      </c>
      <c r="C89" s="18" t="s">
        <v>2355</v>
      </c>
      <c r="D89" s="18" t="s">
        <v>181</v>
      </c>
      <c r="E89" s="18">
        <v>2000</v>
      </c>
      <c r="F89" s="18" t="s">
        <v>13</v>
      </c>
      <c r="G89" s="18" t="s">
        <v>2102</v>
      </c>
      <c r="H89" s="9" t="s">
        <v>2094</v>
      </c>
    </row>
    <row r="90" spans="1:8">
      <c r="A90" s="8" t="str">
        <f t="shared" ref="A90:A101" si="4">CONCATENATE("RV_",B90,"_",D90,"_",G90,"_",E90)</f>
        <v>RV_FJ649026_Brazil_Cow_2000</v>
      </c>
      <c r="B90" s="18" t="s">
        <v>2356</v>
      </c>
      <c r="C90" s="18" t="s">
        <v>2357</v>
      </c>
      <c r="D90" s="18" t="s">
        <v>181</v>
      </c>
      <c r="E90" s="18">
        <v>2000</v>
      </c>
      <c r="F90" s="18" t="s">
        <v>13</v>
      </c>
      <c r="G90" s="18" t="s">
        <v>2102</v>
      </c>
      <c r="H90" s="9" t="s">
        <v>2094</v>
      </c>
    </row>
    <row r="91" spans="1:8">
      <c r="A91" s="8" t="str">
        <f t="shared" si="4"/>
        <v>RV_FJ649027_Brazil_Cow_2000</v>
      </c>
      <c r="B91" s="18" t="s">
        <v>2358</v>
      </c>
      <c r="C91" s="18" t="s">
        <v>2359</v>
      </c>
      <c r="D91" s="18" t="s">
        <v>181</v>
      </c>
      <c r="E91" s="18">
        <v>2000</v>
      </c>
      <c r="F91" s="18" t="s">
        <v>13</v>
      </c>
      <c r="G91" s="18" t="s">
        <v>2102</v>
      </c>
      <c r="H91" s="9" t="s">
        <v>2094</v>
      </c>
    </row>
    <row r="92" spans="1:8">
      <c r="A92" s="8" t="str">
        <f t="shared" si="4"/>
        <v>RV_FJ649028_Brazil_Cow_2000</v>
      </c>
      <c r="B92" s="18" t="s">
        <v>2360</v>
      </c>
      <c r="C92" s="18" t="s">
        <v>2361</v>
      </c>
      <c r="D92" s="18" t="s">
        <v>181</v>
      </c>
      <c r="E92" s="18">
        <v>2000</v>
      </c>
      <c r="F92" s="18" t="s">
        <v>13</v>
      </c>
      <c r="G92" s="18" t="s">
        <v>2102</v>
      </c>
      <c r="H92" s="9" t="s">
        <v>2094</v>
      </c>
    </row>
    <row r="93" spans="1:8">
      <c r="A93" s="8" t="str">
        <f t="shared" si="4"/>
        <v>RV_FJ649029_Brazil_Cow_2000</v>
      </c>
      <c r="B93" s="18" t="s">
        <v>2362</v>
      </c>
      <c r="C93" s="18" t="s">
        <v>2363</v>
      </c>
      <c r="D93" s="18" t="s">
        <v>181</v>
      </c>
      <c r="E93" s="18">
        <v>2000</v>
      </c>
      <c r="F93" s="18" t="s">
        <v>13</v>
      </c>
      <c r="G93" s="18" t="s">
        <v>2102</v>
      </c>
      <c r="H93" s="9" t="s">
        <v>2094</v>
      </c>
    </row>
    <row r="94" spans="1:8">
      <c r="A94" s="8" t="str">
        <f t="shared" si="4"/>
        <v>RV_FJ649030_Brazil_Cow_2000</v>
      </c>
      <c r="B94" s="18" t="s">
        <v>2364</v>
      </c>
      <c r="C94" s="18" t="s">
        <v>2365</v>
      </c>
      <c r="D94" s="18" t="s">
        <v>181</v>
      </c>
      <c r="E94" s="18">
        <v>2000</v>
      </c>
      <c r="F94" s="18" t="s">
        <v>13</v>
      </c>
      <c r="G94" s="18" t="s">
        <v>2102</v>
      </c>
      <c r="H94" s="9" t="s">
        <v>2094</v>
      </c>
    </row>
    <row r="95" spans="1:8">
      <c r="A95" s="8" t="str">
        <f t="shared" si="4"/>
        <v>RV_FJ649031_Brazil_Cow_2001</v>
      </c>
      <c r="B95" s="18" t="s">
        <v>2366</v>
      </c>
      <c r="C95" s="18" t="s">
        <v>2367</v>
      </c>
      <c r="D95" s="18" t="s">
        <v>181</v>
      </c>
      <c r="E95" s="18">
        <v>2001</v>
      </c>
      <c r="F95" s="18" t="s">
        <v>13</v>
      </c>
      <c r="G95" s="18" t="s">
        <v>2102</v>
      </c>
      <c r="H95" s="9" t="s">
        <v>2094</v>
      </c>
    </row>
    <row r="96" spans="1:8">
      <c r="A96" s="8" t="str">
        <f t="shared" si="4"/>
        <v>RV_FJ649032_Brazil_Cow_2001</v>
      </c>
      <c r="B96" s="18" t="s">
        <v>2368</v>
      </c>
      <c r="C96" s="18" t="s">
        <v>2369</v>
      </c>
      <c r="D96" s="18" t="s">
        <v>181</v>
      </c>
      <c r="E96" s="18">
        <v>2001</v>
      </c>
      <c r="F96" s="18" t="s">
        <v>13</v>
      </c>
      <c r="G96" s="18" t="s">
        <v>2102</v>
      </c>
      <c r="H96" s="9" t="s">
        <v>2094</v>
      </c>
    </row>
    <row r="97" spans="1:8">
      <c r="A97" s="8" t="str">
        <f t="shared" si="4"/>
        <v>RV_FJ649033_Brazil_Cow_2001</v>
      </c>
      <c r="B97" s="18" t="s">
        <v>2370</v>
      </c>
      <c r="C97" s="18" t="s">
        <v>2371</v>
      </c>
      <c r="D97" s="18" t="s">
        <v>181</v>
      </c>
      <c r="E97" s="18">
        <v>2001</v>
      </c>
      <c r="F97" s="18" t="s">
        <v>13</v>
      </c>
      <c r="G97" s="18" t="s">
        <v>2102</v>
      </c>
      <c r="H97" s="9" t="s">
        <v>2094</v>
      </c>
    </row>
    <row r="98" spans="1:8">
      <c r="A98" s="8" t="str">
        <f t="shared" si="4"/>
        <v>RV_FJ649034_Brazil_Cow_2001</v>
      </c>
      <c r="B98" s="18" t="s">
        <v>2372</v>
      </c>
      <c r="C98" s="18" t="s">
        <v>2373</v>
      </c>
      <c r="D98" s="18" t="s">
        <v>181</v>
      </c>
      <c r="E98" s="18">
        <v>2001</v>
      </c>
      <c r="F98" s="18" t="s">
        <v>13</v>
      </c>
      <c r="G98" s="18" t="s">
        <v>2102</v>
      </c>
      <c r="H98" s="9" t="s">
        <v>2094</v>
      </c>
    </row>
    <row r="99" spans="1:8">
      <c r="A99" s="8" t="str">
        <f t="shared" si="4"/>
        <v>RV_FJ649035_Brazil_Cow_2001</v>
      </c>
      <c r="B99" s="18" t="s">
        <v>2374</v>
      </c>
      <c r="C99" s="18" t="s">
        <v>2375</v>
      </c>
      <c r="D99" s="18" t="s">
        <v>181</v>
      </c>
      <c r="E99" s="18">
        <v>2001</v>
      </c>
      <c r="F99" s="18" t="s">
        <v>13</v>
      </c>
      <c r="G99" s="18" t="s">
        <v>2102</v>
      </c>
      <c r="H99" s="9" t="s">
        <v>2094</v>
      </c>
    </row>
    <row r="100" spans="1:8">
      <c r="A100" s="8" t="str">
        <f t="shared" si="4"/>
        <v>RV_FJ649036_Brazil_Cow_2001</v>
      </c>
      <c r="B100" s="18" t="s">
        <v>2376</v>
      </c>
      <c r="C100" s="18" t="s">
        <v>2377</v>
      </c>
      <c r="D100" s="18" t="s">
        <v>181</v>
      </c>
      <c r="E100" s="18">
        <v>2001</v>
      </c>
      <c r="F100" s="18" t="s">
        <v>13</v>
      </c>
      <c r="G100" s="18" t="s">
        <v>2102</v>
      </c>
      <c r="H100" s="9" t="s">
        <v>2094</v>
      </c>
    </row>
    <row r="101" spans="1:8">
      <c r="A101" s="8" t="str">
        <f t="shared" si="4"/>
        <v>RV_FJ649037_Brazil_Cow_2001</v>
      </c>
      <c r="B101" s="18" t="s">
        <v>2378</v>
      </c>
      <c r="C101" s="18" t="s">
        <v>2379</v>
      </c>
      <c r="D101" s="18" t="s">
        <v>181</v>
      </c>
      <c r="E101" s="18">
        <v>2001</v>
      </c>
      <c r="F101" s="18" t="s">
        <v>13</v>
      </c>
      <c r="G101" s="18" t="s">
        <v>2102</v>
      </c>
      <c r="H101" s="9" t="s">
        <v>2094</v>
      </c>
    </row>
    <row r="102" spans="1:8">
      <c r="A102" s="25"/>
      <c r="B102" s="30"/>
      <c r="C102" s="30"/>
      <c r="D102" s="30"/>
      <c r="E102" s="30"/>
      <c r="F102" s="30"/>
      <c r="G102" s="30"/>
      <c r="H102" s="30"/>
    </row>
    <row r="103" spans="1:8" ht="13" customHeight="1">
      <c r="A103" s="8" t="str">
        <f t="shared" ref="A103:A112" si="5">CONCATENATE("RV_",B103,"_",D103,"_",G103,"_",E103)</f>
        <v>RV_AB083799_Brazil_Cow_1998</v>
      </c>
      <c r="B103" s="18" t="s">
        <v>2103</v>
      </c>
      <c r="C103" s="18" t="s">
        <v>2104</v>
      </c>
      <c r="D103" s="18" t="s">
        <v>825</v>
      </c>
      <c r="E103" s="18">
        <v>1998</v>
      </c>
      <c r="F103" s="18" t="s">
        <v>12</v>
      </c>
      <c r="G103" s="18" t="s">
        <v>2102</v>
      </c>
      <c r="H103" s="9" t="s">
        <v>2094</v>
      </c>
    </row>
    <row r="104" spans="1:8">
      <c r="A104" s="8" t="str">
        <f t="shared" si="5"/>
        <v>RV_AB083803_Brazil_Cow_1999</v>
      </c>
      <c r="B104" s="18" t="s">
        <v>2105</v>
      </c>
      <c r="C104" s="18" t="s">
        <v>2106</v>
      </c>
      <c r="D104" s="18" t="s">
        <v>825</v>
      </c>
      <c r="E104" s="18">
        <v>1999</v>
      </c>
      <c r="F104" s="18" t="s">
        <v>12</v>
      </c>
      <c r="G104" s="18" t="s">
        <v>2102</v>
      </c>
      <c r="H104" s="9" t="s">
        <v>2094</v>
      </c>
    </row>
    <row r="105" spans="1:8">
      <c r="A105" s="8" t="str">
        <f t="shared" si="5"/>
        <v>RV_AB083805_Brazil_Cow_1994</v>
      </c>
      <c r="B105" s="18" t="s">
        <v>2107</v>
      </c>
      <c r="C105" s="18" t="s">
        <v>2108</v>
      </c>
      <c r="D105" s="18" t="s">
        <v>825</v>
      </c>
      <c r="E105" s="18">
        <v>1994</v>
      </c>
      <c r="F105" s="18" t="s">
        <v>12</v>
      </c>
      <c r="G105" s="18" t="s">
        <v>2102</v>
      </c>
      <c r="H105" s="9" t="s">
        <v>2094</v>
      </c>
    </row>
    <row r="106" spans="1:8">
      <c r="A106" s="8" t="str">
        <f t="shared" si="5"/>
        <v>RV_AB083809_Brazil_Cow_1998</v>
      </c>
      <c r="B106" s="18" t="s">
        <v>2109</v>
      </c>
      <c r="C106" s="18" t="s">
        <v>2110</v>
      </c>
      <c r="D106" s="18" t="s">
        <v>825</v>
      </c>
      <c r="E106" s="18">
        <v>1998</v>
      </c>
      <c r="F106" s="18" t="s">
        <v>12</v>
      </c>
      <c r="G106" s="18" t="s">
        <v>2102</v>
      </c>
      <c r="H106" s="9" t="s">
        <v>2094</v>
      </c>
    </row>
    <row r="107" spans="1:8">
      <c r="A107" s="8" t="str">
        <f t="shared" si="5"/>
        <v>RV_AB083810_Brazil_Cow_1999</v>
      </c>
      <c r="B107" s="18" t="s">
        <v>2111</v>
      </c>
      <c r="C107" s="18" t="s">
        <v>2112</v>
      </c>
      <c r="D107" s="18" t="s">
        <v>825</v>
      </c>
      <c r="E107" s="18">
        <v>1999</v>
      </c>
      <c r="F107" s="18" t="s">
        <v>12</v>
      </c>
      <c r="G107" s="18" t="s">
        <v>2102</v>
      </c>
      <c r="H107" s="9" t="s">
        <v>2094</v>
      </c>
    </row>
    <row r="108" spans="1:8">
      <c r="A108" s="8" t="str">
        <f t="shared" si="5"/>
        <v>RV_AB083811_Brazil_Cow_1999</v>
      </c>
      <c r="B108" s="18" t="s">
        <v>2113</v>
      </c>
      <c r="C108" s="18" t="s">
        <v>2114</v>
      </c>
      <c r="D108" s="18" t="s">
        <v>825</v>
      </c>
      <c r="E108" s="18">
        <v>1999</v>
      </c>
      <c r="F108" s="18" t="s">
        <v>12</v>
      </c>
      <c r="G108" s="18" t="s">
        <v>2102</v>
      </c>
      <c r="H108" s="9" t="s">
        <v>2094</v>
      </c>
    </row>
    <row r="109" spans="1:8">
      <c r="A109" s="8" t="str">
        <f t="shared" si="5"/>
        <v>RV_AB083813_Brazil_Cow_1999</v>
      </c>
      <c r="B109" s="18" t="s">
        <v>2115</v>
      </c>
      <c r="C109" s="18" t="s">
        <v>2116</v>
      </c>
      <c r="D109" s="18" t="s">
        <v>825</v>
      </c>
      <c r="E109" s="18">
        <v>1999</v>
      </c>
      <c r="F109" s="18" t="s">
        <v>12</v>
      </c>
      <c r="G109" s="18" t="s">
        <v>2102</v>
      </c>
      <c r="H109" s="9" t="s">
        <v>2094</v>
      </c>
    </row>
    <row r="110" spans="1:8">
      <c r="A110" s="8" t="str">
        <f t="shared" si="5"/>
        <v>RV_AB083814_Brazil_Cow_1999</v>
      </c>
      <c r="B110" s="18" t="s">
        <v>2117</v>
      </c>
      <c r="C110" s="18" t="s">
        <v>2118</v>
      </c>
      <c r="D110" s="18" t="s">
        <v>825</v>
      </c>
      <c r="E110" s="18">
        <v>1999</v>
      </c>
      <c r="F110" s="18" t="s">
        <v>12</v>
      </c>
      <c r="G110" s="18" t="s">
        <v>2102</v>
      </c>
      <c r="H110" s="9" t="s">
        <v>2094</v>
      </c>
    </row>
    <row r="111" spans="1:8">
      <c r="A111" s="8" t="str">
        <f t="shared" si="5"/>
        <v>RV_AB083817_Brazil_Cow_1989</v>
      </c>
      <c r="B111" s="18" t="s">
        <v>2119</v>
      </c>
      <c r="C111" s="18" t="s">
        <v>2120</v>
      </c>
      <c r="D111" s="18" t="s">
        <v>825</v>
      </c>
      <c r="E111" s="18">
        <v>1989</v>
      </c>
      <c r="F111" s="18" t="s">
        <v>12</v>
      </c>
      <c r="G111" s="18" t="s">
        <v>2102</v>
      </c>
      <c r="H111" s="9" t="s">
        <v>2094</v>
      </c>
    </row>
    <row r="112" spans="1:8">
      <c r="A112" s="8" t="str">
        <f t="shared" si="5"/>
        <v>RV_AB083818_Brazil_Cow_1999</v>
      </c>
      <c r="B112" s="18" t="s">
        <v>2121</v>
      </c>
      <c r="C112" s="18" t="s">
        <v>2122</v>
      </c>
      <c r="D112" s="18" t="s">
        <v>825</v>
      </c>
      <c r="E112" s="18">
        <v>1999</v>
      </c>
      <c r="F112" s="18" t="s">
        <v>12</v>
      </c>
      <c r="G112" s="18" t="s">
        <v>2102</v>
      </c>
      <c r="H112" s="9" t="s">
        <v>2094</v>
      </c>
    </row>
    <row r="113" spans="1:8">
      <c r="A113" s="8" t="str">
        <f t="shared" ref="A113" si="6">CONCATENATE("RV_",B113,"_",D113,"_",G113,"_",E113)</f>
        <v>RV_AB284516_Zambia_Cow_2001</v>
      </c>
      <c r="B113" s="18" t="s">
        <v>2183</v>
      </c>
      <c r="C113" s="18" t="s">
        <v>2184</v>
      </c>
      <c r="D113" s="18" t="s">
        <v>1409</v>
      </c>
      <c r="E113" s="18">
        <v>2001</v>
      </c>
      <c r="F113" s="18" t="s">
        <v>12</v>
      </c>
      <c r="G113" s="18" t="s">
        <v>2102</v>
      </c>
      <c r="H113" s="9" t="s">
        <v>2094</v>
      </c>
    </row>
    <row r="114" spans="1:8">
      <c r="A114" s="8" t="str">
        <f t="shared" ref="A114" si="7">CONCATENATE("RV_",B114,"_",D114,"_",G114,"_",E114)</f>
        <v>RV_AY138550_SriLanka_Cow_2001</v>
      </c>
      <c r="B114" s="18" t="s">
        <v>2190</v>
      </c>
      <c r="C114" s="18">
        <v>5657</v>
      </c>
      <c r="D114" s="18" t="s">
        <v>381</v>
      </c>
      <c r="E114" s="18">
        <v>2001</v>
      </c>
      <c r="F114" s="18" t="s">
        <v>12</v>
      </c>
      <c r="G114" s="18" t="s">
        <v>2102</v>
      </c>
      <c r="H114" s="9" t="s">
        <v>2094</v>
      </c>
    </row>
    <row r="115" spans="1:8">
      <c r="A115" s="8" t="str">
        <f t="shared" ref="A115:A121" si="8">CONCATENATE("RV_",B115,"_",D115,"_",G115,"_",E115)</f>
        <v>RV_AY854581_Iran_Cow_2000</v>
      </c>
      <c r="B115" s="18" t="s">
        <v>2485</v>
      </c>
      <c r="C115" s="18" t="s">
        <v>2191</v>
      </c>
      <c r="D115" s="18" t="s">
        <v>1147</v>
      </c>
      <c r="E115" s="18">
        <v>2000</v>
      </c>
      <c r="F115" s="18" t="s">
        <v>12</v>
      </c>
      <c r="G115" s="18" t="s">
        <v>2102</v>
      </c>
      <c r="H115" s="9" t="s">
        <v>2094</v>
      </c>
    </row>
    <row r="116" spans="1:8">
      <c r="A116" s="8" t="str">
        <f t="shared" si="8"/>
        <v>RV_AY854592_Mexico_Cow_2000</v>
      </c>
      <c r="B116" s="18" t="s">
        <v>2199</v>
      </c>
      <c r="C116" s="18" t="s">
        <v>2200</v>
      </c>
      <c r="D116" s="18" t="s">
        <v>1192</v>
      </c>
      <c r="E116" s="18">
        <v>2000</v>
      </c>
      <c r="F116" s="18" t="s">
        <v>12</v>
      </c>
      <c r="G116" s="18" t="s">
        <v>2102</v>
      </c>
      <c r="H116" s="9" t="s">
        <v>2094</v>
      </c>
    </row>
    <row r="117" spans="1:8">
      <c r="A117" s="8" t="str">
        <f t="shared" si="8"/>
        <v>RV_AY854594_Mexico_Cow_2002</v>
      </c>
      <c r="B117" s="18" t="s">
        <v>2201</v>
      </c>
      <c r="C117" s="18" t="s">
        <v>2202</v>
      </c>
      <c r="D117" s="18" t="s">
        <v>1192</v>
      </c>
      <c r="E117" s="18">
        <v>2002</v>
      </c>
      <c r="F117" s="18" t="s">
        <v>12</v>
      </c>
      <c r="G117" s="18" t="s">
        <v>2102</v>
      </c>
      <c r="H117" s="9" t="s">
        <v>2094</v>
      </c>
    </row>
    <row r="118" spans="1:8">
      <c r="A118" s="8" t="str">
        <f t="shared" si="8"/>
        <v>RV_AY854595_Mexico_Cow_2002</v>
      </c>
      <c r="B118" s="18" t="s">
        <v>2203</v>
      </c>
      <c r="C118" s="18" t="s">
        <v>2204</v>
      </c>
      <c r="D118" s="18" t="s">
        <v>1192</v>
      </c>
      <c r="E118" s="18">
        <v>2002</v>
      </c>
      <c r="F118" s="18" t="s">
        <v>12</v>
      </c>
      <c r="G118" s="18" t="s">
        <v>2102</v>
      </c>
      <c r="H118" s="9" t="s">
        <v>2094</v>
      </c>
    </row>
    <row r="119" spans="1:8">
      <c r="A119" s="8" t="str">
        <f t="shared" si="8"/>
        <v>RV_DQ076129_SouthKorea_Cow_2004</v>
      </c>
      <c r="B119" s="18" t="s">
        <v>2213</v>
      </c>
      <c r="C119" s="18" t="s">
        <v>2208</v>
      </c>
      <c r="D119" s="18" t="s">
        <v>806</v>
      </c>
      <c r="E119" s="18">
        <v>2004</v>
      </c>
      <c r="F119" s="18" t="s">
        <v>12</v>
      </c>
      <c r="G119" s="18" t="s">
        <v>2102</v>
      </c>
      <c r="H119" s="9" t="s">
        <v>2094</v>
      </c>
    </row>
    <row r="120" spans="1:8">
      <c r="A120" s="8" t="str">
        <f t="shared" si="8"/>
        <v>RV_DQ076130_SouthKorea_Cow_2004</v>
      </c>
      <c r="B120" s="18" t="s">
        <v>2214</v>
      </c>
      <c r="C120" s="18" t="s">
        <v>2210</v>
      </c>
      <c r="D120" s="18" t="s">
        <v>806</v>
      </c>
      <c r="E120" s="18">
        <v>2004</v>
      </c>
      <c r="F120" s="18" t="s">
        <v>12</v>
      </c>
      <c r="G120" s="18" t="s">
        <v>2102</v>
      </c>
      <c r="H120" s="9" t="s">
        <v>2094</v>
      </c>
    </row>
    <row r="121" spans="1:8">
      <c r="A121" s="8" t="str">
        <f t="shared" si="8"/>
        <v>RV_DQ076131_SouthKorea_Cow_1999</v>
      </c>
      <c r="B121" s="18" t="s">
        <v>2215</v>
      </c>
      <c r="C121" s="18" t="s">
        <v>814</v>
      </c>
      <c r="D121" s="18" t="s">
        <v>806</v>
      </c>
      <c r="E121" s="18">
        <v>1999</v>
      </c>
      <c r="F121" s="18" t="s">
        <v>12</v>
      </c>
      <c r="G121" s="18" t="s">
        <v>2102</v>
      </c>
      <c r="H121" s="9" t="s">
        <v>2094</v>
      </c>
    </row>
    <row r="122" spans="1:8">
      <c r="A122" s="8" t="str">
        <f t="shared" ref="A122:A123" si="9">CONCATENATE("RV_",B122,"_",D122,"_",G122,"_",E122)</f>
        <v>RV_DQ837387_Israel_Cow_2005</v>
      </c>
      <c r="B122" s="18" t="s">
        <v>2216</v>
      </c>
      <c r="C122" s="18" t="s">
        <v>2217</v>
      </c>
      <c r="D122" s="18" t="s">
        <v>15</v>
      </c>
      <c r="E122" s="18">
        <v>2005</v>
      </c>
      <c r="F122" s="18" t="s">
        <v>12</v>
      </c>
      <c r="G122" s="18" t="s">
        <v>2102</v>
      </c>
      <c r="H122" s="9" t="s">
        <v>2094</v>
      </c>
    </row>
    <row r="123" spans="1:8">
      <c r="A123" s="8" t="str">
        <f t="shared" si="9"/>
        <v>RV_DQ837389_Israel_Cow_2004</v>
      </c>
      <c r="B123" s="18" t="s">
        <v>2218</v>
      </c>
      <c r="C123" s="18" t="s">
        <v>2219</v>
      </c>
      <c r="D123" s="18" t="s">
        <v>15</v>
      </c>
      <c r="E123" s="18">
        <v>2004</v>
      </c>
      <c r="F123" s="18" t="s">
        <v>12</v>
      </c>
      <c r="G123" s="18" t="s">
        <v>2102</v>
      </c>
      <c r="H123" s="9" t="s">
        <v>2094</v>
      </c>
    </row>
    <row r="124" spans="1:8">
      <c r="A124" s="8" t="str">
        <f t="shared" ref="A124:A142" si="10">CONCATENATE("RV_",B124,"_",D124,"_",G124,"_",E124)</f>
        <v>RV_DQ837390_Israel_Cow_2004</v>
      </c>
      <c r="B124" s="18" t="s">
        <v>2220</v>
      </c>
      <c r="C124" s="18" t="s">
        <v>2221</v>
      </c>
      <c r="D124" s="18" t="s">
        <v>15</v>
      </c>
      <c r="E124" s="18">
        <v>2004</v>
      </c>
      <c r="F124" s="18" t="s">
        <v>12</v>
      </c>
      <c r="G124" s="18" t="s">
        <v>2102</v>
      </c>
      <c r="H124" s="9" t="s">
        <v>2094</v>
      </c>
    </row>
    <row r="125" spans="1:8">
      <c r="A125" s="8" t="str">
        <f t="shared" si="10"/>
        <v>RV_DQ837424_Jordan_Cow_1998</v>
      </c>
      <c r="B125" s="18" t="s">
        <v>2222</v>
      </c>
      <c r="C125" s="18" t="s">
        <v>2223</v>
      </c>
      <c r="D125" s="18" t="s">
        <v>16</v>
      </c>
      <c r="E125" s="18">
        <v>1998</v>
      </c>
      <c r="F125" s="18" t="s">
        <v>12</v>
      </c>
      <c r="G125" s="18" t="s">
        <v>2102</v>
      </c>
      <c r="H125" s="9" t="s">
        <v>2094</v>
      </c>
    </row>
    <row r="126" spans="1:8">
      <c r="A126" s="8" t="str">
        <f t="shared" si="10"/>
        <v>RV_DQ837425_Jordan_Cow_1998</v>
      </c>
      <c r="B126" s="18" t="s">
        <v>2224</v>
      </c>
      <c r="C126" s="18" t="s">
        <v>2225</v>
      </c>
      <c r="D126" s="18" t="s">
        <v>16</v>
      </c>
      <c r="E126" s="18">
        <v>1998</v>
      </c>
      <c r="F126" s="18" t="s">
        <v>12</v>
      </c>
      <c r="G126" s="18" t="s">
        <v>2102</v>
      </c>
      <c r="H126" s="9" t="s">
        <v>2094</v>
      </c>
    </row>
    <row r="127" spans="1:8">
      <c r="A127" s="8" t="str">
        <f t="shared" si="10"/>
        <v>RV_DQ837433_Israel_Cow_1996</v>
      </c>
      <c r="B127" s="18" t="s">
        <v>2226</v>
      </c>
      <c r="C127" s="18" t="s">
        <v>2227</v>
      </c>
      <c r="D127" s="18" t="s">
        <v>15</v>
      </c>
      <c r="E127" s="18">
        <v>1996</v>
      </c>
      <c r="F127" s="18" t="s">
        <v>12</v>
      </c>
      <c r="G127" s="18" t="s">
        <v>2102</v>
      </c>
      <c r="H127" s="9" t="s">
        <v>2094</v>
      </c>
    </row>
    <row r="128" spans="1:8">
      <c r="A128" s="8" t="str">
        <f t="shared" si="10"/>
        <v>RV_DQ837441_Israel_Cow_1997</v>
      </c>
      <c r="B128" s="18" t="s">
        <v>2228</v>
      </c>
      <c r="C128" s="18" t="s">
        <v>2229</v>
      </c>
      <c r="D128" s="18" t="s">
        <v>15</v>
      </c>
      <c r="E128" s="18">
        <v>1997</v>
      </c>
      <c r="F128" s="18" t="s">
        <v>12</v>
      </c>
      <c r="G128" s="18" t="s">
        <v>2102</v>
      </c>
      <c r="H128" s="9" t="s">
        <v>2094</v>
      </c>
    </row>
    <row r="129" spans="1:8">
      <c r="A129" s="8" t="str">
        <f t="shared" si="10"/>
        <v>RV_DQ837447_Israel_Cow_2005</v>
      </c>
      <c r="B129" s="18" t="s">
        <v>2230</v>
      </c>
      <c r="C129" s="18" t="s">
        <v>2231</v>
      </c>
      <c r="D129" s="18" t="s">
        <v>15</v>
      </c>
      <c r="E129" s="18">
        <v>2005</v>
      </c>
      <c r="F129" s="18" t="s">
        <v>12</v>
      </c>
      <c r="G129" s="18" t="s">
        <v>2102</v>
      </c>
      <c r="H129" s="9" t="s">
        <v>2094</v>
      </c>
    </row>
    <row r="130" spans="1:8">
      <c r="A130" s="8" t="str">
        <f t="shared" si="10"/>
        <v>RV_DQ837453_Israel_Cow_2004</v>
      </c>
      <c r="B130" s="18" t="s">
        <v>2232</v>
      </c>
      <c r="C130" s="18" t="s">
        <v>2233</v>
      </c>
      <c r="D130" s="18" t="s">
        <v>15</v>
      </c>
      <c r="E130" s="18">
        <v>2004</v>
      </c>
      <c r="F130" s="18" t="s">
        <v>12</v>
      </c>
      <c r="G130" s="18" t="s">
        <v>2102</v>
      </c>
      <c r="H130" s="9" t="s">
        <v>2094</v>
      </c>
    </row>
    <row r="131" spans="1:8">
      <c r="A131" s="8" t="str">
        <f t="shared" si="10"/>
        <v>RV_DQ837467_Israel_Cow_2005</v>
      </c>
      <c r="B131" s="18" t="s">
        <v>2234</v>
      </c>
      <c r="C131" s="18" t="s">
        <v>2235</v>
      </c>
      <c r="D131" s="18" t="s">
        <v>15</v>
      </c>
      <c r="E131" s="18">
        <v>2005</v>
      </c>
      <c r="F131" s="18" t="s">
        <v>12</v>
      </c>
      <c r="G131" s="18" t="s">
        <v>2102</v>
      </c>
      <c r="H131" s="9" t="s">
        <v>2094</v>
      </c>
    </row>
    <row r="132" spans="1:8">
      <c r="A132" s="8" t="str">
        <f t="shared" si="10"/>
        <v>RV_DQ837469_Israel_Cow_2005</v>
      </c>
      <c r="B132" s="18" t="s">
        <v>2236</v>
      </c>
      <c r="C132" s="18" t="s">
        <v>2237</v>
      </c>
      <c r="D132" s="18" t="s">
        <v>15</v>
      </c>
      <c r="E132" s="18">
        <v>2005</v>
      </c>
      <c r="F132" s="18" t="s">
        <v>12</v>
      </c>
      <c r="G132" s="18" t="s">
        <v>2102</v>
      </c>
      <c r="H132" s="9" t="s">
        <v>2094</v>
      </c>
    </row>
    <row r="133" spans="1:8">
      <c r="A133" s="8" t="str">
        <f t="shared" si="10"/>
        <v>RV_DQ837470_Israel_Cow_1998</v>
      </c>
      <c r="B133" s="18" t="s">
        <v>2238</v>
      </c>
      <c r="C133" s="18" t="s">
        <v>2239</v>
      </c>
      <c r="D133" s="18" t="s">
        <v>15</v>
      </c>
      <c r="E133" s="18">
        <v>1998</v>
      </c>
      <c r="F133" s="18" t="s">
        <v>12</v>
      </c>
      <c r="G133" s="18" t="s">
        <v>2102</v>
      </c>
      <c r="H133" s="9" t="s">
        <v>2094</v>
      </c>
    </row>
    <row r="134" spans="1:8">
      <c r="A134" s="8" t="str">
        <f t="shared" si="10"/>
        <v>RV_DQ837474_Turkey_Cow_2000</v>
      </c>
      <c r="B134" s="18" t="s">
        <v>2240</v>
      </c>
      <c r="C134" s="18" t="s">
        <v>2241</v>
      </c>
      <c r="D134" s="18" t="s">
        <v>2242</v>
      </c>
      <c r="E134" s="18">
        <v>2000</v>
      </c>
      <c r="F134" s="18" t="s">
        <v>12</v>
      </c>
      <c r="G134" s="18" t="s">
        <v>2102</v>
      </c>
      <c r="H134" s="9" t="s">
        <v>2094</v>
      </c>
    </row>
    <row r="135" spans="1:8">
      <c r="A135" s="8" t="str">
        <f t="shared" si="10"/>
        <v>RV_DQ900558_Tanzania_Cow_2004</v>
      </c>
      <c r="B135" s="18" t="s">
        <v>2243</v>
      </c>
      <c r="C135" s="18" t="s">
        <v>2244</v>
      </c>
      <c r="D135" s="18" t="s">
        <v>214</v>
      </c>
      <c r="E135" s="18">
        <v>2004</v>
      </c>
      <c r="F135" s="18" t="s">
        <v>12</v>
      </c>
      <c r="G135" s="18" t="s">
        <v>2102</v>
      </c>
      <c r="H135" s="9" t="s">
        <v>2094</v>
      </c>
    </row>
    <row r="136" spans="1:8">
      <c r="A136" s="8" t="str">
        <f t="shared" si="10"/>
        <v>RV_EU853580_Ethiopia_Cow_1987</v>
      </c>
      <c r="B136" s="18" t="s">
        <v>2245</v>
      </c>
      <c r="C136" s="18" t="s">
        <v>2246</v>
      </c>
      <c r="D136" s="18" t="s">
        <v>2247</v>
      </c>
      <c r="E136" s="18">
        <v>1987</v>
      </c>
      <c r="F136" s="18" t="s">
        <v>12</v>
      </c>
      <c r="G136" s="18" t="s">
        <v>2102</v>
      </c>
      <c r="H136" s="9" t="s">
        <v>2094</v>
      </c>
    </row>
    <row r="137" spans="1:8">
      <c r="A137" s="8" t="str">
        <f t="shared" si="10"/>
        <v>RV_EU981917_Uruguay_Cow_2008</v>
      </c>
      <c r="B137" s="18" t="s">
        <v>2248</v>
      </c>
      <c r="C137" s="18" t="s">
        <v>2249</v>
      </c>
      <c r="D137" s="18" t="s">
        <v>2059</v>
      </c>
      <c r="E137" s="18">
        <v>2008</v>
      </c>
      <c r="F137" s="18" t="s">
        <v>12</v>
      </c>
      <c r="G137" s="18" t="s">
        <v>2102</v>
      </c>
      <c r="H137" s="9" t="s">
        <v>2094</v>
      </c>
    </row>
    <row r="138" spans="1:8">
      <c r="A138" s="8" t="str">
        <f t="shared" si="10"/>
        <v>RV_EU981925_Uruguay_Cow_2008</v>
      </c>
      <c r="B138" s="18" t="s">
        <v>2250</v>
      </c>
      <c r="C138" s="18" t="s">
        <v>2251</v>
      </c>
      <c r="D138" s="18" t="s">
        <v>2059</v>
      </c>
      <c r="E138" s="18">
        <v>2008</v>
      </c>
      <c r="F138" s="18" t="s">
        <v>12</v>
      </c>
      <c r="G138" s="18" t="s">
        <v>2102</v>
      </c>
      <c r="H138" s="9" t="s">
        <v>2094</v>
      </c>
    </row>
    <row r="139" spans="1:8">
      <c r="A139" s="8" t="str">
        <f t="shared" si="10"/>
        <v>RV_EU981926_Uruguay_Cow_2008</v>
      </c>
      <c r="B139" s="18" t="s">
        <v>2252</v>
      </c>
      <c r="C139" s="18" t="s">
        <v>2253</v>
      </c>
      <c r="D139" s="18" t="s">
        <v>2059</v>
      </c>
      <c r="E139" s="18">
        <v>2008</v>
      </c>
      <c r="F139" s="18" t="s">
        <v>12</v>
      </c>
      <c r="G139" s="18" t="s">
        <v>2102</v>
      </c>
      <c r="H139" s="9" t="s">
        <v>2094</v>
      </c>
    </row>
    <row r="140" spans="1:8">
      <c r="A140" s="8" t="str">
        <f t="shared" si="10"/>
        <v>RV_EU981929_Uruguay_Cow_2008</v>
      </c>
      <c r="B140" s="18" t="s">
        <v>2254</v>
      </c>
      <c r="C140" s="18" t="s">
        <v>2255</v>
      </c>
      <c r="D140" s="18" t="s">
        <v>2059</v>
      </c>
      <c r="E140" s="18">
        <v>2008</v>
      </c>
      <c r="F140" s="18" t="s">
        <v>12</v>
      </c>
      <c r="G140" s="18" t="s">
        <v>2102</v>
      </c>
      <c r="H140" s="9" t="s">
        <v>2094</v>
      </c>
    </row>
    <row r="141" spans="1:8">
      <c r="A141" s="8" t="str">
        <f t="shared" si="10"/>
        <v>RV_FJ228488_Mexico_Cow_2004</v>
      </c>
      <c r="B141" s="18" t="s">
        <v>2256</v>
      </c>
      <c r="C141" s="18" t="s">
        <v>2257</v>
      </c>
      <c r="D141" s="18" t="s">
        <v>19</v>
      </c>
      <c r="E141" s="18">
        <v>2004</v>
      </c>
      <c r="F141" s="18" t="s">
        <v>12</v>
      </c>
      <c r="G141" s="18" t="s">
        <v>2102</v>
      </c>
      <c r="H141" s="9" t="s">
        <v>2094</v>
      </c>
    </row>
    <row r="142" spans="1:8">
      <c r="A142" s="8" t="str">
        <f t="shared" si="10"/>
        <v>RV_FJ228490_Mexico_Cow_2003</v>
      </c>
      <c r="B142" s="18" t="s">
        <v>2258</v>
      </c>
      <c r="C142" s="18" t="s">
        <v>2259</v>
      </c>
      <c r="D142" s="18" t="s">
        <v>19</v>
      </c>
      <c r="E142" s="18">
        <v>2003</v>
      </c>
      <c r="F142" s="18" t="s">
        <v>12</v>
      </c>
      <c r="G142" s="18" t="s">
        <v>2102</v>
      </c>
      <c r="H142" s="9" t="s">
        <v>2094</v>
      </c>
    </row>
    <row r="143" spans="1:8">
      <c r="A143" s="8" t="str">
        <f t="shared" ref="A143:A159" si="11">CONCATENATE("RV_",B143,"_",D143,"_",G143,"_",E143)</f>
        <v>RV_FJ228511_Mexico_Cow_1994</v>
      </c>
      <c r="B143" s="18" t="s">
        <v>2260</v>
      </c>
      <c r="C143" s="18" t="s">
        <v>2261</v>
      </c>
      <c r="D143" s="18" t="s">
        <v>19</v>
      </c>
      <c r="E143" s="18">
        <v>1994</v>
      </c>
      <c r="F143" s="18" t="s">
        <v>12</v>
      </c>
      <c r="G143" s="18" t="s">
        <v>2102</v>
      </c>
      <c r="H143" s="9" t="s">
        <v>2094</v>
      </c>
    </row>
    <row r="144" spans="1:8">
      <c r="A144" s="8" t="str">
        <f t="shared" si="11"/>
        <v>RV_FJ228522_Mexico_Cow_1994</v>
      </c>
      <c r="B144" s="18" t="s">
        <v>2262</v>
      </c>
      <c r="C144" s="18" t="s">
        <v>2263</v>
      </c>
      <c r="D144" s="18" t="s">
        <v>19</v>
      </c>
      <c r="E144" s="18">
        <v>1994</v>
      </c>
      <c r="F144" s="18" t="s">
        <v>12</v>
      </c>
      <c r="G144" s="18" t="s">
        <v>2102</v>
      </c>
      <c r="H144" s="9" t="s">
        <v>2094</v>
      </c>
    </row>
    <row r="145" spans="1:8">
      <c r="A145" s="8" t="str">
        <f t="shared" si="11"/>
        <v>RV_FJ649044_Brazil_Cow_1997</v>
      </c>
      <c r="B145" s="18" t="s">
        <v>2380</v>
      </c>
      <c r="C145" s="18" t="s">
        <v>2265</v>
      </c>
      <c r="D145" s="18" t="s">
        <v>181</v>
      </c>
      <c r="E145" s="18">
        <v>1997</v>
      </c>
      <c r="F145" s="18" t="s">
        <v>12</v>
      </c>
      <c r="G145" s="18" t="s">
        <v>2102</v>
      </c>
      <c r="H145" s="9" t="s">
        <v>2094</v>
      </c>
    </row>
    <row r="146" spans="1:8">
      <c r="A146" s="8" t="str">
        <f t="shared" si="11"/>
        <v>RV_FJ649047_Brazil_Cow_1997</v>
      </c>
      <c r="B146" s="18" t="s">
        <v>2381</v>
      </c>
      <c r="C146" s="18" t="s">
        <v>2267</v>
      </c>
      <c r="D146" s="18" t="s">
        <v>181</v>
      </c>
      <c r="E146" s="18">
        <v>1997</v>
      </c>
      <c r="F146" s="18" t="s">
        <v>12</v>
      </c>
      <c r="G146" s="18" t="s">
        <v>2102</v>
      </c>
      <c r="H146" s="9" t="s">
        <v>2094</v>
      </c>
    </row>
    <row r="147" spans="1:8">
      <c r="A147" s="8" t="str">
        <f t="shared" si="11"/>
        <v>RV_FJ649052_Brazil_Cow_1997</v>
      </c>
      <c r="B147" s="18" t="s">
        <v>2382</v>
      </c>
      <c r="C147" s="18" t="s">
        <v>2383</v>
      </c>
      <c r="D147" s="18" t="s">
        <v>181</v>
      </c>
      <c r="E147" s="18">
        <v>1997</v>
      </c>
      <c r="F147" s="18" t="s">
        <v>12</v>
      </c>
      <c r="G147" s="18" t="s">
        <v>2102</v>
      </c>
      <c r="H147" s="9" t="s">
        <v>2094</v>
      </c>
    </row>
    <row r="148" spans="1:8">
      <c r="A148" s="8" t="str">
        <f t="shared" si="11"/>
        <v>RV_FJ649053_Brazil_Cow_1997</v>
      </c>
      <c r="B148" s="18" t="s">
        <v>2384</v>
      </c>
      <c r="C148" s="18" t="s">
        <v>2385</v>
      </c>
      <c r="D148" s="18" t="s">
        <v>181</v>
      </c>
      <c r="E148" s="18">
        <v>1997</v>
      </c>
      <c r="F148" s="18" t="s">
        <v>12</v>
      </c>
      <c r="G148" s="18" t="s">
        <v>2102</v>
      </c>
      <c r="H148" s="9" t="s">
        <v>2094</v>
      </c>
    </row>
    <row r="149" spans="1:8">
      <c r="A149" s="8" t="str">
        <f t="shared" si="11"/>
        <v>RV_FJ649057_Brazil_Cow_1997</v>
      </c>
      <c r="B149" s="18" t="s">
        <v>2386</v>
      </c>
      <c r="C149" s="18" t="s">
        <v>2387</v>
      </c>
      <c r="D149" s="18" t="s">
        <v>181</v>
      </c>
      <c r="E149" s="18">
        <v>1997</v>
      </c>
      <c r="F149" s="18" t="s">
        <v>12</v>
      </c>
      <c r="G149" s="18" t="s">
        <v>2102</v>
      </c>
      <c r="H149" s="9" t="s">
        <v>2094</v>
      </c>
    </row>
    <row r="150" spans="1:8">
      <c r="A150" s="8" t="str">
        <f t="shared" si="11"/>
        <v>RV_FJ649060_Brazil_Cow_1998</v>
      </c>
      <c r="B150" s="18" t="s">
        <v>2388</v>
      </c>
      <c r="C150" s="18" t="s">
        <v>2275</v>
      </c>
      <c r="D150" s="18" t="s">
        <v>181</v>
      </c>
      <c r="E150" s="18">
        <v>1998</v>
      </c>
      <c r="F150" s="18" t="s">
        <v>12</v>
      </c>
      <c r="G150" s="18" t="s">
        <v>2102</v>
      </c>
      <c r="H150" s="9" t="s">
        <v>2094</v>
      </c>
    </row>
    <row r="151" spans="1:8">
      <c r="A151" s="8" t="str">
        <f t="shared" si="11"/>
        <v>RV_FJ649064_Brazil_Cow_1998</v>
      </c>
      <c r="B151" s="18" t="s">
        <v>2389</v>
      </c>
      <c r="C151" s="18" t="s">
        <v>2390</v>
      </c>
      <c r="D151" s="18" t="s">
        <v>181</v>
      </c>
      <c r="E151" s="18">
        <v>1998</v>
      </c>
      <c r="F151" s="18" t="s">
        <v>12</v>
      </c>
      <c r="G151" s="18" t="s">
        <v>2102</v>
      </c>
      <c r="H151" s="9" t="s">
        <v>2094</v>
      </c>
    </row>
    <row r="152" spans="1:8">
      <c r="A152" s="8" t="str">
        <f t="shared" si="11"/>
        <v>RV_FJ649065_Brazil_Cow_1998</v>
      </c>
      <c r="B152" s="18" t="s">
        <v>2391</v>
      </c>
      <c r="C152" s="18" t="s">
        <v>2283</v>
      </c>
      <c r="D152" s="18" t="s">
        <v>181</v>
      </c>
      <c r="E152" s="18">
        <v>1998</v>
      </c>
      <c r="F152" s="18" t="s">
        <v>12</v>
      </c>
      <c r="G152" s="18" t="s">
        <v>2102</v>
      </c>
      <c r="H152" s="9" t="s">
        <v>2094</v>
      </c>
    </row>
    <row r="153" spans="1:8">
      <c r="A153" s="8" t="str">
        <f t="shared" si="11"/>
        <v>RV_FJ649067_Brazil_Cow_1998</v>
      </c>
      <c r="B153" s="18" t="s">
        <v>2392</v>
      </c>
      <c r="C153" s="18" t="s">
        <v>2393</v>
      </c>
      <c r="D153" s="18" t="s">
        <v>181</v>
      </c>
      <c r="E153" s="18">
        <v>1998</v>
      </c>
      <c r="F153" s="18" t="s">
        <v>12</v>
      </c>
      <c r="G153" s="18" t="s">
        <v>2102</v>
      </c>
      <c r="H153" s="9" t="s">
        <v>2094</v>
      </c>
    </row>
    <row r="154" spans="1:8">
      <c r="A154" s="8" t="str">
        <f t="shared" si="11"/>
        <v>RV_FJ649070_Brazil_Cow_1998</v>
      </c>
      <c r="B154" s="18" t="s">
        <v>2394</v>
      </c>
      <c r="C154" s="18" t="s">
        <v>2291</v>
      </c>
      <c r="D154" s="18" t="s">
        <v>181</v>
      </c>
      <c r="E154" s="18">
        <v>1998</v>
      </c>
      <c r="F154" s="18" t="s">
        <v>12</v>
      </c>
      <c r="G154" s="18" t="s">
        <v>2102</v>
      </c>
      <c r="H154" s="9" t="s">
        <v>2094</v>
      </c>
    </row>
    <row r="155" spans="1:8">
      <c r="A155" s="8" t="str">
        <f t="shared" si="11"/>
        <v>RV_FJ649072_Brazil_Cow_1998</v>
      </c>
      <c r="B155" s="18" t="s">
        <v>2395</v>
      </c>
      <c r="C155" s="18" t="s">
        <v>2295</v>
      </c>
      <c r="D155" s="18" t="s">
        <v>181</v>
      </c>
      <c r="E155" s="18">
        <v>1998</v>
      </c>
      <c r="F155" s="18" t="s">
        <v>12</v>
      </c>
      <c r="G155" s="18" t="s">
        <v>2102</v>
      </c>
      <c r="H155" s="9" t="s">
        <v>2094</v>
      </c>
    </row>
    <row r="156" spans="1:8">
      <c r="A156" s="8" t="str">
        <f t="shared" si="11"/>
        <v>RV_FJ649088_Brazil_Cow_1999</v>
      </c>
      <c r="B156" s="18" t="s">
        <v>2396</v>
      </c>
      <c r="C156" s="18" t="s">
        <v>2397</v>
      </c>
      <c r="D156" s="18" t="s">
        <v>181</v>
      </c>
      <c r="E156" s="18">
        <v>1999</v>
      </c>
      <c r="F156" s="18" t="s">
        <v>12</v>
      </c>
      <c r="G156" s="18" t="s">
        <v>2102</v>
      </c>
      <c r="H156" s="9" t="s">
        <v>2094</v>
      </c>
    </row>
    <row r="157" spans="1:8">
      <c r="A157" s="8" t="str">
        <f t="shared" si="11"/>
        <v>RV_FJ649090_Brazil_Cow_1999</v>
      </c>
      <c r="B157" s="18" t="s">
        <v>2398</v>
      </c>
      <c r="C157" s="18" t="s">
        <v>2399</v>
      </c>
      <c r="D157" s="18" t="s">
        <v>181</v>
      </c>
      <c r="E157" s="18">
        <v>1999</v>
      </c>
      <c r="F157" s="18" t="s">
        <v>12</v>
      </c>
      <c r="G157" s="18" t="s">
        <v>2102</v>
      </c>
      <c r="H157" s="9" t="s">
        <v>2094</v>
      </c>
    </row>
    <row r="158" spans="1:8">
      <c r="A158" s="8" t="str">
        <f t="shared" si="11"/>
        <v>RV_FJ649097_Brazil_Cow_1999</v>
      </c>
      <c r="B158" s="18" t="s">
        <v>2400</v>
      </c>
      <c r="C158" s="18" t="s">
        <v>2401</v>
      </c>
      <c r="D158" s="18" t="s">
        <v>181</v>
      </c>
      <c r="E158" s="18">
        <v>1999</v>
      </c>
      <c r="F158" s="18" t="s">
        <v>12</v>
      </c>
      <c r="G158" s="18" t="s">
        <v>2102</v>
      </c>
      <c r="H158" s="9" t="s">
        <v>2094</v>
      </c>
    </row>
    <row r="159" spans="1:8">
      <c r="A159" s="8" t="str">
        <f t="shared" si="11"/>
        <v>RV_FJ649100_Brazil_Cow_1999</v>
      </c>
      <c r="B159" s="18" t="s">
        <v>2402</v>
      </c>
      <c r="C159" s="18" t="s">
        <v>2403</v>
      </c>
      <c r="D159" s="18" t="s">
        <v>181</v>
      </c>
      <c r="E159" s="18">
        <v>1999</v>
      </c>
      <c r="F159" s="18" t="s">
        <v>12</v>
      </c>
      <c r="G159" s="18" t="s">
        <v>2102</v>
      </c>
      <c r="H159" s="9" t="s">
        <v>2094</v>
      </c>
    </row>
    <row r="160" spans="1:8">
      <c r="A160" s="8" t="str">
        <f t="shared" ref="A160:A172" si="12">CONCATENATE("RV_",B160,"_",D160,"_",G160,"_",E160)</f>
        <v>RV_FJ649105_Brazil_Cow_2000</v>
      </c>
      <c r="B160" s="18" t="s">
        <v>2404</v>
      </c>
      <c r="C160" s="18" t="s">
        <v>2321</v>
      </c>
      <c r="D160" s="18" t="s">
        <v>181</v>
      </c>
      <c r="E160" s="18">
        <v>2000</v>
      </c>
      <c r="F160" s="18" t="s">
        <v>12</v>
      </c>
      <c r="G160" s="18" t="s">
        <v>2102</v>
      </c>
      <c r="H160" s="9" t="s">
        <v>2094</v>
      </c>
    </row>
    <row r="161" spans="1:8">
      <c r="A161" s="8" t="str">
        <f t="shared" si="12"/>
        <v>RV_FJ649112_Brazil_Cow_2000</v>
      </c>
      <c r="B161" s="18" t="s">
        <v>2405</v>
      </c>
      <c r="C161" s="18" t="s">
        <v>2406</v>
      </c>
      <c r="D161" s="18" t="s">
        <v>181</v>
      </c>
      <c r="E161" s="18">
        <v>2000</v>
      </c>
      <c r="F161" s="18" t="s">
        <v>12</v>
      </c>
      <c r="G161" s="18" t="s">
        <v>2102</v>
      </c>
      <c r="H161" s="9" t="s">
        <v>2094</v>
      </c>
    </row>
    <row r="162" spans="1:8">
      <c r="A162" s="8" t="str">
        <f t="shared" si="12"/>
        <v>RV_FJ649118_Brazil_Cow_2000</v>
      </c>
      <c r="B162" s="18" t="s">
        <v>2407</v>
      </c>
      <c r="C162" s="18" t="s">
        <v>2337</v>
      </c>
      <c r="D162" s="18" t="s">
        <v>181</v>
      </c>
      <c r="E162" s="18">
        <v>2000</v>
      </c>
      <c r="F162" s="18" t="s">
        <v>12</v>
      </c>
      <c r="G162" s="18" t="s">
        <v>2102</v>
      </c>
      <c r="H162" s="9" t="s">
        <v>2094</v>
      </c>
    </row>
    <row r="163" spans="1:8">
      <c r="A163" s="8" t="str">
        <f t="shared" si="12"/>
        <v>RV_FJ649119_Brazil_Cow_2000</v>
      </c>
      <c r="B163" s="18" t="s">
        <v>2408</v>
      </c>
      <c r="C163" s="18" t="s">
        <v>2409</v>
      </c>
      <c r="D163" s="18" t="s">
        <v>181</v>
      </c>
      <c r="E163" s="18">
        <v>2000</v>
      </c>
      <c r="F163" s="18" t="s">
        <v>12</v>
      </c>
      <c r="G163" s="18" t="s">
        <v>2102</v>
      </c>
      <c r="H163" s="9" t="s">
        <v>2094</v>
      </c>
    </row>
    <row r="164" spans="1:8">
      <c r="A164" s="8" t="str">
        <f t="shared" si="12"/>
        <v>RV_FJ649128_Brazil_Cow_2000</v>
      </c>
      <c r="B164" s="18" t="s">
        <v>2410</v>
      </c>
      <c r="C164" s="18" t="s">
        <v>2343</v>
      </c>
      <c r="D164" s="18" t="s">
        <v>181</v>
      </c>
      <c r="E164" s="18">
        <v>2000</v>
      </c>
      <c r="F164" s="18" t="s">
        <v>12</v>
      </c>
      <c r="G164" s="18" t="s">
        <v>2102</v>
      </c>
      <c r="H164" s="9" t="s">
        <v>2094</v>
      </c>
    </row>
    <row r="165" spans="1:8">
      <c r="A165" s="8" t="str">
        <f t="shared" si="12"/>
        <v>RV_FJ649132_Brazil_Cow_2000</v>
      </c>
      <c r="B165" s="18" t="s">
        <v>2411</v>
      </c>
      <c r="C165" s="18" t="s">
        <v>2412</v>
      </c>
      <c r="D165" s="18" t="s">
        <v>181</v>
      </c>
      <c r="E165" s="18">
        <v>2000</v>
      </c>
      <c r="F165" s="18" t="s">
        <v>12</v>
      </c>
      <c r="G165" s="18" t="s">
        <v>2102</v>
      </c>
      <c r="H165" s="9" t="s">
        <v>2094</v>
      </c>
    </row>
    <row r="166" spans="1:8">
      <c r="A166" s="8" t="str">
        <f t="shared" si="12"/>
        <v>RV_FJ649137_Brazil_Cow_2000</v>
      </c>
      <c r="B166" s="18" t="s">
        <v>2413</v>
      </c>
      <c r="C166" s="18" t="s">
        <v>2349</v>
      </c>
      <c r="D166" s="18" t="s">
        <v>181</v>
      </c>
      <c r="E166" s="18">
        <v>2000</v>
      </c>
      <c r="F166" s="18" t="s">
        <v>12</v>
      </c>
      <c r="G166" s="18" t="s">
        <v>2102</v>
      </c>
      <c r="H166" s="9" t="s">
        <v>2094</v>
      </c>
    </row>
    <row r="167" spans="1:8">
      <c r="A167" s="8" t="str">
        <f t="shared" si="12"/>
        <v>RV_FJ649143_Brazil_Cow_2000</v>
      </c>
      <c r="B167" s="18" t="s">
        <v>2414</v>
      </c>
      <c r="C167" s="18" t="s">
        <v>2415</v>
      </c>
      <c r="D167" s="18" t="s">
        <v>181</v>
      </c>
      <c r="E167" s="18">
        <v>2000</v>
      </c>
      <c r="F167" s="18" t="s">
        <v>12</v>
      </c>
      <c r="G167" s="18" t="s">
        <v>2102</v>
      </c>
      <c r="H167" s="9" t="s">
        <v>2094</v>
      </c>
    </row>
    <row r="168" spans="1:8">
      <c r="A168" s="8" t="str">
        <f t="shared" si="12"/>
        <v>RV_FJ649144_Brazil_Cow_2000</v>
      </c>
      <c r="B168" s="18" t="s">
        <v>2416</v>
      </c>
      <c r="C168" s="18" t="s">
        <v>2355</v>
      </c>
      <c r="D168" s="18" t="s">
        <v>181</v>
      </c>
      <c r="E168" s="18">
        <v>2000</v>
      </c>
      <c r="F168" s="18" t="s">
        <v>12</v>
      </c>
      <c r="G168" s="18" t="s">
        <v>2102</v>
      </c>
      <c r="H168" s="9" t="s">
        <v>2094</v>
      </c>
    </row>
    <row r="169" spans="1:8">
      <c r="A169" s="8" t="str">
        <f t="shared" si="12"/>
        <v>RV_FJ649151_Brazil_Cow_2000</v>
      </c>
      <c r="B169" s="18" t="s">
        <v>2417</v>
      </c>
      <c r="C169" s="18" t="s">
        <v>2418</v>
      </c>
      <c r="D169" s="18" t="s">
        <v>181</v>
      </c>
      <c r="E169" s="18">
        <v>2000</v>
      </c>
      <c r="F169" s="18" t="s">
        <v>12</v>
      </c>
      <c r="G169" s="18" t="s">
        <v>2102</v>
      </c>
      <c r="H169" s="9" t="s">
        <v>2094</v>
      </c>
    </row>
    <row r="170" spans="1:8">
      <c r="A170" s="8" t="str">
        <f t="shared" si="12"/>
        <v>RV_FJ649158_Brazil_Cow_2001</v>
      </c>
      <c r="B170" s="18" t="s">
        <v>2419</v>
      </c>
      <c r="C170" s="18" t="s">
        <v>2369</v>
      </c>
      <c r="D170" s="18" t="s">
        <v>181</v>
      </c>
      <c r="E170" s="18">
        <v>2001</v>
      </c>
      <c r="F170" s="18" t="s">
        <v>12</v>
      </c>
      <c r="G170" s="18" t="s">
        <v>2102</v>
      </c>
      <c r="H170" s="9" t="s">
        <v>2094</v>
      </c>
    </row>
    <row r="171" spans="1:8">
      <c r="A171" s="8" t="str">
        <f t="shared" si="12"/>
        <v>RV_FJ649159_Brazil_Cow_2001</v>
      </c>
      <c r="B171" s="18" t="s">
        <v>2420</v>
      </c>
      <c r="C171" s="18" t="s">
        <v>2421</v>
      </c>
      <c r="D171" s="18" t="s">
        <v>181</v>
      </c>
      <c r="E171" s="18">
        <v>2001</v>
      </c>
      <c r="F171" s="18" t="s">
        <v>12</v>
      </c>
      <c r="G171" s="18" t="s">
        <v>2102</v>
      </c>
      <c r="H171" s="9" t="s">
        <v>2094</v>
      </c>
    </row>
    <row r="172" spans="1:8">
      <c r="A172" s="8" t="str">
        <f t="shared" si="12"/>
        <v>RV_FJ649167_Brazil_Cow_2001</v>
      </c>
      <c r="B172" s="18" t="s">
        <v>2422</v>
      </c>
      <c r="C172" s="18" t="s">
        <v>2375</v>
      </c>
      <c r="D172" s="18" t="s">
        <v>181</v>
      </c>
      <c r="E172" s="18">
        <v>2001</v>
      </c>
      <c r="F172" s="18" t="s">
        <v>12</v>
      </c>
      <c r="G172" s="18" t="s">
        <v>2102</v>
      </c>
      <c r="H172" s="9" t="s">
        <v>2094</v>
      </c>
    </row>
    <row r="173" spans="1:8">
      <c r="A173" s="8" t="str">
        <f t="shared" ref="A173:A193" si="13">CONCATENATE("RV_",B173,"_",D173,"_",G173,"_",E173)</f>
        <v>RV_FJ649170_Brazil_Cow_2001</v>
      </c>
      <c r="B173" s="18" t="s">
        <v>2423</v>
      </c>
      <c r="C173" s="18" t="s">
        <v>2424</v>
      </c>
      <c r="D173" s="18" t="s">
        <v>181</v>
      </c>
      <c r="E173" s="18">
        <v>2001</v>
      </c>
      <c r="F173" s="18" t="s">
        <v>12</v>
      </c>
      <c r="G173" s="18" t="s">
        <v>2102</v>
      </c>
      <c r="H173" s="9" t="s">
        <v>2094</v>
      </c>
    </row>
    <row r="174" spans="1:8">
      <c r="A174" s="8" t="str">
        <f t="shared" si="13"/>
        <v>RV_FJ649171_Brazil_Cow_2001</v>
      </c>
      <c r="B174" s="18" t="s">
        <v>2425</v>
      </c>
      <c r="C174" s="18" t="s">
        <v>2426</v>
      </c>
      <c r="D174" s="18" t="s">
        <v>181</v>
      </c>
      <c r="E174" s="18">
        <v>2001</v>
      </c>
      <c r="F174" s="18" t="s">
        <v>12</v>
      </c>
      <c r="G174" s="18" t="s">
        <v>2102</v>
      </c>
      <c r="H174" s="9" t="s">
        <v>2094</v>
      </c>
    </row>
    <row r="175" spans="1:8">
      <c r="A175" s="8" t="str">
        <f t="shared" si="13"/>
        <v>RV_GQ160911_Brazil_Cow_2007</v>
      </c>
      <c r="B175" s="18" t="s">
        <v>2427</v>
      </c>
      <c r="C175" s="23" t="s">
        <v>2428</v>
      </c>
      <c r="D175" s="18" t="s">
        <v>825</v>
      </c>
      <c r="E175" s="18">
        <v>2007</v>
      </c>
      <c r="F175" s="18" t="s">
        <v>12</v>
      </c>
      <c r="G175" s="18" t="s">
        <v>2102</v>
      </c>
      <c r="H175" s="9" t="s">
        <v>2094</v>
      </c>
    </row>
    <row r="176" spans="1:8">
      <c r="A176" s="8" t="str">
        <f t="shared" si="13"/>
        <v>RV_GQ160912_Brazil_Cow_2007</v>
      </c>
      <c r="B176" s="18" t="s">
        <v>2429</v>
      </c>
      <c r="C176" s="18" t="s">
        <v>2430</v>
      </c>
      <c r="D176" s="18" t="s">
        <v>181</v>
      </c>
      <c r="E176" s="18">
        <v>2007</v>
      </c>
      <c r="F176" s="18" t="s">
        <v>12</v>
      </c>
      <c r="G176" s="18" t="s">
        <v>2102</v>
      </c>
      <c r="H176" s="9" t="s">
        <v>2094</v>
      </c>
    </row>
    <row r="177" spans="1:8">
      <c r="A177" s="8" t="str">
        <f t="shared" si="13"/>
        <v>RV_GQ160913_Brazil_Cow_2007</v>
      </c>
      <c r="B177" s="18" t="s">
        <v>2431</v>
      </c>
      <c r="C177" s="18" t="s">
        <v>2432</v>
      </c>
      <c r="D177" s="18" t="s">
        <v>181</v>
      </c>
      <c r="E177" s="18">
        <v>2007</v>
      </c>
      <c r="F177" s="18" t="s">
        <v>12</v>
      </c>
      <c r="G177" s="18" t="s">
        <v>2102</v>
      </c>
      <c r="H177" s="9" t="s">
        <v>2094</v>
      </c>
    </row>
    <row r="178" spans="1:8">
      <c r="A178" s="8" t="str">
        <f t="shared" si="13"/>
        <v>RV_GQ160919_Brazil_Cow_2007</v>
      </c>
      <c r="B178" s="18" t="s">
        <v>2433</v>
      </c>
      <c r="C178" s="18" t="s">
        <v>2434</v>
      </c>
      <c r="D178" s="18" t="s">
        <v>181</v>
      </c>
      <c r="E178" s="18">
        <v>2007</v>
      </c>
      <c r="F178" s="18" t="s">
        <v>12</v>
      </c>
      <c r="G178" s="18" t="s">
        <v>2102</v>
      </c>
      <c r="H178" s="9" t="s">
        <v>2094</v>
      </c>
    </row>
    <row r="179" spans="1:8">
      <c r="A179" s="8" t="str">
        <f t="shared" si="13"/>
        <v>RV_GQ160926_Brazil_Cow_2008</v>
      </c>
      <c r="B179" s="18" t="s">
        <v>2435</v>
      </c>
      <c r="C179" s="18" t="s">
        <v>2436</v>
      </c>
      <c r="D179" s="18" t="s">
        <v>181</v>
      </c>
      <c r="E179" s="18">
        <v>2008</v>
      </c>
      <c r="F179" s="18" t="s">
        <v>12</v>
      </c>
      <c r="G179" s="18" t="s">
        <v>2102</v>
      </c>
      <c r="H179" s="9" t="s">
        <v>2094</v>
      </c>
    </row>
    <row r="180" spans="1:8">
      <c r="A180" s="8" t="str">
        <f t="shared" si="13"/>
        <v>RV_GQ160927_Brazil_Cow_2008</v>
      </c>
      <c r="B180" s="18" t="s">
        <v>2437</v>
      </c>
      <c r="C180" s="18" t="s">
        <v>2438</v>
      </c>
      <c r="D180" s="18" t="s">
        <v>181</v>
      </c>
      <c r="E180" s="18">
        <v>2008</v>
      </c>
      <c r="F180" s="18" t="s">
        <v>12</v>
      </c>
      <c r="G180" s="18" t="s">
        <v>2102</v>
      </c>
      <c r="H180" s="9" t="s">
        <v>2094</v>
      </c>
    </row>
    <row r="181" spans="1:8">
      <c r="A181" s="8" t="str">
        <f t="shared" si="13"/>
        <v>RV_GQ160943_Brazil_Cow_2008</v>
      </c>
      <c r="B181" s="18" t="s">
        <v>2439</v>
      </c>
      <c r="C181" s="18" t="s">
        <v>2440</v>
      </c>
      <c r="D181" s="18" t="s">
        <v>181</v>
      </c>
      <c r="E181" s="18">
        <v>2008</v>
      </c>
      <c r="F181" s="18" t="s">
        <v>12</v>
      </c>
      <c r="G181" s="18" t="s">
        <v>2102</v>
      </c>
      <c r="H181" s="9" t="s">
        <v>2094</v>
      </c>
    </row>
    <row r="182" spans="1:8">
      <c r="A182" s="8" t="str">
        <f t="shared" si="13"/>
        <v>RV_GQ160944_Brazil_Cow_2008</v>
      </c>
      <c r="B182" s="18" t="s">
        <v>2441</v>
      </c>
      <c r="C182" s="18" t="s">
        <v>2442</v>
      </c>
      <c r="D182" s="18" t="s">
        <v>181</v>
      </c>
      <c r="E182" s="18">
        <v>2008</v>
      </c>
      <c r="F182" s="18" t="s">
        <v>12</v>
      </c>
      <c r="G182" s="18" t="s">
        <v>2102</v>
      </c>
      <c r="H182" s="9" t="s">
        <v>2094</v>
      </c>
    </row>
    <row r="183" spans="1:8">
      <c r="A183" s="8" t="str">
        <f t="shared" si="13"/>
        <v>RV_GQ160945_Brazil_Cow_2008</v>
      </c>
      <c r="B183" s="18" t="s">
        <v>2443</v>
      </c>
      <c r="C183" s="18" t="s">
        <v>2444</v>
      </c>
      <c r="D183" s="18" t="s">
        <v>181</v>
      </c>
      <c r="E183" s="18">
        <v>2008</v>
      </c>
      <c r="F183" s="18" t="s">
        <v>12</v>
      </c>
      <c r="G183" s="18" t="s">
        <v>2102</v>
      </c>
      <c r="H183" s="9" t="s">
        <v>2094</v>
      </c>
    </row>
    <row r="184" spans="1:8">
      <c r="A184" s="8" t="str">
        <f t="shared" si="13"/>
        <v>RV_GQ160950_Brazil_Cow_2008</v>
      </c>
      <c r="B184" s="18" t="s">
        <v>2445</v>
      </c>
      <c r="C184" s="18" t="s">
        <v>2446</v>
      </c>
      <c r="D184" s="18" t="s">
        <v>181</v>
      </c>
      <c r="E184" s="18">
        <v>2008</v>
      </c>
      <c r="F184" s="18" t="s">
        <v>12</v>
      </c>
      <c r="G184" s="18" t="s">
        <v>2102</v>
      </c>
      <c r="H184" s="9" t="s">
        <v>2094</v>
      </c>
    </row>
    <row r="185" spans="1:8">
      <c r="A185" s="8" t="str">
        <f t="shared" si="13"/>
        <v>RV_GQ160953_Brazil_Cow_2008</v>
      </c>
      <c r="B185" s="18" t="s">
        <v>2447</v>
      </c>
      <c r="C185" s="18" t="s">
        <v>2448</v>
      </c>
      <c r="D185" s="18" t="s">
        <v>181</v>
      </c>
      <c r="E185" s="18">
        <v>2008</v>
      </c>
      <c r="F185" s="18" t="s">
        <v>12</v>
      </c>
      <c r="G185" s="18" t="s">
        <v>2102</v>
      </c>
      <c r="H185" s="9" t="s">
        <v>2094</v>
      </c>
    </row>
    <row r="186" spans="1:8">
      <c r="A186" s="8" t="str">
        <f t="shared" si="13"/>
        <v>RV_GQ915402_Brazil_Cow_2003</v>
      </c>
      <c r="B186" s="18" t="s">
        <v>2449</v>
      </c>
      <c r="C186" s="18" t="s">
        <v>2450</v>
      </c>
      <c r="D186" s="18" t="s">
        <v>825</v>
      </c>
      <c r="E186" s="18">
        <v>2003</v>
      </c>
      <c r="F186" s="18" t="s">
        <v>12</v>
      </c>
      <c r="G186" s="18" t="s">
        <v>2102</v>
      </c>
      <c r="H186" s="9" t="s">
        <v>2094</v>
      </c>
    </row>
    <row r="187" spans="1:8">
      <c r="A187" s="8" t="str">
        <f t="shared" si="13"/>
        <v>RV_GQ915404_Brazil_Cow_2003</v>
      </c>
      <c r="B187" s="18" t="s">
        <v>2451</v>
      </c>
      <c r="C187" s="18" t="s">
        <v>2452</v>
      </c>
      <c r="D187" s="18" t="s">
        <v>825</v>
      </c>
      <c r="E187" s="18">
        <v>2003</v>
      </c>
      <c r="F187" s="18" t="s">
        <v>12</v>
      </c>
      <c r="G187" s="18" t="s">
        <v>2102</v>
      </c>
      <c r="H187" s="9" t="s">
        <v>2094</v>
      </c>
    </row>
    <row r="188" spans="1:8">
      <c r="A188" s="8" t="str">
        <f t="shared" si="13"/>
        <v>RV_GQ915406_Brazil_Cow_2003</v>
      </c>
      <c r="B188" s="18" t="s">
        <v>2453</v>
      </c>
      <c r="C188" s="18" t="s">
        <v>2454</v>
      </c>
      <c r="D188" s="18" t="s">
        <v>825</v>
      </c>
      <c r="E188" s="18">
        <v>2003</v>
      </c>
      <c r="F188" s="18" t="s">
        <v>12</v>
      </c>
      <c r="G188" s="18" t="s">
        <v>2102</v>
      </c>
      <c r="H188" s="9" t="s">
        <v>2094</v>
      </c>
    </row>
    <row r="189" spans="1:8">
      <c r="A189" s="8" t="str">
        <f t="shared" si="13"/>
        <v>RV_GQ915407_Brazil_Cow_2006</v>
      </c>
      <c r="B189" s="18" t="s">
        <v>2455</v>
      </c>
      <c r="C189" s="18" t="s">
        <v>2456</v>
      </c>
      <c r="D189" s="18" t="s">
        <v>825</v>
      </c>
      <c r="E189" s="18">
        <v>2006</v>
      </c>
      <c r="F189" s="18" t="s">
        <v>12</v>
      </c>
      <c r="G189" s="18" t="s">
        <v>2102</v>
      </c>
      <c r="H189" s="9" t="s">
        <v>2094</v>
      </c>
    </row>
    <row r="190" spans="1:8">
      <c r="A190" s="8" t="str">
        <f t="shared" si="13"/>
        <v>RV_GQ915408_Brazil_Cow_2004</v>
      </c>
      <c r="B190" s="18" t="s">
        <v>2457</v>
      </c>
      <c r="C190" s="18" t="s">
        <v>2458</v>
      </c>
      <c r="D190" s="18" t="s">
        <v>825</v>
      </c>
      <c r="E190" s="18">
        <v>2004</v>
      </c>
      <c r="F190" s="18" t="s">
        <v>12</v>
      </c>
      <c r="G190" s="18" t="s">
        <v>2102</v>
      </c>
      <c r="H190" s="9" t="s">
        <v>2094</v>
      </c>
    </row>
    <row r="191" spans="1:8">
      <c r="A191" s="8" t="str">
        <f t="shared" si="13"/>
        <v>RV_GQ915409_Brazil_Cow_2004</v>
      </c>
      <c r="B191" s="18" t="s">
        <v>2459</v>
      </c>
      <c r="C191" s="18" t="s">
        <v>2460</v>
      </c>
      <c r="D191" s="18" t="s">
        <v>825</v>
      </c>
      <c r="E191" s="18">
        <v>2004</v>
      </c>
      <c r="F191" s="18" t="s">
        <v>12</v>
      </c>
      <c r="G191" s="18" t="s">
        <v>2102</v>
      </c>
      <c r="H191" s="9" t="s">
        <v>2094</v>
      </c>
    </row>
    <row r="192" spans="1:8">
      <c r="A192" s="8" t="str">
        <f t="shared" si="13"/>
        <v>RV_GQ915413_Brazil_Cow_2004</v>
      </c>
      <c r="B192" s="18" t="s">
        <v>2461</v>
      </c>
      <c r="C192" s="18" t="s">
        <v>2462</v>
      </c>
      <c r="D192" s="18" t="s">
        <v>825</v>
      </c>
      <c r="E192" s="18">
        <v>2004</v>
      </c>
      <c r="F192" s="18" t="s">
        <v>12</v>
      </c>
      <c r="G192" s="18" t="s">
        <v>2102</v>
      </c>
      <c r="H192" s="9" t="s">
        <v>2094</v>
      </c>
    </row>
    <row r="193" spans="1:8">
      <c r="A193" s="8" t="str">
        <f t="shared" si="13"/>
        <v>RV_GQ915414_Brazil_Cow_2001</v>
      </c>
      <c r="B193" s="18" t="s">
        <v>2463</v>
      </c>
      <c r="C193" s="18" t="s">
        <v>2464</v>
      </c>
      <c r="D193" s="18" t="s">
        <v>825</v>
      </c>
      <c r="E193" s="18">
        <v>2001</v>
      </c>
      <c r="F193" s="18" t="s">
        <v>12</v>
      </c>
      <c r="G193" s="18" t="s">
        <v>2102</v>
      </c>
      <c r="H193" s="9" t="s">
        <v>2094</v>
      </c>
    </row>
    <row r="194" spans="1:8">
      <c r="A194" s="8" t="str">
        <f t="shared" ref="A194:A202" si="14">CONCATENATE("RV_",B194,"_",D194,"_",G194,"_",E194)</f>
        <v>RV_GQ915417_Brazil_Cow_2006</v>
      </c>
      <c r="B194" s="18" t="s">
        <v>2465</v>
      </c>
      <c r="C194" s="18" t="s">
        <v>2466</v>
      </c>
      <c r="D194" s="18" t="s">
        <v>825</v>
      </c>
      <c r="E194" s="18">
        <v>2006</v>
      </c>
      <c r="F194" s="18" t="s">
        <v>12</v>
      </c>
      <c r="G194" s="18" t="s">
        <v>2102</v>
      </c>
      <c r="H194" s="9" t="s">
        <v>2094</v>
      </c>
    </row>
    <row r="195" spans="1:8">
      <c r="A195" s="8" t="str">
        <f t="shared" si="14"/>
        <v>RV_GQ915421_Brazil_Cow_2006</v>
      </c>
      <c r="B195" s="18" t="s">
        <v>2467</v>
      </c>
      <c r="C195" s="18" t="s">
        <v>2468</v>
      </c>
      <c r="D195" s="18" t="s">
        <v>825</v>
      </c>
      <c r="E195" s="18">
        <v>2006</v>
      </c>
      <c r="F195" s="18" t="s">
        <v>12</v>
      </c>
      <c r="G195" s="18" t="s">
        <v>2102</v>
      </c>
      <c r="H195" s="9" t="s">
        <v>2094</v>
      </c>
    </row>
    <row r="196" spans="1:8">
      <c r="A196" s="8" t="str">
        <f t="shared" si="14"/>
        <v>RV_GQ915422_Brazil_Cow_2006</v>
      </c>
      <c r="B196" s="18" t="s">
        <v>2469</v>
      </c>
      <c r="C196" s="18" t="s">
        <v>2470</v>
      </c>
      <c r="D196" s="18" t="s">
        <v>825</v>
      </c>
      <c r="E196" s="18">
        <v>2006</v>
      </c>
      <c r="F196" s="18" t="s">
        <v>12</v>
      </c>
      <c r="G196" s="18" t="s">
        <v>2102</v>
      </c>
      <c r="H196" s="9" t="s">
        <v>2094</v>
      </c>
    </row>
    <row r="197" spans="1:8">
      <c r="A197" s="8" t="str">
        <f t="shared" si="14"/>
        <v>RV_GQ915425_Brazil_Cow_2001</v>
      </c>
      <c r="B197" s="18" t="s">
        <v>2471</v>
      </c>
      <c r="C197" s="18" t="s">
        <v>2472</v>
      </c>
      <c r="D197" s="18" t="s">
        <v>825</v>
      </c>
      <c r="E197" s="18">
        <v>2001</v>
      </c>
      <c r="F197" s="18" t="s">
        <v>12</v>
      </c>
      <c r="G197" s="18" t="s">
        <v>2102</v>
      </c>
      <c r="H197" s="9" t="s">
        <v>2094</v>
      </c>
    </row>
    <row r="198" spans="1:8">
      <c r="A198" s="8" t="str">
        <f t="shared" si="14"/>
        <v>RV_GQ915426_Brazil_Cow_2002</v>
      </c>
      <c r="B198" s="18" t="s">
        <v>2473</v>
      </c>
      <c r="C198" s="18" t="s">
        <v>2474</v>
      </c>
      <c r="D198" s="18" t="s">
        <v>825</v>
      </c>
      <c r="E198" s="18">
        <v>2002</v>
      </c>
      <c r="F198" s="18" t="s">
        <v>12</v>
      </c>
      <c r="G198" s="18" t="s">
        <v>2102</v>
      </c>
      <c r="H198" s="9" t="s">
        <v>2094</v>
      </c>
    </row>
    <row r="199" spans="1:8">
      <c r="A199" s="8" t="str">
        <f t="shared" si="14"/>
        <v>RV_GQ915428_Brazil_Cow_2002</v>
      </c>
      <c r="B199" s="18" t="s">
        <v>2475</v>
      </c>
      <c r="C199" s="18" t="s">
        <v>2476</v>
      </c>
      <c r="D199" s="18" t="s">
        <v>825</v>
      </c>
      <c r="E199" s="18">
        <v>2002</v>
      </c>
      <c r="F199" s="18" t="s">
        <v>12</v>
      </c>
      <c r="G199" s="18" t="s">
        <v>2102</v>
      </c>
      <c r="H199" s="9" t="s">
        <v>2094</v>
      </c>
    </row>
    <row r="200" spans="1:8">
      <c r="A200" s="8" t="str">
        <f t="shared" si="14"/>
        <v>RV_GQ915430_Brazil_Cow_2002</v>
      </c>
      <c r="B200" s="18" t="s">
        <v>2477</v>
      </c>
      <c r="C200" s="18" t="s">
        <v>2478</v>
      </c>
      <c r="D200" s="18" t="s">
        <v>825</v>
      </c>
      <c r="E200" s="18">
        <v>2002</v>
      </c>
      <c r="F200" s="18" t="s">
        <v>12</v>
      </c>
      <c r="G200" s="18" t="s">
        <v>2102</v>
      </c>
      <c r="H200" s="9" t="s">
        <v>2094</v>
      </c>
    </row>
    <row r="201" spans="1:8">
      <c r="A201" s="8" t="str">
        <f t="shared" si="14"/>
        <v>RV_U22647_Tanzania_Cow_1992</v>
      </c>
      <c r="B201" s="18" t="s">
        <v>2479</v>
      </c>
      <c r="C201" s="18" t="s">
        <v>2480</v>
      </c>
      <c r="D201" s="18" t="s">
        <v>1465</v>
      </c>
      <c r="E201" s="18">
        <v>1992</v>
      </c>
      <c r="F201" s="18" t="s">
        <v>12</v>
      </c>
      <c r="G201" s="18" t="s">
        <v>2102</v>
      </c>
      <c r="H201" s="9" t="s">
        <v>2094</v>
      </c>
    </row>
    <row r="202" spans="1:8">
      <c r="A202" s="8" t="str">
        <f t="shared" si="14"/>
        <v>RV_U42705_Yougoslavia_Cow_1981</v>
      </c>
      <c r="B202" s="18" t="s">
        <v>2481</v>
      </c>
      <c r="C202" s="18" t="s">
        <v>2185</v>
      </c>
      <c r="D202" s="18" t="s">
        <v>2482</v>
      </c>
      <c r="E202" s="18">
        <v>1981</v>
      </c>
      <c r="F202" s="18" t="s">
        <v>12</v>
      </c>
      <c r="G202" s="18" t="s">
        <v>2102</v>
      </c>
      <c r="H202" s="9" t="s">
        <v>2094</v>
      </c>
    </row>
  </sheetData>
  <sortState ref="A1:H1369">
    <sortCondition ref="F1:F1369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7"/>
  <sheetViews>
    <sheetView workbookViewId="0">
      <pane ySplit="1" topLeftCell="A2" activePane="bottomLeft" state="frozen"/>
      <selection pane="bottomLeft"/>
    </sheetView>
  </sheetViews>
  <sheetFormatPr baseColWidth="10" defaultRowHeight="14" x14ac:dyDescent="0"/>
  <cols>
    <col min="1" max="1" width="35.6640625" bestFit="1" customWidth="1"/>
    <col min="2" max="2" width="9.5" style="2" bestFit="1" customWidth="1"/>
    <col min="3" max="3" width="20.1640625" style="2" bestFit="1" customWidth="1"/>
    <col min="4" max="4" width="20" style="2" customWidth="1"/>
    <col min="5" max="5" width="17" style="2" bestFit="1" customWidth="1"/>
    <col min="6" max="6" width="12.6640625" style="2" bestFit="1" customWidth="1"/>
    <col min="7" max="7" width="7" bestFit="1" customWidth="1"/>
    <col min="8" max="8" width="11.6640625" bestFit="1" customWidth="1"/>
    <col min="11" max="11" width="11.6640625" bestFit="1" customWidth="1"/>
    <col min="13" max="13" width="8.33203125" customWidth="1"/>
    <col min="14" max="14" width="13.6640625" bestFit="1" customWidth="1"/>
    <col min="15" max="15" width="7.6640625" bestFit="1" customWidth="1"/>
    <col min="16" max="16" width="20" bestFit="1" customWidth="1"/>
    <col min="17" max="17" width="45.5" bestFit="1" customWidth="1"/>
    <col min="18" max="18" width="3" customWidth="1"/>
    <col min="21" max="21" width="5.33203125" customWidth="1"/>
  </cols>
  <sheetData>
    <row r="1" spans="1:23" s="4" customFormat="1" ht="16">
      <c r="A1" s="3" t="s">
        <v>9</v>
      </c>
      <c r="B1" s="3" t="s">
        <v>20</v>
      </c>
      <c r="C1" s="3" t="s">
        <v>21</v>
      </c>
      <c r="D1" s="3" t="s">
        <v>23</v>
      </c>
      <c r="E1" s="3" t="s">
        <v>24</v>
      </c>
      <c r="F1" s="3" t="s">
        <v>10</v>
      </c>
      <c r="G1" s="3" t="s">
        <v>22</v>
      </c>
      <c r="H1" s="3" t="s">
        <v>8</v>
      </c>
      <c r="K1" s="3" t="s">
        <v>8</v>
      </c>
      <c r="L1" s="3" t="s">
        <v>22</v>
      </c>
      <c r="M1" s="3" t="s">
        <v>3466</v>
      </c>
      <c r="N1" s="40" t="s">
        <v>3280</v>
      </c>
      <c r="O1" s="40" t="s">
        <v>3279</v>
      </c>
      <c r="P1" s="3" t="s">
        <v>23</v>
      </c>
      <c r="Q1" s="40" t="s">
        <v>3309</v>
      </c>
      <c r="R1" s="3"/>
      <c r="S1" s="125" t="s">
        <v>3450</v>
      </c>
      <c r="T1" s="125" t="s">
        <v>3451</v>
      </c>
      <c r="U1" s="126"/>
      <c r="V1" s="3" t="s">
        <v>3480</v>
      </c>
      <c r="W1" s="3" t="s">
        <v>3481</v>
      </c>
    </row>
    <row r="2" spans="1:23" ht="15">
      <c r="A2" s="85" t="s">
        <v>3326</v>
      </c>
      <c r="B2" s="6"/>
      <c r="C2" s="6"/>
      <c r="D2" s="6"/>
      <c r="E2" s="6"/>
      <c r="F2" s="6"/>
      <c r="G2" s="6"/>
      <c r="H2" s="7"/>
      <c r="K2" s="63" t="s">
        <v>178</v>
      </c>
      <c r="L2" s="66" t="s">
        <v>0</v>
      </c>
      <c r="M2" s="132">
        <v>92</v>
      </c>
      <c r="N2" s="65" t="s">
        <v>3276</v>
      </c>
      <c r="O2" s="66">
        <v>10</v>
      </c>
      <c r="P2" s="67" t="s">
        <v>180</v>
      </c>
      <c r="Q2" s="103" t="s">
        <v>3370</v>
      </c>
      <c r="R2" s="67"/>
      <c r="S2" s="47">
        <v>0.67500000000000004</v>
      </c>
      <c r="T2" s="47">
        <v>0.67500000000000004</v>
      </c>
      <c r="V2" s="71"/>
      <c r="W2" s="71"/>
    </row>
    <row r="3" spans="1:23" ht="15">
      <c r="A3" s="25"/>
      <c r="B3" s="26"/>
      <c r="C3" s="26"/>
      <c r="D3" s="26"/>
      <c r="E3" s="28"/>
      <c r="F3" s="26"/>
      <c r="G3" s="26"/>
      <c r="H3" s="29"/>
      <c r="K3" s="63" t="s">
        <v>178</v>
      </c>
      <c r="L3" s="66" t="s">
        <v>0</v>
      </c>
      <c r="M3" s="132">
        <v>104</v>
      </c>
      <c r="N3" s="65" t="s">
        <v>3276</v>
      </c>
      <c r="O3" s="66">
        <v>11</v>
      </c>
      <c r="P3" s="67" t="s">
        <v>180</v>
      </c>
      <c r="Q3" s="103" t="s">
        <v>3369</v>
      </c>
      <c r="R3" s="67"/>
      <c r="S3" s="47">
        <v>0.76</v>
      </c>
      <c r="T3" s="47">
        <v>0.76</v>
      </c>
      <c r="V3" s="71">
        <v>1.0999999999999999E-2</v>
      </c>
      <c r="W3" s="71">
        <v>1.0999999999999999E-2</v>
      </c>
    </row>
    <row r="4" spans="1:23" ht="15" customHeight="1">
      <c r="A4" s="8" t="str">
        <f t="shared" ref="A4:A28" si="0">CONCATENATE("RV_",B4,"_",D4,"_",G4,"_",E4)</f>
        <v>RV_AY561764_Mexico_Coyote_1999</v>
      </c>
      <c r="B4" s="6" t="s">
        <v>26</v>
      </c>
      <c r="C4" s="6" t="s">
        <v>27</v>
      </c>
      <c r="D4" s="6" t="s">
        <v>19</v>
      </c>
      <c r="E4" s="6">
        <v>1999</v>
      </c>
      <c r="F4" s="6" t="s">
        <v>12</v>
      </c>
      <c r="G4" s="6" t="s">
        <v>25</v>
      </c>
      <c r="H4" s="7" t="s">
        <v>178</v>
      </c>
      <c r="K4" s="63" t="s">
        <v>178</v>
      </c>
      <c r="L4" s="66" t="s">
        <v>0</v>
      </c>
      <c r="M4" s="132">
        <v>142</v>
      </c>
      <c r="N4" s="65" t="s">
        <v>3276</v>
      </c>
      <c r="O4" s="66">
        <v>16</v>
      </c>
      <c r="P4" s="67" t="s">
        <v>180</v>
      </c>
      <c r="Q4" s="103" t="s">
        <v>3375</v>
      </c>
      <c r="R4" s="67"/>
      <c r="S4" s="47">
        <v>0.44400000000000001</v>
      </c>
      <c r="T4" s="47">
        <v>0.44400000000000001</v>
      </c>
      <c r="V4" s="71"/>
      <c r="W4" s="71"/>
    </row>
    <row r="5" spans="1:23" ht="15">
      <c r="A5" s="8" t="str">
        <f t="shared" si="0"/>
        <v>RV_FJ228520_USA_Coyote_1990</v>
      </c>
      <c r="B5" s="6" t="s">
        <v>28</v>
      </c>
      <c r="C5" s="6" t="s">
        <v>29</v>
      </c>
      <c r="D5" s="6" t="s">
        <v>180</v>
      </c>
      <c r="E5" s="6">
        <v>1990</v>
      </c>
      <c r="F5" s="6" t="s">
        <v>12</v>
      </c>
      <c r="G5" s="6" t="s">
        <v>25</v>
      </c>
      <c r="H5" s="7" t="s">
        <v>178</v>
      </c>
      <c r="K5" s="63" t="s">
        <v>178</v>
      </c>
      <c r="L5" s="66" t="s">
        <v>0</v>
      </c>
      <c r="M5" s="132">
        <v>25</v>
      </c>
      <c r="N5" s="65" t="s">
        <v>3276</v>
      </c>
      <c r="O5" s="66">
        <v>48</v>
      </c>
      <c r="P5" s="67" t="s">
        <v>180</v>
      </c>
      <c r="Q5" s="103" t="s">
        <v>3371</v>
      </c>
      <c r="R5" s="67"/>
      <c r="S5" s="47">
        <v>0.18</v>
      </c>
      <c r="T5" s="47">
        <v>0.18</v>
      </c>
      <c r="V5" s="71">
        <v>0.03</v>
      </c>
      <c r="W5" s="71">
        <v>0.03</v>
      </c>
    </row>
    <row r="6" spans="1:23" ht="15">
      <c r="A6" s="8" t="str">
        <f t="shared" si="0"/>
        <v>RV_FJ228526_Mexico_Coyote_2001</v>
      </c>
      <c r="B6" s="6" t="s">
        <v>30</v>
      </c>
      <c r="C6" s="6" t="s">
        <v>31</v>
      </c>
      <c r="D6" s="6" t="s">
        <v>19</v>
      </c>
      <c r="E6" s="6">
        <v>2001</v>
      </c>
      <c r="F6" s="6" t="s">
        <v>12</v>
      </c>
      <c r="G6" s="6" t="s">
        <v>25</v>
      </c>
      <c r="H6" s="7" t="s">
        <v>178</v>
      </c>
      <c r="K6" s="63" t="s">
        <v>178</v>
      </c>
      <c r="L6" s="66" t="s">
        <v>0</v>
      </c>
      <c r="M6" s="132">
        <v>13</v>
      </c>
      <c r="N6" s="65" t="s">
        <v>3276</v>
      </c>
      <c r="O6" s="66">
        <v>48</v>
      </c>
      <c r="P6" s="67" t="s">
        <v>180</v>
      </c>
      <c r="Q6" s="103" t="s">
        <v>3371</v>
      </c>
      <c r="R6" s="67"/>
      <c r="S6" s="47">
        <v>0.25</v>
      </c>
      <c r="T6" s="47">
        <v>0.25</v>
      </c>
      <c r="V6" s="71">
        <v>0.02</v>
      </c>
      <c r="W6" s="71">
        <v>0.02</v>
      </c>
    </row>
    <row r="7" spans="1:23" ht="15">
      <c r="A7" s="8" t="str">
        <f t="shared" si="0"/>
        <v>RV_FJ228529_USA_Coyote_2004</v>
      </c>
      <c r="B7" s="6" t="s">
        <v>32</v>
      </c>
      <c r="C7" s="6" t="s">
        <v>33</v>
      </c>
      <c r="D7" s="6" t="s">
        <v>180</v>
      </c>
      <c r="E7" s="6">
        <v>2004</v>
      </c>
      <c r="F7" s="6" t="s">
        <v>12</v>
      </c>
      <c r="G7" s="6" t="s">
        <v>25</v>
      </c>
      <c r="H7" s="7" t="s">
        <v>178</v>
      </c>
      <c r="K7" s="63" t="s">
        <v>178</v>
      </c>
      <c r="L7" s="66" t="s">
        <v>0</v>
      </c>
      <c r="M7" s="132">
        <v>19</v>
      </c>
      <c r="N7" s="65" t="s">
        <v>3276</v>
      </c>
      <c r="O7" s="66">
        <v>48</v>
      </c>
      <c r="P7" s="67" t="s">
        <v>180</v>
      </c>
      <c r="Q7" s="103" t="s">
        <v>3371</v>
      </c>
      <c r="R7" s="67"/>
      <c r="S7" s="47">
        <v>0.24</v>
      </c>
      <c r="T7" s="47">
        <v>0.24</v>
      </c>
      <c r="V7" s="71">
        <v>0.05</v>
      </c>
      <c r="W7" s="71">
        <v>0.05</v>
      </c>
    </row>
    <row r="8" spans="1:23" ht="15">
      <c r="A8" s="8" t="str">
        <f t="shared" si="0"/>
        <v>RV_FJ228530_USA_Coyote_1998</v>
      </c>
      <c r="B8" s="6" t="s">
        <v>34</v>
      </c>
      <c r="C8" s="6" t="s">
        <v>35</v>
      </c>
      <c r="D8" s="6" t="s">
        <v>180</v>
      </c>
      <c r="E8" s="6">
        <v>1998</v>
      </c>
      <c r="F8" s="6" t="s">
        <v>12</v>
      </c>
      <c r="G8" s="6" t="s">
        <v>25</v>
      </c>
      <c r="H8" s="7" t="s">
        <v>178</v>
      </c>
    </row>
    <row r="9" spans="1:23" ht="18">
      <c r="A9" s="8" t="str">
        <f t="shared" si="0"/>
        <v>RV_FJ228536_USA_Coyote_2007</v>
      </c>
      <c r="B9" s="6" t="s">
        <v>36</v>
      </c>
      <c r="C9" s="6" t="s">
        <v>37</v>
      </c>
      <c r="D9" s="6" t="s">
        <v>180</v>
      </c>
      <c r="E9" s="6">
        <v>2007</v>
      </c>
      <c r="F9" s="6" t="s">
        <v>12</v>
      </c>
      <c r="G9" s="6" t="s">
        <v>25</v>
      </c>
      <c r="H9" s="7" t="s">
        <v>178</v>
      </c>
      <c r="Q9" s="97" t="s">
        <v>3322</v>
      </c>
      <c r="S9" s="41">
        <f>AVERAGE(S2:S7)</f>
        <v>0.4248333333333334</v>
      </c>
      <c r="T9" s="41">
        <f>AVERAGE(T2:T7)</f>
        <v>0.4248333333333334</v>
      </c>
      <c r="V9" s="41">
        <f>AVERAGE(V2:V7)</f>
        <v>2.775E-2</v>
      </c>
      <c r="W9" s="41">
        <f>AVERAGE(W2:W7)</f>
        <v>2.775E-2</v>
      </c>
    </row>
    <row r="10" spans="1:23" ht="18">
      <c r="A10" s="8" t="str">
        <f t="shared" si="0"/>
        <v>RV_FJ228648_USA_Coyote_1994</v>
      </c>
      <c r="B10" s="6" t="s">
        <v>140</v>
      </c>
      <c r="C10" s="6" t="s">
        <v>141</v>
      </c>
      <c r="D10" s="6" t="s">
        <v>180</v>
      </c>
      <c r="E10" s="6">
        <v>1994</v>
      </c>
      <c r="F10" s="6" t="s">
        <v>12</v>
      </c>
      <c r="G10" s="6" t="s">
        <v>25</v>
      </c>
      <c r="H10" s="7" t="s">
        <v>178</v>
      </c>
      <c r="Q10" s="97" t="s">
        <v>7</v>
      </c>
      <c r="S10" s="98">
        <f>STDEV(S2:S7)/SQRT(6)</f>
        <v>9.999347200914889E-2</v>
      </c>
      <c r="T10" s="98">
        <f>STDEV(T2:T7)/SQRT(6)</f>
        <v>9.999347200914889E-2</v>
      </c>
      <c r="V10" s="98">
        <f>STDEV(V2:V7)/SQRT(4)</f>
        <v>8.3703345213916071E-3</v>
      </c>
      <c r="W10" s="98">
        <f>STDEV(W2:W7)/SQRT(4)</f>
        <v>8.3703345213916071E-3</v>
      </c>
    </row>
    <row r="11" spans="1:23" ht="15">
      <c r="A11" s="8" t="str">
        <f t="shared" si="0"/>
        <v>RV_FJ228650_USA_Coyote_1995</v>
      </c>
      <c r="B11" s="6" t="s">
        <v>142</v>
      </c>
      <c r="C11" s="6" t="s">
        <v>143</v>
      </c>
      <c r="D11" s="6" t="s">
        <v>180</v>
      </c>
      <c r="E11" s="6">
        <v>1995</v>
      </c>
      <c r="F11" s="6" t="s">
        <v>12</v>
      </c>
      <c r="G11" s="6" t="s">
        <v>25</v>
      </c>
      <c r="H11" s="7" t="s">
        <v>178</v>
      </c>
    </row>
    <row r="12" spans="1:23" ht="15">
      <c r="A12" s="8" t="str">
        <f t="shared" si="0"/>
        <v>RV_FJ228651_USA_Coyote_1995</v>
      </c>
      <c r="B12" s="6" t="s">
        <v>144</v>
      </c>
      <c r="C12" s="6" t="s">
        <v>145</v>
      </c>
      <c r="D12" s="6" t="s">
        <v>180</v>
      </c>
      <c r="E12" s="6">
        <v>1995</v>
      </c>
      <c r="F12" s="6" t="s">
        <v>12</v>
      </c>
      <c r="G12" s="6" t="s">
        <v>25</v>
      </c>
      <c r="H12" s="7" t="s">
        <v>178</v>
      </c>
    </row>
    <row r="13" spans="1:23" ht="15">
      <c r="A13" s="8" t="str">
        <f t="shared" si="0"/>
        <v>RV_FJ228652_USA_Coyote_1995</v>
      </c>
      <c r="B13" s="6" t="s">
        <v>146</v>
      </c>
      <c r="C13" s="6" t="s">
        <v>147</v>
      </c>
      <c r="D13" s="6" t="s">
        <v>180</v>
      </c>
      <c r="E13" s="6">
        <v>1995</v>
      </c>
      <c r="F13" s="6" t="s">
        <v>12</v>
      </c>
      <c r="G13" s="6" t="s">
        <v>25</v>
      </c>
      <c r="H13" s="7" t="s">
        <v>178</v>
      </c>
    </row>
    <row r="14" spans="1:23" ht="15">
      <c r="A14" s="8" t="str">
        <f t="shared" si="0"/>
        <v>RV_FJ228653_USA_Coyote_1995</v>
      </c>
      <c r="B14" s="6" t="s">
        <v>148</v>
      </c>
      <c r="C14" s="6" t="s">
        <v>149</v>
      </c>
      <c r="D14" s="6" t="s">
        <v>180</v>
      </c>
      <c r="E14" s="6">
        <v>1995</v>
      </c>
      <c r="F14" s="6" t="s">
        <v>12</v>
      </c>
      <c r="G14" s="6" t="s">
        <v>25</v>
      </c>
      <c r="H14" s="7" t="s">
        <v>178</v>
      </c>
    </row>
    <row r="15" spans="1:23" ht="15">
      <c r="A15" s="8" t="str">
        <f t="shared" si="0"/>
        <v>RV_FJ228654_USA_Coyote_1996</v>
      </c>
      <c r="B15" s="6" t="s">
        <v>150</v>
      </c>
      <c r="C15" s="6" t="s">
        <v>151</v>
      </c>
      <c r="D15" s="6" t="s">
        <v>180</v>
      </c>
      <c r="E15" s="6">
        <v>1996</v>
      </c>
      <c r="F15" s="6" t="s">
        <v>12</v>
      </c>
      <c r="G15" s="6" t="s">
        <v>25</v>
      </c>
      <c r="H15" s="7" t="s">
        <v>178</v>
      </c>
    </row>
    <row r="16" spans="1:23" ht="15">
      <c r="A16" s="8" t="str">
        <f t="shared" si="0"/>
        <v>RV_FJ228655_USA_Coyote_1995</v>
      </c>
      <c r="B16" s="6" t="s">
        <v>152</v>
      </c>
      <c r="C16" s="6" t="s">
        <v>153</v>
      </c>
      <c r="D16" s="6" t="s">
        <v>180</v>
      </c>
      <c r="E16" s="6">
        <v>1995</v>
      </c>
      <c r="F16" s="6" t="s">
        <v>12</v>
      </c>
      <c r="G16" s="6" t="s">
        <v>25</v>
      </c>
      <c r="H16" s="7" t="s">
        <v>178</v>
      </c>
    </row>
    <row r="17" spans="1:19" ht="15">
      <c r="A17" s="8" t="str">
        <f t="shared" si="0"/>
        <v>RV_FJ228656_USA_Coyote_1995</v>
      </c>
      <c r="B17" s="6" t="s">
        <v>154</v>
      </c>
      <c r="C17" s="6" t="s">
        <v>155</v>
      </c>
      <c r="D17" s="6" t="s">
        <v>180</v>
      </c>
      <c r="E17" s="6">
        <v>1995</v>
      </c>
      <c r="F17" s="6" t="s">
        <v>12</v>
      </c>
      <c r="G17" s="6" t="s">
        <v>25</v>
      </c>
      <c r="H17" s="7" t="s">
        <v>178</v>
      </c>
    </row>
    <row r="18" spans="1:19" ht="15">
      <c r="A18" s="8" t="str">
        <f t="shared" si="0"/>
        <v>RV_FJ228658_USA_Coyote_1995</v>
      </c>
      <c r="B18" s="6" t="s">
        <v>156</v>
      </c>
      <c r="C18" s="6" t="s">
        <v>157</v>
      </c>
      <c r="D18" s="6" t="s">
        <v>180</v>
      </c>
      <c r="E18" s="6">
        <v>1995</v>
      </c>
      <c r="F18" s="6" t="s">
        <v>12</v>
      </c>
      <c r="G18" s="6" t="s">
        <v>25</v>
      </c>
      <c r="H18" s="7" t="s">
        <v>178</v>
      </c>
    </row>
    <row r="19" spans="1:19" ht="15">
      <c r="A19" s="8" t="str">
        <f t="shared" si="0"/>
        <v>RV_FJ228660_USA_Coyote_1996</v>
      </c>
      <c r="B19" s="6" t="s">
        <v>158</v>
      </c>
      <c r="C19" s="6" t="s">
        <v>159</v>
      </c>
      <c r="D19" s="6" t="s">
        <v>180</v>
      </c>
      <c r="E19" s="6">
        <v>1996</v>
      </c>
      <c r="F19" s="6" t="s">
        <v>12</v>
      </c>
      <c r="G19" s="6" t="s">
        <v>25</v>
      </c>
      <c r="H19" s="7" t="s">
        <v>178</v>
      </c>
    </row>
    <row r="20" spans="1:19" ht="15">
      <c r="A20" s="8" t="str">
        <f t="shared" si="0"/>
        <v>RV_FJ228662_USA_Coyote_1996</v>
      </c>
      <c r="B20" s="6" t="s">
        <v>160</v>
      </c>
      <c r="C20" s="6" t="s">
        <v>161</v>
      </c>
      <c r="D20" s="6" t="s">
        <v>180</v>
      </c>
      <c r="E20" s="6">
        <v>1996</v>
      </c>
      <c r="F20" s="6" t="s">
        <v>12</v>
      </c>
      <c r="G20" s="6" t="s">
        <v>25</v>
      </c>
      <c r="H20" s="7" t="s">
        <v>178</v>
      </c>
    </row>
    <row r="21" spans="1:19" ht="15">
      <c r="A21" s="8" t="str">
        <f t="shared" si="0"/>
        <v>RV_FJ228663_USA_Coyote_1996</v>
      </c>
      <c r="B21" s="6" t="s">
        <v>162</v>
      </c>
      <c r="C21" s="6" t="s">
        <v>163</v>
      </c>
      <c r="D21" s="6" t="s">
        <v>180</v>
      </c>
      <c r="E21" s="6">
        <v>1996</v>
      </c>
      <c r="F21" s="6" t="s">
        <v>12</v>
      </c>
      <c r="G21" s="6" t="s">
        <v>25</v>
      </c>
      <c r="H21" s="7" t="s">
        <v>178</v>
      </c>
    </row>
    <row r="22" spans="1:19" ht="15">
      <c r="A22" s="8" t="str">
        <f t="shared" si="0"/>
        <v>RV_FJ228664_USA_Coyote_1997</v>
      </c>
      <c r="B22" s="6" t="s">
        <v>164</v>
      </c>
      <c r="C22" s="6" t="s">
        <v>165</v>
      </c>
      <c r="D22" s="6" t="s">
        <v>180</v>
      </c>
      <c r="E22" s="6">
        <v>1997</v>
      </c>
      <c r="F22" s="6" t="s">
        <v>12</v>
      </c>
      <c r="G22" s="6" t="s">
        <v>25</v>
      </c>
      <c r="H22" s="7" t="s">
        <v>178</v>
      </c>
    </row>
    <row r="23" spans="1:19" ht="15">
      <c r="A23" s="8" t="str">
        <f t="shared" si="0"/>
        <v>RV_FJ228665_USA_Coyote_1996</v>
      </c>
      <c r="B23" s="6" t="s">
        <v>166</v>
      </c>
      <c r="C23" s="6" t="s">
        <v>167</v>
      </c>
      <c r="D23" s="6" t="s">
        <v>180</v>
      </c>
      <c r="E23" s="6">
        <v>1996</v>
      </c>
      <c r="F23" s="6" t="s">
        <v>12</v>
      </c>
      <c r="G23" s="6" t="s">
        <v>25</v>
      </c>
      <c r="H23" s="7" t="s">
        <v>178</v>
      </c>
    </row>
    <row r="24" spans="1:19" ht="15">
      <c r="A24" s="8" t="str">
        <f t="shared" si="0"/>
        <v>RV_FJ228670_USA_Coyote_1995</v>
      </c>
      <c r="B24" s="6" t="s">
        <v>168</v>
      </c>
      <c r="C24" s="6" t="s">
        <v>169</v>
      </c>
      <c r="D24" s="6" t="s">
        <v>180</v>
      </c>
      <c r="E24" s="6">
        <v>1995</v>
      </c>
      <c r="F24" s="6" t="s">
        <v>12</v>
      </c>
      <c r="G24" s="6" t="s">
        <v>25</v>
      </c>
      <c r="H24" s="7" t="s">
        <v>178</v>
      </c>
    </row>
    <row r="25" spans="1:19" ht="15">
      <c r="A25" s="8" t="str">
        <f t="shared" si="0"/>
        <v>RV_FJ228674_USA_Coyote_1990</v>
      </c>
      <c r="B25" s="6" t="s">
        <v>170</v>
      </c>
      <c r="C25" s="6" t="s">
        <v>171</v>
      </c>
      <c r="D25" s="6" t="s">
        <v>180</v>
      </c>
      <c r="E25" s="6">
        <v>1990</v>
      </c>
      <c r="F25" s="6" t="s">
        <v>12</v>
      </c>
      <c r="G25" s="6" t="s">
        <v>25</v>
      </c>
      <c r="H25" s="7" t="s">
        <v>178</v>
      </c>
    </row>
    <row r="26" spans="1:19" ht="15">
      <c r="A26" s="8" t="str">
        <f t="shared" si="0"/>
        <v>RV_FJ228676_USA_Coyote_1993</v>
      </c>
      <c r="B26" s="6" t="s">
        <v>172</v>
      </c>
      <c r="C26" s="6" t="s">
        <v>173</v>
      </c>
      <c r="D26" s="6" t="s">
        <v>180</v>
      </c>
      <c r="E26" s="6">
        <v>1993</v>
      </c>
      <c r="F26" s="6" t="s">
        <v>12</v>
      </c>
      <c r="G26" s="6" t="s">
        <v>25</v>
      </c>
      <c r="H26" s="7" t="s">
        <v>178</v>
      </c>
    </row>
    <row r="27" spans="1:19" ht="15">
      <c r="A27" s="8" t="str">
        <f t="shared" si="0"/>
        <v>RV_FJ228683_USA_Coyote_1991</v>
      </c>
      <c r="B27" s="6" t="s">
        <v>174</v>
      </c>
      <c r="C27" s="6" t="s">
        <v>175</v>
      </c>
      <c r="D27" s="6" t="s">
        <v>180</v>
      </c>
      <c r="E27" s="6">
        <v>1991</v>
      </c>
      <c r="F27" s="6" t="s">
        <v>12</v>
      </c>
      <c r="G27" s="6" t="s">
        <v>25</v>
      </c>
      <c r="H27" s="7" t="s">
        <v>178</v>
      </c>
      <c r="N27" s="35"/>
      <c r="S27" s="35"/>
    </row>
    <row r="28" spans="1:19" ht="15">
      <c r="A28" s="8" t="str">
        <f t="shared" si="0"/>
        <v>RV_FJ228685_USA_Coyote_1993</v>
      </c>
      <c r="B28" s="6" t="s">
        <v>176</v>
      </c>
      <c r="C28" s="6" t="s">
        <v>177</v>
      </c>
      <c r="D28" s="6" t="s">
        <v>180</v>
      </c>
      <c r="E28" s="6">
        <v>1993</v>
      </c>
      <c r="F28" s="6" t="s">
        <v>12</v>
      </c>
      <c r="G28" s="6" t="s">
        <v>25</v>
      </c>
      <c r="H28" s="7" t="s">
        <v>178</v>
      </c>
      <c r="N28" s="35"/>
      <c r="S28" s="35"/>
    </row>
    <row r="29" spans="1:19">
      <c r="A29" s="1"/>
      <c r="G29" s="2"/>
      <c r="H29" s="5"/>
    </row>
    <row r="30" spans="1:19">
      <c r="D30"/>
    </row>
    <row r="31" spans="1:19">
      <c r="D31"/>
    </row>
    <row r="32" spans="1:19">
      <c r="D32"/>
    </row>
    <row r="33" spans="4:4">
      <c r="D33"/>
    </row>
    <row r="34" spans="4:4">
      <c r="D34"/>
    </row>
    <row r="35" spans="4:4">
      <c r="D35"/>
    </row>
    <row r="36" spans="4:4">
      <c r="D36"/>
    </row>
    <row r="37" spans="4:4">
      <c r="D37"/>
    </row>
    <row r="38" spans="4:4">
      <c r="D38"/>
    </row>
    <row r="39" spans="4:4">
      <c r="D39"/>
    </row>
    <row r="40" spans="4:4">
      <c r="D40"/>
    </row>
    <row r="41" spans="4:4">
      <c r="D41"/>
    </row>
    <row r="42" spans="4:4">
      <c r="D42"/>
    </row>
    <row r="43" spans="4:4">
      <c r="D43"/>
    </row>
    <row r="44" spans="4:4">
      <c r="D44"/>
    </row>
    <row r="45" spans="4:4">
      <c r="D45"/>
    </row>
    <row r="46" spans="4:4">
      <c r="D46"/>
    </row>
    <row r="47" spans="4:4">
      <c r="D47"/>
    </row>
    <row r="48" spans="4:4">
      <c r="D48"/>
    </row>
    <row r="49" spans="4:4">
      <c r="D49"/>
    </row>
    <row r="50" spans="4:4">
      <c r="D50"/>
    </row>
    <row r="51" spans="4:4">
      <c r="D51"/>
    </row>
    <row r="52" spans="4:4">
      <c r="D52"/>
    </row>
    <row r="53" spans="4:4">
      <c r="D53"/>
    </row>
    <row r="54" spans="4:4">
      <c r="D54"/>
    </row>
    <row r="55" spans="4:4">
      <c r="D55"/>
    </row>
    <row r="56" spans="4:4">
      <c r="D56"/>
    </row>
    <row r="57" spans="4:4">
      <c r="D57"/>
    </row>
    <row r="58" spans="4:4">
      <c r="D58"/>
    </row>
    <row r="59" spans="4:4">
      <c r="D59"/>
    </row>
    <row r="60" spans="4:4">
      <c r="D60"/>
    </row>
    <row r="61" spans="4:4">
      <c r="D61"/>
    </row>
    <row r="62" spans="4:4">
      <c r="D62"/>
    </row>
    <row r="63" spans="4:4">
      <c r="D63"/>
    </row>
    <row r="64" spans="4:4">
      <c r="D64"/>
    </row>
    <row r="65" spans="4:4">
      <c r="D65"/>
    </row>
    <row r="66" spans="4:4">
      <c r="D66"/>
    </row>
    <row r="67" spans="4:4">
      <c r="D67"/>
    </row>
    <row r="68" spans="4:4">
      <c r="D68"/>
    </row>
    <row r="69" spans="4:4">
      <c r="D69"/>
    </row>
    <row r="70" spans="4:4">
      <c r="D70"/>
    </row>
    <row r="71" spans="4:4">
      <c r="D71"/>
    </row>
    <row r="72" spans="4:4">
      <c r="D72"/>
    </row>
    <row r="73" spans="4:4">
      <c r="D73"/>
    </row>
    <row r="74" spans="4:4">
      <c r="D74"/>
    </row>
    <row r="75" spans="4:4">
      <c r="D75"/>
    </row>
    <row r="76" spans="4:4">
      <c r="D76"/>
    </row>
    <row r="77" spans="4:4">
      <c r="D77"/>
    </row>
    <row r="78" spans="4:4">
      <c r="D78"/>
    </row>
    <row r="79" spans="4:4">
      <c r="D79"/>
    </row>
    <row r="80" spans="4:4">
      <c r="D80"/>
    </row>
    <row r="81" spans="4:4">
      <c r="D81"/>
    </row>
    <row r="82" spans="4:4">
      <c r="D82"/>
    </row>
    <row r="83" spans="4:4">
      <c r="D83"/>
    </row>
    <row r="84" spans="4:4">
      <c r="D84"/>
    </row>
    <row r="85" spans="4:4">
      <c r="D85"/>
    </row>
    <row r="86" spans="4:4">
      <c r="D86"/>
    </row>
    <row r="87" spans="4:4">
      <c r="D87"/>
    </row>
    <row r="88" spans="4:4">
      <c r="D88"/>
    </row>
    <row r="89" spans="4:4">
      <c r="D89"/>
    </row>
    <row r="90" spans="4:4">
      <c r="D90"/>
    </row>
    <row r="91" spans="4:4">
      <c r="D91"/>
    </row>
    <row r="92" spans="4:4">
      <c r="D92"/>
    </row>
    <row r="93" spans="4:4">
      <c r="D93"/>
    </row>
    <row r="94" spans="4:4">
      <c r="D94"/>
    </row>
    <row r="95" spans="4:4">
      <c r="D95"/>
    </row>
    <row r="96" spans="4:4">
      <c r="D96"/>
    </row>
    <row r="97" spans="4:5">
      <c r="D97"/>
    </row>
    <row r="98" spans="4:5">
      <c r="D98"/>
    </row>
    <row r="99" spans="4:5">
      <c r="D99"/>
    </row>
    <row r="100" spans="4:5">
      <c r="D100"/>
    </row>
    <row r="101" spans="4:5">
      <c r="D101"/>
    </row>
    <row r="102" spans="4:5">
      <c r="D102"/>
    </row>
    <row r="103" spans="4:5">
      <c r="D103"/>
    </row>
    <row r="104" spans="4:5">
      <c r="D104"/>
    </row>
    <row r="105" spans="4:5">
      <c r="D105"/>
    </row>
    <row r="106" spans="4:5">
      <c r="D106"/>
    </row>
    <row r="107" spans="4:5">
      <c r="D107"/>
      <c r="E107"/>
    </row>
  </sheetData>
  <sortState ref="A4:H79">
    <sortCondition ref="B4:B79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58"/>
  <sheetViews>
    <sheetView workbookViewId="0">
      <pane ySplit="1" topLeftCell="A2" activePane="bottomLeft" state="frozen"/>
      <selection pane="bottomLeft"/>
    </sheetView>
  </sheetViews>
  <sheetFormatPr baseColWidth="10" defaultRowHeight="14" x14ac:dyDescent="0"/>
  <cols>
    <col min="1" max="1" width="35.6640625" bestFit="1" customWidth="1"/>
    <col min="2" max="2" width="9.5" style="2" bestFit="1" customWidth="1"/>
    <col min="3" max="3" width="20.1640625" style="2" bestFit="1" customWidth="1"/>
    <col min="4" max="4" width="20" style="2" customWidth="1"/>
    <col min="5" max="5" width="17" style="2" bestFit="1" customWidth="1"/>
    <col min="6" max="6" width="12.6640625" style="2" bestFit="1" customWidth="1"/>
    <col min="7" max="7" width="7" bestFit="1" customWidth="1"/>
    <col min="8" max="8" width="11.6640625" bestFit="1" customWidth="1"/>
    <col min="11" max="11" width="11.6640625" bestFit="1" customWidth="1"/>
    <col min="13" max="13" width="8.33203125" customWidth="1"/>
    <col min="14" max="14" width="13.6640625" bestFit="1" customWidth="1"/>
    <col min="15" max="15" width="7.6640625" bestFit="1" customWidth="1"/>
    <col min="16" max="16" width="20" bestFit="1" customWidth="1"/>
    <col min="17" max="17" width="45.5" bestFit="1" customWidth="1"/>
    <col min="18" max="18" width="3" customWidth="1"/>
    <col min="21" max="21" width="4.6640625" customWidth="1"/>
  </cols>
  <sheetData>
    <row r="1" spans="1:23" ht="16">
      <c r="A1" s="3" t="s">
        <v>9</v>
      </c>
      <c r="B1" s="3" t="s">
        <v>20</v>
      </c>
      <c r="C1" s="3" t="s">
        <v>21</v>
      </c>
      <c r="D1" s="3" t="s">
        <v>23</v>
      </c>
      <c r="E1" s="3" t="s">
        <v>24</v>
      </c>
      <c r="F1" s="3" t="s">
        <v>10</v>
      </c>
      <c r="G1" s="3" t="s">
        <v>22</v>
      </c>
      <c r="H1" s="3" t="s">
        <v>8</v>
      </c>
      <c r="I1" s="4"/>
      <c r="J1" s="4"/>
      <c r="K1" s="3" t="s">
        <v>8</v>
      </c>
      <c r="L1" s="3" t="s">
        <v>22</v>
      </c>
      <c r="M1" s="3" t="s">
        <v>3466</v>
      </c>
      <c r="N1" s="40" t="s">
        <v>3280</v>
      </c>
      <c r="O1" s="40" t="s">
        <v>3279</v>
      </c>
      <c r="P1" s="3" t="s">
        <v>23</v>
      </c>
      <c r="Q1" s="40" t="s">
        <v>3309</v>
      </c>
      <c r="R1" s="3"/>
      <c r="S1" s="125" t="s">
        <v>3450</v>
      </c>
      <c r="T1" s="125" t="s">
        <v>3451</v>
      </c>
      <c r="U1" s="126"/>
      <c r="V1" s="3" t="s">
        <v>3480</v>
      </c>
      <c r="W1" s="3" t="s">
        <v>3481</v>
      </c>
    </row>
    <row r="2" spans="1:23" ht="15">
      <c r="A2" s="85" t="s">
        <v>3326</v>
      </c>
      <c r="B2" s="6"/>
      <c r="C2" s="6"/>
      <c r="D2" s="6"/>
      <c r="E2" s="6"/>
      <c r="F2" s="6"/>
      <c r="G2" s="6"/>
      <c r="H2" s="7"/>
      <c r="K2" s="63" t="s">
        <v>178</v>
      </c>
      <c r="L2" s="66" t="s">
        <v>0</v>
      </c>
      <c r="M2" s="132">
        <v>92</v>
      </c>
      <c r="N2" s="65" t="s">
        <v>3276</v>
      </c>
      <c r="O2" s="66">
        <v>10</v>
      </c>
      <c r="P2" s="67" t="s">
        <v>180</v>
      </c>
      <c r="Q2" s="103" t="s">
        <v>3370</v>
      </c>
      <c r="R2" s="67"/>
      <c r="S2" s="47">
        <v>0.67500000000000004</v>
      </c>
      <c r="T2" s="47">
        <v>0.67500000000000004</v>
      </c>
      <c r="V2" s="71"/>
      <c r="W2" s="71"/>
    </row>
    <row r="3" spans="1:23" ht="15">
      <c r="A3" s="25"/>
      <c r="B3" s="26"/>
      <c r="C3" s="26"/>
      <c r="D3" s="26"/>
      <c r="E3" s="28"/>
      <c r="F3" s="26"/>
      <c r="G3" s="26"/>
      <c r="H3" s="29"/>
      <c r="K3" s="63" t="s">
        <v>178</v>
      </c>
      <c r="L3" s="66" t="s">
        <v>0</v>
      </c>
      <c r="M3" s="132">
        <v>104</v>
      </c>
      <c r="N3" s="65" t="s">
        <v>3276</v>
      </c>
      <c r="O3" s="66">
        <v>11</v>
      </c>
      <c r="P3" s="67" t="s">
        <v>180</v>
      </c>
      <c r="Q3" s="103" t="s">
        <v>3369</v>
      </c>
      <c r="R3" s="67"/>
      <c r="S3" s="47">
        <v>0.76</v>
      </c>
      <c r="T3" s="47">
        <v>0.76</v>
      </c>
      <c r="V3" s="71">
        <v>1.0999999999999999E-2</v>
      </c>
      <c r="W3" s="71">
        <v>1.0999999999999999E-2</v>
      </c>
    </row>
    <row r="4" spans="1:23" ht="15">
      <c r="A4" s="8" t="str">
        <f t="shared" ref="A4:A35" si="0">CONCATENATE("RV_",B4,"_",D4,"_",G4,"_",E4)</f>
        <v>RV_FJ228551_USA_Coyote_1994</v>
      </c>
      <c r="B4" s="6" t="s">
        <v>38</v>
      </c>
      <c r="C4" s="6" t="s">
        <v>39</v>
      </c>
      <c r="D4" s="6" t="s">
        <v>180</v>
      </c>
      <c r="E4" s="6">
        <v>1994</v>
      </c>
      <c r="F4" s="6" t="s">
        <v>12</v>
      </c>
      <c r="G4" s="6" t="s">
        <v>25</v>
      </c>
      <c r="H4" s="7" t="s">
        <v>178</v>
      </c>
      <c r="K4" s="63" t="s">
        <v>178</v>
      </c>
      <c r="L4" s="66" t="s">
        <v>0</v>
      </c>
      <c r="M4" s="132">
        <v>142</v>
      </c>
      <c r="N4" s="65" t="s">
        <v>3276</v>
      </c>
      <c r="O4" s="66">
        <v>16</v>
      </c>
      <c r="P4" s="67" t="s">
        <v>180</v>
      </c>
      <c r="Q4" s="103" t="s">
        <v>3375</v>
      </c>
      <c r="R4" s="67"/>
      <c r="S4" s="47">
        <v>0.44400000000000001</v>
      </c>
      <c r="T4" s="47">
        <v>0.44400000000000001</v>
      </c>
      <c r="V4" s="71"/>
      <c r="W4" s="71"/>
    </row>
    <row r="5" spans="1:23" ht="15">
      <c r="A5" s="8" t="str">
        <f t="shared" si="0"/>
        <v>RV_FJ228552_USA_Coyote_1994</v>
      </c>
      <c r="B5" s="6" t="s">
        <v>40</v>
      </c>
      <c r="C5" s="6" t="s">
        <v>41</v>
      </c>
      <c r="D5" s="6" t="s">
        <v>180</v>
      </c>
      <c r="E5" s="6">
        <v>1994</v>
      </c>
      <c r="F5" s="6" t="s">
        <v>12</v>
      </c>
      <c r="G5" s="6" t="s">
        <v>25</v>
      </c>
      <c r="H5" s="7" t="s">
        <v>178</v>
      </c>
      <c r="K5" s="63" t="s">
        <v>178</v>
      </c>
      <c r="L5" s="66" t="s">
        <v>0</v>
      </c>
      <c r="M5" s="132">
        <v>25</v>
      </c>
      <c r="N5" s="65" t="s">
        <v>3276</v>
      </c>
      <c r="O5" s="66">
        <v>48</v>
      </c>
      <c r="P5" s="67" t="s">
        <v>180</v>
      </c>
      <c r="Q5" s="103" t="s">
        <v>3371</v>
      </c>
      <c r="R5" s="67"/>
      <c r="S5" s="47">
        <v>0.18</v>
      </c>
      <c r="T5" s="47">
        <v>0.18</v>
      </c>
      <c r="V5" s="71">
        <v>0.03</v>
      </c>
      <c r="W5" s="71">
        <v>0.03</v>
      </c>
    </row>
    <row r="6" spans="1:23" ht="15">
      <c r="A6" s="8" t="str">
        <f t="shared" si="0"/>
        <v>RV_FJ228557_USA_Coyote_1995</v>
      </c>
      <c r="B6" s="6" t="s">
        <v>42</v>
      </c>
      <c r="C6" s="6" t="s">
        <v>43</v>
      </c>
      <c r="D6" s="6" t="s">
        <v>180</v>
      </c>
      <c r="E6" s="6">
        <v>1995</v>
      </c>
      <c r="F6" s="6" t="s">
        <v>12</v>
      </c>
      <c r="G6" s="6" t="s">
        <v>25</v>
      </c>
      <c r="H6" s="7" t="s">
        <v>178</v>
      </c>
      <c r="K6" s="63" t="s">
        <v>178</v>
      </c>
      <c r="L6" s="66" t="s">
        <v>0</v>
      </c>
      <c r="M6" s="132">
        <v>13</v>
      </c>
      <c r="N6" s="65" t="s">
        <v>3276</v>
      </c>
      <c r="O6" s="66">
        <v>48</v>
      </c>
      <c r="P6" s="67" t="s">
        <v>180</v>
      </c>
      <c r="Q6" s="103" t="s">
        <v>3371</v>
      </c>
      <c r="R6" s="67"/>
      <c r="S6" s="47">
        <v>0.25</v>
      </c>
      <c r="T6" s="47">
        <v>0.25</v>
      </c>
      <c r="V6" s="71">
        <v>0.02</v>
      </c>
      <c r="W6" s="71">
        <v>0.02</v>
      </c>
    </row>
    <row r="7" spans="1:23" ht="15">
      <c r="A7" s="8" t="str">
        <f t="shared" si="0"/>
        <v>RV_FJ228563_USA_Coyote_1993</v>
      </c>
      <c r="B7" s="6" t="s">
        <v>44</v>
      </c>
      <c r="C7" s="6" t="s">
        <v>45</v>
      </c>
      <c r="D7" s="6" t="s">
        <v>180</v>
      </c>
      <c r="E7" s="6">
        <v>1993</v>
      </c>
      <c r="F7" s="6" t="s">
        <v>12</v>
      </c>
      <c r="G7" s="6" t="s">
        <v>25</v>
      </c>
      <c r="H7" s="7" t="s">
        <v>178</v>
      </c>
      <c r="K7" s="63" t="s">
        <v>178</v>
      </c>
      <c r="L7" s="66" t="s">
        <v>0</v>
      </c>
      <c r="M7" s="132">
        <v>19</v>
      </c>
      <c r="N7" s="65" t="s">
        <v>3276</v>
      </c>
      <c r="O7" s="66">
        <v>48</v>
      </c>
      <c r="P7" s="67" t="s">
        <v>180</v>
      </c>
      <c r="Q7" s="103" t="s">
        <v>3371</v>
      </c>
      <c r="R7" s="67"/>
      <c r="S7" s="47">
        <v>0.24</v>
      </c>
      <c r="T7" s="47">
        <v>0.24</v>
      </c>
      <c r="V7" s="71">
        <v>0.05</v>
      </c>
      <c r="W7" s="71">
        <v>0.05</v>
      </c>
    </row>
    <row r="8" spans="1:23" ht="15">
      <c r="A8" s="8" t="str">
        <f t="shared" si="0"/>
        <v>RV_FJ228564_USA_Coyote_1996</v>
      </c>
      <c r="B8" s="6" t="s">
        <v>46</v>
      </c>
      <c r="C8" s="6" t="s">
        <v>47</v>
      </c>
      <c r="D8" s="6" t="s">
        <v>180</v>
      </c>
      <c r="E8" s="6">
        <v>1996</v>
      </c>
      <c r="F8" s="6" t="s">
        <v>12</v>
      </c>
      <c r="G8" s="6" t="s">
        <v>25</v>
      </c>
      <c r="H8" s="7" t="s">
        <v>178</v>
      </c>
    </row>
    <row r="9" spans="1:23" ht="18">
      <c r="A9" s="8" t="str">
        <f t="shared" si="0"/>
        <v>RV_FJ228567_USA_Coyote_1995</v>
      </c>
      <c r="B9" s="6" t="s">
        <v>48</v>
      </c>
      <c r="C9" s="6" t="s">
        <v>49</v>
      </c>
      <c r="D9" s="6" t="s">
        <v>180</v>
      </c>
      <c r="E9" s="6">
        <v>1995</v>
      </c>
      <c r="F9" s="6" t="s">
        <v>12</v>
      </c>
      <c r="G9" s="6" t="s">
        <v>25</v>
      </c>
      <c r="H9" s="7" t="s">
        <v>178</v>
      </c>
      <c r="Q9" s="97" t="s">
        <v>3322</v>
      </c>
      <c r="S9" s="41">
        <f>AVERAGE(S2:S7)</f>
        <v>0.4248333333333334</v>
      </c>
      <c r="T9" s="41">
        <f>AVERAGE(T2:T7)</f>
        <v>0.4248333333333334</v>
      </c>
      <c r="V9" s="41">
        <f>AVERAGE(V2:V7)</f>
        <v>2.775E-2</v>
      </c>
      <c r="W9" s="41">
        <f>AVERAGE(W2:W7)</f>
        <v>2.775E-2</v>
      </c>
    </row>
    <row r="10" spans="1:23" ht="18">
      <c r="A10" s="8" t="str">
        <f t="shared" si="0"/>
        <v>RV_FJ228568_USA_Coyote_1993</v>
      </c>
      <c r="B10" s="6" t="s">
        <v>50</v>
      </c>
      <c r="C10" s="6" t="s">
        <v>51</v>
      </c>
      <c r="D10" s="6" t="s">
        <v>180</v>
      </c>
      <c r="E10" s="6">
        <v>1993</v>
      </c>
      <c r="F10" s="6" t="s">
        <v>12</v>
      </c>
      <c r="G10" s="6" t="s">
        <v>25</v>
      </c>
      <c r="H10" s="7" t="s">
        <v>178</v>
      </c>
      <c r="Q10" s="97" t="s">
        <v>7</v>
      </c>
      <c r="S10" s="98">
        <f>STDEV(S2:S7)/SQRT(6)</f>
        <v>9.999347200914889E-2</v>
      </c>
      <c r="T10" s="98">
        <f>STDEV(T2:T7)/SQRT(6)</f>
        <v>9.999347200914889E-2</v>
      </c>
      <c r="V10" s="98">
        <f>STDEV(V2:V7)/SQRT(4)</f>
        <v>8.3703345213916071E-3</v>
      </c>
      <c r="W10" s="98">
        <f>STDEV(W2:W7)/SQRT(4)</f>
        <v>8.3703345213916071E-3</v>
      </c>
    </row>
    <row r="11" spans="1:23" ht="15">
      <c r="A11" s="8" t="str">
        <f t="shared" si="0"/>
        <v>RV_FJ228569_USA_Coyote_1991</v>
      </c>
      <c r="B11" s="6" t="s">
        <v>52</v>
      </c>
      <c r="C11" s="6" t="s">
        <v>53</v>
      </c>
      <c r="D11" s="6" t="s">
        <v>180</v>
      </c>
      <c r="E11" s="6">
        <v>1991</v>
      </c>
      <c r="F11" s="6" t="s">
        <v>12</v>
      </c>
      <c r="G11" s="6" t="s">
        <v>25</v>
      </c>
      <c r="H11" s="7" t="s">
        <v>178</v>
      </c>
    </row>
    <row r="12" spans="1:23" ht="15">
      <c r="A12" s="8" t="str">
        <f t="shared" si="0"/>
        <v>RV_FJ228571_USA_Coyote_1998</v>
      </c>
      <c r="B12" s="6" t="s">
        <v>54</v>
      </c>
      <c r="C12" s="6" t="s">
        <v>55</v>
      </c>
      <c r="D12" s="6" t="s">
        <v>180</v>
      </c>
      <c r="E12" s="6">
        <v>1998</v>
      </c>
      <c r="F12" s="6" t="s">
        <v>12</v>
      </c>
      <c r="G12" s="6" t="s">
        <v>25</v>
      </c>
      <c r="H12" s="7" t="s">
        <v>178</v>
      </c>
    </row>
    <row r="13" spans="1:23" ht="15">
      <c r="A13" s="8" t="str">
        <f t="shared" si="0"/>
        <v>RV_FJ228575_USA_Coyote_1998</v>
      </c>
      <c r="B13" s="6" t="s">
        <v>56</v>
      </c>
      <c r="C13" s="6" t="s">
        <v>57</v>
      </c>
      <c r="D13" s="6" t="s">
        <v>180</v>
      </c>
      <c r="E13" s="6">
        <v>1998</v>
      </c>
      <c r="F13" s="6" t="s">
        <v>12</v>
      </c>
      <c r="G13" s="6" t="s">
        <v>25</v>
      </c>
      <c r="H13" s="7" t="s">
        <v>178</v>
      </c>
    </row>
    <row r="14" spans="1:23" ht="15">
      <c r="A14" s="8" t="str">
        <f t="shared" si="0"/>
        <v>RV_FJ228576_USA_Coyote_1992</v>
      </c>
      <c r="B14" s="6" t="s">
        <v>58</v>
      </c>
      <c r="C14" s="6" t="s">
        <v>59</v>
      </c>
      <c r="D14" s="6" t="s">
        <v>180</v>
      </c>
      <c r="E14" s="6">
        <v>1992</v>
      </c>
      <c r="F14" s="6" t="s">
        <v>12</v>
      </c>
      <c r="G14" s="6" t="s">
        <v>25</v>
      </c>
      <c r="H14" s="7" t="s">
        <v>178</v>
      </c>
    </row>
    <row r="15" spans="1:23" ht="15">
      <c r="A15" s="8" t="str">
        <f t="shared" si="0"/>
        <v>RV_FJ228577_USA_Coyote_1993</v>
      </c>
      <c r="B15" s="6" t="s">
        <v>60</v>
      </c>
      <c r="C15" s="6" t="s">
        <v>61</v>
      </c>
      <c r="D15" s="6" t="s">
        <v>180</v>
      </c>
      <c r="E15" s="6">
        <v>1993</v>
      </c>
      <c r="F15" s="6" t="s">
        <v>12</v>
      </c>
      <c r="G15" s="6" t="s">
        <v>25</v>
      </c>
      <c r="H15" s="7" t="s">
        <v>178</v>
      </c>
    </row>
    <row r="16" spans="1:23" ht="15">
      <c r="A16" s="8" t="str">
        <f t="shared" si="0"/>
        <v>RV_FJ228580_USA_Coyote_1997</v>
      </c>
      <c r="B16" s="6" t="s">
        <v>62</v>
      </c>
      <c r="C16" s="6" t="s">
        <v>63</v>
      </c>
      <c r="D16" s="6" t="s">
        <v>180</v>
      </c>
      <c r="E16" s="6">
        <v>1997</v>
      </c>
      <c r="F16" s="6" t="s">
        <v>12</v>
      </c>
      <c r="G16" s="6" t="s">
        <v>25</v>
      </c>
      <c r="H16" s="7" t="s">
        <v>178</v>
      </c>
    </row>
    <row r="17" spans="1:19" ht="15">
      <c r="A17" s="8" t="str">
        <f t="shared" si="0"/>
        <v>RV_FJ228584_USA_Coyote_1998</v>
      </c>
      <c r="B17" s="6" t="s">
        <v>64</v>
      </c>
      <c r="C17" s="6" t="s">
        <v>65</v>
      </c>
      <c r="D17" s="6" t="s">
        <v>180</v>
      </c>
      <c r="E17" s="6">
        <v>1998</v>
      </c>
      <c r="F17" s="6" t="s">
        <v>12</v>
      </c>
      <c r="G17" s="6" t="s">
        <v>25</v>
      </c>
      <c r="H17" s="7" t="s">
        <v>178</v>
      </c>
    </row>
    <row r="18" spans="1:19" ht="15">
      <c r="A18" s="8" t="str">
        <f t="shared" si="0"/>
        <v>RV_FJ228585_USA_Coyote_1994</v>
      </c>
      <c r="B18" s="6" t="s">
        <v>66</v>
      </c>
      <c r="C18" s="6" t="s">
        <v>67</v>
      </c>
      <c r="D18" s="6" t="s">
        <v>180</v>
      </c>
      <c r="E18" s="6">
        <v>1994</v>
      </c>
      <c r="F18" s="6" t="s">
        <v>12</v>
      </c>
      <c r="G18" s="6" t="s">
        <v>25</v>
      </c>
      <c r="H18" s="7" t="s">
        <v>178</v>
      </c>
    </row>
    <row r="19" spans="1:19" ht="15">
      <c r="A19" s="8" t="str">
        <f t="shared" si="0"/>
        <v>RV_FJ228587_USA_Coyote_1993</v>
      </c>
      <c r="B19" s="6" t="s">
        <v>68</v>
      </c>
      <c r="C19" s="6" t="s">
        <v>69</v>
      </c>
      <c r="D19" s="6" t="s">
        <v>180</v>
      </c>
      <c r="E19" s="6">
        <v>1993</v>
      </c>
      <c r="F19" s="6" t="s">
        <v>12</v>
      </c>
      <c r="G19" s="6" t="s">
        <v>25</v>
      </c>
      <c r="H19" s="7" t="s">
        <v>178</v>
      </c>
    </row>
    <row r="20" spans="1:19" ht="15">
      <c r="A20" s="8" t="str">
        <f t="shared" si="0"/>
        <v>RV_FJ228588_USA_Coyote_1992</v>
      </c>
      <c r="B20" s="6" t="s">
        <v>70</v>
      </c>
      <c r="C20" s="6" t="s">
        <v>71</v>
      </c>
      <c r="D20" s="6" t="s">
        <v>180</v>
      </c>
      <c r="E20" s="6">
        <v>1992</v>
      </c>
      <c r="F20" s="6" t="s">
        <v>12</v>
      </c>
      <c r="G20" s="6" t="s">
        <v>25</v>
      </c>
      <c r="H20" s="7" t="s">
        <v>178</v>
      </c>
    </row>
    <row r="21" spans="1:19" ht="15">
      <c r="A21" s="8" t="str">
        <f t="shared" si="0"/>
        <v>RV_FJ228589_USA_Coyote_1999</v>
      </c>
      <c r="B21" s="6" t="s">
        <v>72</v>
      </c>
      <c r="C21" s="6" t="s">
        <v>73</v>
      </c>
      <c r="D21" s="6" t="s">
        <v>180</v>
      </c>
      <c r="E21" s="6">
        <v>1999</v>
      </c>
      <c r="F21" s="6" t="s">
        <v>12</v>
      </c>
      <c r="G21" s="6" t="s">
        <v>25</v>
      </c>
      <c r="H21" s="7" t="s">
        <v>178</v>
      </c>
    </row>
    <row r="22" spans="1:19" ht="15">
      <c r="A22" s="8" t="str">
        <f t="shared" si="0"/>
        <v>RV_FJ228591_USA_Coyote_1993</v>
      </c>
      <c r="B22" s="6" t="s">
        <v>74</v>
      </c>
      <c r="C22" s="6" t="s">
        <v>75</v>
      </c>
      <c r="D22" s="6" t="s">
        <v>180</v>
      </c>
      <c r="E22" s="6">
        <v>1993</v>
      </c>
      <c r="F22" s="6" t="s">
        <v>12</v>
      </c>
      <c r="G22" s="6" t="s">
        <v>25</v>
      </c>
      <c r="H22" s="7" t="s">
        <v>178</v>
      </c>
    </row>
    <row r="23" spans="1:19" ht="15">
      <c r="A23" s="8" t="str">
        <f t="shared" si="0"/>
        <v>RV_FJ228592_USA_Coyote_1991</v>
      </c>
      <c r="B23" s="6" t="s">
        <v>76</v>
      </c>
      <c r="C23" s="6" t="s">
        <v>77</v>
      </c>
      <c r="D23" s="6" t="s">
        <v>180</v>
      </c>
      <c r="E23" s="6">
        <v>1991</v>
      </c>
      <c r="F23" s="6" t="s">
        <v>12</v>
      </c>
      <c r="G23" s="6" t="s">
        <v>25</v>
      </c>
      <c r="H23" s="7" t="s">
        <v>178</v>
      </c>
    </row>
    <row r="24" spans="1:19" ht="15">
      <c r="A24" s="8" t="str">
        <f t="shared" si="0"/>
        <v>RV_FJ228594_USA_Coyote_1994</v>
      </c>
      <c r="B24" s="6" t="s">
        <v>78</v>
      </c>
      <c r="C24" s="6" t="s">
        <v>79</v>
      </c>
      <c r="D24" s="6" t="s">
        <v>180</v>
      </c>
      <c r="E24" s="6">
        <v>1994</v>
      </c>
      <c r="F24" s="6" t="s">
        <v>12</v>
      </c>
      <c r="G24" s="6" t="s">
        <v>25</v>
      </c>
      <c r="H24" s="7" t="s">
        <v>178</v>
      </c>
    </row>
    <row r="25" spans="1:19" ht="15">
      <c r="A25" s="8" t="str">
        <f t="shared" si="0"/>
        <v>RV_FJ228604_USA_Coyote_1991</v>
      </c>
      <c r="B25" s="6" t="s">
        <v>80</v>
      </c>
      <c r="C25" s="6" t="s">
        <v>81</v>
      </c>
      <c r="D25" s="6" t="s">
        <v>180</v>
      </c>
      <c r="E25" s="6">
        <v>1991</v>
      </c>
      <c r="F25" s="6" t="s">
        <v>12</v>
      </c>
      <c r="G25" s="6" t="s">
        <v>25</v>
      </c>
      <c r="H25" s="7" t="s">
        <v>178</v>
      </c>
    </row>
    <row r="26" spans="1:19" ht="15">
      <c r="A26" s="8" t="str">
        <f t="shared" si="0"/>
        <v>RV_FJ228605_USA_Coyote_1992</v>
      </c>
      <c r="B26" s="6" t="s">
        <v>82</v>
      </c>
      <c r="C26" s="6" t="s">
        <v>83</v>
      </c>
      <c r="D26" s="6" t="s">
        <v>180</v>
      </c>
      <c r="E26" s="6">
        <v>1992</v>
      </c>
      <c r="F26" s="6" t="s">
        <v>12</v>
      </c>
      <c r="G26" s="6" t="s">
        <v>25</v>
      </c>
      <c r="H26" s="7" t="s">
        <v>178</v>
      </c>
    </row>
    <row r="27" spans="1:19" ht="15">
      <c r="A27" s="8" t="str">
        <f t="shared" si="0"/>
        <v>RV_FJ228606_USA_Coyote_1991</v>
      </c>
      <c r="B27" s="6" t="s">
        <v>84</v>
      </c>
      <c r="C27" s="6" t="s">
        <v>85</v>
      </c>
      <c r="D27" s="6" t="s">
        <v>180</v>
      </c>
      <c r="E27" s="6">
        <v>1991</v>
      </c>
      <c r="F27" s="6" t="s">
        <v>12</v>
      </c>
      <c r="G27" s="6" t="s">
        <v>25</v>
      </c>
      <c r="H27" s="7" t="s">
        <v>178</v>
      </c>
      <c r="N27" s="35"/>
      <c r="S27" s="35"/>
    </row>
    <row r="28" spans="1:19" ht="15">
      <c r="A28" s="8" t="str">
        <f t="shared" si="0"/>
        <v>RV_FJ228607_USA_Coyote_1991</v>
      </c>
      <c r="B28" s="6" t="s">
        <v>86</v>
      </c>
      <c r="C28" s="6" t="s">
        <v>87</v>
      </c>
      <c r="D28" s="6" t="s">
        <v>180</v>
      </c>
      <c r="E28" s="6">
        <v>1991</v>
      </c>
      <c r="F28" s="6" t="s">
        <v>12</v>
      </c>
      <c r="G28" s="6" t="s">
        <v>25</v>
      </c>
      <c r="H28" s="7" t="s">
        <v>178</v>
      </c>
      <c r="N28" s="35"/>
      <c r="S28" s="35"/>
    </row>
    <row r="29" spans="1:19" ht="15">
      <c r="A29" s="8" t="str">
        <f t="shared" si="0"/>
        <v>RV_FJ228608_USA_Coyote_1993</v>
      </c>
      <c r="B29" s="6" t="s">
        <v>88</v>
      </c>
      <c r="C29" s="6" t="s">
        <v>89</v>
      </c>
      <c r="D29" s="6" t="s">
        <v>180</v>
      </c>
      <c r="E29" s="6">
        <v>1993</v>
      </c>
      <c r="F29" s="6" t="s">
        <v>12</v>
      </c>
      <c r="G29" s="6" t="s">
        <v>25</v>
      </c>
      <c r="H29" s="7" t="s">
        <v>178</v>
      </c>
    </row>
    <row r="30" spans="1:19" ht="15">
      <c r="A30" s="8" t="str">
        <f t="shared" si="0"/>
        <v>RV_FJ228612_USA_Coyote_1991</v>
      </c>
      <c r="B30" s="6" t="s">
        <v>90</v>
      </c>
      <c r="C30" s="6" t="s">
        <v>91</v>
      </c>
      <c r="D30" s="6" t="s">
        <v>180</v>
      </c>
      <c r="E30" s="6">
        <v>1991</v>
      </c>
      <c r="F30" s="6" t="s">
        <v>12</v>
      </c>
      <c r="G30" s="6" t="s">
        <v>25</v>
      </c>
      <c r="H30" s="7" t="s">
        <v>178</v>
      </c>
    </row>
    <row r="31" spans="1:19" ht="15">
      <c r="A31" s="8" t="str">
        <f t="shared" si="0"/>
        <v>RV_FJ228613_USA_Coyote_1992</v>
      </c>
      <c r="B31" s="6" t="s">
        <v>92</v>
      </c>
      <c r="C31" s="6" t="s">
        <v>93</v>
      </c>
      <c r="D31" s="6" t="s">
        <v>180</v>
      </c>
      <c r="E31" s="6">
        <v>1992</v>
      </c>
      <c r="F31" s="6" t="s">
        <v>12</v>
      </c>
      <c r="G31" s="6" t="s">
        <v>25</v>
      </c>
      <c r="H31" s="7" t="s">
        <v>178</v>
      </c>
    </row>
    <row r="32" spans="1:19" ht="15">
      <c r="A32" s="8" t="str">
        <f t="shared" si="0"/>
        <v>RV_FJ228614_USA_Coyote_1992</v>
      </c>
      <c r="B32" s="6" t="s">
        <v>94</v>
      </c>
      <c r="C32" s="6" t="s">
        <v>95</v>
      </c>
      <c r="D32" s="6" t="s">
        <v>180</v>
      </c>
      <c r="E32" s="6">
        <v>1992</v>
      </c>
      <c r="F32" s="6" t="s">
        <v>12</v>
      </c>
      <c r="G32" s="6" t="s">
        <v>25</v>
      </c>
      <c r="H32" s="7" t="s">
        <v>178</v>
      </c>
    </row>
    <row r="33" spans="1:8" ht="15">
      <c r="A33" s="8" t="str">
        <f t="shared" si="0"/>
        <v>RV_FJ228616_USA_Coyote_1998</v>
      </c>
      <c r="B33" s="6" t="s">
        <v>96</v>
      </c>
      <c r="C33" s="6" t="s">
        <v>97</v>
      </c>
      <c r="D33" s="6" t="s">
        <v>180</v>
      </c>
      <c r="E33" s="6">
        <v>1998</v>
      </c>
      <c r="F33" s="6" t="s">
        <v>12</v>
      </c>
      <c r="G33" s="6" t="s">
        <v>25</v>
      </c>
      <c r="H33" s="7" t="s">
        <v>178</v>
      </c>
    </row>
    <row r="34" spans="1:8" ht="15">
      <c r="A34" s="8" t="str">
        <f t="shared" si="0"/>
        <v>RV_FJ228617_USA_Coyote_1995</v>
      </c>
      <c r="B34" s="6" t="s">
        <v>98</v>
      </c>
      <c r="C34" s="6" t="s">
        <v>99</v>
      </c>
      <c r="D34" s="6" t="s">
        <v>180</v>
      </c>
      <c r="E34" s="6">
        <v>1995</v>
      </c>
      <c r="F34" s="6" t="s">
        <v>12</v>
      </c>
      <c r="G34" s="6" t="s">
        <v>25</v>
      </c>
      <c r="H34" s="7" t="s">
        <v>178</v>
      </c>
    </row>
    <row r="35" spans="1:8" ht="15">
      <c r="A35" s="8" t="str">
        <f t="shared" si="0"/>
        <v>RV_FJ228618_USA_Coyote_1995</v>
      </c>
      <c r="B35" s="6" t="s">
        <v>100</v>
      </c>
      <c r="C35" s="6" t="s">
        <v>101</v>
      </c>
      <c r="D35" s="6" t="s">
        <v>180</v>
      </c>
      <c r="E35" s="6">
        <v>1995</v>
      </c>
      <c r="F35" s="6" t="s">
        <v>12</v>
      </c>
      <c r="G35" s="6" t="s">
        <v>25</v>
      </c>
      <c r="H35" s="7" t="s">
        <v>178</v>
      </c>
    </row>
    <row r="36" spans="1:8" ht="15">
      <c r="A36" s="8" t="str">
        <f t="shared" ref="A36:A54" si="1">CONCATENATE("RV_",B36,"_",D36,"_",G36,"_",E36)</f>
        <v>RV_FJ228619_USA_Coyote_1992</v>
      </c>
      <c r="B36" s="6" t="s">
        <v>102</v>
      </c>
      <c r="C36" s="6" t="s">
        <v>103</v>
      </c>
      <c r="D36" s="6" t="s">
        <v>180</v>
      </c>
      <c r="E36" s="6">
        <v>1992</v>
      </c>
      <c r="F36" s="6" t="s">
        <v>12</v>
      </c>
      <c r="G36" s="6" t="s">
        <v>25</v>
      </c>
      <c r="H36" s="7" t="s">
        <v>178</v>
      </c>
    </row>
    <row r="37" spans="1:8" ht="15">
      <c r="A37" s="8" t="str">
        <f t="shared" si="1"/>
        <v>RV_FJ228620_USA_Coyote_1997</v>
      </c>
      <c r="B37" s="6" t="s">
        <v>104</v>
      </c>
      <c r="C37" s="6" t="s">
        <v>105</v>
      </c>
      <c r="D37" s="6" t="s">
        <v>180</v>
      </c>
      <c r="E37" s="6">
        <v>1997</v>
      </c>
      <c r="F37" s="6" t="s">
        <v>12</v>
      </c>
      <c r="G37" s="6" t="s">
        <v>25</v>
      </c>
      <c r="H37" s="7" t="s">
        <v>178</v>
      </c>
    </row>
    <row r="38" spans="1:8" ht="15">
      <c r="A38" s="8" t="str">
        <f t="shared" si="1"/>
        <v>RV_FJ228622_USA_Coyote_1992</v>
      </c>
      <c r="B38" s="6" t="s">
        <v>106</v>
      </c>
      <c r="C38" s="6" t="s">
        <v>107</v>
      </c>
      <c r="D38" s="6" t="s">
        <v>180</v>
      </c>
      <c r="E38" s="6">
        <v>1992</v>
      </c>
      <c r="F38" s="6" t="s">
        <v>12</v>
      </c>
      <c r="G38" s="6" t="s">
        <v>25</v>
      </c>
      <c r="H38" s="7" t="s">
        <v>178</v>
      </c>
    </row>
    <row r="39" spans="1:8" ht="15">
      <c r="A39" s="8" t="str">
        <f t="shared" si="1"/>
        <v>RV_FJ228623_USA_Coyote_1996</v>
      </c>
      <c r="B39" s="6" t="s">
        <v>108</v>
      </c>
      <c r="C39" s="6" t="s">
        <v>109</v>
      </c>
      <c r="D39" s="6" t="s">
        <v>180</v>
      </c>
      <c r="E39" s="6">
        <v>1996</v>
      </c>
      <c r="F39" s="6" t="s">
        <v>12</v>
      </c>
      <c r="G39" s="6" t="s">
        <v>25</v>
      </c>
      <c r="H39" s="7" t="s">
        <v>178</v>
      </c>
    </row>
    <row r="40" spans="1:8" ht="15">
      <c r="A40" s="8" t="str">
        <f t="shared" si="1"/>
        <v>RV_FJ228624_USA_Coyote_1991</v>
      </c>
      <c r="B40" s="6" t="s">
        <v>110</v>
      </c>
      <c r="C40" s="6" t="s">
        <v>111</v>
      </c>
      <c r="D40" s="6" t="s">
        <v>180</v>
      </c>
      <c r="E40" s="6">
        <v>1991</v>
      </c>
      <c r="F40" s="6" t="s">
        <v>12</v>
      </c>
      <c r="G40" s="6" t="s">
        <v>25</v>
      </c>
      <c r="H40" s="7" t="s">
        <v>178</v>
      </c>
    </row>
    <row r="41" spans="1:8" ht="15">
      <c r="A41" s="8" t="str">
        <f t="shared" si="1"/>
        <v>RV_FJ228625_USA_Coyote_1994</v>
      </c>
      <c r="B41" s="6" t="s">
        <v>112</v>
      </c>
      <c r="C41" s="6" t="s">
        <v>113</v>
      </c>
      <c r="D41" s="6" t="s">
        <v>180</v>
      </c>
      <c r="E41" s="6">
        <v>1994</v>
      </c>
      <c r="F41" s="6" t="s">
        <v>12</v>
      </c>
      <c r="G41" s="6" t="s">
        <v>25</v>
      </c>
      <c r="H41" s="7" t="s">
        <v>178</v>
      </c>
    </row>
    <row r="42" spans="1:8" ht="15">
      <c r="A42" s="8" t="str">
        <f t="shared" si="1"/>
        <v>RV_FJ228626_USA_Coyote_1991</v>
      </c>
      <c r="B42" s="6" t="s">
        <v>114</v>
      </c>
      <c r="C42" s="6" t="s">
        <v>115</v>
      </c>
      <c r="D42" s="6" t="s">
        <v>180</v>
      </c>
      <c r="E42" s="6">
        <v>1991</v>
      </c>
      <c r="F42" s="6" t="s">
        <v>12</v>
      </c>
      <c r="G42" s="6" t="s">
        <v>25</v>
      </c>
      <c r="H42" s="7" t="s">
        <v>178</v>
      </c>
    </row>
    <row r="43" spans="1:8" ht="15">
      <c r="A43" s="8" t="str">
        <f t="shared" si="1"/>
        <v>RV_FJ228627_USA_Coyote_1997</v>
      </c>
      <c r="B43" s="6" t="s">
        <v>116</v>
      </c>
      <c r="C43" s="6" t="s">
        <v>117</v>
      </c>
      <c r="D43" s="6" t="s">
        <v>180</v>
      </c>
      <c r="E43" s="6">
        <v>1997</v>
      </c>
      <c r="F43" s="6" t="s">
        <v>12</v>
      </c>
      <c r="G43" s="6" t="s">
        <v>25</v>
      </c>
      <c r="H43" s="7" t="s">
        <v>178</v>
      </c>
    </row>
    <row r="44" spans="1:8" ht="15">
      <c r="A44" s="8" t="str">
        <f t="shared" si="1"/>
        <v>RV_FJ228629_USA_Coyote_1992</v>
      </c>
      <c r="B44" s="6" t="s">
        <v>118</v>
      </c>
      <c r="C44" s="6" t="s">
        <v>119</v>
      </c>
      <c r="D44" s="6" t="s">
        <v>180</v>
      </c>
      <c r="E44" s="6">
        <v>1992</v>
      </c>
      <c r="F44" s="6" t="s">
        <v>12</v>
      </c>
      <c r="G44" s="6" t="s">
        <v>25</v>
      </c>
      <c r="H44" s="7" t="s">
        <v>178</v>
      </c>
    </row>
    <row r="45" spans="1:8" ht="15">
      <c r="A45" s="8" t="str">
        <f t="shared" si="1"/>
        <v>RV_FJ228632_USA_Coyote_1996</v>
      </c>
      <c r="B45" s="6" t="s">
        <v>120</v>
      </c>
      <c r="C45" s="6" t="s">
        <v>121</v>
      </c>
      <c r="D45" s="6" t="s">
        <v>180</v>
      </c>
      <c r="E45" s="6">
        <v>1996</v>
      </c>
      <c r="F45" s="6" t="s">
        <v>12</v>
      </c>
      <c r="G45" s="6" t="s">
        <v>25</v>
      </c>
      <c r="H45" s="7" t="s">
        <v>178</v>
      </c>
    </row>
    <row r="46" spans="1:8" ht="15">
      <c r="A46" s="8" t="str">
        <f t="shared" si="1"/>
        <v>RV_FJ228633_USA_Coyote_1996</v>
      </c>
      <c r="B46" s="6" t="s">
        <v>122</v>
      </c>
      <c r="C46" s="6" t="s">
        <v>123</v>
      </c>
      <c r="D46" s="6" t="s">
        <v>180</v>
      </c>
      <c r="E46" s="6">
        <v>1996</v>
      </c>
      <c r="F46" s="6" t="s">
        <v>12</v>
      </c>
      <c r="G46" s="6" t="s">
        <v>25</v>
      </c>
      <c r="H46" s="7" t="s">
        <v>178</v>
      </c>
    </row>
    <row r="47" spans="1:8" ht="15">
      <c r="A47" s="8" t="str">
        <f t="shared" si="1"/>
        <v>RV_FJ228634_USA_Coyote_1992</v>
      </c>
      <c r="B47" s="6" t="s">
        <v>124</v>
      </c>
      <c r="C47" s="6" t="s">
        <v>125</v>
      </c>
      <c r="D47" s="6" t="s">
        <v>180</v>
      </c>
      <c r="E47" s="6">
        <v>1992</v>
      </c>
      <c r="F47" s="6" t="s">
        <v>12</v>
      </c>
      <c r="G47" s="6" t="s">
        <v>25</v>
      </c>
      <c r="H47" s="7" t="s">
        <v>178</v>
      </c>
    </row>
    <row r="48" spans="1:8" ht="15">
      <c r="A48" s="8" t="str">
        <f t="shared" si="1"/>
        <v>RV_FJ228636_USA_Coyote_1994</v>
      </c>
      <c r="B48" s="6" t="s">
        <v>126</v>
      </c>
      <c r="C48" s="6" t="s">
        <v>127</v>
      </c>
      <c r="D48" s="6" t="s">
        <v>180</v>
      </c>
      <c r="E48" s="6">
        <v>1994</v>
      </c>
      <c r="F48" s="6" t="s">
        <v>12</v>
      </c>
      <c r="G48" s="6" t="s">
        <v>25</v>
      </c>
      <c r="H48" s="7" t="s">
        <v>178</v>
      </c>
    </row>
    <row r="49" spans="1:8" ht="15">
      <c r="A49" s="8" t="str">
        <f t="shared" si="1"/>
        <v>RV_FJ228637_USA_Coyote_1993</v>
      </c>
      <c r="B49" s="6" t="s">
        <v>128</v>
      </c>
      <c r="C49" s="6" t="s">
        <v>129</v>
      </c>
      <c r="D49" s="6" t="s">
        <v>180</v>
      </c>
      <c r="E49" s="6">
        <v>1993</v>
      </c>
      <c r="F49" s="6" t="s">
        <v>12</v>
      </c>
      <c r="G49" s="6" t="s">
        <v>25</v>
      </c>
      <c r="H49" s="7" t="s">
        <v>178</v>
      </c>
    </row>
    <row r="50" spans="1:8" ht="15">
      <c r="A50" s="8" t="str">
        <f t="shared" si="1"/>
        <v>RV_FJ228639_USA_Coyote_1994</v>
      </c>
      <c r="B50" s="6" t="s">
        <v>130</v>
      </c>
      <c r="C50" s="6" t="s">
        <v>131</v>
      </c>
      <c r="D50" s="6" t="s">
        <v>180</v>
      </c>
      <c r="E50" s="6">
        <v>1994</v>
      </c>
      <c r="F50" s="6" t="s">
        <v>12</v>
      </c>
      <c r="G50" s="6" t="s">
        <v>25</v>
      </c>
      <c r="H50" s="7" t="s">
        <v>178</v>
      </c>
    </row>
    <row r="51" spans="1:8" ht="15">
      <c r="A51" s="8" t="str">
        <f t="shared" si="1"/>
        <v>RV_FJ228640_USA_Coyote_1993</v>
      </c>
      <c r="B51" s="6" t="s">
        <v>132</v>
      </c>
      <c r="C51" s="6" t="s">
        <v>133</v>
      </c>
      <c r="D51" s="6" t="s">
        <v>180</v>
      </c>
      <c r="E51" s="6">
        <v>1993</v>
      </c>
      <c r="F51" s="6" t="s">
        <v>12</v>
      </c>
      <c r="G51" s="6" t="s">
        <v>25</v>
      </c>
      <c r="H51" s="7" t="s">
        <v>178</v>
      </c>
    </row>
    <row r="52" spans="1:8" ht="15">
      <c r="A52" s="8" t="str">
        <f t="shared" si="1"/>
        <v>RV_FJ228641_USA_Coyote_2004</v>
      </c>
      <c r="B52" s="6" t="s">
        <v>134</v>
      </c>
      <c r="C52" s="6" t="s">
        <v>135</v>
      </c>
      <c r="D52" s="6" t="s">
        <v>180</v>
      </c>
      <c r="E52" s="6">
        <v>2004</v>
      </c>
      <c r="F52" s="6" t="s">
        <v>12</v>
      </c>
      <c r="G52" s="6" t="s">
        <v>25</v>
      </c>
      <c r="H52" s="7" t="s">
        <v>178</v>
      </c>
    </row>
    <row r="53" spans="1:8" ht="15">
      <c r="A53" s="8" t="str">
        <f t="shared" si="1"/>
        <v>RV_FJ228644_USA_Coyote_1991</v>
      </c>
      <c r="B53" s="6" t="s">
        <v>136</v>
      </c>
      <c r="C53" s="6" t="s">
        <v>137</v>
      </c>
      <c r="D53" s="6" t="s">
        <v>180</v>
      </c>
      <c r="E53" s="6">
        <v>1991</v>
      </c>
      <c r="F53" s="6" t="s">
        <v>12</v>
      </c>
      <c r="G53" s="6" t="s">
        <v>25</v>
      </c>
      <c r="H53" s="7" t="s">
        <v>178</v>
      </c>
    </row>
    <row r="54" spans="1:8" ht="15">
      <c r="A54" s="8" t="str">
        <f t="shared" si="1"/>
        <v>RV_FJ228645_USA_Coyote_1994</v>
      </c>
      <c r="B54" s="6" t="s">
        <v>138</v>
      </c>
      <c r="C54" s="6" t="s">
        <v>139</v>
      </c>
      <c r="D54" s="6" t="s">
        <v>180</v>
      </c>
      <c r="E54" s="6">
        <v>1994</v>
      </c>
      <c r="F54" s="6" t="s">
        <v>12</v>
      </c>
      <c r="G54" s="6" t="s">
        <v>25</v>
      </c>
      <c r="H54" s="7" t="s">
        <v>178</v>
      </c>
    </row>
    <row r="55" spans="1:8" ht="15">
      <c r="A55" s="8"/>
      <c r="B55" s="6"/>
      <c r="C55" s="6"/>
      <c r="D55" s="6"/>
      <c r="E55" s="6"/>
      <c r="F55" s="6"/>
      <c r="G55" s="6"/>
      <c r="H55" s="7"/>
    </row>
    <row r="56" spans="1:8" ht="15">
      <c r="A56" s="8"/>
      <c r="B56" s="6"/>
      <c r="C56" s="6"/>
      <c r="D56" s="6"/>
      <c r="E56" s="6"/>
      <c r="F56" s="6"/>
      <c r="G56" s="6"/>
      <c r="H56" s="7"/>
    </row>
    <row r="57" spans="1:8" ht="15">
      <c r="A57" s="8"/>
      <c r="B57" s="6"/>
      <c r="C57" s="6"/>
      <c r="D57" s="6"/>
      <c r="E57" s="6"/>
      <c r="F57" s="6"/>
      <c r="G57" s="6"/>
      <c r="H57" s="7"/>
    </row>
    <row r="58" spans="1:8" ht="15">
      <c r="A58" s="8"/>
      <c r="B58" s="6"/>
      <c r="C58" s="6"/>
      <c r="D58" s="6"/>
      <c r="E58" s="6"/>
      <c r="F58" s="6"/>
      <c r="G58" s="6"/>
      <c r="H58" s="7"/>
    </row>
    <row r="59" spans="1:8" ht="15">
      <c r="A59" s="8"/>
      <c r="B59" s="6"/>
      <c r="C59" s="6"/>
      <c r="D59" s="6"/>
      <c r="E59" s="6"/>
      <c r="F59" s="6"/>
      <c r="G59" s="6"/>
      <c r="H59" s="7"/>
    </row>
    <row r="60" spans="1:8" ht="15">
      <c r="A60" s="8"/>
      <c r="B60" s="6"/>
      <c r="C60" s="6"/>
      <c r="D60" s="6"/>
      <c r="E60" s="6"/>
      <c r="F60" s="6"/>
      <c r="G60" s="6"/>
      <c r="H60" s="7"/>
    </row>
    <row r="61" spans="1:8" ht="15">
      <c r="A61" s="8"/>
      <c r="B61" s="6"/>
      <c r="C61" s="6"/>
      <c r="D61" s="6"/>
      <c r="E61" s="6"/>
      <c r="F61" s="6"/>
      <c r="G61" s="6"/>
      <c r="H61" s="7"/>
    </row>
    <row r="62" spans="1:8" ht="15">
      <c r="A62" s="8"/>
      <c r="B62" s="6"/>
      <c r="C62" s="6"/>
      <c r="D62" s="6"/>
      <c r="E62" s="6"/>
      <c r="F62" s="6"/>
      <c r="G62" s="6"/>
      <c r="H62" s="7"/>
    </row>
    <row r="63" spans="1:8" ht="15">
      <c r="A63" s="8"/>
      <c r="B63" s="6"/>
      <c r="C63" s="6"/>
      <c r="D63" s="6"/>
      <c r="E63" s="6"/>
      <c r="F63" s="6"/>
      <c r="G63" s="6"/>
      <c r="H63" s="7"/>
    </row>
    <row r="64" spans="1:8" ht="15">
      <c r="A64" s="8"/>
      <c r="B64" s="6"/>
      <c r="C64" s="6"/>
      <c r="D64" s="6"/>
      <c r="E64" s="6"/>
      <c r="F64" s="6"/>
      <c r="G64" s="6"/>
      <c r="H64" s="7"/>
    </row>
    <row r="65" spans="1:8" ht="15">
      <c r="A65" s="8"/>
      <c r="B65" s="6"/>
      <c r="C65" s="6"/>
      <c r="D65" s="6"/>
      <c r="E65" s="6"/>
      <c r="F65" s="6"/>
      <c r="G65" s="6"/>
      <c r="H65" s="7"/>
    </row>
    <row r="66" spans="1:8" ht="15">
      <c r="A66" s="8"/>
      <c r="B66" s="6"/>
      <c r="C66" s="6"/>
      <c r="D66" s="6"/>
      <c r="E66" s="6"/>
      <c r="F66" s="6"/>
      <c r="G66" s="6"/>
      <c r="H66" s="7"/>
    </row>
    <row r="67" spans="1:8" ht="15">
      <c r="A67" s="8"/>
      <c r="B67" s="6"/>
      <c r="C67" s="6"/>
      <c r="D67" s="6"/>
      <c r="E67" s="6"/>
      <c r="F67" s="6"/>
      <c r="G67" s="6"/>
      <c r="H67" s="7"/>
    </row>
    <row r="68" spans="1:8" ht="15">
      <c r="A68" s="8"/>
      <c r="B68" s="6"/>
      <c r="C68" s="6"/>
      <c r="D68" s="6"/>
      <c r="E68" s="6"/>
      <c r="F68" s="6"/>
      <c r="G68" s="6"/>
      <c r="H68" s="7"/>
    </row>
    <row r="69" spans="1:8" ht="15">
      <c r="A69" s="8"/>
      <c r="B69" s="6"/>
      <c r="C69" s="6"/>
      <c r="D69" s="6"/>
      <c r="E69" s="6"/>
      <c r="F69" s="6"/>
      <c r="G69" s="6"/>
      <c r="H69" s="7"/>
    </row>
    <row r="70" spans="1:8" ht="15">
      <c r="A70" s="8"/>
      <c r="B70" s="6"/>
      <c r="C70" s="6"/>
      <c r="D70" s="6"/>
      <c r="E70" s="6"/>
      <c r="F70" s="6"/>
      <c r="G70" s="6"/>
      <c r="H70" s="7"/>
    </row>
    <row r="71" spans="1:8" ht="15">
      <c r="A71" s="8"/>
      <c r="B71" s="6"/>
      <c r="C71" s="6"/>
      <c r="D71" s="6"/>
      <c r="E71" s="6"/>
      <c r="F71" s="6"/>
      <c r="G71" s="6"/>
      <c r="H71" s="7"/>
    </row>
    <row r="72" spans="1:8" ht="15">
      <c r="A72" s="8"/>
      <c r="B72" s="6"/>
      <c r="C72" s="6"/>
      <c r="D72" s="6"/>
      <c r="E72" s="6"/>
      <c r="F72" s="6"/>
      <c r="G72" s="6"/>
      <c r="H72" s="7"/>
    </row>
    <row r="73" spans="1:8" ht="15">
      <c r="A73" s="8"/>
      <c r="B73" s="6"/>
      <c r="C73" s="6"/>
      <c r="D73" s="6"/>
      <c r="E73" s="6"/>
      <c r="F73" s="6"/>
      <c r="G73" s="6"/>
      <c r="H73" s="7"/>
    </row>
    <row r="74" spans="1:8" ht="15">
      <c r="A74" s="8"/>
      <c r="B74" s="6"/>
      <c r="C74" s="6"/>
      <c r="D74" s="6"/>
      <c r="E74" s="6"/>
      <c r="F74" s="6"/>
      <c r="G74" s="6"/>
      <c r="H74" s="7"/>
    </row>
    <row r="75" spans="1:8" ht="15">
      <c r="A75" s="8"/>
      <c r="B75" s="6"/>
      <c r="C75" s="6"/>
      <c r="D75" s="6"/>
      <c r="E75" s="6"/>
      <c r="F75" s="6"/>
      <c r="G75" s="6"/>
      <c r="H75" s="7"/>
    </row>
    <row r="76" spans="1:8" ht="15">
      <c r="A76" s="8"/>
      <c r="B76" s="6"/>
      <c r="C76" s="6"/>
      <c r="D76" s="6"/>
      <c r="E76" s="6"/>
      <c r="F76" s="6"/>
      <c r="G76" s="6"/>
      <c r="H76" s="7"/>
    </row>
    <row r="77" spans="1:8" ht="15">
      <c r="A77" s="8"/>
      <c r="B77" s="6"/>
      <c r="C77" s="6"/>
      <c r="D77" s="6"/>
      <c r="E77" s="6"/>
      <c r="F77" s="6"/>
      <c r="G77" s="6"/>
      <c r="H77" s="7"/>
    </row>
    <row r="78" spans="1:8" ht="15">
      <c r="A78" s="8"/>
      <c r="B78" s="6"/>
      <c r="C78" s="6"/>
      <c r="D78" s="6"/>
      <c r="E78" s="6"/>
      <c r="F78" s="6"/>
      <c r="G78" s="6"/>
      <c r="H78" s="7"/>
    </row>
    <row r="79" spans="1:8" ht="15">
      <c r="A79" s="8"/>
      <c r="B79" s="6"/>
      <c r="C79" s="6"/>
      <c r="D79" s="6"/>
      <c r="E79" s="6"/>
      <c r="F79" s="6"/>
      <c r="G79" s="6"/>
      <c r="H79" s="7"/>
    </row>
    <row r="80" spans="1:8">
      <c r="A80" s="1"/>
      <c r="G80" s="2"/>
      <c r="H80" s="5"/>
    </row>
    <row r="81" spans="4:4">
      <c r="D81"/>
    </row>
    <row r="82" spans="4:4">
      <c r="D82"/>
    </row>
    <row r="83" spans="4:4">
      <c r="D83"/>
    </row>
    <row r="84" spans="4:4">
      <c r="D84"/>
    </row>
    <row r="85" spans="4:4">
      <c r="D85"/>
    </row>
    <row r="86" spans="4:4">
      <c r="D86"/>
    </row>
    <row r="87" spans="4:4">
      <c r="D87"/>
    </row>
    <row r="88" spans="4:4">
      <c r="D88"/>
    </row>
    <row r="89" spans="4:4">
      <c r="D89"/>
    </row>
    <row r="90" spans="4:4">
      <c r="D90"/>
    </row>
    <row r="91" spans="4:4">
      <c r="D91"/>
    </row>
    <row r="92" spans="4:4">
      <c r="D92"/>
    </row>
    <row r="93" spans="4:4">
      <c r="D93"/>
    </row>
    <row r="94" spans="4:4">
      <c r="D94"/>
    </row>
    <row r="95" spans="4:4">
      <c r="D95"/>
    </row>
    <row r="96" spans="4:4">
      <c r="D96"/>
    </row>
    <row r="97" spans="4:4">
      <c r="D97"/>
    </row>
    <row r="98" spans="4:4">
      <c r="D98"/>
    </row>
    <row r="99" spans="4:4">
      <c r="D99"/>
    </row>
    <row r="100" spans="4:4">
      <c r="D100"/>
    </row>
    <row r="101" spans="4:4">
      <c r="D101"/>
    </row>
    <row r="102" spans="4:4">
      <c r="D102"/>
    </row>
    <row r="103" spans="4:4">
      <c r="D103"/>
    </row>
    <row r="104" spans="4:4">
      <c r="D104"/>
    </row>
    <row r="105" spans="4:4">
      <c r="D105"/>
    </row>
    <row r="106" spans="4:4">
      <c r="D106"/>
    </row>
    <row r="107" spans="4:4">
      <c r="D107"/>
    </row>
    <row r="108" spans="4:4">
      <c r="D108"/>
    </row>
    <row r="109" spans="4:4">
      <c r="D109"/>
    </row>
    <row r="110" spans="4:4">
      <c r="D110"/>
    </row>
    <row r="111" spans="4:4">
      <c r="D111"/>
    </row>
    <row r="112" spans="4:4">
      <c r="D112"/>
    </row>
    <row r="113" spans="4:4">
      <c r="D113"/>
    </row>
    <row r="114" spans="4:4">
      <c r="D114"/>
    </row>
    <row r="115" spans="4:4">
      <c r="D115"/>
    </row>
    <row r="116" spans="4:4">
      <c r="D116"/>
    </row>
    <row r="117" spans="4:4">
      <c r="D117"/>
    </row>
    <row r="118" spans="4:4">
      <c r="D118"/>
    </row>
    <row r="119" spans="4:4">
      <c r="D119"/>
    </row>
    <row r="120" spans="4:4">
      <c r="D120"/>
    </row>
    <row r="121" spans="4:4">
      <c r="D121"/>
    </row>
    <row r="122" spans="4:4">
      <c r="D122"/>
    </row>
    <row r="123" spans="4:4">
      <c r="D123"/>
    </row>
    <row r="124" spans="4:4">
      <c r="D124"/>
    </row>
    <row r="125" spans="4:4">
      <c r="D125"/>
    </row>
    <row r="126" spans="4:4">
      <c r="D126"/>
    </row>
    <row r="127" spans="4:4">
      <c r="D127"/>
    </row>
    <row r="128" spans="4:4">
      <c r="D128"/>
    </row>
    <row r="129" spans="4:4">
      <c r="D129"/>
    </row>
    <row r="130" spans="4:4">
      <c r="D130"/>
    </row>
    <row r="131" spans="4:4">
      <c r="D131"/>
    </row>
    <row r="132" spans="4:4">
      <c r="D132"/>
    </row>
    <row r="133" spans="4:4">
      <c r="D133"/>
    </row>
    <row r="134" spans="4:4">
      <c r="D134"/>
    </row>
    <row r="135" spans="4:4">
      <c r="D135"/>
    </row>
    <row r="136" spans="4:4">
      <c r="D136"/>
    </row>
    <row r="137" spans="4:4">
      <c r="D137"/>
    </row>
    <row r="138" spans="4:4">
      <c r="D138"/>
    </row>
    <row r="139" spans="4:4">
      <c r="D139"/>
    </row>
    <row r="140" spans="4:4">
      <c r="D140"/>
    </row>
    <row r="141" spans="4:4">
      <c r="D141"/>
    </row>
    <row r="142" spans="4:4">
      <c r="D142"/>
    </row>
    <row r="143" spans="4:4">
      <c r="D143"/>
    </row>
    <row r="144" spans="4:4">
      <c r="D144"/>
    </row>
    <row r="145" spans="4:5">
      <c r="D145"/>
    </row>
    <row r="146" spans="4:5">
      <c r="D146"/>
    </row>
    <row r="147" spans="4:5">
      <c r="D147"/>
    </row>
    <row r="148" spans="4:5">
      <c r="D148"/>
    </row>
    <row r="149" spans="4:5">
      <c r="D149"/>
    </row>
    <row r="150" spans="4:5">
      <c r="D150"/>
    </row>
    <row r="151" spans="4:5">
      <c r="D151"/>
    </row>
    <row r="152" spans="4:5">
      <c r="D152"/>
    </row>
    <row r="153" spans="4:5">
      <c r="D153"/>
    </row>
    <row r="154" spans="4:5">
      <c r="D154"/>
    </row>
    <row r="155" spans="4:5">
      <c r="D155"/>
    </row>
    <row r="156" spans="4:5">
      <c r="D156"/>
    </row>
    <row r="157" spans="4:5">
      <c r="D157"/>
    </row>
    <row r="158" spans="4:5">
      <c r="D158"/>
      <c r="E158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36"/>
  <sheetViews>
    <sheetView workbookViewId="0">
      <pane ySplit="1" topLeftCell="A2" activePane="bottomLeft" state="frozen"/>
      <selection pane="bottomLeft"/>
    </sheetView>
  </sheetViews>
  <sheetFormatPr baseColWidth="10" defaultRowHeight="15" x14ac:dyDescent="0"/>
  <cols>
    <col min="1" max="1" width="46.83203125" style="19" customWidth="1"/>
    <col min="2" max="2" width="13.33203125" style="18" customWidth="1"/>
    <col min="3" max="3" width="27.1640625" style="18" customWidth="1"/>
    <col min="4" max="4" width="21.33203125" style="18" customWidth="1"/>
    <col min="5" max="5" width="17.83203125" style="18" customWidth="1"/>
    <col min="6" max="6" width="15.5" style="18" customWidth="1"/>
    <col min="7" max="7" width="9.6640625" style="24" customWidth="1"/>
    <col min="8" max="8" width="16.33203125" style="18" customWidth="1"/>
    <col min="9" max="9" width="11" customWidth="1"/>
    <col min="11" max="11" width="15.5" bestFit="1" customWidth="1"/>
    <col min="13" max="13" width="8.6640625" customWidth="1"/>
    <col min="14" max="14" width="13.6640625" bestFit="1" customWidth="1"/>
    <col min="16" max="16" width="27" bestFit="1" customWidth="1"/>
    <col min="17" max="17" width="35" bestFit="1" customWidth="1"/>
    <col min="18" max="18" width="3.6640625" customWidth="1"/>
    <col min="21" max="21" width="4.1640625" customWidth="1"/>
  </cols>
  <sheetData>
    <row r="1" spans="1:23" ht="16">
      <c r="A1" s="3" t="s">
        <v>9</v>
      </c>
      <c r="B1" s="3" t="s">
        <v>20</v>
      </c>
      <c r="C1" s="3" t="s">
        <v>21</v>
      </c>
      <c r="D1" s="3" t="s">
        <v>23</v>
      </c>
      <c r="E1" s="3" t="s">
        <v>24</v>
      </c>
      <c r="F1" s="3" t="s">
        <v>10</v>
      </c>
      <c r="G1" s="3" t="s">
        <v>22</v>
      </c>
      <c r="H1" s="3" t="s">
        <v>8</v>
      </c>
      <c r="K1" s="3" t="s">
        <v>8</v>
      </c>
      <c r="L1" s="3" t="s">
        <v>22</v>
      </c>
      <c r="M1" s="3" t="s">
        <v>3466</v>
      </c>
      <c r="N1" s="40" t="s">
        <v>3280</v>
      </c>
      <c r="O1" s="40" t="s">
        <v>3279</v>
      </c>
      <c r="P1" s="3" t="s">
        <v>23</v>
      </c>
      <c r="Q1" s="40" t="s">
        <v>3309</v>
      </c>
      <c r="R1" s="40"/>
      <c r="S1" s="125" t="s">
        <v>3450</v>
      </c>
      <c r="T1" s="125" t="s">
        <v>3451</v>
      </c>
      <c r="U1" s="126"/>
      <c r="V1" s="3" t="s">
        <v>3480</v>
      </c>
      <c r="W1" s="3" t="s">
        <v>3481</v>
      </c>
    </row>
    <row r="2" spans="1:23">
      <c r="A2" s="8" t="str">
        <f t="shared" ref="A2:A18" si="0">CONCATENATE("RV_",B2,"_",D2,"_",G2,"_",E2)</f>
        <v>RV_AB052666_Thailand_Dog_1996</v>
      </c>
      <c r="B2" s="18" t="s">
        <v>2491</v>
      </c>
      <c r="C2" s="18" t="s">
        <v>2492</v>
      </c>
      <c r="D2" s="113" t="s">
        <v>325</v>
      </c>
      <c r="E2" s="113">
        <v>1996</v>
      </c>
      <c r="F2" s="18" t="s">
        <v>13</v>
      </c>
      <c r="G2" s="18" t="s">
        <v>2486</v>
      </c>
      <c r="K2" s="104" t="s">
        <v>2668</v>
      </c>
      <c r="L2" s="105" t="s">
        <v>1</v>
      </c>
      <c r="M2" s="105">
        <v>40</v>
      </c>
      <c r="N2" s="106" t="s">
        <v>3276</v>
      </c>
      <c r="O2" s="107">
        <v>10</v>
      </c>
      <c r="P2" s="107" t="s">
        <v>3305</v>
      </c>
      <c r="Q2" s="108" t="s">
        <v>3372</v>
      </c>
      <c r="R2" s="107"/>
      <c r="S2" s="109">
        <v>0.73</v>
      </c>
      <c r="T2" s="109">
        <v>0.73</v>
      </c>
      <c r="V2" s="144">
        <v>0.23</v>
      </c>
      <c r="W2" s="144">
        <v>0.23</v>
      </c>
    </row>
    <row r="3" spans="1:23">
      <c r="A3" s="8" t="str">
        <f t="shared" si="0"/>
        <v>RV_AB110658_Brazil_Dog_1987</v>
      </c>
      <c r="B3" s="18" t="s">
        <v>2496</v>
      </c>
      <c r="C3" s="18" t="s">
        <v>2493</v>
      </c>
      <c r="D3" s="113" t="s">
        <v>3413</v>
      </c>
      <c r="E3" s="113">
        <v>1987</v>
      </c>
      <c r="F3" s="18" t="s">
        <v>13</v>
      </c>
      <c r="G3" s="18" t="s">
        <v>2486</v>
      </c>
      <c r="O3" s="34"/>
      <c r="P3" s="34"/>
      <c r="Q3" s="34"/>
      <c r="R3" s="34"/>
    </row>
    <row r="4" spans="1:23" ht="18">
      <c r="A4" s="8" t="str">
        <f t="shared" si="0"/>
        <v>RV_AB110659_Brazil_Dog_1989</v>
      </c>
      <c r="B4" s="18" t="s">
        <v>2497</v>
      </c>
      <c r="C4" s="18" t="s">
        <v>2494</v>
      </c>
      <c r="D4" s="113" t="s">
        <v>3413</v>
      </c>
      <c r="E4" s="113">
        <v>1989</v>
      </c>
      <c r="F4" s="18" t="s">
        <v>13</v>
      </c>
      <c r="G4" s="18" t="s">
        <v>2486</v>
      </c>
      <c r="O4" s="34"/>
      <c r="P4" s="34"/>
      <c r="Q4" s="97" t="s">
        <v>3322</v>
      </c>
      <c r="S4" s="41">
        <f>AVERAGE(S2)</f>
        <v>0.73</v>
      </c>
      <c r="T4" s="41">
        <f t="shared" ref="T4" si="1">AVERAGE(T2)</f>
        <v>0.73</v>
      </c>
      <c r="V4" s="41">
        <f>AVERAGE(V2)</f>
        <v>0.23</v>
      </c>
      <c r="W4" s="41">
        <f t="shared" ref="W4" si="2">AVERAGE(W2)</f>
        <v>0.23</v>
      </c>
    </row>
    <row r="5" spans="1:23" ht="18">
      <c r="A5" s="8" t="str">
        <f t="shared" si="0"/>
        <v>RV_AB115921_Indonesia_Dog_2001</v>
      </c>
      <c r="B5" s="18" t="s">
        <v>2498</v>
      </c>
      <c r="C5" s="18" t="s">
        <v>2499</v>
      </c>
      <c r="D5" s="113" t="s">
        <v>1171</v>
      </c>
      <c r="E5" s="113">
        <v>2001</v>
      </c>
      <c r="F5" s="18" t="s">
        <v>13</v>
      </c>
      <c r="G5" s="18" t="s">
        <v>2486</v>
      </c>
      <c r="O5" s="34"/>
      <c r="P5" s="34"/>
      <c r="Q5" s="97" t="s">
        <v>7</v>
      </c>
      <c r="S5" s="98">
        <v>4.4999999999999998E-2</v>
      </c>
      <c r="T5" s="98">
        <v>4.4999999999999998E-2</v>
      </c>
      <c r="V5" s="98">
        <v>0</v>
      </c>
      <c r="W5" s="98">
        <v>0</v>
      </c>
    </row>
    <row r="6" spans="1:23">
      <c r="A6" s="8" t="str">
        <f t="shared" si="0"/>
        <v>RV_AB247410_Brazil_Dog_1999</v>
      </c>
      <c r="B6" s="18" t="s">
        <v>2508</v>
      </c>
      <c r="C6" s="18" t="s">
        <v>2495</v>
      </c>
      <c r="D6" s="113" t="s">
        <v>181</v>
      </c>
      <c r="E6" s="113">
        <v>1999</v>
      </c>
      <c r="F6" s="18" t="s">
        <v>13</v>
      </c>
      <c r="G6" s="18" t="s">
        <v>2486</v>
      </c>
    </row>
    <row r="7" spans="1:23">
      <c r="A7" s="8" t="str">
        <f t="shared" si="0"/>
        <v>RV_AB247411_Brazil_Dog_1999</v>
      </c>
      <c r="B7" s="18" t="s">
        <v>2509</v>
      </c>
      <c r="C7" s="18" t="s">
        <v>2510</v>
      </c>
      <c r="D7" s="113" t="s">
        <v>181</v>
      </c>
      <c r="E7" s="113">
        <v>1999</v>
      </c>
      <c r="F7" s="18" t="s">
        <v>13</v>
      </c>
      <c r="G7" s="18" t="s">
        <v>2486</v>
      </c>
    </row>
    <row r="8" spans="1:23">
      <c r="A8" s="8" t="str">
        <f t="shared" si="0"/>
        <v>RV_AB247412_Brazil_Dog_1985</v>
      </c>
      <c r="B8" s="18" t="s">
        <v>2511</v>
      </c>
      <c r="C8" s="18" t="s">
        <v>2512</v>
      </c>
      <c r="D8" s="113" t="s">
        <v>181</v>
      </c>
      <c r="E8" s="113">
        <v>1985</v>
      </c>
      <c r="F8" s="18" t="s">
        <v>13</v>
      </c>
      <c r="G8" s="18" t="s">
        <v>2486</v>
      </c>
    </row>
    <row r="9" spans="1:23">
      <c r="A9" s="8" t="str">
        <f t="shared" si="0"/>
        <v>RV_AB247414_Brazil_Dog_2003</v>
      </c>
      <c r="B9" s="18" t="s">
        <v>2513</v>
      </c>
      <c r="C9" s="18" t="s">
        <v>2514</v>
      </c>
      <c r="D9" s="113" t="s">
        <v>181</v>
      </c>
      <c r="E9" s="113">
        <v>2003</v>
      </c>
      <c r="F9" s="18" t="s">
        <v>13</v>
      </c>
      <c r="G9" s="18" t="s">
        <v>2486</v>
      </c>
    </row>
    <row r="10" spans="1:23">
      <c r="A10" s="8" t="str">
        <f t="shared" si="0"/>
        <v>RV_AB247415_Brazil_Dog_2003</v>
      </c>
      <c r="B10" s="18" t="s">
        <v>2515</v>
      </c>
      <c r="C10" s="18" t="s">
        <v>2516</v>
      </c>
      <c r="D10" s="113" t="s">
        <v>181</v>
      </c>
      <c r="E10" s="113">
        <v>2003</v>
      </c>
      <c r="F10" s="18" t="s">
        <v>13</v>
      </c>
      <c r="G10" s="18" t="s">
        <v>2486</v>
      </c>
    </row>
    <row r="11" spans="1:23">
      <c r="A11" s="8" t="str">
        <f t="shared" si="0"/>
        <v>RV_AB247416_Brazil_Dog_2003</v>
      </c>
      <c r="B11" s="18" t="s">
        <v>2517</v>
      </c>
      <c r="C11" s="18" t="s">
        <v>2518</v>
      </c>
      <c r="D11" s="113" t="s">
        <v>181</v>
      </c>
      <c r="E11" s="113">
        <v>2003</v>
      </c>
      <c r="F11" s="18" t="s">
        <v>13</v>
      </c>
      <c r="G11" s="18" t="s">
        <v>2486</v>
      </c>
    </row>
    <row r="12" spans="1:23">
      <c r="A12" s="8" t="str">
        <f t="shared" si="0"/>
        <v>RV_AB247418_Brazil_Dog_2003</v>
      </c>
      <c r="B12" s="18" t="s">
        <v>2519</v>
      </c>
      <c r="C12" s="18" t="s">
        <v>2520</v>
      </c>
      <c r="D12" s="113" t="s">
        <v>181</v>
      </c>
      <c r="E12" s="113">
        <v>2003</v>
      </c>
      <c r="F12" s="18" t="s">
        <v>13</v>
      </c>
      <c r="G12" s="18" t="s">
        <v>2486</v>
      </c>
    </row>
    <row r="13" spans="1:23">
      <c r="A13" s="8" t="str">
        <f t="shared" si="0"/>
        <v>RV_AB247419_Brazil_Dog_2005</v>
      </c>
      <c r="B13" s="18" t="s">
        <v>2521</v>
      </c>
      <c r="C13" s="18" t="s">
        <v>2522</v>
      </c>
      <c r="D13" s="113" t="s">
        <v>181</v>
      </c>
      <c r="E13" s="113">
        <v>2005</v>
      </c>
      <c r="F13" s="18" t="s">
        <v>13</v>
      </c>
      <c r="G13" s="18" t="s">
        <v>2486</v>
      </c>
    </row>
    <row r="14" spans="1:23">
      <c r="A14" s="8" t="str">
        <f t="shared" si="0"/>
        <v>RV_AB247420_Brazil_Dog_2005</v>
      </c>
      <c r="B14" s="18" t="s">
        <v>2523</v>
      </c>
      <c r="C14" s="18" t="s">
        <v>2524</v>
      </c>
      <c r="D14" s="113" t="s">
        <v>181</v>
      </c>
      <c r="E14" s="113">
        <v>2005</v>
      </c>
      <c r="F14" s="18" t="s">
        <v>13</v>
      </c>
      <c r="G14" s="18" t="s">
        <v>2486</v>
      </c>
    </row>
    <row r="15" spans="1:23">
      <c r="A15" s="8" t="str">
        <f t="shared" si="0"/>
        <v>RV_AB247445_Brazil_Dog_2005</v>
      </c>
      <c r="B15" s="18" t="s">
        <v>2525</v>
      </c>
      <c r="C15" s="18" t="s">
        <v>2526</v>
      </c>
      <c r="D15" s="113" t="s">
        <v>181</v>
      </c>
      <c r="E15" s="113">
        <v>2005</v>
      </c>
      <c r="F15" s="18" t="s">
        <v>13</v>
      </c>
      <c r="G15" s="18" t="s">
        <v>2486</v>
      </c>
    </row>
    <row r="16" spans="1:23">
      <c r="A16" s="8" t="str">
        <f t="shared" si="0"/>
        <v>RV_AB247446_Brazil_Dog_2005</v>
      </c>
      <c r="B16" s="18" t="s">
        <v>2527</v>
      </c>
      <c r="C16" s="18" t="s">
        <v>2528</v>
      </c>
      <c r="D16" s="113" t="s">
        <v>181</v>
      </c>
      <c r="E16" s="113">
        <v>2005</v>
      </c>
      <c r="F16" s="18" t="s">
        <v>13</v>
      </c>
      <c r="G16" s="18" t="s">
        <v>2486</v>
      </c>
    </row>
    <row r="17" spans="1:8">
      <c r="A17" s="8" t="str">
        <f t="shared" si="0"/>
        <v>RV_AB247447_Brazil_Dog_2005</v>
      </c>
      <c r="B17" s="18" t="s">
        <v>2529</v>
      </c>
      <c r="C17" s="18" t="s">
        <v>2530</v>
      </c>
      <c r="D17" s="113" t="s">
        <v>181</v>
      </c>
      <c r="E17" s="113">
        <v>2005</v>
      </c>
      <c r="F17" s="18" t="s">
        <v>13</v>
      </c>
      <c r="G17" s="18" t="s">
        <v>2486</v>
      </c>
    </row>
    <row r="18" spans="1:8">
      <c r="A18" s="8" t="str">
        <f t="shared" si="0"/>
        <v>RV_AB276308_Brazil_Dog_Unknown</v>
      </c>
      <c r="B18" s="18" t="s">
        <v>2535</v>
      </c>
      <c r="C18" s="18" t="s">
        <v>2533</v>
      </c>
      <c r="D18" s="113" t="s">
        <v>3413</v>
      </c>
      <c r="E18" s="113" t="s">
        <v>1425</v>
      </c>
      <c r="F18" s="18" t="s">
        <v>13</v>
      </c>
      <c r="G18" s="18" t="s">
        <v>2486</v>
      </c>
    </row>
    <row r="19" spans="1:8">
      <c r="A19" s="8" t="str">
        <f t="shared" ref="A19:A32" si="3">CONCATENATE("RV_",B19,"_",D19,"_",G19,"_",E19)</f>
        <v>RV_AB449211_Brazil_Dog_Unknown</v>
      </c>
      <c r="B19" s="18" t="s">
        <v>2549</v>
      </c>
      <c r="C19" s="18" t="s">
        <v>2531</v>
      </c>
      <c r="D19" s="113" t="s">
        <v>3413</v>
      </c>
      <c r="E19" s="113" t="s">
        <v>1425</v>
      </c>
      <c r="F19" s="18" t="s">
        <v>13</v>
      </c>
      <c r="G19" s="18" t="s">
        <v>2486</v>
      </c>
      <c r="H19" s="9"/>
    </row>
    <row r="20" spans="1:8">
      <c r="A20" s="8" t="str">
        <f t="shared" si="3"/>
        <v>RV_AB449212_Brazil_Dog_Unknown</v>
      </c>
      <c r="B20" s="18" t="s">
        <v>2550</v>
      </c>
      <c r="C20" s="18" t="s">
        <v>2532</v>
      </c>
      <c r="D20" s="113" t="s">
        <v>3413</v>
      </c>
      <c r="E20" s="113" t="s">
        <v>1425</v>
      </c>
      <c r="F20" s="18" t="s">
        <v>13</v>
      </c>
      <c r="G20" s="18" t="s">
        <v>2486</v>
      </c>
      <c r="H20" s="9"/>
    </row>
    <row r="21" spans="1:8">
      <c r="A21" s="8" t="str">
        <f t="shared" si="3"/>
        <v>RV_AB449213_Brazil_Dog_Unknown</v>
      </c>
      <c r="B21" s="18" t="s">
        <v>2551</v>
      </c>
      <c r="C21" s="18" t="s">
        <v>2534</v>
      </c>
      <c r="D21" s="113" t="s">
        <v>3413</v>
      </c>
      <c r="E21" s="113" t="s">
        <v>1425</v>
      </c>
      <c r="F21" s="18" t="s">
        <v>13</v>
      </c>
      <c r="G21" s="18" t="s">
        <v>2486</v>
      </c>
      <c r="H21" s="9"/>
    </row>
    <row r="22" spans="1:8">
      <c r="A22" s="8" t="str">
        <f t="shared" si="3"/>
        <v>RV_AB449214_Brazil_Dog_2003</v>
      </c>
      <c r="B22" s="18" t="s">
        <v>2552</v>
      </c>
      <c r="C22" s="18" t="s">
        <v>2514</v>
      </c>
      <c r="D22" s="113" t="s">
        <v>3413</v>
      </c>
      <c r="E22" s="113">
        <v>2003</v>
      </c>
      <c r="F22" s="18" t="s">
        <v>13</v>
      </c>
      <c r="G22" s="18" t="s">
        <v>2486</v>
      </c>
      <c r="H22" s="9"/>
    </row>
    <row r="23" spans="1:8">
      <c r="A23" s="8" t="str">
        <f t="shared" si="3"/>
        <v>RV_AF325467_Morocco_Dog_1987</v>
      </c>
      <c r="B23" s="18" t="s">
        <v>2553</v>
      </c>
      <c r="C23" s="18" t="s">
        <v>2554</v>
      </c>
      <c r="D23" s="113" t="s">
        <v>1334</v>
      </c>
      <c r="E23" s="113">
        <v>1987</v>
      </c>
      <c r="F23" s="18" t="s">
        <v>13</v>
      </c>
      <c r="G23" s="18" t="s">
        <v>2486</v>
      </c>
    </row>
    <row r="24" spans="1:8">
      <c r="A24" s="8" t="str">
        <f t="shared" si="3"/>
        <v>RV_AF325468_Morocco_Dog_1989</v>
      </c>
      <c r="B24" s="18" t="s">
        <v>2555</v>
      </c>
      <c r="C24" s="18" t="s">
        <v>2556</v>
      </c>
      <c r="D24" s="113" t="s">
        <v>1334</v>
      </c>
      <c r="E24" s="113">
        <v>1989</v>
      </c>
      <c r="F24" s="18" t="s">
        <v>13</v>
      </c>
      <c r="G24" s="18" t="s">
        <v>2486</v>
      </c>
    </row>
    <row r="25" spans="1:8">
      <c r="A25" s="8" t="str">
        <f t="shared" si="3"/>
        <v>RV_AF325470_Gabón_Dog_1986</v>
      </c>
      <c r="B25" s="18" t="s">
        <v>2557</v>
      </c>
      <c r="C25" s="18" t="s">
        <v>2558</v>
      </c>
      <c r="D25" s="113" t="s">
        <v>3414</v>
      </c>
      <c r="E25" s="113">
        <v>1986</v>
      </c>
      <c r="F25" s="18" t="s">
        <v>13</v>
      </c>
      <c r="G25" s="18" t="s">
        <v>2486</v>
      </c>
    </row>
    <row r="26" spans="1:8">
      <c r="A26" s="8" t="str">
        <f t="shared" si="3"/>
        <v>RV_AF325476_USA_Dog_1981</v>
      </c>
      <c r="B26" s="18" t="s">
        <v>2559</v>
      </c>
      <c r="C26" s="18" t="s">
        <v>2560</v>
      </c>
      <c r="D26" s="113" t="s">
        <v>180</v>
      </c>
      <c r="E26" s="113">
        <v>1981</v>
      </c>
      <c r="F26" s="18" t="s">
        <v>13</v>
      </c>
      <c r="G26" s="18" t="s">
        <v>2486</v>
      </c>
    </row>
    <row r="27" spans="1:8">
      <c r="A27" s="8" t="str">
        <f t="shared" si="3"/>
        <v>RV_AF325477_Mexico_Dog_1991</v>
      </c>
      <c r="B27" s="18" t="s">
        <v>2561</v>
      </c>
      <c r="C27" s="18" t="s">
        <v>2562</v>
      </c>
      <c r="D27" s="113" t="s">
        <v>19</v>
      </c>
      <c r="E27" s="113">
        <v>1991</v>
      </c>
      <c r="F27" s="18" t="s">
        <v>13</v>
      </c>
      <c r="G27" s="18" t="s">
        <v>2486</v>
      </c>
    </row>
    <row r="28" spans="1:8">
      <c r="A28" s="8" t="str">
        <f t="shared" si="3"/>
        <v>RV_AF325478_Madagascar_Dog_1985</v>
      </c>
      <c r="B28" s="18" t="s">
        <v>2563</v>
      </c>
      <c r="C28" s="18" t="s">
        <v>2564</v>
      </c>
      <c r="D28" s="113" t="s">
        <v>1170</v>
      </c>
      <c r="E28" s="113">
        <v>1985</v>
      </c>
      <c r="F28" s="18" t="s">
        <v>13</v>
      </c>
      <c r="G28" s="18" t="s">
        <v>2486</v>
      </c>
    </row>
    <row r="29" spans="1:8">
      <c r="A29" s="8" t="str">
        <f t="shared" si="3"/>
        <v>RV_AF325480_Nigeria_Dog_1990</v>
      </c>
      <c r="B29" s="18" t="s">
        <v>2565</v>
      </c>
      <c r="C29" s="18" t="s">
        <v>2566</v>
      </c>
      <c r="D29" s="113" t="s">
        <v>435</v>
      </c>
      <c r="E29" s="113">
        <v>1990</v>
      </c>
      <c r="F29" s="18" t="s">
        <v>13</v>
      </c>
      <c r="G29" s="18" t="s">
        <v>2486</v>
      </c>
    </row>
    <row r="30" spans="1:8">
      <c r="A30" s="8" t="str">
        <f t="shared" si="3"/>
        <v>RV_AF325484_FrenchGuyana_Dog_1986</v>
      </c>
      <c r="B30" s="18" t="s">
        <v>2567</v>
      </c>
      <c r="C30" s="18" t="s">
        <v>2568</v>
      </c>
      <c r="D30" s="113" t="s">
        <v>2484</v>
      </c>
      <c r="E30" s="113">
        <v>1986</v>
      </c>
      <c r="F30" s="18" t="s">
        <v>13</v>
      </c>
      <c r="G30" s="18" t="s">
        <v>2486</v>
      </c>
    </row>
    <row r="31" spans="1:8">
      <c r="A31" s="8" t="str">
        <f t="shared" si="3"/>
        <v>RV_AF325489_Nepal_Dog_1989</v>
      </c>
      <c r="B31" s="18" t="s">
        <v>2569</v>
      </c>
      <c r="C31" s="18" t="s">
        <v>2570</v>
      </c>
      <c r="D31" s="113" t="s">
        <v>426</v>
      </c>
      <c r="E31" s="113">
        <v>1989</v>
      </c>
      <c r="F31" s="18" t="s">
        <v>13</v>
      </c>
      <c r="G31" s="18" t="s">
        <v>2486</v>
      </c>
    </row>
    <row r="32" spans="1:8">
      <c r="A32" s="8" t="str">
        <f t="shared" si="3"/>
        <v>RV_AY237121_India_Dog_1998</v>
      </c>
      <c r="B32" s="18" t="s">
        <v>2572</v>
      </c>
      <c r="C32" s="18" t="s">
        <v>2573</v>
      </c>
      <c r="D32" s="113" t="s">
        <v>365</v>
      </c>
      <c r="E32" s="113">
        <v>1998</v>
      </c>
      <c r="F32" s="18" t="s">
        <v>13</v>
      </c>
      <c r="G32" s="18" t="s">
        <v>2486</v>
      </c>
    </row>
    <row r="33" spans="1:7">
      <c r="A33" s="8" t="str">
        <f t="shared" ref="A33:A37" si="4">CONCATENATE("RV_",B33,"_",D33,"_",G33,"_",E33)</f>
        <v>RV_AY987478_India_Dog_1999</v>
      </c>
      <c r="B33" s="95" t="s">
        <v>3349</v>
      </c>
      <c r="C33" s="18" t="s">
        <v>2577</v>
      </c>
      <c r="D33" s="113" t="s">
        <v>365</v>
      </c>
      <c r="E33" s="113">
        <v>1999</v>
      </c>
      <c r="F33" s="18" t="s">
        <v>13</v>
      </c>
      <c r="G33" s="18" t="s">
        <v>2486</v>
      </c>
    </row>
    <row r="34" spans="1:7">
      <c r="A34" s="8" t="str">
        <f t="shared" si="4"/>
        <v>RV_DQ076093_SouthKorea_Dog_2002</v>
      </c>
      <c r="B34" s="95" t="s">
        <v>3345</v>
      </c>
      <c r="C34" s="18" t="s">
        <v>2578</v>
      </c>
      <c r="D34" s="113" t="s">
        <v>806</v>
      </c>
      <c r="E34" s="113">
        <v>2002</v>
      </c>
      <c r="F34" s="18" t="s">
        <v>13</v>
      </c>
      <c r="G34" s="18" t="s">
        <v>2486</v>
      </c>
    </row>
    <row r="35" spans="1:7">
      <c r="A35" s="8" t="str">
        <f t="shared" si="4"/>
        <v>RV_DQ076100_SouthKorea_Dog_1999</v>
      </c>
      <c r="B35" s="95" t="s">
        <v>3346</v>
      </c>
      <c r="C35" s="18" t="s">
        <v>2579</v>
      </c>
      <c r="D35" s="113" t="s">
        <v>806</v>
      </c>
      <c r="E35" s="113">
        <v>1999</v>
      </c>
      <c r="F35" s="18" t="s">
        <v>13</v>
      </c>
      <c r="G35" s="18" t="s">
        <v>2486</v>
      </c>
    </row>
    <row r="36" spans="1:7">
      <c r="A36" s="8" t="str">
        <f t="shared" si="4"/>
        <v>RV_DQ076101_SouthKorea_Dog_1999</v>
      </c>
      <c r="B36" s="95" t="s">
        <v>3347</v>
      </c>
      <c r="C36" s="18" t="s">
        <v>2580</v>
      </c>
      <c r="D36" s="113" t="s">
        <v>806</v>
      </c>
      <c r="E36" s="113">
        <v>1999</v>
      </c>
      <c r="F36" s="18" t="s">
        <v>13</v>
      </c>
      <c r="G36" s="18" t="s">
        <v>2486</v>
      </c>
    </row>
    <row r="37" spans="1:7">
      <c r="A37" s="8" t="str">
        <f t="shared" si="4"/>
        <v>RV_DQ076104_SouthKorea_Dog_2002</v>
      </c>
      <c r="B37" s="95" t="s">
        <v>3348</v>
      </c>
      <c r="C37" s="18" t="s">
        <v>2581</v>
      </c>
      <c r="D37" s="18" t="s">
        <v>806</v>
      </c>
      <c r="E37" s="18">
        <v>2002</v>
      </c>
      <c r="F37" s="18" t="s">
        <v>13</v>
      </c>
      <c r="G37" s="18" t="s">
        <v>2486</v>
      </c>
    </row>
    <row r="38" spans="1:7">
      <c r="A38" s="8" t="str">
        <f t="shared" ref="A38:A66" si="5">CONCATENATE("RV_",B38,"_",D38,"_",G38,"_",E38)</f>
        <v>RV_DQ849044_China_Dog_2004</v>
      </c>
      <c r="B38" s="18" t="s">
        <v>3239</v>
      </c>
      <c r="C38" s="18" t="s">
        <v>2622</v>
      </c>
      <c r="D38" s="18" t="s">
        <v>18</v>
      </c>
      <c r="E38" s="18">
        <v>2004</v>
      </c>
      <c r="F38" s="18" t="s">
        <v>13</v>
      </c>
      <c r="G38" s="18" t="s">
        <v>2486</v>
      </c>
    </row>
    <row r="39" spans="1:7">
      <c r="A39" s="8" t="str">
        <f t="shared" si="5"/>
        <v>RV_DQ849045_China_Dog_2004</v>
      </c>
      <c r="B39" s="18" t="s">
        <v>3240</v>
      </c>
      <c r="C39" s="18" t="s">
        <v>2623</v>
      </c>
      <c r="D39" s="18" t="s">
        <v>18</v>
      </c>
      <c r="E39" s="18">
        <v>2004</v>
      </c>
      <c r="F39" s="18" t="s">
        <v>13</v>
      </c>
      <c r="G39" s="18" t="s">
        <v>2486</v>
      </c>
    </row>
    <row r="40" spans="1:7">
      <c r="A40" s="8" t="str">
        <f t="shared" si="5"/>
        <v>RV_DQ849046_China_Dog_2004</v>
      </c>
      <c r="B40" s="18" t="s">
        <v>3241</v>
      </c>
      <c r="C40" s="18" t="s">
        <v>2624</v>
      </c>
      <c r="D40" s="18" t="s">
        <v>18</v>
      </c>
      <c r="E40" s="18">
        <v>2004</v>
      </c>
      <c r="F40" s="18" t="s">
        <v>13</v>
      </c>
      <c r="G40" s="18" t="s">
        <v>2486</v>
      </c>
    </row>
    <row r="41" spans="1:7">
      <c r="A41" s="8" t="str">
        <f t="shared" si="5"/>
        <v>RV_DQ849047_China_Dog_2004</v>
      </c>
      <c r="B41" s="18" t="s">
        <v>3242</v>
      </c>
      <c r="C41" s="18" t="s">
        <v>2625</v>
      </c>
      <c r="D41" s="18" t="s">
        <v>18</v>
      </c>
      <c r="E41" s="18">
        <v>2004</v>
      </c>
      <c r="F41" s="18" t="s">
        <v>13</v>
      </c>
      <c r="G41" s="18" t="s">
        <v>2486</v>
      </c>
    </row>
    <row r="42" spans="1:7">
      <c r="A42" s="8" t="str">
        <f t="shared" si="5"/>
        <v>RV_DQ849048_China_Dog_2004</v>
      </c>
      <c r="B42" s="18" t="s">
        <v>3243</v>
      </c>
      <c r="C42" s="18" t="s">
        <v>2626</v>
      </c>
      <c r="D42" s="18" t="s">
        <v>18</v>
      </c>
      <c r="E42" s="18">
        <v>2004</v>
      </c>
      <c r="F42" s="18" t="s">
        <v>13</v>
      </c>
      <c r="G42" s="18" t="s">
        <v>2486</v>
      </c>
    </row>
    <row r="43" spans="1:7">
      <c r="A43" s="8" t="str">
        <f t="shared" si="5"/>
        <v>RV_DQ849049_China_Dog_2004</v>
      </c>
      <c r="B43" s="18" t="s">
        <v>3244</v>
      </c>
      <c r="C43" s="18" t="s">
        <v>2627</v>
      </c>
      <c r="D43" s="18" t="s">
        <v>18</v>
      </c>
      <c r="E43" s="18">
        <v>2004</v>
      </c>
      <c r="F43" s="18" t="s">
        <v>13</v>
      </c>
      <c r="G43" s="18" t="s">
        <v>2486</v>
      </c>
    </row>
    <row r="44" spans="1:7">
      <c r="A44" s="8" t="str">
        <f t="shared" si="5"/>
        <v>RV_DQ849050_China_Dog_2004</v>
      </c>
      <c r="B44" s="18" t="s">
        <v>3245</v>
      </c>
      <c r="C44" s="18" t="s">
        <v>2628</v>
      </c>
      <c r="D44" s="18" t="s">
        <v>18</v>
      </c>
      <c r="E44" s="18">
        <v>2004</v>
      </c>
      <c r="F44" s="18" t="s">
        <v>13</v>
      </c>
      <c r="G44" s="18" t="s">
        <v>2486</v>
      </c>
    </row>
    <row r="45" spans="1:7">
      <c r="A45" s="8" t="str">
        <f t="shared" si="5"/>
        <v>RV_DQ849051_China_Dog_2004</v>
      </c>
      <c r="B45" s="18" t="s">
        <v>3246</v>
      </c>
      <c r="C45" s="18" t="s">
        <v>2629</v>
      </c>
      <c r="D45" s="18" t="s">
        <v>18</v>
      </c>
      <c r="E45" s="18">
        <v>2004</v>
      </c>
      <c r="F45" s="18" t="s">
        <v>13</v>
      </c>
      <c r="G45" s="18" t="s">
        <v>2486</v>
      </c>
    </row>
    <row r="46" spans="1:7">
      <c r="A46" s="8" t="str">
        <f t="shared" si="5"/>
        <v>RV_DQ849052_China_Dog_2004</v>
      </c>
      <c r="B46" s="18" t="s">
        <v>3247</v>
      </c>
      <c r="C46" s="18" t="s">
        <v>2630</v>
      </c>
      <c r="D46" s="18" t="s">
        <v>18</v>
      </c>
      <c r="E46" s="18">
        <v>2004</v>
      </c>
      <c r="F46" s="18" t="s">
        <v>13</v>
      </c>
      <c r="G46" s="18" t="s">
        <v>2486</v>
      </c>
    </row>
    <row r="47" spans="1:7">
      <c r="A47" s="8" t="str">
        <f t="shared" si="5"/>
        <v>RV_DQ849053_China_Dog_2004</v>
      </c>
      <c r="B47" s="18" t="s">
        <v>3248</v>
      </c>
      <c r="C47" s="18" t="s">
        <v>2631</v>
      </c>
      <c r="D47" s="18" t="s">
        <v>18</v>
      </c>
      <c r="E47" s="18">
        <v>2004</v>
      </c>
      <c r="F47" s="18" t="s">
        <v>13</v>
      </c>
      <c r="G47" s="18" t="s">
        <v>2486</v>
      </c>
    </row>
    <row r="48" spans="1:7">
      <c r="A48" s="8" t="str">
        <f t="shared" si="5"/>
        <v>RV_DQ849054_China_Dog_2005</v>
      </c>
      <c r="B48" s="18" t="s">
        <v>3249</v>
      </c>
      <c r="C48" s="18" t="s">
        <v>2632</v>
      </c>
      <c r="D48" s="18" t="s">
        <v>18</v>
      </c>
      <c r="E48" s="18">
        <v>2005</v>
      </c>
      <c r="F48" s="18" t="s">
        <v>13</v>
      </c>
      <c r="G48" s="18" t="s">
        <v>2486</v>
      </c>
    </row>
    <row r="49" spans="1:7">
      <c r="A49" s="8" t="str">
        <f t="shared" si="5"/>
        <v>RV_DQ849055_China_Dog_2005</v>
      </c>
      <c r="B49" s="18" t="s">
        <v>3250</v>
      </c>
      <c r="C49" s="18" t="s">
        <v>2633</v>
      </c>
      <c r="D49" s="18" t="s">
        <v>18</v>
      </c>
      <c r="E49" s="18">
        <v>2005</v>
      </c>
      <c r="F49" s="18" t="s">
        <v>13</v>
      </c>
      <c r="G49" s="18" t="s">
        <v>2486</v>
      </c>
    </row>
    <row r="50" spans="1:7">
      <c r="A50" s="8" t="str">
        <f t="shared" si="5"/>
        <v>RV_DQ849056_China_Dog_2004</v>
      </c>
      <c r="B50" s="18" t="s">
        <v>3251</v>
      </c>
      <c r="C50" s="18" t="s">
        <v>2634</v>
      </c>
      <c r="D50" s="18" t="s">
        <v>18</v>
      </c>
      <c r="E50" s="18">
        <v>2004</v>
      </c>
      <c r="F50" s="18" t="s">
        <v>13</v>
      </c>
      <c r="G50" s="18" t="s">
        <v>2486</v>
      </c>
    </row>
    <row r="51" spans="1:7">
      <c r="A51" s="8" t="str">
        <f t="shared" si="5"/>
        <v>RV_DQ849057_China_Dog_2005</v>
      </c>
      <c r="B51" s="18" t="s">
        <v>3252</v>
      </c>
      <c r="C51" s="18" t="s">
        <v>2635</v>
      </c>
      <c r="D51" s="18" t="s">
        <v>18</v>
      </c>
      <c r="E51" s="18">
        <v>2005</v>
      </c>
      <c r="F51" s="18" t="s">
        <v>13</v>
      </c>
      <c r="G51" s="18" t="s">
        <v>2486</v>
      </c>
    </row>
    <row r="52" spans="1:7">
      <c r="A52" s="8" t="str">
        <f t="shared" si="5"/>
        <v>RV_DQ849058_China_Dog_2005</v>
      </c>
      <c r="B52" s="18" t="s">
        <v>3253</v>
      </c>
      <c r="C52" s="18" t="s">
        <v>2636</v>
      </c>
      <c r="D52" s="18" t="s">
        <v>18</v>
      </c>
      <c r="E52" s="18">
        <v>2005</v>
      </c>
      <c r="F52" s="18" t="s">
        <v>13</v>
      </c>
      <c r="G52" s="18" t="s">
        <v>2486</v>
      </c>
    </row>
    <row r="53" spans="1:7">
      <c r="A53" s="8" t="str">
        <f t="shared" si="5"/>
        <v>RV_DQ849059_China_Dog_2005</v>
      </c>
      <c r="B53" s="18" t="s">
        <v>3254</v>
      </c>
      <c r="C53" s="18" t="s">
        <v>2639</v>
      </c>
      <c r="D53" s="18" t="s">
        <v>18</v>
      </c>
      <c r="E53" s="18">
        <v>2005</v>
      </c>
      <c r="F53" s="18" t="s">
        <v>13</v>
      </c>
      <c r="G53" s="18" t="s">
        <v>2486</v>
      </c>
    </row>
    <row r="54" spans="1:7">
      <c r="A54" s="8" t="str">
        <f t="shared" si="5"/>
        <v>RV_DQ849060_China_Dog_2005</v>
      </c>
      <c r="B54" s="18" t="s">
        <v>3255</v>
      </c>
      <c r="C54" s="18" t="s">
        <v>2640</v>
      </c>
      <c r="D54" s="18" t="s">
        <v>18</v>
      </c>
      <c r="E54" s="18">
        <v>2005</v>
      </c>
      <c r="F54" s="18" t="s">
        <v>13</v>
      </c>
      <c r="G54" s="18" t="s">
        <v>2486</v>
      </c>
    </row>
    <row r="55" spans="1:7">
      <c r="A55" s="8" t="str">
        <f t="shared" si="5"/>
        <v>RV_DQ849061_China_Dog_2005</v>
      </c>
      <c r="B55" s="18" t="s">
        <v>3256</v>
      </c>
      <c r="C55" s="18" t="s">
        <v>2638</v>
      </c>
      <c r="D55" s="18" t="s">
        <v>18</v>
      </c>
      <c r="E55" s="18">
        <v>2005</v>
      </c>
      <c r="F55" s="18" t="s">
        <v>13</v>
      </c>
      <c r="G55" s="18" t="s">
        <v>2486</v>
      </c>
    </row>
    <row r="56" spans="1:7">
      <c r="A56" s="8" t="str">
        <f t="shared" si="5"/>
        <v>RV_DQ849062_China_Dog_2005</v>
      </c>
      <c r="B56" s="18" t="s">
        <v>3257</v>
      </c>
      <c r="C56" s="18" t="s">
        <v>2637</v>
      </c>
      <c r="D56" s="18" t="s">
        <v>18</v>
      </c>
      <c r="E56" s="18">
        <v>2005</v>
      </c>
      <c r="F56" s="18" t="s">
        <v>13</v>
      </c>
      <c r="G56" s="18" t="s">
        <v>2486</v>
      </c>
    </row>
    <row r="57" spans="1:7">
      <c r="A57" s="8" t="str">
        <f t="shared" si="5"/>
        <v>RV_DQ849064_China_Dog_2004</v>
      </c>
      <c r="B57" s="18" t="s">
        <v>3258</v>
      </c>
      <c r="C57" s="18" t="s">
        <v>2645</v>
      </c>
      <c r="D57" s="18" t="s">
        <v>18</v>
      </c>
      <c r="E57" s="18">
        <v>2004</v>
      </c>
      <c r="F57" s="18" t="s">
        <v>13</v>
      </c>
      <c r="G57" s="18" t="s">
        <v>2486</v>
      </c>
    </row>
    <row r="58" spans="1:7">
      <c r="A58" s="8" t="str">
        <f t="shared" si="5"/>
        <v>RV_DQ849065_China_Dog_2005</v>
      </c>
      <c r="B58" s="18" t="s">
        <v>3259</v>
      </c>
      <c r="C58" s="18" t="s">
        <v>2641</v>
      </c>
      <c r="D58" s="18" t="s">
        <v>18</v>
      </c>
      <c r="E58" s="18">
        <v>2005</v>
      </c>
      <c r="F58" s="18" t="s">
        <v>13</v>
      </c>
      <c r="G58" s="18" t="s">
        <v>2486</v>
      </c>
    </row>
    <row r="59" spans="1:7">
      <c r="A59" s="8" t="str">
        <f t="shared" si="5"/>
        <v>RV_DQ849066_China_Dog_2005</v>
      </c>
      <c r="B59" s="18" t="s">
        <v>3260</v>
      </c>
      <c r="C59" s="18" t="s">
        <v>2642</v>
      </c>
      <c r="D59" s="18" t="s">
        <v>18</v>
      </c>
      <c r="E59" s="18">
        <v>2005</v>
      </c>
      <c r="F59" s="18" t="s">
        <v>13</v>
      </c>
      <c r="G59" s="18" t="s">
        <v>2486</v>
      </c>
    </row>
    <row r="60" spans="1:7">
      <c r="A60" s="8" t="str">
        <f t="shared" si="5"/>
        <v>RV_DQ849067_China_Dog_2005</v>
      </c>
      <c r="B60" s="18" t="s">
        <v>3261</v>
      </c>
      <c r="C60" s="18" t="s">
        <v>2643</v>
      </c>
      <c r="D60" s="18" t="s">
        <v>18</v>
      </c>
      <c r="E60" s="18">
        <v>2005</v>
      </c>
      <c r="F60" s="18" t="s">
        <v>13</v>
      </c>
      <c r="G60" s="18" t="s">
        <v>2486</v>
      </c>
    </row>
    <row r="61" spans="1:7">
      <c r="A61" s="8" t="str">
        <f t="shared" si="5"/>
        <v>RV_DQ849068_China_Dog_2005</v>
      </c>
      <c r="B61" s="18" t="s">
        <v>3262</v>
      </c>
      <c r="C61" s="18" t="s">
        <v>2644</v>
      </c>
      <c r="D61" s="18" t="s">
        <v>18</v>
      </c>
      <c r="E61" s="18">
        <v>2005</v>
      </c>
      <c r="F61" s="18" t="s">
        <v>13</v>
      </c>
      <c r="G61" s="18" t="s">
        <v>2486</v>
      </c>
    </row>
    <row r="62" spans="1:7">
      <c r="A62" s="8" t="str">
        <f t="shared" si="5"/>
        <v>RV_DQ849069_China_Dog_1997</v>
      </c>
      <c r="B62" s="18" t="s">
        <v>3263</v>
      </c>
      <c r="C62" s="18" t="s">
        <v>2646</v>
      </c>
      <c r="D62" s="18" t="s">
        <v>18</v>
      </c>
      <c r="E62" s="18">
        <v>1997</v>
      </c>
      <c r="F62" s="18" t="s">
        <v>13</v>
      </c>
      <c r="G62" s="18" t="s">
        <v>2486</v>
      </c>
    </row>
    <row r="63" spans="1:7">
      <c r="A63" s="8" t="str">
        <f t="shared" si="5"/>
        <v>RV_DQ849070_China_Dog_1997</v>
      </c>
      <c r="B63" s="18" t="s">
        <v>3264</v>
      </c>
      <c r="C63" s="18" t="s">
        <v>2647</v>
      </c>
      <c r="D63" s="18" t="s">
        <v>18</v>
      </c>
      <c r="E63" s="18">
        <v>1997</v>
      </c>
      <c r="F63" s="18" t="s">
        <v>13</v>
      </c>
      <c r="G63" s="18" t="s">
        <v>2486</v>
      </c>
    </row>
    <row r="64" spans="1:7">
      <c r="A64" s="8" t="str">
        <f t="shared" si="5"/>
        <v>RV_DQ849071_China_Dog_1994</v>
      </c>
      <c r="B64" s="18" t="s">
        <v>3265</v>
      </c>
      <c r="C64" s="18" t="s">
        <v>2648</v>
      </c>
      <c r="D64" s="18" t="s">
        <v>18</v>
      </c>
      <c r="E64" s="18">
        <v>1994</v>
      </c>
      <c r="F64" s="18" t="s">
        <v>13</v>
      </c>
      <c r="G64" s="18" t="s">
        <v>2486</v>
      </c>
    </row>
    <row r="65" spans="1:7">
      <c r="A65" s="8" t="str">
        <f t="shared" si="5"/>
        <v>RV_DQ849072_China_Dog_1992</v>
      </c>
      <c r="B65" s="18" t="s">
        <v>3266</v>
      </c>
      <c r="C65" s="18" t="s">
        <v>2649</v>
      </c>
      <c r="D65" s="18" t="s">
        <v>18</v>
      </c>
      <c r="E65" s="18">
        <v>1992</v>
      </c>
      <c r="F65" s="18" t="s">
        <v>13</v>
      </c>
      <c r="G65" s="18" t="s">
        <v>2486</v>
      </c>
    </row>
    <row r="66" spans="1:7">
      <c r="A66" s="8" t="str">
        <f t="shared" si="5"/>
        <v>RV_DQ849073_China_Dog_1989</v>
      </c>
      <c r="B66" s="18" t="s">
        <v>3267</v>
      </c>
      <c r="C66" s="18" t="s">
        <v>2650</v>
      </c>
      <c r="D66" s="18" t="s">
        <v>18</v>
      </c>
      <c r="E66" s="18">
        <v>1989</v>
      </c>
      <c r="F66" s="18" t="s">
        <v>13</v>
      </c>
      <c r="G66" s="18" t="s">
        <v>2486</v>
      </c>
    </row>
    <row r="67" spans="1:7">
      <c r="A67" s="8" t="str">
        <f t="shared" ref="A67:A98" si="6">CONCATENATE("RV_",B67,"_",D67,"_",G67,"_",E67)</f>
        <v>RV_EU008924_China_Dog_2008</v>
      </c>
      <c r="B67" s="18" t="s">
        <v>2680</v>
      </c>
      <c r="C67" s="18" t="s">
        <v>2671</v>
      </c>
      <c r="D67" s="18" t="s">
        <v>18</v>
      </c>
      <c r="E67" s="18">
        <v>2008</v>
      </c>
      <c r="F67" s="18" t="s">
        <v>13</v>
      </c>
      <c r="G67" s="18" t="s">
        <v>2486</v>
      </c>
    </row>
    <row r="68" spans="1:7">
      <c r="A68" s="8" t="str">
        <f t="shared" si="6"/>
        <v>RV_EU008925_China_Dog_2008</v>
      </c>
      <c r="B68" s="18" t="s">
        <v>2681</v>
      </c>
      <c r="C68" s="18" t="s">
        <v>2673</v>
      </c>
      <c r="D68" s="18" t="s">
        <v>18</v>
      </c>
      <c r="E68" s="18">
        <v>2008</v>
      </c>
      <c r="F68" s="18" t="s">
        <v>13</v>
      </c>
      <c r="G68" s="18" t="s">
        <v>2486</v>
      </c>
    </row>
    <row r="69" spans="1:7">
      <c r="A69" s="8" t="str">
        <f t="shared" si="6"/>
        <v>RV_EU008926_China_Dog_2008</v>
      </c>
      <c r="B69" s="18" t="s">
        <v>2682</v>
      </c>
      <c r="C69" s="18" t="s">
        <v>2675</v>
      </c>
      <c r="D69" s="18" t="s">
        <v>18</v>
      </c>
      <c r="E69" s="18">
        <v>2008</v>
      </c>
      <c r="F69" s="18" t="s">
        <v>13</v>
      </c>
      <c r="G69" s="18" t="s">
        <v>2486</v>
      </c>
    </row>
    <row r="70" spans="1:7">
      <c r="A70" s="8" t="str">
        <f t="shared" si="6"/>
        <v>RV_EU008927_Tunisia_Dog_2002</v>
      </c>
      <c r="B70" s="18" t="s">
        <v>2683</v>
      </c>
      <c r="C70" s="18" t="s">
        <v>2684</v>
      </c>
      <c r="D70" s="18" t="s">
        <v>1326</v>
      </c>
      <c r="E70" s="18">
        <v>2002</v>
      </c>
      <c r="F70" s="18" t="s">
        <v>13</v>
      </c>
      <c r="G70" s="18" t="s">
        <v>2486</v>
      </c>
    </row>
    <row r="71" spans="1:7">
      <c r="A71" s="8" t="str">
        <f t="shared" si="6"/>
        <v>RV_EU008928_Tunisia_Dog_2000</v>
      </c>
      <c r="B71" s="18" t="s">
        <v>2685</v>
      </c>
      <c r="C71" s="18" t="s">
        <v>2686</v>
      </c>
      <c r="D71" s="18" t="s">
        <v>1326</v>
      </c>
      <c r="E71" s="18">
        <v>2000</v>
      </c>
      <c r="F71" s="18" t="s">
        <v>13</v>
      </c>
      <c r="G71" s="18" t="s">
        <v>2486</v>
      </c>
    </row>
    <row r="72" spans="1:7">
      <c r="A72" s="8" t="str">
        <f t="shared" si="6"/>
        <v>RV_EU086128_Afghanistan_Dog_2004</v>
      </c>
      <c r="B72" s="18" t="s">
        <v>2687</v>
      </c>
      <c r="C72" s="18" t="s">
        <v>2688</v>
      </c>
      <c r="D72" s="18" t="s">
        <v>2689</v>
      </c>
      <c r="E72" s="18">
        <v>2004</v>
      </c>
      <c r="F72" s="18" t="s">
        <v>13</v>
      </c>
      <c r="G72" s="18" t="s">
        <v>2486</v>
      </c>
    </row>
    <row r="73" spans="1:7">
      <c r="A73" s="8" t="str">
        <f t="shared" si="6"/>
        <v>RV_EU086129_Myanmar_Dog_1999</v>
      </c>
      <c r="B73" s="18" t="s">
        <v>2690</v>
      </c>
      <c r="C73" s="18" t="s">
        <v>2691</v>
      </c>
      <c r="D73" s="18" t="s">
        <v>2692</v>
      </c>
      <c r="E73" s="18">
        <v>1999</v>
      </c>
      <c r="F73" s="18" t="s">
        <v>13</v>
      </c>
      <c r="G73" s="18" t="s">
        <v>2486</v>
      </c>
    </row>
    <row r="74" spans="1:7">
      <c r="A74" s="8" t="str">
        <f t="shared" si="6"/>
        <v>RV_EU086130_Cambodia_Dog_1999</v>
      </c>
      <c r="B74" s="18" t="s">
        <v>2693</v>
      </c>
      <c r="C74" s="18" t="s">
        <v>2694</v>
      </c>
      <c r="D74" s="18" t="s">
        <v>2695</v>
      </c>
      <c r="E74" s="18">
        <v>1999</v>
      </c>
      <c r="F74" s="18" t="s">
        <v>13</v>
      </c>
      <c r="G74" s="18" t="s">
        <v>2486</v>
      </c>
    </row>
    <row r="75" spans="1:7">
      <c r="A75" s="8" t="str">
        <f t="shared" si="6"/>
        <v>RV_EU086131_Cambodia_Dog_1998</v>
      </c>
      <c r="B75" s="18" t="s">
        <v>2696</v>
      </c>
      <c r="C75" s="18" t="s">
        <v>2576</v>
      </c>
      <c r="D75" s="18" t="s">
        <v>2695</v>
      </c>
      <c r="E75" s="18">
        <v>1998</v>
      </c>
      <c r="F75" s="18" t="s">
        <v>13</v>
      </c>
      <c r="G75" s="18" t="s">
        <v>2486</v>
      </c>
    </row>
    <row r="76" spans="1:7">
      <c r="A76" s="8" t="str">
        <f t="shared" si="6"/>
        <v>RV_EU086132_Cambodia_Dog_1998</v>
      </c>
      <c r="B76" s="18" t="s">
        <v>2697</v>
      </c>
      <c r="C76" s="18" t="s">
        <v>2698</v>
      </c>
      <c r="D76" s="18" t="s">
        <v>2695</v>
      </c>
      <c r="E76" s="18">
        <v>1998</v>
      </c>
      <c r="F76" s="18" t="s">
        <v>13</v>
      </c>
      <c r="G76" s="18" t="s">
        <v>2486</v>
      </c>
    </row>
    <row r="77" spans="1:7">
      <c r="A77" s="8" t="str">
        <f t="shared" si="6"/>
        <v>RV_EU086133_Cambodia_Dog_1999</v>
      </c>
      <c r="B77" s="18" t="s">
        <v>2699</v>
      </c>
      <c r="C77" s="18" t="s">
        <v>2700</v>
      </c>
      <c r="D77" s="18" t="s">
        <v>2695</v>
      </c>
      <c r="E77" s="18">
        <v>1999</v>
      </c>
      <c r="F77" s="18" t="s">
        <v>13</v>
      </c>
      <c r="G77" s="18" t="s">
        <v>2486</v>
      </c>
    </row>
    <row r="78" spans="1:7">
      <c r="A78" s="8" t="str">
        <f t="shared" si="6"/>
        <v>RV_EU086134_Cambodia_Dog_1998</v>
      </c>
      <c r="B78" s="18" t="s">
        <v>2701</v>
      </c>
      <c r="C78" s="18" t="s">
        <v>2702</v>
      </c>
      <c r="D78" s="18" t="s">
        <v>2695</v>
      </c>
      <c r="E78" s="18">
        <v>1998</v>
      </c>
      <c r="F78" s="18" t="s">
        <v>13</v>
      </c>
      <c r="G78" s="18" t="s">
        <v>2486</v>
      </c>
    </row>
    <row r="79" spans="1:7">
      <c r="A79" s="8" t="str">
        <f t="shared" si="6"/>
        <v>RV_EU086135_China_Dog_1998</v>
      </c>
      <c r="B79" s="18" t="s">
        <v>2703</v>
      </c>
      <c r="C79" s="18" t="s">
        <v>2704</v>
      </c>
      <c r="D79" s="18" t="s">
        <v>18</v>
      </c>
      <c r="E79" s="18">
        <v>1998</v>
      </c>
      <c r="F79" s="18" t="s">
        <v>13</v>
      </c>
      <c r="G79" s="18" t="s">
        <v>2486</v>
      </c>
    </row>
    <row r="80" spans="1:7">
      <c r="A80" s="8" t="str">
        <f t="shared" si="6"/>
        <v>RV_EU086136_China_Dog_1997</v>
      </c>
      <c r="B80" s="18" t="s">
        <v>2705</v>
      </c>
      <c r="C80" s="18" t="s">
        <v>2706</v>
      </c>
      <c r="D80" s="18" t="s">
        <v>18</v>
      </c>
      <c r="E80" s="18">
        <v>1997</v>
      </c>
      <c r="F80" s="18" t="s">
        <v>13</v>
      </c>
      <c r="G80" s="18" t="s">
        <v>2486</v>
      </c>
    </row>
    <row r="81" spans="1:7">
      <c r="A81" s="8" t="str">
        <f t="shared" si="6"/>
        <v>RV_EU086137_China_Dog_1997</v>
      </c>
      <c r="B81" s="18" t="s">
        <v>2707</v>
      </c>
      <c r="C81" s="18" t="s">
        <v>2708</v>
      </c>
      <c r="D81" s="18" t="s">
        <v>18</v>
      </c>
      <c r="E81" s="18">
        <v>1997</v>
      </c>
      <c r="F81" s="18" t="s">
        <v>13</v>
      </c>
      <c r="G81" s="18" t="s">
        <v>2486</v>
      </c>
    </row>
    <row r="82" spans="1:7">
      <c r="A82" s="8" t="str">
        <f t="shared" si="6"/>
        <v>RV_EU086138_China_Dog_1992</v>
      </c>
      <c r="B82" s="18" t="s">
        <v>2709</v>
      </c>
      <c r="C82" s="18" t="s">
        <v>2710</v>
      </c>
      <c r="D82" s="18" t="s">
        <v>18</v>
      </c>
      <c r="E82" s="18">
        <v>1992</v>
      </c>
      <c r="F82" s="18" t="s">
        <v>13</v>
      </c>
      <c r="G82" s="18" t="s">
        <v>2486</v>
      </c>
    </row>
    <row r="83" spans="1:7">
      <c r="A83" s="8" t="str">
        <f t="shared" si="6"/>
        <v>RV_EU086140_China_Dog_1987</v>
      </c>
      <c r="B83" s="18" t="s">
        <v>2711</v>
      </c>
      <c r="C83" s="18" t="s">
        <v>2712</v>
      </c>
      <c r="D83" s="18" t="s">
        <v>18</v>
      </c>
      <c r="E83" s="18">
        <v>1987</v>
      </c>
      <c r="F83" s="18" t="s">
        <v>13</v>
      </c>
      <c r="G83" s="18" t="s">
        <v>2486</v>
      </c>
    </row>
    <row r="84" spans="1:7">
      <c r="A84" s="8" t="str">
        <f t="shared" si="6"/>
        <v>RV_EU086141_China_Dog_1989</v>
      </c>
      <c r="B84" s="18" t="s">
        <v>2713</v>
      </c>
      <c r="C84" s="18" t="s">
        <v>2714</v>
      </c>
      <c r="D84" s="18" t="s">
        <v>18</v>
      </c>
      <c r="E84" s="18">
        <v>1989</v>
      </c>
      <c r="F84" s="18" t="s">
        <v>13</v>
      </c>
      <c r="G84" s="18" t="s">
        <v>2486</v>
      </c>
    </row>
    <row r="85" spans="1:7">
      <c r="A85" s="8" t="str">
        <f t="shared" si="6"/>
        <v>RV_EU086142_China_Dog_1989</v>
      </c>
      <c r="B85" s="18" t="s">
        <v>2715</v>
      </c>
      <c r="C85" s="18" t="s">
        <v>2716</v>
      </c>
      <c r="D85" s="18" t="s">
        <v>18</v>
      </c>
      <c r="E85" s="18">
        <v>1989</v>
      </c>
      <c r="F85" s="18" t="s">
        <v>13</v>
      </c>
      <c r="G85" s="18" t="s">
        <v>2486</v>
      </c>
    </row>
    <row r="86" spans="1:7">
      <c r="A86" s="8" t="str">
        <f t="shared" si="6"/>
        <v>RV_EU086143_China_Dog_1989</v>
      </c>
      <c r="B86" s="18" t="s">
        <v>2717</v>
      </c>
      <c r="C86" s="18" t="s">
        <v>2718</v>
      </c>
      <c r="D86" s="18" t="s">
        <v>18</v>
      </c>
      <c r="E86" s="18">
        <v>1989</v>
      </c>
      <c r="F86" s="18" t="s">
        <v>13</v>
      </c>
      <c r="G86" s="18" t="s">
        <v>2486</v>
      </c>
    </row>
    <row r="87" spans="1:7">
      <c r="A87" s="8" t="str">
        <f t="shared" si="6"/>
        <v>RV_EU086144_China_Dog_1994</v>
      </c>
      <c r="B87" s="18" t="s">
        <v>2719</v>
      </c>
      <c r="C87" s="18" t="s">
        <v>2720</v>
      </c>
      <c r="D87" s="18" t="s">
        <v>18</v>
      </c>
      <c r="E87" s="18">
        <v>1994</v>
      </c>
      <c r="F87" s="18" t="s">
        <v>13</v>
      </c>
      <c r="G87" s="18" t="s">
        <v>2486</v>
      </c>
    </row>
    <row r="88" spans="1:7">
      <c r="A88" s="8" t="str">
        <f t="shared" si="6"/>
        <v>RV_EU086146_China_Dog_2005</v>
      </c>
      <c r="B88" s="18" t="s">
        <v>2721</v>
      </c>
      <c r="C88" s="18" t="s">
        <v>2722</v>
      </c>
      <c r="D88" s="18" t="s">
        <v>18</v>
      </c>
      <c r="E88" s="18">
        <v>2005</v>
      </c>
      <c r="F88" s="18" t="s">
        <v>13</v>
      </c>
      <c r="G88" s="18" t="s">
        <v>2486</v>
      </c>
    </row>
    <row r="89" spans="1:7">
      <c r="A89" s="8" t="str">
        <f t="shared" si="6"/>
        <v>RV_EU086147_China_Dog_2004</v>
      </c>
      <c r="B89" s="18" t="s">
        <v>2723</v>
      </c>
      <c r="C89" s="18" t="s">
        <v>2724</v>
      </c>
      <c r="D89" s="18" t="s">
        <v>18</v>
      </c>
      <c r="E89" s="18">
        <v>2004</v>
      </c>
      <c r="F89" s="18" t="s">
        <v>13</v>
      </c>
      <c r="G89" s="18" t="s">
        <v>2486</v>
      </c>
    </row>
    <row r="90" spans="1:7">
      <c r="A90" s="8" t="str">
        <f t="shared" si="6"/>
        <v>RV_EU086148_China_Dog_2004</v>
      </c>
      <c r="B90" s="18" t="s">
        <v>2725</v>
      </c>
      <c r="C90" s="18" t="s">
        <v>2726</v>
      </c>
      <c r="D90" s="18" t="s">
        <v>18</v>
      </c>
      <c r="E90" s="18">
        <v>2004</v>
      </c>
      <c r="F90" s="18" t="s">
        <v>13</v>
      </c>
      <c r="G90" s="18" t="s">
        <v>2486</v>
      </c>
    </row>
    <row r="91" spans="1:7">
      <c r="A91" s="8" t="str">
        <f t="shared" si="6"/>
        <v>RV_EU086149_China_Dog_2004</v>
      </c>
      <c r="B91" s="18" t="s">
        <v>2727</v>
      </c>
      <c r="C91" s="18" t="s">
        <v>2728</v>
      </c>
      <c r="D91" s="18" t="s">
        <v>18</v>
      </c>
      <c r="E91" s="18">
        <v>2004</v>
      </c>
      <c r="F91" s="18" t="s">
        <v>13</v>
      </c>
      <c r="G91" s="18" t="s">
        <v>2486</v>
      </c>
    </row>
    <row r="92" spans="1:7">
      <c r="A92" s="8" t="str">
        <f t="shared" si="6"/>
        <v>RV_EU086150_China_Dog_2005</v>
      </c>
      <c r="B92" s="18" t="s">
        <v>2729</v>
      </c>
      <c r="C92" s="18" t="s">
        <v>2730</v>
      </c>
      <c r="D92" s="18" t="s">
        <v>18</v>
      </c>
      <c r="E92" s="18">
        <v>2005</v>
      </c>
      <c r="F92" s="18" t="s">
        <v>13</v>
      </c>
      <c r="G92" s="18" t="s">
        <v>2486</v>
      </c>
    </row>
    <row r="93" spans="1:7">
      <c r="A93" s="8" t="str">
        <f t="shared" si="6"/>
        <v>RV_EU086151_Indonesia_Dog_2003</v>
      </c>
      <c r="B93" s="18" t="s">
        <v>2731</v>
      </c>
      <c r="C93" s="18" t="s">
        <v>2732</v>
      </c>
      <c r="D93" s="18" t="s">
        <v>1171</v>
      </c>
      <c r="E93" s="18">
        <v>2003</v>
      </c>
      <c r="F93" s="18" t="s">
        <v>13</v>
      </c>
      <c r="G93" s="18" t="s">
        <v>2486</v>
      </c>
    </row>
    <row r="94" spans="1:7">
      <c r="A94" s="8" t="str">
        <f t="shared" si="6"/>
        <v>RV_EU086152_Laos_Dog_1999</v>
      </c>
      <c r="B94" s="18" t="s">
        <v>2733</v>
      </c>
      <c r="C94" s="18" t="s">
        <v>2734</v>
      </c>
      <c r="D94" s="18" t="s">
        <v>2735</v>
      </c>
      <c r="E94" s="18">
        <v>1999</v>
      </c>
      <c r="F94" s="18" t="s">
        <v>13</v>
      </c>
      <c r="G94" s="18" t="s">
        <v>2486</v>
      </c>
    </row>
    <row r="95" spans="1:7">
      <c r="A95" s="8" t="str">
        <f t="shared" si="6"/>
        <v>RV_EU086153_Nepal_Dog_1998</v>
      </c>
      <c r="B95" s="18" t="s">
        <v>2736</v>
      </c>
      <c r="C95" s="18" t="s">
        <v>2737</v>
      </c>
      <c r="D95" s="18" t="s">
        <v>426</v>
      </c>
      <c r="E95" s="18">
        <v>1998</v>
      </c>
      <c r="F95" s="18" t="s">
        <v>13</v>
      </c>
      <c r="G95" s="18" t="s">
        <v>2486</v>
      </c>
    </row>
    <row r="96" spans="1:7">
      <c r="A96" s="8" t="str">
        <f t="shared" si="6"/>
        <v>RV_EU086156_SriLanka_Dog_1986</v>
      </c>
      <c r="B96" s="18" t="s">
        <v>2738</v>
      </c>
      <c r="C96" s="18" t="s">
        <v>2739</v>
      </c>
      <c r="D96" s="18" t="s">
        <v>381</v>
      </c>
      <c r="E96" s="18">
        <v>1986</v>
      </c>
      <c r="F96" s="18" t="s">
        <v>13</v>
      </c>
      <c r="G96" s="18" t="s">
        <v>2486</v>
      </c>
    </row>
    <row r="97" spans="1:7">
      <c r="A97" s="8" t="str">
        <f t="shared" si="6"/>
        <v>RV_EU086159_VietNam_Dog_2001</v>
      </c>
      <c r="B97" s="18" t="s">
        <v>2740</v>
      </c>
      <c r="C97" s="18" t="s">
        <v>2741</v>
      </c>
      <c r="D97" s="18" t="s">
        <v>2742</v>
      </c>
      <c r="E97" s="18">
        <v>2001</v>
      </c>
      <c r="F97" s="18" t="s">
        <v>13</v>
      </c>
      <c r="G97" s="18" t="s">
        <v>2486</v>
      </c>
    </row>
    <row r="98" spans="1:7">
      <c r="A98" s="8" t="str">
        <f t="shared" si="6"/>
        <v>RV_EU086160_VietNam_Dog_2001</v>
      </c>
      <c r="B98" s="18" t="s">
        <v>2743</v>
      </c>
      <c r="C98" s="18" t="s">
        <v>2744</v>
      </c>
      <c r="D98" s="18" t="s">
        <v>2742</v>
      </c>
      <c r="E98" s="18">
        <v>2001</v>
      </c>
      <c r="F98" s="18" t="s">
        <v>13</v>
      </c>
      <c r="G98" s="18" t="s">
        <v>2486</v>
      </c>
    </row>
    <row r="99" spans="1:7">
      <c r="A99" s="8" t="str">
        <f t="shared" ref="A99:A101" si="7">CONCATENATE("RV_",B99,"_",D99,"_",G99,"_",E99)</f>
        <v>RV_EU253477_China_Dog_2006</v>
      </c>
      <c r="B99" s="18" t="s">
        <v>2842</v>
      </c>
      <c r="C99" s="18" t="s">
        <v>2796</v>
      </c>
      <c r="D99" s="18" t="s">
        <v>18</v>
      </c>
      <c r="E99" s="18">
        <v>2006</v>
      </c>
      <c r="F99" s="18" t="s">
        <v>13</v>
      </c>
      <c r="G99" s="18" t="s">
        <v>2486</v>
      </c>
    </row>
    <row r="100" spans="1:7">
      <c r="A100" s="8" t="str">
        <f t="shared" si="7"/>
        <v>RV_EU267742_China_Dog_2004</v>
      </c>
      <c r="B100" s="18" t="s">
        <v>2864</v>
      </c>
      <c r="C100" s="18" t="s">
        <v>2865</v>
      </c>
      <c r="D100" s="18" t="s">
        <v>18</v>
      </c>
      <c r="E100" s="18">
        <v>2004</v>
      </c>
      <c r="F100" s="18" t="s">
        <v>13</v>
      </c>
      <c r="G100" s="18" t="s">
        <v>2486</v>
      </c>
    </row>
    <row r="101" spans="1:7">
      <c r="A101" s="8" t="str">
        <f t="shared" si="7"/>
        <v>RV_EU267743_China_Dog_2004</v>
      </c>
      <c r="B101" s="18" t="s">
        <v>2866</v>
      </c>
      <c r="C101" s="18" t="s">
        <v>2843</v>
      </c>
      <c r="D101" s="18" t="s">
        <v>18</v>
      </c>
      <c r="E101" s="18">
        <v>2004</v>
      </c>
      <c r="F101" s="18" t="s">
        <v>13</v>
      </c>
      <c r="G101" s="18" t="s">
        <v>2486</v>
      </c>
    </row>
    <row r="102" spans="1:7">
      <c r="A102" s="8" t="str">
        <f>CONCATENATE("RV_",B102,"_",D102,"_",G102,"_",E102)</f>
        <v>RV_EU267744_China_Dog_2004</v>
      </c>
      <c r="B102" s="18" t="s">
        <v>2867</v>
      </c>
      <c r="C102" s="18" t="s">
        <v>2844</v>
      </c>
      <c r="D102" s="18" t="s">
        <v>18</v>
      </c>
      <c r="E102" s="18">
        <v>2004</v>
      </c>
      <c r="F102" s="18" t="s">
        <v>13</v>
      </c>
      <c r="G102" s="18" t="s">
        <v>2486</v>
      </c>
    </row>
    <row r="103" spans="1:7">
      <c r="A103" s="8" t="str">
        <f t="shared" ref="A103:A140" si="8">CONCATENATE("RV_",B103,"_",D103,"_",G103,"_",E103)</f>
        <v>RV_EU267746_China_Dog_2004</v>
      </c>
      <c r="B103" s="18" t="s">
        <v>2868</v>
      </c>
      <c r="C103" s="18" t="s">
        <v>2845</v>
      </c>
      <c r="D103" s="18" t="s">
        <v>18</v>
      </c>
      <c r="E103" s="18">
        <v>2004</v>
      </c>
      <c r="F103" s="18" t="s">
        <v>13</v>
      </c>
      <c r="G103" s="18" t="s">
        <v>2486</v>
      </c>
    </row>
    <row r="104" spans="1:7">
      <c r="A104" s="8" t="str">
        <f t="shared" si="8"/>
        <v>RV_EU267747_China_Dog_2004</v>
      </c>
      <c r="B104" s="18" t="s">
        <v>2869</v>
      </c>
      <c r="C104" s="18" t="s">
        <v>2846</v>
      </c>
      <c r="D104" s="18" t="s">
        <v>18</v>
      </c>
      <c r="E104" s="18">
        <v>2004</v>
      </c>
      <c r="F104" s="18" t="s">
        <v>13</v>
      </c>
      <c r="G104" s="18" t="s">
        <v>2486</v>
      </c>
    </row>
    <row r="105" spans="1:7">
      <c r="A105" s="8" t="str">
        <f t="shared" si="8"/>
        <v>RV_EU267748_China_Dog_2004</v>
      </c>
      <c r="B105" s="18" t="s">
        <v>2870</v>
      </c>
      <c r="C105" s="18" t="s">
        <v>2847</v>
      </c>
      <c r="D105" s="18" t="s">
        <v>18</v>
      </c>
      <c r="E105" s="18">
        <v>2004</v>
      </c>
      <c r="F105" s="18" t="s">
        <v>13</v>
      </c>
      <c r="G105" s="18" t="s">
        <v>2486</v>
      </c>
    </row>
    <row r="106" spans="1:7">
      <c r="A106" s="8" t="str">
        <f t="shared" si="8"/>
        <v>RV_EU267749_China_Dog_2004</v>
      </c>
      <c r="B106" s="18" t="s">
        <v>2871</v>
      </c>
      <c r="C106" s="18" t="s">
        <v>2848</v>
      </c>
      <c r="D106" s="18" t="s">
        <v>18</v>
      </c>
      <c r="E106" s="18">
        <v>2004</v>
      </c>
      <c r="F106" s="18" t="s">
        <v>13</v>
      </c>
      <c r="G106" s="18" t="s">
        <v>2486</v>
      </c>
    </row>
    <row r="107" spans="1:7">
      <c r="A107" s="8" t="str">
        <f t="shared" si="8"/>
        <v>RV_EU267750_China_Dog_2004</v>
      </c>
      <c r="B107" s="18" t="s">
        <v>2872</v>
      </c>
      <c r="C107" s="18" t="s">
        <v>2873</v>
      </c>
      <c r="D107" s="18" t="s">
        <v>18</v>
      </c>
      <c r="E107" s="18">
        <v>2004</v>
      </c>
      <c r="F107" s="18" t="s">
        <v>13</v>
      </c>
      <c r="G107" s="18" t="s">
        <v>2486</v>
      </c>
    </row>
    <row r="108" spans="1:7">
      <c r="A108" s="8" t="str">
        <f t="shared" si="8"/>
        <v>RV_EU267751_China_Dog_2004</v>
      </c>
      <c r="B108" s="18" t="s">
        <v>2874</v>
      </c>
      <c r="C108" s="18" t="s">
        <v>2849</v>
      </c>
      <c r="D108" s="18" t="s">
        <v>18</v>
      </c>
      <c r="E108" s="18">
        <v>2004</v>
      </c>
      <c r="F108" s="18" t="s">
        <v>13</v>
      </c>
      <c r="G108" s="18" t="s">
        <v>2486</v>
      </c>
    </row>
    <row r="109" spans="1:7">
      <c r="A109" s="8" t="str">
        <f t="shared" si="8"/>
        <v>RV_EU267753_China_Dog_2004</v>
      </c>
      <c r="B109" s="18" t="s">
        <v>2875</v>
      </c>
      <c r="C109" s="18" t="s">
        <v>2850</v>
      </c>
      <c r="D109" s="18" t="s">
        <v>18</v>
      </c>
      <c r="E109" s="18">
        <v>2004</v>
      </c>
      <c r="F109" s="18" t="s">
        <v>13</v>
      </c>
      <c r="G109" s="18" t="s">
        <v>2486</v>
      </c>
    </row>
    <row r="110" spans="1:7">
      <c r="A110" s="8" t="str">
        <f t="shared" si="8"/>
        <v>RV_EU267754_China_Dog_2004</v>
      </c>
      <c r="B110" s="18" t="s">
        <v>2876</v>
      </c>
      <c r="C110" s="18" t="s">
        <v>2851</v>
      </c>
      <c r="D110" s="18" t="s">
        <v>18</v>
      </c>
      <c r="E110" s="18">
        <v>2004</v>
      </c>
      <c r="F110" s="18" t="s">
        <v>13</v>
      </c>
      <c r="G110" s="18" t="s">
        <v>2486</v>
      </c>
    </row>
    <row r="111" spans="1:7">
      <c r="A111" s="8" t="str">
        <f t="shared" si="8"/>
        <v>RV_EU267755_China_Dog_2004</v>
      </c>
      <c r="B111" s="18" t="s">
        <v>2877</v>
      </c>
      <c r="C111" s="18" t="s">
        <v>2878</v>
      </c>
      <c r="D111" s="18" t="s">
        <v>18</v>
      </c>
      <c r="E111" s="18">
        <v>2004</v>
      </c>
      <c r="F111" s="18" t="s">
        <v>13</v>
      </c>
      <c r="G111" s="18" t="s">
        <v>2486</v>
      </c>
    </row>
    <row r="112" spans="1:7">
      <c r="A112" s="8" t="str">
        <f t="shared" si="8"/>
        <v>RV_EU267756_China_Dog_2004</v>
      </c>
      <c r="B112" s="18" t="s">
        <v>2879</v>
      </c>
      <c r="C112" s="18" t="s">
        <v>2880</v>
      </c>
      <c r="D112" s="18" t="s">
        <v>18</v>
      </c>
      <c r="E112" s="18">
        <v>2004</v>
      </c>
      <c r="F112" s="18" t="s">
        <v>13</v>
      </c>
      <c r="G112" s="18" t="s">
        <v>2486</v>
      </c>
    </row>
    <row r="113" spans="1:7">
      <c r="A113" s="8" t="str">
        <f t="shared" si="8"/>
        <v>RV_EU267757_China_Dog_2004</v>
      </c>
      <c r="B113" s="18" t="s">
        <v>2881</v>
      </c>
      <c r="C113" s="18" t="s">
        <v>2852</v>
      </c>
      <c r="D113" s="18" t="s">
        <v>18</v>
      </c>
      <c r="E113" s="18">
        <v>2004</v>
      </c>
      <c r="F113" s="18" t="s">
        <v>13</v>
      </c>
      <c r="G113" s="18" t="s">
        <v>2486</v>
      </c>
    </row>
    <row r="114" spans="1:7">
      <c r="A114" s="8" t="str">
        <f t="shared" si="8"/>
        <v>RV_EU267758_China_Dog_2004</v>
      </c>
      <c r="B114" s="18" t="s">
        <v>2882</v>
      </c>
      <c r="C114" s="18" t="s">
        <v>2853</v>
      </c>
      <c r="D114" s="18" t="s">
        <v>18</v>
      </c>
      <c r="E114" s="18">
        <v>2004</v>
      </c>
      <c r="F114" s="18" t="s">
        <v>13</v>
      </c>
      <c r="G114" s="18" t="s">
        <v>2486</v>
      </c>
    </row>
    <row r="115" spans="1:7">
      <c r="A115" s="8" t="str">
        <f t="shared" si="8"/>
        <v>RV_EU267759_China_Dog_2004</v>
      </c>
      <c r="B115" s="18" t="s">
        <v>2883</v>
      </c>
      <c r="C115" s="18" t="s">
        <v>2884</v>
      </c>
      <c r="D115" s="18" t="s">
        <v>18</v>
      </c>
      <c r="E115" s="18">
        <v>2004</v>
      </c>
      <c r="F115" s="18" t="s">
        <v>13</v>
      </c>
      <c r="G115" s="18" t="s">
        <v>2486</v>
      </c>
    </row>
    <row r="116" spans="1:7">
      <c r="A116" s="8" t="str">
        <f t="shared" si="8"/>
        <v>RV_EU267760_China_Dog_2004</v>
      </c>
      <c r="B116" s="18" t="s">
        <v>2885</v>
      </c>
      <c r="C116" s="18" t="s">
        <v>2854</v>
      </c>
      <c r="D116" s="18" t="s">
        <v>18</v>
      </c>
      <c r="E116" s="18">
        <v>2004</v>
      </c>
      <c r="F116" s="18" t="s">
        <v>13</v>
      </c>
      <c r="G116" s="18" t="s">
        <v>2486</v>
      </c>
    </row>
    <row r="117" spans="1:7">
      <c r="A117" s="8" t="str">
        <f t="shared" si="8"/>
        <v>RV_EU267761_China_Dog_2004</v>
      </c>
      <c r="B117" s="18" t="s">
        <v>2886</v>
      </c>
      <c r="C117" s="18" t="s">
        <v>2887</v>
      </c>
      <c r="D117" s="18" t="s">
        <v>18</v>
      </c>
      <c r="E117" s="18">
        <v>2004</v>
      </c>
      <c r="F117" s="18" t="s">
        <v>13</v>
      </c>
      <c r="G117" s="18" t="s">
        <v>2486</v>
      </c>
    </row>
    <row r="118" spans="1:7">
      <c r="A118" s="8" t="str">
        <f t="shared" si="8"/>
        <v>RV_EU267762_China_Dog_2004</v>
      </c>
      <c r="B118" s="18" t="s">
        <v>2888</v>
      </c>
      <c r="C118" s="18" t="s">
        <v>2889</v>
      </c>
      <c r="D118" s="18" t="s">
        <v>18</v>
      </c>
      <c r="E118" s="18">
        <v>2004</v>
      </c>
      <c r="F118" s="18" t="s">
        <v>13</v>
      </c>
      <c r="G118" s="18" t="s">
        <v>2486</v>
      </c>
    </row>
    <row r="119" spans="1:7">
      <c r="A119" s="8" t="str">
        <f t="shared" si="8"/>
        <v>RV_EU267763_China_Dog_2004</v>
      </c>
      <c r="B119" s="18" t="s">
        <v>2890</v>
      </c>
      <c r="C119" s="18" t="s">
        <v>2891</v>
      </c>
      <c r="D119" s="18" t="s">
        <v>18</v>
      </c>
      <c r="E119" s="18">
        <v>2004</v>
      </c>
      <c r="F119" s="18" t="s">
        <v>13</v>
      </c>
      <c r="G119" s="18" t="s">
        <v>2486</v>
      </c>
    </row>
    <row r="120" spans="1:7">
      <c r="A120" s="8" t="str">
        <f t="shared" si="8"/>
        <v>RV_EU267764_China_Dog_2004</v>
      </c>
      <c r="B120" s="18" t="s">
        <v>2892</v>
      </c>
      <c r="C120" s="18" t="s">
        <v>2855</v>
      </c>
      <c r="D120" s="18" t="s">
        <v>18</v>
      </c>
      <c r="E120" s="18">
        <v>2004</v>
      </c>
      <c r="F120" s="18" t="s">
        <v>13</v>
      </c>
      <c r="G120" s="18" t="s">
        <v>2486</v>
      </c>
    </row>
    <row r="121" spans="1:7">
      <c r="A121" s="8" t="str">
        <f t="shared" si="8"/>
        <v>RV_EU267765_China_Dog_2004</v>
      </c>
      <c r="B121" s="18" t="s">
        <v>2893</v>
      </c>
      <c r="C121" s="18" t="s">
        <v>2894</v>
      </c>
      <c r="D121" s="18" t="s">
        <v>18</v>
      </c>
      <c r="E121" s="18">
        <v>2004</v>
      </c>
      <c r="F121" s="18" t="s">
        <v>13</v>
      </c>
      <c r="G121" s="18" t="s">
        <v>2486</v>
      </c>
    </row>
    <row r="122" spans="1:7">
      <c r="A122" s="8" t="str">
        <f t="shared" si="8"/>
        <v>RV_EU267766_China_Dog_2004</v>
      </c>
      <c r="B122" s="18" t="s">
        <v>2895</v>
      </c>
      <c r="C122" s="18" t="s">
        <v>2856</v>
      </c>
      <c r="D122" s="18" t="s">
        <v>18</v>
      </c>
      <c r="E122" s="18">
        <v>2004</v>
      </c>
      <c r="F122" s="18" t="s">
        <v>13</v>
      </c>
      <c r="G122" s="18" t="s">
        <v>2486</v>
      </c>
    </row>
    <row r="123" spans="1:7">
      <c r="A123" s="8" t="str">
        <f t="shared" si="8"/>
        <v>RV_EU267767_China_Dog_2004</v>
      </c>
      <c r="B123" s="18" t="s">
        <v>2896</v>
      </c>
      <c r="C123" s="18" t="s">
        <v>2857</v>
      </c>
      <c r="D123" s="18" t="s">
        <v>18</v>
      </c>
      <c r="E123" s="18">
        <v>2004</v>
      </c>
      <c r="F123" s="18" t="s">
        <v>13</v>
      </c>
      <c r="G123" s="18" t="s">
        <v>2486</v>
      </c>
    </row>
    <row r="124" spans="1:7">
      <c r="A124" s="8" t="str">
        <f t="shared" si="8"/>
        <v>RV_EU267768_China_Dog_2004</v>
      </c>
      <c r="B124" s="18" t="s">
        <v>2897</v>
      </c>
      <c r="C124" s="18" t="s">
        <v>2858</v>
      </c>
      <c r="D124" s="18" t="s">
        <v>18</v>
      </c>
      <c r="E124" s="18">
        <v>2004</v>
      </c>
      <c r="F124" s="18" t="s">
        <v>13</v>
      </c>
      <c r="G124" s="18" t="s">
        <v>2486</v>
      </c>
    </row>
    <row r="125" spans="1:7">
      <c r="A125" s="8" t="str">
        <f t="shared" si="8"/>
        <v>RV_EU267769_China_Dog_2004</v>
      </c>
      <c r="B125" s="18" t="s">
        <v>2898</v>
      </c>
      <c r="C125" s="18" t="s">
        <v>2859</v>
      </c>
      <c r="D125" s="18" t="s">
        <v>18</v>
      </c>
      <c r="E125" s="18">
        <v>2004</v>
      </c>
      <c r="F125" s="18" t="s">
        <v>13</v>
      </c>
      <c r="G125" s="18" t="s">
        <v>2486</v>
      </c>
    </row>
    <row r="126" spans="1:7">
      <c r="A126" s="8" t="str">
        <f t="shared" si="8"/>
        <v>RV_EU267770_China_Dog_2004</v>
      </c>
      <c r="B126" s="18" t="s">
        <v>2899</v>
      </c>
      <c r="C126" s="18" t="s">
        <v>2900</v>
      </c>
      <c r="D126" s="18" t="s">
        <v>18</v>
      </c>
      <c r="E126" s="18">
        <v>2004</v>
      </c>
      <c r="F126" s="18" t="s">
        <v>13</v>
      </c>
      <c r="G126" s="18" t="s">
        <v>2486</v>
      </c>
    </row>
    <row r="127" spans="1:7">
      <c r="A127" s="8" t="str">
        <f t="shared" si="8"/>
        <v>RV_EU267771_China_Dog_2004</v>
      </c>
      <c r="B127" s="18" t="s">
        <v>2901</v>
      </c>
      <c r="C127" s="18" t="s">
        <v>2860</v>
      </c>
      <c r="D127" s="18" t="s">
        <v>18</v>
      </c>
      <c r="E127" s="18">
        <v>2004</v>
      </c>
      <c r="F127" s="18" t="s">
        <v>13</v>
      </c>
      <c r="G127" s="18" t="s">
        <v>2486</v>
      </c>
    </row>
    <row r="128" spans="1:7">
      <c r="A128" s="8" t="str">
        <f t="shared" si="8"/>
        <v>RV_EU267773_China_Dog_2004</v>
      </c>
      <c r="B128" s="18" t="s">
        <v>2902</v>
      </c>
      <c r="C128" s="18" t="s">
        <v>2861</v>
      </c>
      <c r="D128" s="18" t="s">
        <v>18</v>
      </c>
      <c r="E128" s="18">
        <v>2004</v>
      </c>
      <c r="F128" s="18" t="s">
        <v>13</v>
      </c>
      <c r="G128" s="18" t="s">
        <v>2486</v>
      </c>
    </row>
    <row r="129" spans="1:11">
      <c r="A129" s="8" t="str">
        <f t="shared" si="8"/>
        <v>RV_EU267774_China_Dog_2004</v>
      </c>
      <c r="B129" s="18" t="s">
        <v>2903</v>
      </c>
      <c r="C129" s="18" t="s">
        <v>2862</v>
      </c>
      <c r="D129" s="18" t="s">
        <v>18</v>
      </c>
      <c r="E129" s="18">
        <v>2004</v>
      </c>
      <c r="F129" s="18" t="s">
        <v>13</v>
      </c>
      <c r="G129" s="18" t="s">
        <v>2486</v>
      </c>
      <c r="I129" s="18"/>
      <c r="J129" s="18"/>
    </row>
    <row r="130" spans="1:11">
      <c r="A130" s="8" t="str">
        <f t="shared" si="8"/>
        <v>RV_EU267775_China_Dog_2004</v>
      </c>
      <c r="B130" s="18" t="s">
        <v>2904</v>
      </c>
      <c r="C130" s="18" t="s">
        <v>2905</v>
      </c>
      <c r="D130" s="18" t="s">
        <v>18</v>
      </c>
      <c r="E130" s="18">
        <v>2004</v>
      </c>
      <c r="F130" s="18" t="s">
        <v>13</v>
      </c>
      <c r="G130" s="18" t="s">
        <v>2486</v>
      </c>
      <c r="I130" s="18"/>
      <c r="J130" s="18"/>
    </row>
    <row r="131" spans="1:11">
      <c r="A131" s="8" t="str">
        <f t="shared" si="8"/>
        <v>RV_EU267776_China_Dog_2004</v>
      </c>
      <c r="B131" s="18" t="s">
        <v>2906</v>
      </c>
      <c r="C131" s="18" t="s">
        <v>2863</v>
      </c>
      <c r="D131" s="18" t="s">
        <v>18</v>
      </c>
      <c r="E131" s="18">
        <v>2004</v>
      </c>
      <c r="F131" s="18" t="s">
        <v>13</v>
      </c>
      <c r="G131" s="18" t="s">
        <v>2486</v>
      </c>
      <c r="I131" s="18"/>
      <c r="J131" s="18"/>
    </row>
    <row r="132" spans="1:11">
      <c r="A132" s="8" t="str">
        <f t="shared" si="8"/>
        <v>RV_EU275240_China_Dog_2007</v>
      </c>
      <c r="B132" s="18" t="s">
        <v>2907</v>
      </c>
      <c r="C132" s="18" t="s">
        <v>2908</v>
      </c>
      <c r="D132" s="18" t="s">
        <v>18</v>
      </c>
      <c r="E132" s="21">
        <v>2007</v>
      </c>
      <c r="F132" s="18" t="s">
        <v>13</v>
      </c>
      <c r="G132" s="18" t="s">
        <v>2486</v>
      </c>
      <c r="I132" s="18"/>
      <c r="J132" s="18"/>
    </row>
    <row r="133" spans="1:11">
      <c r="A133" s="8" t="str">
        <f t="shared" si="8"/>
        <v>RV_EU275241_China_Dog_2007</v>
      </c>
      <c r="B133" s="18" t="s">
        <v>2909</v>
      </c>
      <c r="C133" s="18" t="s">
        <v>2910</v>
      </c>
      <c r="D133" s="18" t="s">
        <v>18</v>
      </c>
      <c r="E133" s="21">
        <v>2007</v>
      </c>
      <c r="F133" s="18" t="s">
        <v>13</v>
      </c>
      <c r="G133" s="18" t="s">
        <v>2486</v>
      </c>
      <c r="I133" s="18"/>
      <c r="J133" s="18"/>
      <c r="K133" s="18"/>
    </row>
    <row r="134" spans="1:11">
      <c r="A134" s="8" t="str">
        <f t="shared" si="8"/>
        <v>RV_EU275242_China_Dog_2006</v>
      </c>
      <c r="B134" s="18" t="s">
        <v>2911</v>
      </c>
      <c r="C134" s="18" t="s">
        <v>2912</v>
      </c>
      <c r="D134" s="18" t="s">
        <v>18</v>
      </c>
      <c r="E134" s="21">
        <v>2006</v>
      </c>
      <c r="F134" s="18" t="s">
        <v>13</v>
      </c>
      <c r="G134" s="18" t="s">
        <v>2486</v>
      </c>
      <c r="I134" s="18"/>
      <c r="J134" s="18"/>
      <c r="K134" s="18"/>
    </row>
    <row r="135" spans="1:11">
      <c r="A135" s="8" t="str">
        <f t="shared" si="8"/>
        <v>RV_EU827276_BurkinaFaso_Dog_2007</v>
      </c>
      <c r="B135" s="18" t="s">
        <v>2927</v>
      </c>
      <c r="C135" s="18" t="s">
        <v>2926</v>
      </c>
      <c r="D135" s="18" t="s">
        <v>631</v>
      </c>
      <c r="E135" s="18">
        <v>2007</v>
      </c>
      <c r="F135" s="18" t="s">
        <v>13</v>
      </c>
      <c r="G135" s="18" t="s">
        <v>2486</v>
      </c>
      <c r="I135" s="18"/>
      <c r="J135" s="18"/>
    </row>
    <row r="136" spans="1:11">
      <c r="A136" s="8" t="str">
        <f t="shared" si="8"/>
        <v>RV_EU827277_Nigeria_Dog_2007</v>
      </c>
      <c r="B136" s="18" t="s">
        <v>2928</v>
      </c>
      <c r="C136" s="18" t="s">
        <v>2929</v>
      </c>
      <c r="D136" s="18" t="s">
        <v>435</v>
      </c>
      <c r="E136" s="18">
        <v>2007</v>
      </c>
      <c r="F136" s="18" t="s">
        <v>13</v>
      </c>
      <c r="G136" s="18" t="s">
        <v>2486</v>
      </c>
      <c r="I136" s="18"/>
      <c r="J136" s="18"/>
    </row>
    <row r="137" spans="1:11">
      <c r="A137" s="8" t="str">
        <f t="shared" si="8"/>
        <v>RV_EU828652_China_Dog_2007</v>
      </c>
      <c r="B137" s="18" t="s">
        <v>2932</v>
      </c>
      <c r="C137" s="18" t="s">
        <v>2931</v>
      </c>
      <c r="D137" s="18" t="s">
        <v>18</v>
      </c>
      <c r="E137" s="18">
        <v>2007</v>
      </c>
      <c r="F137" s="18" t="s">
        <v>13</v>
      </c>
      <c r="G137" s="18" t="s">
        <v>2486</v>
      </c>
      <c r="I137" s="18"/>
      <c r="J137" s="18"/>
    </row>
    <row r="138" spans="1:11">
      <c r="A138" s="8" t="str">
        <f t="shared" si="8"/>
        <v>RV_EU828654_China_Dog_2007</v>
      </c>
      <c r="B138" s="18" t="s">
        <v>2935</v>
      </c>
      <c r="C138" s="18" t="s">
        <v>2934</v>
      </c>
      <c r="D138" s="18" t="s">
        <v>18</v>
      </c>
      <c r="E138" s="18">
        <v>2007</v>
      </c>
      <c r="F138" s="18" t="s">
        <v>13</v>
      </c>
      <c r="G138" s="18" t="s">
        <v>2486</v>
      </c>
      <c r="I138" s="18"/>
      <c r="J138" s="18"/>
    </row>
    <row r="139" spans="1:11">
      <c r="A139" s="8" t="str">
        <f t="shared" si="8"/>
        <v>RV_EU828656_China_Dog_2007</v>
      </c>
      <c r="B139" s="18" t="s">
        <v>2938</v>
      </c>
      <c r="C139" s="18" t="s">
        <v>2937</v>
      </c>
      <c r="D139" s="18" t="s">
        <v>18</v>
      </c>
      <c r="E139" s="18">
        <v>2007</v>
      </c>
      <c r="F139" s="18" t="s">
        <v>13</v>
      </c>
      <c r="G139" s="18" t="s">
        <v>2486</v>
      </c>
      <c r="I139" s="18"/>
      <c r="J139" s="18"/>
    </row>
    <row r="140" spans="1:11">
      <c r="A140" s="8" t="str">
        <f t="shared" si="8"/>
        <v>RV_EU828658_China_Dog_2007</v>
      </c>
      <c r="B140" s="18" t="s">
        <v>2941</v>
      </c>
      <c r="C140" s="18" t="s">
        <v>2940</v>
      </c>
      <c r="D140" s="18" t="s">
        <v>18</v>
      </c>
      <c r="E140" s="18">
        <v>2007</v>
      </c>
      <c r="F140" s="18" t="s">
        <v>13</v>
      </c>
      <c r="G140" s="18" t="s">
        <v>2486</v>
      </c>
      <c r="I140" s="18"/>
      <c r="J140" s="18"/>
      <c r="K140" s="18"/>
    </row>
    <row r="141" spans="1:11">
      <c r="A141" s="8" t="str">
        <f t="shared" ref="A141:A151" si="9">CONCATENATE("RV_",B141,"_",D141,"_",G141,"_",E141)</f>
        <v>RV_EU918614_Brazil_Dog_2005</v>
      </c>
      <c r="B141" s="18" t="s">
        <v>3059</v>
      </c>
      <c r="C141" s="18" t="s">
        <v>3060</v>
      </c>
      <c r="D141" s="18" t="s">
        <v>181</v>
      </c>
      <c r="E141" s="18">
        <v>2005</v>
      </c>
      <c r="F141" s="18" t="s">
        <v>13</v>
      </c>
      <c r="G141" s="18" t="s">
        <v>2486</v>
      </c>
      <c r="I141" s="18"/>
      <c r="J141" s="18"/>
    </row>
    <row r="142" spans="1:11">
      <c r="A142" s="8" t="str">
        <f t="shared" si="9"/>
        <v>RV_EU918615_Brazil_Dog_2005</v>
      </c>
      <c r="B142" s="18" t="s">
        <v>3061</v>
      </c>
      <c r="C142" s="18" t="s">
        <v>3062</v>
      </c>
      <c r="D142" s="18" t="s">
        <v>181</v>
      </c>
      <c r="E142" s="18">
        <v>2005</v>
      </c>
      <c r="F142" s="18" t="s">
        <v>13</v>
      </c>
      <c r="G142" s="18" t="s">
        <v>2486</v>
      </c>
      <c r="I142" s="18"/>
      <c r="J142" s="18"/>
      <c r="K142" s="18"/>
    </row>
    <row r="143" spans="1:11">
      <c r="A143" s="8" t="str">
        <f t="shared" si="9"/>
        <v>RV_EU918616_Brazil_Dog_2005</v>
      </c>
      <c r="B143" s="18" t="s">
        <v>3063</v>
      </c>
      <c r="C143" s="18" t="s">
        <v>3064</v>
      </c>
      <c r="D143" s="18" t="s">
        <v>181</v>
      </c>
      <c r="E143" s="18">
        <v>2005</v>
      </c>
      <c r="F143" s="18" t="s">
        <v>13</v>
      </c>
      <c r="G143" s="18" t="s">
        <v>2486</v>
      </c>
      <c r="I143" s="18"/>
      <c r="J143" s="18"/>
    </row>
    <row r="144" spans="1:11">
      <c r="A144" s="8" t="str">
        <f t="shared" si="9"/>
        <v>RV_EU918617_Brazil_Dog_2005</v>
      </c>
      <c r="B144" s="18" t="s">
        <v>3065</v>
      </c>
      <c r="C144" s="18" t="s">
        <v>3066</v>
      </c>
      <c r="D144" s="18" t="s">
        <v>181</v>
      </c>
      <c r="E144" s="18">
        <v>2005</v>
      </c>
      <c r="F144" s="18" t="s">
        <v>13</v>
      </c>
      <c r="G144" s="18" t="s">
        <v>2486</v>
      </c>
      <c r="I144" s="18"/>
      <c r="J144" s="18"/>
      <c r="K144" s="18"/>
    </row>
    <row r="145" spans="1:11">
      <c r="A145" s="8" t="str">
        <f t="shared" si="9"/>
        <v>RV_EU918618_Brazil_Dog_2005</v>
      </c>
      <c r="B145" s="18" t="s">
        <v>3067</v>
      </c>
      <c r="C145" s="18" t="s">
        <v>3068</v>
      </c>
      <c r="D145" s="18" t="s">
        <v>181</v>
      </c>
      <c r="E145" s="18">
        <v>2005</v>
      </c>
      <c r="F145" s="18" t="s">
        <v>13</v>
      </c>
      <c r="G145" s="18" t="s">
        <v>2486</v>
      </c>
      <c r="I145" s="18"/>
      <c r="J145" s="18"/>
    </row>
    <row r="146" spans="1:11">
      <c r="A146" s="8" t="str">
        <f t="shared" si="9"/>
        <v>RV_EU918619_Brazil_Dog_2005</v>
      </c>
      <c r="B146" s="18" t="s">
        <v>3069</v>
      </c>
      <c r="C146" s="18" t="s">
        <v>3070</v>
      </c>
      <c r="D146" s="18" t="s">
        <v>181</v>
      </c>
      <c r="E146" s="18">
        <v>2005</v>
      </c>
      <c r="F146" s="18" t="s">
        <v>13</v>
      </c>
      <c r="G146" s="18" t="s">
        <v>2486</v>
      </c>
      <c r="I146" s="18"/>
      <c r="J146" s="18"/>
    </row>
    <row r="147" spans="1:11">
      <c r="A147" s="8" t="str">
        <f t="shared" si="9"/>
        <v>RV_EU918620_Brazil_Dog_2005</v>
      </c>
      <c r="B147" s="18" t="s">
        <v>3071</v>
      </c>
      <c r="C147" s="18" t="s">
        <v>3072</v>
      </c>
      <c r="D147" s="18" t="s">
        <v>181</v>
      </c>
      <c r="E147" s="18">
        <v>2005</v>
      </c>
      <c r="F147" s="18" t="s">
        <v>13</v>
      </c>
      <c r="G147" s="18" t="s">
        <v>2486</v>
      </c>
      <c r="I147" s="18"/>
      <c r="J147" s="18"/>
    </row>
    <row r="148" spans="1:11">
      <c r="A148" s="8" t="str">
        <f t="shared" si="9"/>
        <v>RV_EU918621_Brazil_Dog_2005</v>
      </c>
      <c r="B148" s="18" t="s">
        <v>3073</v>
      </c>
      <c r="C148" s="18" t="s">
        <v>3074</v>
      </c>
      <c r="D148" s="18" t="s">
        <v>181</v>
      </c>
      <c r="E148" s="18">
        <v>2005</v>
      </c>
      <c r="F148" s="18" t="s">
        <v>13</v>
      </c>
      <c r="G148" s="18" t="s">
        <v>2486</v>
      </c>
      <c r="I148" s="18"/>
      <c r="J148" s="18"/>
    </row>
    <row r="149" spans="1:11">
      <c r="A149" s="8" t="str">
        <f t="shared" si="9"/>
        <v>RV_EU918622_Brazil_Dog_2005</v>
      </c>
      <c r="B149" s="18" t="s">
        <v>3075</v>
      </c>
      <c r="C149" s="18" t="s">
        <v>3076</v>
      </c>
      <c r="D149" s="18" t="s">
        <v>181</v>
      </c>
      <c r="E149" s="18">
        <v>2005</v>
      </c>
      <c r="F149" s="18" t="s">
        <v>13</v>
      </c>
      <c r="G149" s="18" t="s">
        <v>2486</v>
      </c>
      <c r="I149" s="18"/>
      <c r="J149" s="18"/>
      <c r="K149" s="18"/>
    </row>
    <row r="150" spans="1:11">
      <c r="A150" s="8" t="str">
        <f t="shared" si="9"/>
        <v>RV_EU918623_Brazil_Dog_2005</v>
      </c>
      <c r="B150" s="18" t="s">
        <v>3077</v>
      </c>
      <c r="C150" s="18" t="s">
        <v>3078</v>
      </c>
      <c r="D150" s="18" t="s">
        <v>181</v>
      </c>
      <c r="E150" s="18">
        <v>2005</v>
      </c>
      <c r="F150" s="18" t="s">
        <v>13</v>
      </c>
      <c r="G150" s="18" t="s">
        <v>2486</v>
      </c>
      <c r="I150" s="18"/>
      <c r="J150" s="18"/>
    </row>
    <row r="151" spans="1:11">
      <c r="A151" s="8" t="str">
        <f t="shared" si="9"/>
        <v>RV_EU918624_Brazil_Dog_2003</v>
      </c>
      <c r="B151" s="18" t="s">
        <v>3079</v>
      </c>
      <c r="C151" s="18" t="s">
        <v>3080</v>
      </c>
      <c r="D151" s="18" t="s">
        <v>181</v>
      </c>
      <c r="E151" s="18">
        <v>2003</v>
      </c>
      <c r="F151" s="18" t="s">
        <v>13</v>
      </c>
      <c r="G151" s="18" t="s">
        <v>2486</v>
      </c>
      <c r="I151" s="18"/>
      <c r="J151" s="18"/>
    </row>
    <row r="152" spans="1:11">
      <c r="A152" s="8" t="str">
        <f t="shared" ref="A152:A188" si="10">CONCATENATE("RV_",B152,"_",D152,"_",G152,"_",E152)</f>
        <v>RV_EU918625_Brazil_Dog_2003</v>
      </c>
      <c r="B152" s="18" t="s">
        <v>3081</v>
      </c>
      <c r="C152" s="18" t="s">
        <v>3082</v>
      </c>
      <c r="D152" s="18" t="s">
        <v>181</v>
      </c>
      <c r="E152" s="18">
        <v>2003</v>
      </c>
      <c r="F152" s="18" t="s">
        <v>13</v>
      </c>
      <c r="G152" s="18" t="s">
        <v>2486</v>
      </c>
      <c r="I152" s="18"/>
      <c r="J152" s="18"/>
      <c r="K152" s="18"/>
    </row>
    <row r="153" spans="1:11">
      <c r="A153" s="8" t="str">
        <f t="shared" si="10"/>
        <v>RV_EU918628_Brazil_Dog_2005</v>
      </c>
      <c r="B153" s="18" t="s">
        <v>3083</v>
      </c>
      <c r="C153" s="18" t="s">
        <v>3084</v>
      </c>
      <c r="D153" s="18" t="s">
        <v>181</v>
      </c>
      <c r="E153" s="18">
        <v>2005</v>
      </c>
      <c r="F153" s="18" t="s">
        <v>13</v>
      </c>
      <c r="G153" s="18" t="s">
        <v>2486</v>
      </c>
      <c r="I153" s="18"/>
      <c r="J153" s="18"/>
      <c r="K153" s="18"/>
    </row>
    <row r="154" spans="1:11">
      <c r="A154" s="8" t="str">
        <f t="shared" si="10"/>
        <v>RV_EU918629_Brazil_Dog_2005</v>
      </c>
      <c r="B154" s="18" t="s">
        <v>3085</v>
      </c>
      <c r="C154" s="18" t="s">
        <v>3086</v>
      </c>
      <c r="D154" s="18" t="s">
        <v>181</v>
      </c>
      <c r="E154" s="18">
        <v>2005</v>
      </c>
      <c r="F154" s="18" t="s">
        <v>13</v>
      </c>
      <c r="G154" s="18" t="s">
        <v>2486</v>
      </c>
      <c r="I154" s="18"/>
      <c r="J154" s="18"/>
    </row>
    <row r="155" spans="1:11">
      <c r="A155" s="8" t="str">
        <f t="shared" si="10"/>
        <v>RV_FJ545659_Coted'Ivoire_Dog_2007</v>
      </c>
      <c r="B155" s="18" t="s">
        <v>3089</v>
      </c>
      <c r="C155" s="18" t="s">
        <v>3090</v>
      </c>
      <c r="D155" s="18" t="s">
        <v>3009</v>
      </c>
      <c r="E155" s="18">
        <v>2007</v>
      </c>
      <c r="F155" s="18" t="s">
        <v>13</v>
      </c>
      <c r="G155" s="18" t="s">
        <v>2486</v>
      </c>
      <c r="I155" s="18"/>
      <c r="J155" s="18"/>
    </row>
    <row r="156" spans="1:11">
      <c r="A156" s="8" t="str">
        <f t="shared" si="10"/>
        <v>RV_FJ545662_CentralAfricanRepublic_Dog_2004</v>
      </c>
      <c r="B156" s="18" t="s">
        <v>3091</v>
      </c>
      <c r="C156" s="18" t="s">
        <v>3092</v>
      </c>
      <c r="D156" s="18" t="s">
        <v>2951</v>
      </c>
      <c r="E156" s="18">
        <v>2004</v>
      </c>
      <c r="F156" s="18" t="s">
        <v>13</v>
      </c>
      <c r="G156" s="18" t="s">
        <v>2486</v>
      </c>
      <c r="I156" s="18"/>
      <c r="J156" s="18"/>
    </row>
    <row r="157" spans="1:11">
      <c r="A157" s="8" t="str">
        <f t="shared" si="10"/>
        <v>RV_FJ545663_Guinea_Dog_1986</v>
      </c>
      <c r="B157" s="18" t="s">
        <v>3093</v>
      </c>
      <c r="C157" s="18" t="s">
        <v>3094</v>
      </c>
      <c r="D157" s="18" t="s">
        <v>2969</v>
      </c>
      <c r="E157" s="18">
        <v>1986</v>
      </c>
      <c r="F157" s="18" t="s">
        <v>13</v>
      </c>
      <c r="G157" s="18" t="s">
        <v>2486</v>
      </c>
      <c r="I157" s="18"/>
      <c r="J157" s="18"/>
    </row>
    <row r="158" spans="1:11">
      <c r="A158" s="8" t="str">
        <f t="shared" si="10"/>
        <v>RV_FJ545666_Senegal_Dog_1995</v>
      </c>
      <c r="B158" s="18" t="s">
        <v>3095</v>
      </c>
      <c r="C158" s="18" t="s">
        <v>3096</v>
      </c>
      <c r="D158" s="18" t="s">
        <v>639</v>
      </c>
      <c r="E158" s="18">
        <v>1995</v>
      </c>
      <c r="F158" s="18" t="s">
        <v>13</v>
      </c>
      <c r="G158" s="18" t="s">
        <v>2486</v>
      </c>
      <c r="I158" s="18"/>
      <c r="J158" s="18"/>
    </row>
    <row r="159" spans="1:11">
      <c r="A159" s="8" t="str">
        <f t="shared" si="10"/>
        <v>RV_FJ545667_Mauritania_Dog_1994</v>
      </c>
      <c r="B159" s="18" t="s">
        <v>3097</v>
      </c>
      <c r="C159" s="18" t="s">
        <v>3098</v>
      </c>
      <c r="D159" s="18" t="s">
        <v>430</v>
      </c>
      <c r="E159" s="18">
        <v>1994</v>
      </c>
      <c r="F159" s="18" t="s">
        <v>13</v>
      </c>
      <c r="G159" s="18" t="s">
        <v>2486</v>
      </c>
      <c r="I159" s="18"/>
      <c r="J159" s="18"/>
      <c r="K159" s="18"/>
    </row>
    <row r="160" spans="1:11">
      <c r="A160" s="8" t="str">
        <f t="shared" si="10"/>
        <v>RV_FJ545668_Mali_Dog_2007</v>
      </c>
      <c r="B160" s="18" t="s">
        <v>3099</v>
      </c>
      <c r="C160" s="18" t="s">
        <v>3100</v>
      </c>
      <c r="D160" s="18" t="s">
        <v>2974</v>
      </c>
      <c r="E160" s="18">
        <v>2007</v>
      </c>
      <c r="F160" s="18" t="s">
        <v>13</v>
      </c>
      <c r="G160" s="18" t="s">
        <v>2486</v>
      </c>
      <c r="I160" s="18"/>
      <c r="J160" s="18"/>
      <c r="K160" s="18"/>
    </row>
    <row r="161" spans="1:7">
      <c r="A161" s="8" t="str">
        <f t="shared" si="10"/>
        <v>RV_FJ545669_Mali_Dog_2007</v>
      </c>
      <c r="B161" s="18" t="s">
        <v>3101</v>
      </c>
      <c r="C161" s="18" t="s">
        <v>3102</v>
      </c>
      <c r="D161" s="18" t="s">
        <v>2974</v>
      </c>
      <c r="E161" s="18">
        <v>2007</v>
      </c>
      <c r="F161" s="18" t="s">
        <v>13</v>
      </c>
      <c r="G161" s="18" t="s">
        <v>2486</v>
      </c>
    </row>
    <row r="162" spans="1:7">
      <c r="A162" s="8" t="str">
        <f t="shared" si="10"/>
        <v>RV_FJ545670_Mali_Dog_2007</v>
      </c>
      <c r="B162" s="18" t="s">
        <v>3103</v>
      </c>
      <c r="C162" s="18" t="s">
        <v>3104</v>
      </c>
      <c r="D162" s="18" t="s">
        <v>2974</v>
      </c>
      <c r="E162" s="18">
        <v>2007</v>
      </c>
      <c r="F162" s="18" t="s">
        <v>13</v>
      </c>
      <c r="G162" s="18" t="s">
        <v>2486</v>
      </c>
    </row>
    <row r="163" spans="1:7">
      <c r="A163" s="8" t="str">
        <f t="shared" si="10"/>
        <v>RV_FJ545671_Cameroon_Dog_1988</v>
      </c>
      <c r="B163" s="18" t="s">
        <v>3105</v>
      </c>
      <c r="C163" s="18" t="s">
        <v>3106</v>
      </c>
      <c r="D163" s="18" t="s">
        <v>3107</v>
      </c>
      <c r="E163" s="18">
        <v>1988</v>
      </c>
      <c r="F163" s="18" t="s">
        <v>13</v>
      </c>
      <c r="G163" s="18" t="s">
        <v>2486</v>
      </c>
    </row>
    <row r="164" spans="1:7">
      <c r="A164" s="8" t="str">
        <f t="shared" si="10"/>
        <v>RV_FJ545672_BurkinaFaso_Dog_1986</v>
      </c>
      <c r="B164" s="18" t="s">
        <v>3108</v>
      </c>
      <c r="C164" s="18" t="s">
        <v>3109</v>
      </c>
      <c r="D164" s="18" t="s">
        <v>631</v>
      </c>
      <c r="E164" s="18">
        <v>1986</v>
      </c>
      <c r="F164" s="18" t="s">
        <v>13</v>
      </c>
      <c r="G164" s="18" t="s">
        <v>2486</v>
      </c>
    </row>
    <row r="165" spans="1:7">
      <c r="A165" s="8" t="str">
        <f t="shared" si="10"/>
        <v>RV_FJ545674_Niger_Dog_1987</v>
      </c>
      <c r="B165" s="18" t="s">
        <v>3110</v>
      </c>
      <c r="C165" s="18" t="s">
        <v>3111</v>
      </c>
      <c r="D165" s="18" t="s">
        <v>3036</v>
      </c>
      <c r="E165" s="18">
        <v>1987</v>
      </c>
      <c r="F165" s="18" t="s">
        <v>13</v>
      </c>
      <c r="G165" s="18" t="s">
        <v>2486</v>
      </c>
    </row>
    <row r="166" spans="1:7">
      <c r="A166" s="8" t="str">
        <f t="shared" si="10"/>
        <v>RV_FJ545675_Cameroon_Dog_1987</v>
      </c>
      <c r="B166" s="18" t="s">
        <v>3112</v>
      </c>
      <c r="C166" s="18" t="s">
        <v>3113</v>
      </c>
      <c r="D166" s="18" t="s">
        <v>3107</v>
      </c>
      <c r="E166" s="18">
        <v>1987</v>
      </c>
      <c r="F166" s="18" t="s">
        <v>13</v>
      </c>
      <c r="G166" s="18" t="s">
        <v>2486</v>
      </c>
    </row>
    <row r="167" spans="1:7">
      <c r="A167" s="8" t="str">
        <f t="shared" si="10"/>
        <v>RV_FJ545676_Coted'Ivoire_Dog_1989</v>
      </c>
      <c r="B167" s="18" t="s">
        <v>3114</v>
      </c>
      <c r="C167" s="18" t="s">
        <v>3115</v>
      </c>
      <c r="D167" s="18" t="s">
        <v>3009</v>
      </c>
      <c r="E167" s="18">
        <v>1989</v>
      </c>
      <c r="F167" s="18" t="s">
        <v>13</v>
      </c>
      <c r="G167" s="18" t="s">
        <v>2486</v>
      </c>
    </row>
    <row r="168" spans="1:7">
      <c r="A168" s="8" t="str">
        <f t="shared" si="10"/>
        <v>RV_FJ545677_Coted'Ivoire_Dog_1989</v>
      </c>
      <c r="B168" s="18" t="s">
        <v>3116</v>
      </c>
      <c r="C168" s="18" t="s">
        <v>3117</v>
      </c>
      <c r="D168" s="18" t="s">
        <v>3009</v>
      </c>
      <c r="E168" s="18">
        <v>1989</v>
      </c>
      <c r="F168" s="18" t="s">
        <v>13</v>
      </c>
      <c r="G168" s="18" t="s">
        <v>2486</v>
      </c>
    </row>
    <row r="169" spans="1:7">
      <c r="A169" s="8" t="str">
        <f t="shared" si="10"/>
        <v>RV_FJ545678_Niger_Dog_1990</v>
      </c>
      <c r="B169" s="18" t="s">
        <v>3118</v>
      </c>
      <c r="C169" s="18" t="s">
        <v>3119</v>
      </c>
      <c r="D169" s="18" t="s">
        <v>3036</v>
      </c>
      <c r="E169" s="18">
        <v>1990</v>
      </c>
      <c r="F169" s="18" t="s">
        <v>13</v>
      </c>
      <c r="G169" s="18" t="s">
        <v>2486</v>
      </c>
    </row>
    <row r="170" spans="1:7">
      <c r="A170" s="8" t="str">
        <f t="shared" si="10"/>
        <v>RV_FJ545679_Niger_Dog_1990</v>
      </c>
      <c r="B170" s="18" t="s">
        <v>3120</v>
      </c>
      <c r="C170" s="18" t="s">
        <v>3121</v>
      </c>
      <c r="D170" s="18" t="s">
        <v>3036</v>
      </c>
      <c r="E170" s="18">
        <v>1990</v>
      </c>
      <c r="F170" s="18" t="s">
        <v>13</v>
      </c>
      <c r="G170" s="18" t="s">
        <v>2486</v>
      </c>
    </row>
    <row r="171" spans="1:7">
      <c r="A171" s="8" t="str">
        <f t="shared" si="10"/>
        <v>RV_FJ545680_Guinea_Dog_1990</v>
      </c>
      <c r="B171" s="18" t="s">
        <v>3122</v>
      </c>
      <c r="C171" s="18" t="s">
        <v>3123</v>
      </c>
      <c r="D171" s="18" t="s">
        <v>2969</v>
      </c>
      <c r="E171" s="18">
        <v>1990</v>
      </c>
      <c r="F171" s="18" t="s">
        <v>13</v>
      </c>
      <c r="G171" s="18" t="s">
        <v>2486</v>
      </c>
    </row>
    <row r="172" spans="1:7">
      <c r="A172" s="8" t="str">
        <f t="shared" si="10"/>
        <v>RV_FJ545681_Coted'Ivoire_Dog_1990</v>
      </c>
      <c r="B172" s="18" t="s">
        <v>3124</v>
      </c>
      <c r="C172" s="18" t="s">
        <v>3125</v>
      </c>
      <c r="D172" s="18" t="s">
        <v>3009</v>
      </c>
      <c r="E172" s="18">
        <v>1990</v>
      </c>
      <c r="F172" s="18" t="s">
        <v>13</v>
      </c>
      <c r="G172" s="18" t="s">
        <v>2486</v>
      </c>
    </row>
    <row r="173" spans="1:7">
      <c r="A173" s="8" t="str">
        <f t="shared" si="10"/>
        <v>RV_FJ545683_Chad_Dog_1992</v>
      </c>
      <c r="B173" s="18" t="s">
        <v>3126</v>
      </c>
      <c r="C173" s="18" t="s">
        <v>3127</v>
      </c>
      <c r="D173" s="18" t="s">
        <v>2587</v>
      </c>
      <c r="E173" s="18">
        <v>1992</v>
      </c>
      <c r="F173" s="18" t="s">
        <v>13</v>
      </c>
      <c r="G173" s="18" t="s">
        <v>2486</v>
      </c>
    </row>
    <row r="174" spans="1:7">
      <c r="A174" s="8" t="str">
        <f t="shared" si="10"/>
        <v>RV_FJ545684_Coted'Ivoire_Dog_1992</v>
      </c>
      <c r="B174" s="18" t="s">
        <v>3128</v>
      </c>
      <c r="C174" s="18" t="s">
        <v>3129</v>
      </c>
      <c r="D174" s="18" t="s">
        <v>3009</v>
      </c>
      <c r="E174" s="18">
        <v>1992</v>
      </c>
      <c r="F174" s="18" t="s">
        <v>13</v>
      </c>
      <c r="G174" s="18" t="s">
        <v>2486</v>
      </c>
    </row>
    <row r="175" spans="1:7">
      <c r="A175" s="8" t="str">
        <f t="shared" si="10"/>
        <v>RV_FJ545685_Guinea_Dog_1993</v>
      </c>
      <c r="B175" s="18" t="s">
        <v>3130</v>
      </c>
      <c r="C175" s="18" t="s">
        <v>3131</v>
      </c>
      <c r="D175" s="18" t="s">
        <v>2969</v>
      </c>
      <c r="E175" s="18">
        <v>1993</v>
      </c>
      <c r="F175" s="18" t="s">
        <v>13</v>
      </c>
      <c r="G175" s="18" t="s">
        <v>2486</v>
      </c>
    </row>
    <row r="176" spans="1:7">
      <c r="A176" s="8" t="str">
        <f t="shared" si="10"/>
        <v>RV_FJ719758_China:Zhejiang_Dog_2008</v>
      </c>
      <c r="B176" s="18" t="s">
        <v>3148</v>
      </c>
      <c r="C176" s="18" t="s">
        <v>3149</v>
      </c>
      <c r="D176" s="18" t="s">
        <v>3150</v>
      </c>
      <c r="E176" s="18">
        <v>2008</v>
      </c>
      <c r="F176" s="18" t="s">
        <v>13</v>
      </c>
      <c r="G176" s="18" t="s">
        <v>2486</v>
      </c>
    </row>
    <row r="177" spans="1:8">
      <c r="A177" s="8" t="str">
        <f t="shared" si="10"/>
        <v>RV_FJ825126_Tunisia_Dog_2003</v>
      </c>
      <c r="B177" s="18" t="s">
        <v>3152</v>
      </c>
      <c r="C177" s="18" t="s">
        <v>2925</v>
      </c>
      <c r="D177" s="18" t="s">
        <v>1326</v>
      </c>
      <c r="E177" s="18">
        <v>2003</v>
      </c>
      <c r="F177" s="18" t="s">
        <v>13</v>
      </c>
      <c r="G177" s="18" t="s">
        <v>2486</v>
      </c>
    </row>
    <row r="178" spans="1:8">
      <c r="A178" s="8" t="str">
        <f t="shared" si="10"/>
        <v>RV_FJ825127_Tunisia_Dog_2000</v>
      </c>
      <c r="B178" s="18" t="s">
        <v>3153</v>
      </c>
      <c r="C178" s="18" t="s">
        <v>2919</v>
      </c>
      <c r="D178" s="18" t="s">
        <v>1326</v>
      </c>
      <c r="E178" s="18">
        <v>2000</v>
      </c>
      <c r="F178" s="18" t="s">
        <v>13</v>
      </c>
      <c r="G178" s="18" t="s">
        <v>2486</v>
      </c>
    </row>
    <row r="179" spans="1:8">
      <c r="A179" s="8" t="str">
        <f t="shared" si="10"/>
        <v>RV_FJ825128_Tunisia_Dog_2000</v>
      </c>
      <c r="B179" s="18" t="s">
        <v>3154</v>
      </c>
      <c r="C179" s="18" t="s">
        <v>2921</v>
      </c>
      <c r="D179" s="18" t="s">
        <v>1326</v>
      </c>
      <c r="E179" s="18">
        <v>2000</v>
      </c>
      <c r="F179" s="18" t="s">
        <v>13</v>
      </c>
      <c r="G179" s="18" t="s">
        <v>2486</v>
      </c>
    </row>
    <row r="180" spans="1:8">
      <c r="A180" s="8" t="str">
        <f t="shared" si="10"/>
        <v>RV_FJ825129_Tunisia_Dog_1998</v>
      </c>
      <c r="B180" s="18" t="s">
        <v>3155</v>
      </c>
      <c r="C180" s="18" t="s">
        <v>2923</v>
      </c>
      <c r="D180" s="18" t="s">
        <v>1326</v>
      </c>
      <c r="E180" s="18">
        <v>1998</v>
      </c>
      <c r="F180" s="18" t="s">
        <v>13</v>
      </c>
      <c r="G180" s="18" t="s">
        <v>2486</v>
      </c>
    </row>
    <row r="181" spans="1:8">
      <c r="A181" s="8" t="str">
        <f t="shared" si="10"/>
        <v>RV_FJ825130_Tunisia_Dog_2002</v>
      </c>
      <c r="B181" s="18" t="s">
        <v>3156</v>
      </c>
      <c r="C181" s="18" t="s">
        <v>2920</v>
      </c>
      <c r="D181" s="18" t="s">
        <v>1326</v>
      </c>
      <c r="E181" s="18">
        <v>2002</v>
      </c>
      <c r="F181" s="18" t="s">
        <v>13</v>
      </c>
      <c r="G181" s="18" t="s">
        <v>2486</v>
      </c>
    </row>
    <row r="182" spans="1:8">
      <c r="A182" s="8" t="str">
        <f t="shared" si="10"/>
        <v>RV_FJ825131_Tunisia_Dog_1996</v>
      </c>
      <c r="B182" s="18" t="s">
        <v>3157</v>
      </c>
      <c r="C182" s="18" t="s">
        <v>2924</v>
      </c>
      <c r="D182" s="18" t="s">
        <v>1326</v>
      </c>
      <c r="E182" s="18">
        <v>1996</v>
      </c>
      <c r="F182" s="18" t="s">
        <v>13</v>
      </c>
      <c r="G182" s="18" t="s">
        <v>2486</v>
      </c>
    </row>
    <row r="183" spans="1:8">
      <c r="A183" s="8" t="str">
        <f t="shared" si="10"/>
        <v>RV_FJ825132_Tunisia_Dog_2003</v>
      </c>
      <c r="B183" s="18" t="s">
        <v>3158</v>
      </c>
      <c r="C183" s="18" t="s">
        <v>2922</v>
      </c>
      <c r="D183" s="18" t="s">
        <v>1326</v>
      </c>
      <c r="E183" s="18">
        <v>2003</v>
      </c>
      <c r="F183" s="18" t="s">
        <v>13</v>
      </c>
      <c r="G183" s="18" t="s">
        <v>2486</v>
      </c>
    </row>
    <row r="184" spans="1:8">
      <c r="A184" s="8" t="str">
        <f t="shared" si="10"/>
        <v>RV_FJ866832_China_Dog_2008</v>
      </c>
      <c r="B184" s="18" t="s">
        <v>3169</v>
      </c>
      <c r="C184" s="18" t="s">
        <v>3160</v>
      </c>
      <c r="D184" s="18" t="s">
        <v>18</v>
      </c>
      <c r="E184" s="21">
        <v>2008</v>
      </c>
      <c r="F184" s="18" t="s">
        <v>13</v>
      </c>
      <c r="G184" s="18" t="s">
        <v>2486</v>
      </c>
    </row>
    <row r="185" spans="1:8">
      <c r="A185" s="8" t="str">
        <f t="shared" si="10"/>
        <v>RV_FJ866833_China_Dog_2008</v>
      </c>
      <c r="B185" s="18" t="s">
        <v>3170</v>
      </c>
      <c r="C185" s="18" t="s">
        <v>3162</v>
      </c>
      <c r="D185" s="18" t="s">
        <v>18</v>
      </c>
      <c r="E185" s="21">
        <v>2008</v>
      </c>
      <c r="F185" s="18" t="s">
        <v>13</v>
      </c>
      <c r="G185" s="18" t="s">
        <v>2486</v>
      </c>
    </row>
    <row r="186" spans="1:8">
      <c r="A186" s="8" t="str">
        <f t="shared" si="10"/>
        <v>RV_FJ866834_China_Dog_2008</v>
      </c>
      <c r="B186" s="18" t="s">
        <v>3171</v>
      </c>
      <c r="C186" s="18" t="s">
        <v>3172</v>
      </c>
      <c r="D186" s="18" t="s">
        <v>18</v>
      </c>
      <c r="E186" s="21">
        <v>2008</v>
      </c>
      <c r="F186" s="18" t="s">
        <v>13</v>
      </c>
      <c r="G186" s="18" t="s">
        <v>2486</v>
      </c>
    </row>
    <row r="187" spans="1:8">
      <c r="A187" s="8" t="str">
        <f t="shared" si="10"/>
        <v>RV_U03766_Canada_Dog_Unknown</v>
      </c>
      <c r="B187" s="18" t="s">
        <v>3177</v>
      </c>
      <c r="C187" s="18" t="s">
        <v>3178</v>
      </c>
      <c r="D187" s="95" t="s">
        <v>179</v>
      </c>
      <c r="E187" s="95" t="s">
        <v>1425</v>
      </c>
      <c r="F187" s="18" t="s">
        <v>13</v>
      </c>
      <c r="G187" s="18" t="s">
        <v>2486</v>
      </c>
      <c r="H187" s="9" t="s">
        <v>2668</v>
      </c>
    </row>
    <row r="188" spans="1:8">
      <c r="A188" s="8" t="str">
        <f t="shared" si="10"/>
        <v>RV_U03767_Canada_Dog_Unknown</v>
      </c>
      <c r="B188" s="18" t="s">
        <v>3179</v>
      </c>
      <c r="C188" s="18" t="s">
        <v>3180</v>
      </c>
      <c r="D188" s="95" t="s">
        <v>179</v>
      </c>
      <c r="E188" s="95" t="s">
        <v>1425</v>
      </c>
      <c r="F188" s="18" t="s">
        <v>13</v>
      </c>
      <c r="G188" s="18" t="s">
        <v>2486</v>
      </c>
      <c r="H188" s="9" t="s">
        <v>2668</v>
      </c>
    </row>
    <row r="189" spans="1:8">
      <c r="A189" s="25"/>
      <c r="B189" s="30"/>
      <c r="C189" s="30"/>
      <c r="D189" s="30"/>
      <c r="E189" s="30"/>
      <c r="F189" s="30"/>
      <c r="G189" s="30"/>
      <c r="H189" s="30"/>
    </row>
    <row r="190" spans="1:8">
      <c r="A190" s="8" t="str">
        <f t="shared" ref="A190" si="11">CONCATENATE("RV_",B190,"_",D190,"_",G190,"_",E190)</f>
        <v>RV_AB041966_SriLanka_Dog_1996</v>
      </c>
      <c r="B190" s="18" t="s">
        <v>2489</v>
      </c>
      <c r="C190" s="18" t="s">
        <v>2490</v>
      </c>
      <c r="D190" s="18" t="s">
        <v>381</v>
      </c>
      <c r="E190" s="18">
        <v>1996</v>
      </c>
      <c r="F190" s="18" t="s">
        <v>12</v>
      </c>
      <c r="G190" s="18" t="s">
        <v>2486</v>
      </c>
      <c r="H190" s="9" t="s">
        <v>2668</v>
      </c>
    </row>
    <row r="191" spans="1:8">
      <c r="A191" s="8" t="str">
        <f t="shared" ref="A191:A202" si="12">CONCATENATE("RV_",B191,"_",D191,"_",G191,"_",E191)</f>
        <v>RV_AB178892_Thailand_Dog_1985</v>
      </c>
      <c r="B191" s="18" t="s">
        <v>2500</v>
      </c>
      <c r="C191" s="18" t="s">
        <v>2487</v>
      </c>
      <c r="D191" s="18" t="s">
        <v>325</v>
      </c>
      <c r="E191" s="18">
        <v>1985</v>
      </c>
      <c r="F191" s="18" t="s">
        <v>12</v>
      </c>
      <c r="G191" s="18" t="s">
        <v>2486</v>
      </c>
      <c r="H191" s="9" t="s">
        <v>2668</v>
      </c>
    </row>
    <row r="192" spans="1:8">
      <c r="A192" s="8" t="str">
        <f t="shared" si="12"/>
        <v>RV_AB178893_Thailand_Dog_1985</v>
      </c>
      <c r="B192" s="18" t="s">
        <v>2501</v>
      </c>
      <c r="C192" s="18" t="s">
        <v>2502</v>
      </c>
      <c r="D192" s="18" t="s">
        <v>325</v>
      </c>
      <c r="E192" s="18">
        <v>1985</v>
      </c>
      <c r="F192" s="18" t="s">
        <v>12</v>
      </c>
      <c r="G192" s="18" t="s">
        <v>2486</v>
      </c>
      <c r="H192" s="9" t="s">
        <v>2668</v>
      </c>
    </row>
    <row r="193" spans="1:8">
      <c r="A193" s="8" t="str">
        <f t="shared" si="12"/>
        <v>RV_AB178894_Thailand_Dog_1985</v>
      </c>
      <c r="B193" s="18" t="s">
        <v>2503</v>
      </c>
      <c r="C193" s="18" t="s">
        <v>2488</v>
      </c>
      <c r="D193" s="18" t="s">
        <v>325</v>
      </c>
      <c r="E193" s="18">
        <v>1985</v>
      </c>
      <c r="F193" s="18" t="s">
        <v>12</v>
      </c>
      <c r="G193" s="18" t="s">
        <v>2486</v>
      </c>
      <c r="H193" s="9" t="s">
        <v>2668</v>
      </c>
    </row>
    <row r="194" spans="1:8">
      <c r="A194" s="8" t="str">
        <f t="shared" si="12"/>
        <v>RV_AB178895_Thailand_Dog_1977</v>
      </c>
      <c r="B194" s="18" t="s">
        <v>2504</v>
      </c>
      <c r="C194" s="18" t="s">
        <v>2505</v>
      </c>
      <c r="D194" s="18" t="s">
        <v>325</v>
      </c>
      <c r="E194" s="18">
        <v>1977</v>
      </c>
      <c r="F194" s="18" t="s">
        <v>12</v>
      </c>
      <c r="G194" s="18" t="s">
        <v>2486</v>
      </c>
      <c r="H194" s="9" t="s">
        <v>2668</v>
      </c>
    </row>
    <row r="195" spans="1:8">
      <c r="A195" s="8" t="str">
        <f t="shared" si="12"/>
        <v>RV_AB178896_Thailand_Dog_1963</v>
      </c>
      <c r="B195" s="18" t="s">
        <v>2506</v>
      </c>
      <c r="C195" s="18" t="s">
        <v>2507</v>
      </c>
      <c r="D195" s="18" t="s">
        <v>325</v>
      </c>
      <c r="E195" s="18">
        <v>1963</v>
      </c>
      <c r="F195" s="18" t="s">
        <v>12</v>
      </c>
      <c r="G195" s="18" t="s">
        <v>2486</v>
      </c>
      <c r="H195" s="9" t="s">
        <v>2668</v>
      </c>
    </row>
    <row r="196" spans="1:8">
      <c r="A196" s="8" t="str">
        <f t="shared" si="12"/>
        <v>RV_AB284509_Zambia_Dog_2000</v>
      </c>
      <c r="B196" s="18" t="s">
        <v>2536</v>
      </c>
      <c r="C196" s="18" t="s">
        <v>2537</v>
      </c>
      <c r="D196" s="18" t="s">
        <v>1409</v>
      </c>
      <c r="E196" s="21">
        <v>2000</v>
      </c>
      <c r="F196" s="18" t="s">
        <v>12</v>
      </c>
      <c r="G196" s="18" t="s">
        <v>2486</v>
      </c>
      <c r="H196" s="9" t="s">
        <v>2668</v>
      </c>
    </row>
    <row r="197" spans="1:8">
      <c r="A197" s="8" t="str">
        <f t="shared" si="12"/>
        <v>RV_AB284510_Zambia_Dog_1999</v>
      </c>
      <c r="B197" s="18" t="s">
        <v>2538</v>
      </c>
      <c r="C197" s="18" t="s">
        <v>2539</v>
      </c>
      <c r="D197" s="18" t="s">
        <v>1409</v>
      </c>
      <c r="E197" s="21">
        <v>1999</v>
      </c>
      <c r="F197" s="18" t="s">
        <v>12</v>
      </c>
      <c r="G197" s="18" t="s">
        <v>2486</v>
      </c>
      <c r="H197" s="9" t="s">
        <v>2668</v>
      </c>
    </row>
    <row r="198" spans="1:8">
      <c r="A198" s="8" t="str">
        <f t="shared" si="12"/>
        <v>RV_AB284511_Zambia_Dog_2000</v>
      </c>
      <c r="B198" s="18" t="s">
        <v>2540</v>
      </c>
      <c r="C198" s="18" t="s">
        <v>2541</v>
      </c>
      <c r="D198" s="18" t="s">
        <v>1409</v>
      </c>
      <c r="E198" s="21">
        <v>2000</v>
      </c>
      <c r="F198" s="18" t="s">
        <v>12</v>
      </c>
      <c r="G198" s="18" t="s">
        <v>2486</v>
      </c>
      <c r="H198" s="9" t="s">
        <v>2668</v>
      </c>
    </row>
    <row r="199" spans="1:8">
      <c r="A199" s="8" t="str">
        <f t="shared" si="12"/>
        <v>RV_AB284512_Zambia_Dog_2005</v>
      </c>
      <c r="B199" s="18" t="s">
        <v>2542</v>
      </c>
      <c r="C199" s="18" t="s">
        <v>2543</v>
      </c>
      <c r="D199" s="18" t="s">
        <v>1409</v>
      </c>
      <c r="E199" s="21">
        <v>2005</v>
      </c>
      <c r="F199" s="18" t="s">
        <v>12</v>
      </c>
      <c r="G199" s="18" t="s">
        <v>2486</v>
      </c>
      <c r="H199" s="9" t="s">
        <v>2668</v>
      </c>
    </row>
    <row r="200" spans="1:8">
      <c r="A200" s="8" t="str">
        <f t="shared" si="12"/>
        <v>RV_AB284513_Zambia_Dog_2005</v>
      </c>
      <c r="B200" s="18" t="s">
        <v>2544</v>
      </c>
      <c r="C200" s="18" t="s">
        <v>2545</v>
      </c>
      <c r="D200" s="18" t="s">
        <v>1409</v>
      </c>
      <c r="E200" s="21">
        <v>2005</v>
      </c>
      <c r="F200" s="18" t="s">
        <v>12</v>
      </c>
      <c r="G200" s="18" t="s">
        <v>2486</v>
      </c>
      <c r="H200" s="9" t="s">
        <v>2668</v>
      </c>
    </row>
    <row r="201" spans="1:8">
      <c r="A201" s="8" t="str">
        <f t="shared" si="12"/>
        <v>RV_AB284514_Zambia_Dog_2004</v>
      </c>
      <c r="B201" s="18" t="s">
        <v>2546</v>
      </c>
      <c r="C201" s="18" t="s">
        <v>2547</v>
      </c>
      <c r="D201" s="18" t="s">
        <v>1409</v>
      </c>
      <c r="E201" s="21">
        <v>2004</v>
      </c>
      <c r="F201" s="18" t="s">
        <v>12</v>
      </c>
      <c r="G201" s="18" t="s">
        <v>2486</v>
      </c>
      <c r="H201" s="9" t="s">
        <v>2668</v>
      </c>
    </row>
    <row r="202" spans="1:8">
      <c r="A202" s="8" t="str">
        <f t="shared" si="12"/>
        <v>RV_AB285215_Zambia_Dog_2000</v>
      </c>
      <c r="B202" s="18" t="s">
        <v>2548</v>
      </c>
      <c r="C202" s="18" t="s">
        <v>2537</v>
      </c>
      <c r="D202" s="18" t="s">
        <v>1409</v>
      </c>
      <c r="E202" s="21">
        <v>2000</v>
      </c>
      <c r="F202" s="18" t="s">
        <v>12</v>
      </c>
      <c r="G202" s="18" t="s">
        <v>2486</v>
      </c>
      <c r="H202" s="9" t="s">
        <v>2668</v>
      </c>
    </row>
    <row r="203" spans="1:8">
      <c r="A203" s="8" t="str">
        <f t="shared" ref="A203" si="13">CONCATENATE("RV_",B203,"_",D203,"_",G203,"_",E203)</f>
        <v>RV_AY138549_SriLanka_Dog_1986</v>
      </c>
      <c r="B203" s="18" t="s">
        <v>2571</v>
      </c>
      <c r="C203" s="18">
        <v>1294</v>
      </c>
      <c r="D203" s="18" t="s">
        <v>381</v>
      </c>
      <c r="E203" s="18">
        <v>1986</v>
      </c>
      <c r="F203" s="18" t="s">
        <v>12</v>
      </c>
      <c r="G203" s="18" t="s">
        <v>2486</v>
      </c>
      <c r="H203" s="9" t="s">
        <v>2668</v>
      </c>
    </row>
    <row r="204" spans="1:8">
      <c r="A204" s="8" t="str">
        <f t="shared" ref="A204:A209" si="14">CONCATENATE("RV_",B204,"_",D204,"_",G204,"_",E204)</f>
        <v>RV_AY854589_Mexico_Dog_1990</v>
      </c>
      <c r="B204" s="18" t="s">
        <v>3236</v>
      </c>
      <c r="C204" s="18" t="s">
        <v>2574</v>
      </c>
      <c r="D204" s="18" t="s">
        <v>1192</v>
      </c>
      <c r="E204" s="18">
        <v>1990</v>
      </c>
      <c r="F204" s="18" t="s">
        <v>12</v>
      </c>
      <c r="G204" s="18" t="s">
        <v>2486</v>
      </c>
      <c r="H204" s="9" t="s">
        <v>2668</v>
      </c>
    </row>
    <row r="205" spans="1:8">
      <c r="A205" s="8" t="str">
        <f t="shared" si="14"/>
        <v>RV_AY854591_Mexico_Dog_1996</v>
      </c>
      <c r="B205" s="18" t="s">
        <v>3237</v>
      </c>
      <c r="C205" s="18" t="s">
        <v>2575</v>
      </c>
      <c r="D205" s="18" t="s">
        <v>1192</v>
      </c>
      <c r="E205" s="18">
        <v>1996</v>
      </c>
      <c r="F205" s="18" t="s">
        <v>12</v>
      </c>
      <c r="G205" s="18" t="s">
        <v>2486</v>
      </c>
      <c r="H205" s="9" t="s">
        <v>2668</v>
      </c>
    </row>
    <row r="206" spans="1:8">
      <c r="A206" s="8" t="str">
        <f t="shared" si="14"/>
        <v>RV_DQ076120_SouthKorea_Dog_1998</v>
      </c>
      <c r="B206" s="18" t="s">
        <v>2582</v>
      </c>
      <c r="C206" s="18" t="s">
        <v>2580</v>
      </c>
      <c r="D206" s="18" t="s">
        <v>806</v>
      </c>
      <c r="E206" s="18">
        <v>1998</v>
      </c>
      <c r="F206" s="18" t="s">
        <v>12</v>
      </c>
      <c r="G206" s="18" t="s">
        <v>2486</v>
      </c>
      <c r="H206" s="9" t="s">
        <v>2668</v>
      </c>
    </row>
    <row r="207" spans="1:8">
      <c r="A207" s="8" t="str">
        <f t="shared" si="14"/>
        <v>RV_DQ076122_SouthKorea_Dog_1999</v>
      </c>
      <c r="B207" s="18" t="s">
        <v>2583</v>
      </c>
      <c r="C207" s="18" t="s">
        <v>2579</v>
      </c>
      <c r="D207" s="18" t="s">
        <v>806</v>
      </c>
      <c r="E207" s="18">
        <v>1999</v>
      </c>
      <c r="F207" s="18" t="s">
        <v>12</v>
      </c>
      <c r="G207" s="18" t="s">
        <v>2486</v>
      </c>
      <c r="H207" s="9" t="s">
        <v>2668</v>
      </c>
    </row>
    <row r="208" spans="1:8">
      <c r="A208" s="8" t="str">
        <f t="shared" si="14"/>
        <v>RV_DQ076124_SouthKorea_Dog_2002</v>
      </c>
      <c r="B208" s="18" t="s">
        <v>2584</v>
      </c>
      <c r="C208" s="18" t="s">
        <v>2581</v>
      </c>
      <c r="D208" s="18" t="s">
        <v>806</v>
      </c>
      <c r="E208" s="18">
        <v>2002</v>
      </c>
      <c r="F208" s="18" t="s">
        <v>12</v>
      </c>
      <c r="G208" s="18" t="s">
        <v>2486</v>
      </c>
      <c r="H208" s="9" t="s">
        <v>2668</v>
      </c>
    </row>
    <row r="209" spans="1:8">
      <c r="A209" s="8" t="str">
        <f t="shared" si="14"/>
        <v>RV_DQ076125_SouthKorea_Dog_2002</v>
      </c>
      <c r="B209" s="18" t="s">
        <v>2585</v>
      </c>
      <c r="C209" s="18" t="s">
        <v>2586</v>
      </c>
      <c r="D209" s="18" t="s">
        <v>806</v>
      </c>
      <c r="E209" s="18">
        <v>2002</v>
      </c>
      <c r="F209" s="18" t="s">
        <v>12</v>
      </c>
      <c r="G209" s="18" t="s">
        <v>2486</v>
      </c>
      <c r="H209" s="9" t="s">
        <v>2668</v>
      </c>
    </row>
    <row r="210" spans="1:8">
      <c r="A210" s="8" t="str">
        <f t="shared" ref="A210:A238" si="15">CONCATENATE("RV_",B210,"_",D210,"_",G210,"_",E210)</f>
        <v>RV_DQ666287_China_Dog_2004</v>
      </c>
      <c r="B210" s="18" t="s">
        <v>3202</v>
      </c>
      <c r="C210" s="18" t="s">
        <v>2588</v>
      </c>
      <c r="D210" s="18" t="s">
        <v>18</v>
      </c>
      <c r="E210" s="18">
        <v>2004</v>
      </c>
      <c r="F210" s="18" t="s">
        <v>12</v>
      </c>
      <c r="G210" s="18" t="s">
        <v>2486</v>
      </c>
      <c r="H210" s="9" t="s">
        <v>2668</v>
      </c>
    </row>
    <row r="211" spans="1:8">
      <c r="A211" s="8" t="str">
        <f t="shared" si="15"/>
        <v>RV_DQ666289_China_Dog_2004</v>
      </c>
      <c r="B211" s="18" t="s">
        <v>3203</v>
      </c>
      <c r="C211" s="18" t="s">
        <v>2589</v>
      </c>
      <c r="D211" s="18" t="s">
        <v>18</v>
      </c>
      <c r="E211" s="18">
        <v>2004</v>
      </c>
      <c r="F211" s="18" t="s">
        <v>12</v>
      </c>
      <c r="G211" s="18" t="s">
        <v>2486</v>
      </c>
      <c r="H211" s="9" t="s">
        <v>2668</v>
      </c>
    </row>
    <row r="212" spans="1:8">
      <c r="A212" s="8" t="str">
        <f t="shared" si="15"/>
        <v>RV_DQ666290_China_Dog_2004</v>
      </c>
      <c r="B212" s="18" t="s">
        <v>3204</v>
      </c>
      <c r="C212" s="18" t="s">
        <v>2590</v>
      </c>
      <c r="D212" s="18" t="s">
        <v>18</v>
      </c>
      <c r="E212" s="18">
        <v>2004</v>
      </c>
      <c r="F212" s="18" t="s">
        <v>12</v>
      </c>
      <c r="G212" s="18" t="s">
        <v>2486</v>
      </c>
      <c r="H212" s="9" t="s">
        <v>2668</v>
      </c>
    </row>
    <row r="213" spans="1:8">
      <c r="A213" s="8" t="str">
        <f t="shared" si="15"/>
        <v>RV_DQ666291_China_Dog_2004</v>
      </c>
      <c r="B213" s="18" t="s">
        <v>3205</v>
      </c>
      <c r="C213" s="18" t="s">
        <v>2591</v>
      </c>
      <c r="D213" s="18" t="s">
        <v>18</v>
      </c>
      <c r="E213" s="18">
        <v>2004</v>
      </c>
      <c r="F213" s="18" t="s">
        <v>12</v>
      </c>
      <c r="G213" s="18" t="s">
        <v>2486</v>
      </c>
      <c r="H213" s="9" t="s">
        <v>2668</v>
      </c>
    </row>
    <row r="214" spans="1:8">
      <c r="A214" s="8" t="str">
        <f t="shared" si="15"/>
        <v>RV_DQ666292_China_Dog_2004</v>
      </c>
      <c r="B214" s="18" t="s">
        <v>3232</v>
      </c>
      <c r="C214" s="18" t="s">
        <v>2592</v>
      </c>
      <c r="D214" s="18" t="s">
        <v>18</v>
      </c>
      <c r="E214" s="18">
        <v>2004</v>
      </c>
      <c r="F214" s="18" t="s">
        <v>12</v>
      </c>
      <c r="G214" s="18" t="s">
        <v>2486</v>
      </c>
      <c r="H214" s="9" t="s">
        <v>2668</v>
      </c>
    </row>
    <row r="215" spans="1:8">
      <c r="A215" s="8" t="str">
        <f t="shared" si="15"/>
        <v>RV_DQ666293_China_Dog_2004</v>
      </c>
      <c r="B215" s="18" t="s">
        <v>3206</v>
      </c>
      <c r="C215" s="18" t="s">
        <v>2593</v>
      </c>
      <c r="D215" s="18" t="s">
        <v>18</v>
      </c>
      <c r="E215" s="18">
        <v>2004</v>
      </c>
      <c r="F215" s="18" t="s">
        <v>12</v>
      </c>
      <c r="G215" s="18" t="s">
        <v>2486</v>
      </c>
      <c r="H215" s="9" t="s">
        <v>2668</v>
      </c>
    </row>
    <row r="216" spans="1:8">
      <c r="A216" s="8" t="str">
        <f t="shared" si="15"/>
        <v>RV_DQ666294_China_Dog_2004</v>
      </c>
      <c r="B216" s="18" t="s">
        <v>3207</v>
      </c>
      <c r="C216" s="18" t="s">
        <v>2594</v>
      </c>
      <c r="D216" s="18" t="s">
        <v>18</v>
      </c>
      <c r="E216" s="18">
        <v>2004</v>
      </c>
      <c r="F216" s="18" t="s">
        <v>12</v>
      </c>
      <c r="G216" s="18" t="s">
        <v>2486</v>
      </c>
      <c r="H216" s="9" t="s">
        <v>2668</v>
      </c>
    </row>
    <row r="217" spans="1:8">
      <c r="A217" s="8" t="str">
        <f t="shared" si="15"/>
        <v>RV_DQ666295_China_Dog_2004</v>
      </c>
      <c r="B217" s="18" t="s">
        <v>3208</v>
      </c>
      <c r="C217" s="18" t="s">
        <v>2595</v>
      </c>
      <c r="D217" s="18" t="s">
        <v>18</v>
      </c>
      <c r="E217" s="18">
        <v>2004</v>
      </c>
      <c r="F217" s="18" t="s">
        <v>12</v>
      </c>
      <c r="G217" s="18" t="s">
        <v>2486</v>
      </c>
      <c r="H217" s="9" t="s">
        <v>2668</v>
      </c>
    </row>
    <row r="218" spans="1:8">
      <c r="A218" s="8" t="str">
        <f t="shared" si="15"/>
        <v>RV_DQ666296_China_Dog_2004</v>
      </c>
      <c r="B218" s="18" t="s">
        <v>3209</v>
      </c>
      <c r="C218" s="18" t="s">
        <v>2596</v>
      </c>
      <c r="D218" s="18" t="s">
        <v>18</v>
      </c>
      <c r="E218" s="18">
        <v>2004</v>
      </c>
      <c r="F218" s="18" t="s">
        <v>12</v>
      </c>
      <c r="G218" s="18" t="s">
        <v>2486</v>
      </c>
      <c r="H218" s="9" t="s">
        <v>2668</v>
      </c>
    </row>
    <row r="219" spans="1:8">
      <c r="A219" s="8" t="str">
        <f t="shared" si="15"/>
        <v>RV_DQ666297_China_Dog_2004</v>
      </c>
      <c r="B219" s="18" t="s">
        <v>3210</v>
      </c>
      <c r="C219" s="18" t="s">
        <v>2597</v>
      </c>
      <c r="D219" s="18" t="s">
        <v>1195</v>
      </c>
      <c r="E219" s="18">
        <v>2004</v>
      </c>
      <c r="F219" s="18" t="s">
        <v>12</v>
      </c>
      <c r="G219" s="18" t="s">
        <v>2486</v>
      </c>
      <c r="H219" s="9" t="s">
        <v>2668</v>
      </c>
    </row>
    <row r="220" spans="1:8">
      <c r="A220" s="8" t="str">
        <f t="shared" si="15"/>
        <v>RV_DQ666298_China_Dog_2004</v>
      </c>
      <c r="B220" s="18" t="s">
        <v>3211</v>
      </c>
      <c r="C220" s="18" t="s">
        <v>2598</v>
      </c>
      <c r="D220" s="18" t="s">
        <v>1195</v>
      </c>
      <c r="E220" s="18">
        <v>2004</v>
      </c>
      <c r="F220" s="18" t="s">
        <v>12</v>
      </c>
      <c r="G220" s="18" t="s">
        <v>2486</v>
      </c>
      <c r="H220" s="9" t="s">
        <v>2668</v>
      </c>
    </row>
    <row r="221" spans="1:8">
      <c r="A221" s="8" t="str">
        <f t="shared" si="15"/>
        <v>RV_DQ666299_China_Dog_2004</v>
      </c>
      <c r="B221" s="18" t="s">
        <v>3212</v>
      </c>
      <c r="C221" s="18" t="s">
        <v>2599</v>
      </c>
      <c r="D221" s="18" t="s">
        <v>1195</v>
      </c>
      <c r="E221" s="18">
        <v>2004</v>
      </c>
      <c r="F221" s="18" t="s">
        <v>12</v>
      </c>
      <c r="G221" s="18" t="s">
        <v>2486</v>
      </c>
      <c r="H221" s="9" t="s">
        <v>2668</v>
      </c>
    </row>
    <row r="222" spans="1:8">
      <c r="A222" s="8" t="str">
        <f t="shared" si="15"/>
        <v>RV_DQ666300_China_Dog_2004</v>
      </c>
      <c r="B222" s="18" t="s">
        <v>3213</v>
      </c>
      <c r="C222" s="18" t="s">
        <v>2600</v>
      </c>
      <c r="D222" s="18" t="s">
        <v>1195</v>
      </c>
      <c r="E222" s="18">
        <v>2004</v>
      </c>
      <c r="F222" s="18" t="s">
        <v>12</v>
      </c>
      <c r="G222" s="18" t="s">
        <v>2486</v>
      </c>
      <c r="H222" s="9" t="s">
        <v>2668</v>
      </c>
    </row>
    <row r="223" spans="1:8">
      <c r="A223" s="8" t="str">
        <f t="shared" si="15"/>
        <v>RV_DQ666301_China_Dog_2004</v>
      </c>
      <c r="B223" s="18" t="s">
        <v>3214</v>
      </c>
      <c r="C223" s="18" t="s">
        <v>2601</v>
      </c>
      <c r="D223" s="18" t="s">
        <v>1195</v>
      </c>
      <c r="E223" s="18">
        <v>2004</v>
      </c>
      <c r="F223" s="18" t="s">
        <v>12</v>
      </c>
      <c r="G223" s="18" t="s">
        <v>2486</v>
      </c>
      <c r="H223" s="9" t="s">
        <v>2668</v>
      </c>
    </row>
    <row r="224" spans="1:8">
      <c r="A224" s="8" t="str">
        <f t="shared" si="15"/>
        <v>RV_DQ666302_China_Dog_2004</v>
      </c>
      <c r="B224" s="18" t="s">
        <v>3215</v>
      </c>
      <c r="C224" s="18" t="s">
        <v>2602</v>
      </c>
      <c r="D224" s="18" t="s">
        <v>1195</v>
      </c>
      <c r="E224" s="18">
        <v>2004</v>
      </c>
      <c r="F224" s="18" t="s">
        <v>12</v>
      </c>
      <c r="G224" s="18" t="s">
        <v>2486</v>
      </c>
      <c r="H224" s="9" t="s">
        <v>2668</v>
      </c>
    </row>
    <row r="225" spans="1:8">
      <c r="A225" s="8" t="str">
        <f t="shared" si="15"/>
        <v>RV_DQ666303_China_Dog_2004</v>
      </c>
      <c r="B225" s="18" t="s">
        <v>3216</v>
      </c>
      <c r="C225" s="18" t="s">
        <v>2603</v>
      </c>
      <c r="D225" s="18" t="s">
        <v>1195</v>
      </c>
      <c r="E225" s="18">
        <v>2004</v>
      </c>
      <c r="F225" s="18" t="s">
        <v>12</v>
      </c>
      <c r="G225" s="18" t="s">
        <v>2486</v>
      </c>
      <c r="H225" s="9" t="s">
        <v>2668</v>
      </c>
    </row>
    <row r="226" spans="1:8">
      <c r="A226" s="8" t="str">
        <f t="shared" si="15"/>
        <v>RV_DQ666304_China_Dog_2004</v>
      </c>
      <c r="B226" s="18" t="s">
        <v>3217</v>
      </c>
      <c r="C226" s="18" t="s">
        <v>2604</v>
      </c>
      <c r="D226" s="18" t="s">
        <v>1195</v>
      </c>
      <c r="E226" s="18">
        <v>2004</v>
      </c>
      <c r="F226" s="18" t="s">
        <v>12</v>
      </c>
      <c r="G226" s="18" t="s">
        <v>2486</v>
      </c>
      <c r="H226" s="9" t="s">
        <v>2668</v>
      </c>
    </row>
    <row r="227" spans="1:8">
      <c r="A227" s="8" t="str">
        <f t="shared" si="15"/>
        <v>RV_DQ666305_China_Dog_2004</v>
      </c>
      <c r="B227" s="18" t="s">
        <v>3233</v>
      </c>
      <c r="C227" s="18" t="s">
        <v>2605</v>
      </c>
      <c r="D227" s="18" t="s">
        <v>1195</v>
      </c>
      <c r="E227" s="18">
        <v>2004</v>
      </c>
      <c r="F227" s="18" t="s">
        <v>12</v>
      </c>
      <c r="G227" s="18" t="s">
        <v>2486</v>
      </c>
      <c r="H227" s="9" t="s">
        <v>2668</v>
      </c>
    </row>
    <row r="228" spans="1:8">
      <c r="A228" s="8" t="str">
        <f t="shared" si="15"/>
        <v>RV_DQ666306_China_Dog_2004</v>
      </c>
      <c r="B228" s="18" t="s">
        <v>3218</v>
      </c>
      <c r="C228" s="18" t="s">
        <v>2606</v>
      </c>
      <c r="D228" s="18" t="s">
        <v>1195</v>
      </c>
      <c r="E228" s="18">
        <v>2004</v>
      </c>
      <c r="F228" s="18" t="s">
        <v>12</v>
      </c>
      <c r="G228" s="18" t="s">
        <v>2486</v>
      </c>
      <c r="H228" s="9" t="s">
        <v>2668</v>
      </c>
    </row>
    <row r="229" spans="1:8">
      <c r="A229" s="8" t="str">
        <f t="shared" si="15"/>
        <v>RV_DQ666307_China_Dog_2004</v>
      </c>
      <c r="B229" s="18" t="s">
        <v>3219</v>
      </c>
      <c r="C229" s="18" t="s">
        <v>2607</v>
      </c>
      <c r="D229" s="18" t="s">
        <v>18</v>
      </c>
      <c r="E229" s="18">
        <v>2004</v>
      </c>
      <c r="F229" s="18" t="s">
        <v>12</v>
      </c>
      <c r="G229" s="18" t="s">
        <v>2486</v>
      </c>
      <c r="H229" s="9" t="s">
        <v>2668</v>
      </c>
    </row>
    <row r="230" spans="1:8">
      <c r="A230" s="8" t="str">
        <f t="shared" si="15"/>
        <v>RV_DQ666308_China_Dog_2004</v>
      </c>
      <c r="B230" s="18" t="s">
        <v>3220</v>
      </c>
      <c r="C230" s="18" t="s">
        <v>2608</v>
      </c>
      <c r="D230" s="18" t="s">
        <v>18</v>
      </c>
      <c r="E230" s="18">
        <v>2004</v>
      </c>
      <c r="F230" s="18" t="s">
        <v>12</v>
      </c>
      <c r="G230" s="18" t="s">
        <v>2486</v>
      </c>
      <c r="H230" s="9" t="s">
        <v>2668</v>
      </c>
    </row>
    <row r="231" spans="1:8">
      <c r="A231" s="8" t="str">
        <f t="shared" si="15"/>
        <v>RV_DQ666309_China_Dog_2004</v>
      </c>
      <c r="B231" s="18" t="s">
        <v>3221</v>
      </c>
      <c r="C231" s="18" t="s">
        <v>2609</v>
      </c>
      <c r="D231" s="18" t="s">
        <v>18</v>
      </c>
      <c r="E231" s="18">
        <v>2004</v>
      </c>
      <c r="F231" s="18" t="s">
        <v>12</v>
      </c>
      <c r="G231" s="18" t="s">
        <v>2486</v>
      </c>
      <c r="H231" s="9" t="s">
        <v>2668</v>
      </c>
    </row>
    <row r="232" spans="1:8">
      <c r="A232" s="8" t="str">
        <f t="shared" si="15"/>
        <v>RV_DQ666310_China_Dog_2004</v>
      </c>
      <c r="B232" s="18" t="s">
        <v>3222</v>
      </c>
      <c r="C232" s="18" t="s">
        <v>2610</v>
      </c>
      <c r="D232" s="18" t="s">
        <v>18</v>
      </c>
      <c r="E232" s="18">
        <v>2004</v>
      </c>
      <c r="F232" s="18" t="s">
        <v>12</v>
      </c>
      <c r="G232" s="18" t="s">
        <v>2486</v>
      </c>
      <c r="H232" s="9" t="s">
        <v>2668</v>
      </c>
    </row>
    <row r="233" spans="1:8">
      <c r="A233" s="8" t="str">
        <f t="shared" si="15"/>
        <v>RV_DQ666311_China_Dog_2004</v>
      </c>
      <c r="B233" s="18" t="s">
        <v>3223</v>
      </c>
      <c r="C233" s="18" t="s">
        <v>2611</v>
      </c>
      <c r="D233" s="18" t="s">
        <v>18</v>
      </c>
      <c r="E233" s="18">
        <v>2004</v>
      </c>
      <c r="F233" s="18" t="s">
        <v>12</v>
      </c>
      <c r="G233" s="18" t="s">
        <v>2486</v>
      </c>
      <c r="H233" s="9" t="s">
        <v>2668</v>
      </c>
    </row>
    <row r="234" spans="1:8">
      <c r="A234" s="8" t="str">
        <f t="shared" si="15"/>
        <v>RV_DQ666312_China_Dog_2004</v>
      </c>
      <c r="B234" s="18" t="s">
        <v>3224</v>
      </c>
      <c r="C234" s="18" t="s">
        <v>2612</v>
      </c>
      <c r="D234" s="18" t="s">
        <v>18</v>
      </c>
      <c r="E234" s="18">
        <v>2004</v>
      </c>
      <c r="F234" s="18" t="s">
        <v>12</v>
      </c>
      <c r="G234" s="18" t="s">
        <v>2486</v>
      </c>
      <c r="H234" s="9" t="s">
        <v>2668</v>
      </c>
    </row>
    <row r="235" spans="1:8">
      <c r="A235" s="8" t="str">
        <f t="shared" si="15"/>
        <v>RV_DQ666313_China_Dog_2004</v>
      </c>
      <c r="B235" s="18" t="s">
        <v>3234</v>
      </c>
      <c r="C235" s="18" t="s">
        <v>2613</v>
      </c>
      <c r="D235" s="18" t="s">
        <v>18</v>
      </c>
      <c r="E235" s="18">
        <v>2004</v>
      </c>
      <c r="F235" s="18" t="s">
        <v>12</v>
      </c>
      <c r="G235" s="18" t="s">
        <v>2486</v>
      </c>
      <c r="H235" s="9" t="s">
        <v>2668</v>
      </c>
    </row>
    <row r="236" spans="1:8">
      <c r="A236" s="8" t="str">
        <f t="shared" si="15"/>
        <v>RV_DQ666314_China_Dog_2004</v>
      </c>
      <c r="B236" s="18" t="s">
        <v>3225</v>
      </c>
      <c r="C236" s="18" t="s">
        <v>2614</v>
      </c>
      <c r="D236" s="18" t="s">
        <v>18</v>
      </c>
      <c r="E236" s="18">
        <v>2004</v>
      </c>
      <c r="F236" s="18" t="s">
        <v>12</v>
      </c>
      <c r="G236" s="18" t="s">
        <v>2486</v>
      </c>
      <c r="H236" s="9" t="s">
        <v>2668</v>
      </c>
    </row>
    <row r="237" spans="1:8">
      <c r="A237" s="8" t="str">
        <f t="shared" si="15"/>
        <v>RV_DQ666315_China_Dog_2004</v>
      </c>
      <c r="B237" s="18" t="s">
        <v>3226</v>
      </c>
      <c r="C237" s="18" t="s">
        <v>2615</v>
      </c>
      <c r="D237" s="18" t="s">
        <v>18</v>
      </c>
      <c r="E237" s="18">
        <v>2004</v>
      </c>
      <c r="F237" s="18" t="s">
        <v>12</v>
      </c>
      <c r="G237" s="18" t="s">
        <v>2486</v>
      </c>
      <c r="H237" s="9" t="s">
        <v>2668</v>
      </c>
    </row>
    <row r="238" spans="1:8">
      <c r="A238" s="8" t="str">
        <f t="shared" si="15"/>
        <v>RV_DQ666316_China_Dog_2004</v>
      </c>
      <c r="B238" s="18" t="s">
        <v>3227</v>
      </c>
      <c r="C238" s="18" t="s">
        <v>2616</v>
      </c>
      <c r="D238" s="18" t="s">
        <v>18</v>
      </c>
      <c r="E238" s="18">
        <v>2004</v>
      </c>
      <c r="F238" s="18" t="s">
        <v>12</v>
      </c>
      <c r="G238" s="18" t="s">
        <v>2486</v>
      </c>
      <c r="H238" s="9" t="s">
        <v>2668</v>
      </c>
    </row>
    <row r="239" spans="1:8">
      <c r="A239" s="8" t="str">
        <f t="shared" ref="A239:A243" si="16">CONCATENATE("RV_",B239,"_",D239,"_",G239,"_",E239)</f>
        <v>RV_DQ666317_China_Dog_2004</v>
      </c>
      <c r="B239" s="18" t="s">
        <v>3228</v>
      </c>
      <c r="C239" s="18" t="s">
        <v>2617</v>
      </c>
      <c r="D239" s="18" t="s">
        <v>18</v>
      </c>
      <c r="E239" s="18">
        <v>2004</v>
      </c>
      <c r="F239" s="18" t="s">
        <v>12</v>
      </c>
      <c r="G239" s="18" t="s">
        <v>2486</v>
      </c>
      <c r="H239" s="9" t="s">
        <v>2668</v>
      </c>
    </row>
    <row r="240" spans="1:8">
      <c r="A240" s="8" t="str">
        <f t="shared" si="16"/>
        <v>RV_DQ666318_China_Dog_2004</v>
      </c>
      <c r="B240" s="18" t="s">
        <v>3229</v>
      </c>
      <c r="C240" s="18" t="s">
        <v>2618</v>
      </c>
      <c r="D240" s="18" t="s">
        <v>18</v>
      </c>
      <c r="E240" s="18">
        <v>2004</v>
      </c>
      <c r="F240" s="18" t="s">
        <v>12</v>
      </c>
      <c r="G240" s="18" t="s">
        <v>2486</v>
      </c>
      <c r="H240" s="9" t="s">
        <v>2668</v>
      </c>
    </row>
    <row r="241" spans="1:8">
      <c r="A241" s="8" t="str">
        <f t="shared" si="16"/>
        <v>RV_DQ666319_China_Dog_2004</v>
      </c>
      <c r="B241" s="18" t="s">
        <v>3230</v>
      </c>
      <c r="C241" s="18" t="s">
        <v>2619</v>
      </c>
      <c r="D241" s="18" t="s">
        <v>18</v>
      </c>
      <c r="E241" s="18">
        <v>2004</v>
      </c>
      <c r="F241" s="18" t="s">
        <v>12</v>
      </c>
      <c r="G241" s="18" t="s">
        <v>2486</v>
      </c>
      <c r="H241" s="9" t="s">
        <v>2668</v>
      </c>
    </row>
    <row r="242" spans="1:8">
      <c r="A242" s="8" t="str">
        <f t="shared" si="16"/>
        <v>RV_DQ666321_China_Dog_2004</v>
      </c>
      <c r="B242" s="18" t="s">
        <v>3231</v>
      </c>
      <c r="C242" s="18" t="s">
        <v>2620</v>
      </c>
      <c r="D242" s="18" t="s">
        <v>18</v>
      </c>
      <c r="E242" s="18">
        <v>2004</v>
      </c>
      <c r="F242" s="18" t="s">
        <v>12</v>
      </c>
      <c r="G242" s="18" t="s">
        <v>2486</v>
      </c>
      <c r="H242" s="9" t="s">
        <v>2668</v>
      </c>
    </row>
    <row r="243" spans="1:8">
      <c r="A243" s="8" t="str">
        <f t="shared" si="16"/>
        <v>RV_DQ666322_China_Dog_2004</v>
      </c>
      <c r="B243" s="18" t="s">
        <v>3235</v>
      </c>
      <c r="C243" s="18" t="s">
        <v>2621</v>
      </c>
      <c r="D243" s="18" t="s">
        <v>18</v>
      </c>
      <c r="E243" s="18">
        <v>2004</v>
      </c>
      <c r="F243" s="18" t="s">
        <v>12</v>
      </c>
      <c r="G243" s="18" t="s">
        <v>2486</v>
      </c>
      <c r="H243" s="9" t="s">
        <v>2668</v>
      </c>
    </row>
    <row r="244" spans="1:8">
      <c r="A244" s="8" t="str">
        <f t="shared" ref="A244:A260" si="17">CONCATENATE("RV_",B244,"_",D244,"_",G244,"_",E244)</f>
        <v>RV_DQ866105_China_Dog_2004</v>
      </c>
      <c r="B244" s="18" t="s">
        <v>3185</v>
      </c>
      <c r="C244" s="18" t="s">
        <v>2651</v>
      </c>
      <c r="D244" s="18" t="s">
        <v>18</v>
      </c>
      <c r="E244" s="18">
        <v>2004</v>
      </c>
      <c r="F244" s="18" t="s">
        <v>12</v>
      </c>
      <c r="G244" s="18" t="s">
        <v>2486</v>
      </c>
      <c r="H244" s="9" t="s">
        <v>2668</v>
      </c>
    </row>
    <row r="245" spans="1:8">
      <c r="A245" s="8" t="str">
        <f t="shared" si="17"/>
        <v>RV_DQ866106_China_Dog_2003</v>
      </c>
      <c r="B245" s="18" t="s">
        <v>3186</v>
      </c>
      <c r="C245" s="18" t="s">
        <v>2652</v>
      </c>
      <c r="D245" s="18" t="s">
        <v>18</v>
      </c>
      <c r="E245" s="18">
        <v>2003</v>
      </c>
      <c r="F245" s="18" t="s">
        <v>12</v>
      </c>
      <c r="G245" s="18" t="s">
        <v>2486</v>
      </c>
      <c r="H245" s="9" t="s">
        <v>2668</v>
      </c>
    </row>
    <row r="246" spans="1:8">
      <c r="A246" s="8" t="str">
        <f t="shared" si="17"/>
        <v>RV_DQ866107_China_Dog_2003</v>
      </c>
      <c r="B246" s="18" t="s">
        <v>3187</v>
      </c>
      <c r="C246" s="18" t="s">
        <v>2653</v>
      </c>
      <c r="D246" s="18" t="s">
        <v>18</v>
      </c>
      <c r="E246" s="18">
        <v>2003</v>
      </c>
      <c r="F246" s="18" t="s">
        <v>12</v>
      </c>
      <c r="G246" s="18" t="s">
        <v>2486</v>
      </c>
      <c r="H246" s="9" t="s">
        <v>2668</v>
      </c>
    </row>
    <row r="247" spans="1:8">
      <c r="A247" s="8" t="str">
        <f t="shared" si="17"/>
        <v>RV_DQ866108_China_Dog_2003</v>
      </c>
      <c r="B247" s="18" t="s">
        <v>3188</v>
      </c>
      <c r="C247" s="18" t="s">
        <v>2654</v>
      </c>
      <c r="D247" s="18" t="s">
        <v>18</v>
      </c>
      <c r="E247" s="18">
        <v>2003</v>
      </c>
      <c r="F247" s="18" t="s">
        <v>12</v>
      </c>
      <c r="G247" s="18" t="s">
        <v>2486</v>
      </c>
      <c r="H247" s="9" t="s">
        <v>2668</v>
      </c>
    </row>
    <row r="248" spans="1:8">
      <c r="A248" s="8" t="str">
        <f t="shared" si="17"/>
        <v>RV_DQ866109_China_Dog_2003</v>
      </c>
      <c r="B248" s="18" t="s">
        <v>3189</v>
      </c>
      <c r="C248" s="18" t="s">
        <v>2655</v>
      </c>
      <c r="D248" s="18" t="s">
        <v>18</v>
      </c>
      <c r="E248" s="18">
        <v>2003</v>
      </c>
      <c r="F248" s="18" t="s">
        <v>12</v>
      </c>
      <c r="G248" s="18" t="s">
        <v>2486</v>
      </c>
      <c r="H248" s="9" t="s">
        <v>2668</v>
      </c>
    </row>
    <row r="249" spans="1:8">
      <c r="A249" s="8" t="str">
        <f t="shared" si="17"/>
        <v>RV_DQ866110_China_Dog_2004</v>
      </c>
      <c r="B249" s="18" t="s">
        <v>3190</v>
      </c>
      <c r="C249" s="18" t="s">
        <v>2656</v>
      </c>
      <c r="D249" s="18" t="s">
        <v>18</v>
      </c>
      <c r="E249" s="18">
        <v>2004</v>
      </c>
      <c r="F249" s="18" t="s">
        <v>12</v>
      </c>
      <c r="G249" s="18" t="s">
        <v>2486</v>
      </c>
      <c r="H249" s="9" t="s">
        <v>2668</v>
      </c>
    </row>
    <row r="250" spans="1:8">
      <c r="A250" s="8" t="str">
        <f t="shared" si="17"/>
        <v>RV_DQ866111_China_Dog_2000</v>
      </c>
      <c r="B250" s="18" t="s">
        <v>3191</v>
      </c>
      <c r="C250" s="18" t="s">
        <v>2657</v>
      </c>
      <c r="D250" s="18" t="s">
        <v>18</v>
      </c>
      <c r="E250" s="18">
        <v>2000</v>
      </c>
      <c r="F250" s="18" t="s">
        <v>12</v>
      </c>
      <c r="G250" s="18" t="s">
        <v>2486</v>
      </c>
      <c r="H250" s="9" t="s">
        <v>2668</v>
      </c>
    </row>
    <row r="251" spans="1:8">
      <c r="A251" s="8" t="str">
        <f t="shared" si="17"/>
        <v>RV_DQ866112_China_Dog_2004</v>
      </c>
      <c r="B251" s="18" t="s">
        <v>3192</v>
      </c>
      <c r="C251" s="18" t="s">
        <v>2658</v>
      </c>
      <c r="D251" s="18" t="s">
        <v>18</v>
      </c>
      <c r="E251" s="18">
        <v>2004</v>
      </c>
      <c r="F251" s="18" t="s">
        <v>12</v>
      </c>
      <c r="G251" s="18" t="s">
        <v>2486</v>
      </c>
      <c r="H251" s="9" t="s">
        <v>2668</v>
      </c>
    </row>
    <row r="252" spans="1:8">
      <c r="A252" s="8" t="str">
        <f t="shared" si="17"/>
        <v>RV_DQ866113_China_Dog_2003</v>
      </c>
      <c r="B252" s="18" t="s">
        <v>3193</v>
      </c>
      <c r="C252" s="18" t="s">
        <v>2659</v>
      </c>
      <c r="D252" s="18" t="s">
        <v>18</v>
      </c>
      <c r="E252" s="18">
        <v>2003</v>
      </c>
      <c r="F252" s="18" t="s">
        <v>12</v>
      </c>
      <c r="G252" s="18" t="s">
        <v>2486</v>
      </c>
      <c r="H252" s="9" t="s">
        <v>2668</v>
      </c>
    </row>
    <row r="253" spans="1:8">
      <c r="A253" s="8" t="str">
        <f t="shared" si="17"/>
        <v>RV_DQ866114_China_Dog_2004</v>
      </c>
      <c r="B253" s="18" t="s">
        <v>3194</v>
      </c>
      <c r="C253" s="18" t="s">
        <v>2660</v>
      </c>
      <c r="D253" s="18" t="s">
        <v>18</v>
      </c>
      <c r="E253" s="18">
        <v>2004</v>
      </c>
      <c r="F253" s="18" t="s">
        <v>12</v>
      </c>
      <c r="G253" s="18" t="s">
        <v>2486</v>
      </c>
      <c r="H253" s="9" t="s">
        <v>2668</v>
      </c>
    </row>
    <row r="254" spans="1:8">
      <c r="A254" s="8" t="str">
        <f t="shared" si="17"/>
        <v>RV_DQ866115_China_Dog_2003</v>
      </c>
      <c r="B254" s="18" t="s">
        <v>3195</v>
      </c>
      <c r="C254" s="18" t="s">
        <v>2661</v>
      </c>
      <c r="D254" s="18" t="s">
        <v>18</v>
      </c>
      <c r="E254" s="18">
        <v>2003</v>
      </c>
      <c r="F254" s="18" t="s">
        <v>12</v>
      </c>
      <c r="G254" s="18" t="s">
        <v>2486</v>
      </c>
      <c r="H254" s="9" t="s">
        <v>2668</v>
      </c>
    </row>
    <row r="255" spans="1:8">
      <c r="A255" s="8" t="str">
        <f t="shared" si="17"/>
        <v>RV_DQ866116_China_Dog_2003</v>
      </c>
      <c r="B255" s="18" t="s">
        <v>3196</v>
      </c>
      <c r="C255" s="18" t="s">
        <v>2662</v>
      </c>
      <c r="D255" s="18" t="s">
        <v>18</v>
      </c>
      <c r="E255" s="18">
        <v>2003</v>
      </c>
      <c r="F255" s="18" t="s">
        <v>12</v>
      </c>
      <c r="G255" s="18" t="s">
        <v>2486</v>
      </c>
      <c r="H255" s="9" t="s">
        <v>2668</v>
      </c>
    </row>
    <row r="256" spans="1:8">
      <c r="A256" s="8" t="str">
        <f t="shared" si="17"/>
        <v>RV_DQ866117_China_Dog_2004</v>
      </c>
      <c r="B256" s="18" t="s">
        <v>3197</v>
      </c>
      <c r="C256" s="18" t="s">
        <v>2663</v>
      </c>
      <c r="D256" s="18" t="s">
        <v>18</v>
      </c>
      <c r="E256" s="18">
        <v>2004</v>
      </c>
      <c r="F256" s="18" t="s">
        <v>12</v>
      </c>
      <c r="G256" s="18" t="s">
        <v>2486</v>
      </c>
      <c r="H256" s="9" t="s">
        <v>2668</v>
      </c>
    </row>
    <row r="257" spans="1:8">
      <c r="A257" s="8" t="str">
        <f t="shared" si="17"/>
        <v>RV_DQ866118_China_Dog_2005</v>
      </c>
      <c r="B257" s="18" t="s">
        <v>3198</v>
      </c>
      <c r="C257" s="18" t="s">
        <v>2664</v>
      </c>
      <c r="D257" s="18" t="s">
        <v>18</v>
      </c>
      <c r="E257" s="18">
        <v>2005</v>
      </c>
      <c r="F257" s="18" t="s">
        <v>12</v>
      </c>
      <c r="G257" s="18" t="s">
        <v>2486</v>
      </c>
      <c r="H257" s="9" t="s">
        <v>2668</v>
      </c>
    </row>
    <row r="258" spans="1:8">
      <c r="A258" s="8" t="str">
        <f t="shared" si="17"/>
        <v>RV_DQ866119_China_Dog_2005</v>
      </c>
      <c r="B258" s="18" t="s">
        <v>3199</v>
      </c>
      <c r="C258" s="18" t="s">
        <v>2665</v>
      </c>
      <c r="D258" s="18" t="s">
        <v>18</v>
      </c>
      <c r="E258" s="18">
        <v>2005</v>
      </c>
      <c r="F258" s="18" t="s">
        <v>12</v>
      </c>
      <c r="G258" s="18" t="s">
        <v>2486</v>
      </c>
      <c r="H258" s="9" t="s">
        <v>2668</v>
      </c>
    </row>
    <row r="259" spans="1:8">
      <c r="A259" s="8" t="str">
        <f t="shared" si="17"/>
        <v>RV_DQ866120_China_Dog_2005</v>
      </c>
      <c r="B259" s="18" t="s">
        <v>3200</v>
      </c>
      <c r="C259" s="18" t="s">
        <v>2666</v>
      </c>
      <c r="D259" s="18" t="s">
        <v>18</v>
      </c>
      <c r="E259" s="18">
        <v>2005</v>
      </c>
      <c r="F259" s="18" t="s">
        <v>12</v>
      </c>
      <c r="G259" s="18" t="s">
        <v>2486</v>
      </c>
      <c r="H259" s="9" t="s">
        <v>2668</v>
      </c>
    </row>
    <row r="260" spans="1:8">
      <c r="A260" s="8" t="str">
        <f t="shared" si="17"/>
        <v>RV_DQ866121_China_Dog_2005</v>
      </c>
      <c r="B260" s="18" t="s">
        <v>3201</v>
      </c>
      <c r="C260" s="18" t="s">
        <v>2667</v>
      </c>
      <c r="D260" s="18" t="s">
        <v>18</v>
      </c>
      <c r="E260" s="18">
        <v>2005</v>
      </c>
      <c r="F260" s="18" t="s">
        <v>12</v>
      </c>
      <c r="G260" s="18" t="s">
        <v>2486</v>
      </c>
      <c r="H260" s="9" t="s">
        <v>2668</v>
      </c>
    </row>
    <row r="261" spans="1:8">
      <c r="A261" s="8" t="str">
        <f t="shared" ref="A261:A291" si="18">CONCATENATE("RV_",B261,"_",D261,"_",G261,"_",E261)</f>
        <v>RV_EU008919_China_Dog_2008</v>
      </c>
      <c r="B261" s="18" t="s">
        <v>2670</v>
      </c>
      <c r="C261" s="18" t="s">
        <v>2671</v>
      </c>
      <c r="D261" s="18" t="s">
        <v>18</v>
      </c>
      <c r="E261" s="18">
        <v>2008</v>
      </c>
      <c r="F261" s="18" t="s">
        <v>12</v>
      </c>
      <c r="G261" s="18" t="s">
        <v>2486</v>
      </c>
      <c r="H261" s="9" t="s">
        <v>2668</v>
      </c>
    </row>
    <row r="262" spans="1:8">
      <c r="A262" s="8" t="str">
        <f t="shared" si="18"/>
        <v>RV_EU008920_China_Dog_2008</v>
      </c>
      <c r="B262" s="18" t="s">
        <v>2672</v>
      </c>
      <c r="C262" s="18" t="s">
        <v>2673</v>
      </c>
      <c r="D262" s="18" t="s">
        <v>18</v>
      </c>
      <c r="E262" s="18">
        <v>2008</v>
      </c>
      <c r="F262" s="18" t="s">
        <v>12</v>
      </c>
      <c r="G262" s="18" t="s">
        <v>2486</v>
      </c>
      <c r="H262" s="9" t="s">
        <v>2668</v>
      </c>
    </row>
    <row r="263" spans="1:8">
      <c r="A263" s="8" t="str">
        <f t="shared" si="18"/>
        <v>RV_EU008921_China_Dog_2008</v>
      </c>
      <c r="B263" s="18" t="s">
        <v>2674</v>
      </c>
      <c r="C263" s="18" t="s">
        <v>2675</v>
      </c>
      <c r="D263" s="18" t="s">
        <v>18</v>
      </c>
      <c r="E263" s="18">
        <v>2008</v>
      </c>
      <c r="F263" s="18" t="s">
        <v>12</v>
      </c>
      <c r="G263" s="18" t="s">
        <v>2486</v>
      </c>
      <c r="H263" s="9" t="s">
        <v>2668</v>
      </c>
    </row>
    <row r="264" spans="1:8">
      <c r="A264" s="8" t="str">
        <f t="shared" si="18"/>
        <v>RV_EU008922_China_Dog_2008</v>
      </c>
      <c r="B264" s="18" t="s">
        <v>2676</v>
      </c>
      <c r="C264" s="18" t="s">
        <v>2677</v>
      </c>
      <c r="D264" s="18" t="s">
        <v>18</v>
      </c>
      <c r="E264" s="18">
        <v>2008</v>
      </c>
      <c r="F264" s="18" t="s">
        <v>12</v>
      </c>
      <c r="G264" s="18" t="s">
        <v>2486</v>
      </c>
      <c r="H264" s="9" t="s">
        <v>2668</v>
      </c>
    </row>
    <row r="265" spans="1:8">
      <c r="A265" s="8" t="str">
        <f t="shared" si="18"/>
        <v>RV_EU008923_China_Dog_2008</v>
      </c>
      <c r="B265" s="18" t="s">
        <v>2678</v>
      </c>
      <c r="C265" s="18" t="s">
        <v>2679</v>
      </c>
      <c r="D265" s="18" t="s">
        <v>18</v>
      </c>
      <c r="E265" s="18">
        <v>2008</v>
      </c>
      <c r="F265" s="18" t="s">
        <v>12</v>
      </c>
      <c r="G265" s="18" t="s">
        <v>2486</v>
      </c>
      <c r="H265" s="9" t="s">
        <v>2668</v>
      </c>
    </row>
    <row r="266" spans="1:8">
      <c r="A266" s="8" t="str">
        <f t="shared" si="18"/>
        <v>RV_EU086161_Colombia_Dog_2004</v>
      </c>
      <c r="B266" s="18" t="s">
        <v>2745</v>
      </c>
      <c r="C266" s="18" t="s">
        <v>2669</v>
      </c>
      <c r="D266" s="18" t="s">
        <v>2746</v>
      </c>
      <c r="E266" s="18">
        <v>2004</v>
      </c>
      <c r="F266" s="18" t="s">
        <v>12</v>
      </c>
      <c r="G266" s="18" t="s">
        <v>2486</v>
      </c>
      <c r="H266" s="9" t="s">
        <v>2668</v>
      </c>
    </row>
    <row r="267" spans="1:8">
      <c r="A267" s="8" t="str">
        <f t="shared" si="18"/>
        <v>RV_EU086162_Afghanistan_Dog_1996</v>
      </c>
      <c r="B267" s="18" t="s">
        <v>2747</v>
      </c>
      <c r="C267" s="18" t="s">
        <v>2748</v>
      </c>
      <c r="D267" s="18" t="s">
        <v>2689</v>
      </c>
      <c r="E267" s="18">
        <v>1996</v>
      </c>
      <c r="F267" s="18" t="s">
        <v>12</v>
      </c>
      <c r="G267" s="18" t="s">
        <v>2486</v>
      </c>
      <c r="H267" s="9" t="s">
        <v>2668</v>
      </c>
    </row>
    <row r="268" spans="1:8">
      <c r="A268" s="8" t="str">
        <f t="shared" si="18"/>
        <v>RV_EU086164_Myanmar_Dog_1999</v>
      </c>
      <c r="B268" s="18" t="s">
        <v>2749</v>
      </c>
      <c r="C268" s="18" t="s">
        <v>2750</v>
      </c>
      <c r="D268" s="18" t="s">
        <v>2692</v>
      </c>
      <c r="E268" s="18">
        <v>1999</v>
      </c>
      <c r="F268" s="18" t="s">
        <v>12</v>
      </c>
      <c r="G268" s="18" t="s">
        <v>2486</v>
      </c>
      <c r="H268" s="9" t="s">
        <v>2668</v>
      </c>
    </row>
    <row r="269" spans="1:8">
      <c r="A269" s="8" t="str">
        <f t="shared" si="18"/>
        <v>RV_EU086165_Myanmar_Dog_1999</v>
      </c>
      <c r="B269" s="18" t="s">
        <v>2751</v>
      </c>
      <c r="C269" s="18" t="s">
        <v>2691</v>
      </c>
      <c r="D269" s="18" t="s">
        <v>2692</v>
      </c>
      <c r="E269" s="18">
        <v>1999</v>
      </c>
      <c r="F269" s="18" t="s">
        <v>12</v>
      </c>
      <c r="G269" s="18" t="s">
        <v>2486</v>
      </c>
      <c r="H269" s="9" t="s">
        <v>2668</v>
      </c>
    </row>
    <row r="270" spans="1:8">
      <c r="A270" s="8" t="str">
        <f t="shared" si="18"/>
        <v>RV_EU086166_Myanmar_Dog_1999</v>
      </c>
      <c r="B270" s="18" t="s">
        <v>2752</v>
      </c>
      <c r="C270" s="18" t="s">
        <v>2753</v>
      </c>
      <c r="D270" s="18" t="s">
        <v>2692</v>
      </c>
      <c r="E270" s="18">
        <v>1999</v>
      </c>
      <c r="F270" s="18" t="s">
        <v>12</v>
      </c>
      <c r="G270" s="18" t="s">
        <v>2486</v>
      </c>
      <c r="H270" s="9" t="s">
        <v>2668</v>
      </c>
    </row>
    <row r="271" spans="1:8">
      <c r="A271" s="8" t="str">
        <f t="shared" si="18"/>
        <v>RV_EU086167_Cambodia_Dog_1999</v>
      </c>
      <c r="B271" s="18" t="s">
        <v>2754</v>
      </c>
      <c r="C271" s="18" t="s">
        <v>2755</v>
      </c>
      <c r="D271" s="18" t="s">
        <v>2695</v>
      </c>
      <c r="E271" s="18">
        <v>1999</v>
      </c>
      <c r="F271" s="18" t="s">
        <v>12</v>
      </c>
      <c r="G271" s="18" t="s">
        <v>2486</v>
      </c>
      <c r="H271" s="9" t="s">
        <v>2668</v>
      </c>
    </row>
    <row r="272" spans="1:8">
      <c r="A272" s="8" t="str">
        <f t="shared" si="18"/>
        <v>RV_EU086168_Cambodia_Dog_1998</v>
      </c>
      <c r="B272" s="18" t="s">
        <v>2756</v>
      </c>
      <c r="C272" s="18" t="s">
        <v>2576</v>
      </c>
      <c r="D272" s="18" t="s">
        <v>2695</v>
      </c>
      <c r="E272" s="18">
        <v>1998</v>
      </c>
      <c r="F272" s="18" t="s">
        <v>12</v>
      </c>
      <c r="G272" s="18" t="s">
        <v>2486</v>
      </c>
      <c r="H272" s="9" t="s">
        <v>2668</v>
      </c>
    </row>
    <row r="273" spans="1:8">
      <c r="A273" s="8" t="str">
        <f t="shared" si="18"/>
        <v>RV_EU086169_Cambodia_Dog_1998</v>
      </c>
      <c r="B273" s="18" t="s">
        <v>2757</v>
      </c>
      <c r="C273" s="18" t="s">
        <v>2698</v>
      </c>
      <c r="D273" s="18" t="s">
        <v>2695</v>
      </c>
      <c r="E273" s="18">
        <v>1998</v>
      </c>
      <c r="F273" s="18" t="s">
        <v>12</v>
      </c>
      <c r="G273" s="18" t="s">
        <v>2486</v>
      </c>
      <c r="H273" s="9" t="s">
        <v>2668</v>
      </c>
    </row>
    <row r="274" spans="1:8">
      <c r="A274" s="8" t="str">
        <f t="shared" si="18"/>
        <v>RV_EU086170_Cambodia_Dog_1997</v>
      </c>
      <c r="B274" s="18" t="s">
        <v>2758</v>
      </c>
      <c r="C274" s="18" t="s">
        <v>2759</v>
      </c>
      <c r="D274" s="18" t="s">
        <v>2695</v>
      </c>
      <c r="E274" s="18">
        <v>1997</v>
      </c>
      <c r="F274" s="18" t="s">
        <v>12</v>
      </c>
      <c r="G274" s="18" t="s">
        <v>2486</v>
      </c>
      <c r="H274" s="9" t="s">
        <v>2668</v>
      </c>
    </row>
    <row r="275" spans="1:8">
      <c r="A275" s="8" t="str">
        <f t="shared" si="18"/>
        <v>RV_EU086171_Cambodia_Dog_1999</v>
      </c>
      <c r="B275" s="18" t="s">
        <v>2760</v>
      </c>
      <c r="C275" s="18" t="s">
        <v>2700</v>
      </c>
      <c r="D275" s="18" t="s">
        <v>2695</v>
      </c>
      <c r="E275" s="18">
        <v>1999</v>
      </c>
      <c r="F275" s="18" t="s">
        <v>12</v>
      </c>
      <c r="G275" s="18" t="s">
        <v>2486</v>
      </c>
      <c r="H275" s="9" t="s">
        <v>2668</v>
      </c>
    </row>
    <row r="276" spans="1:8">
      <c r="A276" s="8" t="str">
        <f t="shared" si="18"/>
        <v>RV_EU086172_Cambodia_Dog_1998</v>
      </c>
      <c r="B276" s="18" t="s">
        <v>2761</v>
      </c>
      <c r="C276" s="18" t="s">
        <v>2702</v>
      </c>
      <c r="D276" s="18" t="s">
        <v>2695</v>
      </c>
      <c r="E276" s="18">
        <v>1998</v>
      </c>
      <c r="F276" s="18" t="s">
        <v>12</v>
      </c>
      <c r="G276" s="18" t="s">
        <v>2486</v>
      </c>
      <c r="H276" s="9" t="s">
        <v>2668</v>
      </c>
    </row>
    <row r="277" spans="1:8">
      <c r="A277" s="8" t="str">
        <f t="shared" si="18"/>
        <v>RV_EU086173_China_Dog_1998</v>
      </c>
      <c r="B277" s="18" t="s">
        <v>2762</v>
      </c>
      <c r="C277" s="18" t="s">
        <v>2704</v>
      </c>
      <c r="D277" s="18" t="s">
        <v>18</v>
      </c>
      <c r="E277" s="18">
        <v>1998</v>
      </c>
      <c r="F277" s="18" t="s">
        <v>12</v>
      </c>
      <c r="G277" s="18" t="s">
        <v>2486</v>
      </c>
      <c r="H277" s="9" t="s">
        <v>2668</v>
      </c>
    </row>
    <row r="278" spans="1:8">
      <c r="A278" s="8" t="str">
        <f t="shared" si="18"/>
        <v>RV_EU086174_China_Dog_1997</v>
      </c>
      <c r="B278" s="18" t="s">
        <v>2763</v>
      </c>
      <c r="C278" s="18" t="s">
        <v>2706</v>
      </c>
      <c r="D278" s="18" t="s">
        <v>18</v>
      </c>
      <c r="E278" s="18">
        <v>1997</v>
      </c>
      <c r="F278" s="18" t="s">
        <v>12</v>
      </c>
      <c r="G278" s="18" t="s">
        <v>2486</v>
      </c>
      <c r="H278" s="9" t="s">
        <v>2668</v>
      </c>
    </row>
    <row r="279" spans="1:8">
      <c r="A279" s="8" t="str">
        <f t="shared" si="18"/>
        <v>RV_EU086175_China_Dog_1997</v>
      </c>
      <c r="B279" s="18" t="s">
        <v>2764</v>
      </c>
      <c r="C279" s="18" t="s">
        <v>2765</v>
      </c>
      <c r="D279" s="18" t="s">
        <v>18</v>
      </c>
      <c r="E279" s="18">
        <v>1997</v>
      </c>
      <c r="F279" s="18" t="s">
        <v>12</v>
      </c>
      <c r="G279" s="18" t="s">
        <v>2486</v>
      </c>
      <c r="H279" s="9" t="s">
        <v>2668</v>
      </c>
    </row>
    <row r="280" spans="1:8">
      <c r="A280" s="8" t="str">
        <f t="shared" si="18"/>
        <v>RV_EU086177_China_Dog_1987</v>
      </c>
      <c r="B280" s="18" t="s">
        <v>2766</v>
      </c>
      <c r="C280" s="18" t="s">
        <v>2712</v>
      </c>
      <c r="D280" s="18" t="s">
        <v>18</v>
      </c>
      <c r="E280" s="18">
        <v>1987</v>
      </c>
      <c r="F280" s="18" t="s">
        <v>12</v>
      </c>
      <c r="G280" s="18" t="s">
        <v>2486</v>
      </c>
      <c r="H280" s="9" t="s">
        <v>2668</v>
      </c>
    </row>
    <row r="281" spans="1:8">
      <c r="A281" s="8" t="str">
        <f t="shared" si="18"/>
        <v>RV_EU086178_China_Dog_1969</v>
      </c>
      <c r="B281" s="18" t="s">
        <v>2767</v>
      </c>
      <c r="C281" s="18" t="s">
        <v>2768</v>
      </c>
      <c r="D281" s="18" t="s">
        <v>18</v>
      </c>
      <c r="E281" s="18">
        <v>1969</v>
      </c>
      <c r="F281" s="18" t="s">
        <v>12</v>
      </c>
      <c r="G281" s="18" t="s">
        <v>2486</v>
      </c>
      <c r="H281" s="9" t="s">
        <v>2668</v>
      </c>
    </row>
    <row r="282" spans="1:8">
      <c r="A282" s="8" t="str">
        <f t="shared" si="18"/>
        <v>RV_EU086179_China_Dog_1989</v>
      </c>
      <c r="B282" s="18" t="s">
        <v>2769</v>
      </c>
      <c r="C282" s="18" t="s">
        <v>2714</v>
      </c>
      <c r="D282" s="18" t="s">
        <v>18</v>
      </c>
      <c r="E282" s="18">
        <v>1989</v>
      </c>
      <c r="F282" s="18" t="s">
        <v>12</v>
      </c>
      <c r="G282" s="18" t="s">
        <v>2486</v>
      </c>
      <c r="H282" s="9" t="s">
        <v>2668</v>
      </c>
    </row>
    <row r="283" spans="1:8">
      <c r="A283" s="8" t="str">
        <f t="shared" si="18"/>
        <v>RV_EU086180_China_Dog_1989</v>
      </c>
      <c r="B283" s="18" t="s">
        <v>2770</v>
      </c>
      <c r="C283" s="18" t="s">
        <v>2716</v>
      </c>
      <c r="D283" s="18" t="s">
        <v>18</v>
      </c>
      <c r="E283" s="18">
        <v>1989</v>
      </c>
      <c r="F283" s="18" t="s">
        <v>12</v>
      </c>
      <c r="G283" s="18" t="s">
        <v>2486</v>
      </c>
      <c r="H283" s="9" t="s">
        <v>2668</v>
      </c>
    </row>
    <row r="284" spans="1:8">
      <c r="A284" s="8" t="str">
        <f t="shared" si="18"/>
        <v>RV_EU086181_China_Dog_1989</v>
      </c>
      <c r="B284" s="18" t="s">
        <v>2771</v>
      </c>
      <c r="C284" s="18" t="s">
        <v>2718</v>
      </c>
      <c r="D284" s="18" t="s">
        <v>18</v>
      </c>
      <c r="E284" s="18">
        <v>1989</v>
      </c>
      <c r="F284" s="18" t="s">
        <v>12</v>
      </c>
      <c r="G284" s="18" t="s">
        <v>2486</v>
      </c>
      <c r="H284" s="9" t="s">
        <v>2668</v>
      </c>
    </row>
    <row r="285" spans="1:8">
      <c r="A285" s="8" t="str">
        <f t="shared" si="18"/>
        <v>RV_EU086182_China_Dog_1994</v>
      </c>
      <c r="B285" s="18" t="s">
        <v>2772</v>
      </c>
      <c r="C285" s="18" t="s">
        <v>2720</v>
      </c>
      <c r="D285" s="18" t="s">
        <v>18</v>
      </c>
      <c r="E285" s="18">
        <v>1994</v>
      </c>
      <c r="F285" s="18" t="s">
        <v>12</v>
      </c>
      <c r="G285" s="18" t="s">
        <v>2486</v>
      </c>
      <c r="H285" s="9" t="s">
        <v>2668</v>
      </c>
    </row>
    <row r="286" spans="1:8">
      <c r="A286" s="8" t="str">
        <f t="shared" si="18"/>
        <v>RV_EU086183_China_Dog_1994</v>
      </c>
      <c r="B286" s="18" t="s">
        <v>2773</v>
      </c>
      <c r="C286" s="18" t="s">
        <v>2774</v>
      </c>
      <c r="D286" s="18" t="s">
        <v>18</v>
      </c>
      <c r="E286" s="18">
        <v>1994</v>
      </c>
      <c r="F286" s="18" t="s">
        <v>12</v>
      </c>
      <c r="G286" s="18" t="s">
        <v>2486</v>
      </c>
      <c r="H286" s="9" t="s">
        <v>2668</v>
      </c>
    </row>
    <row r="287" spans="1:8">
      <c r="A287" s="8" t="str">
        <f t="shared" si="18"/>
        <v>RV_EU086186_China_Dog_2005</v>
      </c>
      <c r="B287" s="18" t="s">
        <v>2775</v>
      </c>
      <c r="C287" s="18" t="s">
        <v>2722</v>
      </c>
      <c r="D287" s="18" t="s">
        <v>18</v>
      </c>
      <c r="E287" s="18">
        <v>2005</v>
      </c>
      <c r="F287" s="18" t="s">
        <v>12</v>
      </c>
      <c r="G287" s="18" t="s">
        <v>2486</v>
      </c>
      <c r="H287" s="9" t="s">
        <v>2668</v>
      </c>
    </row>
    <row r="288" spans="1:8">
      <c r="A288" s="8" t="str">
        <f t="shared" si="18"/>
        <v>RV_EU086187_China_Dog_2004</v>
      </c>
      <c r="B288" s="18" t="s">
        <v>2776</v>
      </c>
      <c r="C288" s="18" t="s">
        <v>2724</v>
      </c>
      <c r="D288" s="18" t="s">
        <v>18</v>
      </c>
      <c r="E288" s="18">
        <v>2004</v>
      </c>
      <c r="F288" s="18" t="s">
        <v>12</v>
      </c>
      <c r="G288" s="18" t="s">
        <v>2486</v>
      </c>
      <c r="H288" s="9" t="s">
        <v>2668</v>
      </c>
    </row>
    <row r="289" spans="1:8">
      <c r="A289" s="8" t="str">
        <f t="shared" si="18"/>
        <v>RV_EU086188_China_Dog_2004</v>
      </c>
      <c r="B289" s="18" t="s">
        <v>2777</v>
      </c>
      <c r="C289" s="18" t="s">
        <v>2726</v>
      </c>
      <c r="D289" s="18" t="s">
        <v>18</v>
      </c>
      <c r="E289" s="18">
        <v>2004</v>
      </c>
      <c r="F289" s="18" t="s">
        <v>12</v>
      </c>
      <c r="G289" s="18" t="s">
        <v>2486</v>
      </c>
      <c r="H289" s="9" t="s">
        <v>2668</v>
      </c>
    </row>
    <row r="290" spans="1:8">
      <c r="A290" s="8" t="str">
        <f t="shared" si="18"/>
        <v>RV_EU086189_China_Dog_2004</v>
      </c>
      <c r="B290" s="18" t="s">
        <v>2778</v>
      </c>
      <c r="C290" s="18" t="s">
        <v>2728</v>
      </c>
      <c r="D290" s="18" t="s">
        <v>18</v>
      </c>
      <c r="E290" s="18">
        <v>2004</v>
      </c>
      <c r="F290" s="18" t="s">
        <v>12</v>
      </c>
      <c r="G290" s="18" t="s">
        <v>2486</v>
      </c>
      <c r="H290" s="9" t="s">
        <v>2668</v>
      </c>
    </row>
    <row r="291" spans="1:8">
      <c r="A291" s="8" t="str">
        <f t="shared" si="18"/>
        <v>RV_EU086190_China_Dog_2005</v>
      </c>
      <c r="B291" s="18" t="s">
        <v>2779</v>
      </c>
      <c r="C291" s="18" t="s">
        <v>2730</v>
      </c>
      <c r="D291" s="18" t="s">
        <v>18</v>
      </c>
      <c r="E291" s="18">
        <v>2005</v>
      </c>
      <c r="F291" s="18" t="s">
        <v>12</v>
      </c>
      <c r="G291" s="18" t="s">
        <v>2486</v>
      </c>
      <c r="H291" s="9" t="s">
        <v>2668</v>
      </c>
    </row>
    <row r="292" spans="1:8">
      <c r="A292" s="8" t="str">
        <f t="shared" ref="A292:A340" si="19">CONCATENATE("RV_",B292,"_",D292,"_",G292,"_",E292)</f>
        <v>RV_EU086192_Indonesia_Dog_2003</v>
      </c>
      <c r="B292" s="18" t="s">
        <v>2780</v>
      </c>
      <c r="C292" s="18" t="s">
        <v>2732</v>
      </c>
      <c r="D292" s="18" t="s">
        <v>1171</v>
      </c>
      <c r="E292" s="18">
        <v>2003</v>
      </c>
      <c r="F292" s="18" t="s">
        <v>12</v>
      </c>
      <c r="G292" s="18" t="s">
        <v>2486</v>
      </c>
      <c r="H292" s="9" t="s">
        <v>2668</v>
      </c>
    </row>
    <row r="293" spans="1:8">
      <c r="A293" s="8" t="str">
        <f t="shared" si="19"/>
        <v>RV_EU086193_Laos_Dog_1999</v>
      </c>
      <c r="B293" s="18" t="s">
        <v>2781</v>
      </c>
      <c r="C293" s="18" t="s">
        <v>2734</v>
      </c>
      <c r="D293" s="18" t="s">
        <v>2735</v>
      </c>
      <c r="E293" s="18">
        <v>1999</v>
      </c>
      <c r="F293" s="18" t="s">
        <v>12</v>
      </c>
      <c r="G293" s="18" t="s">
        <v>2486</v>
      </c>
      <c r="H293" s="9" t="s">
        <v>2668</v>
      </c>
    </row>
    <row r="294" spans="1:8">
      <c r="A294" s="8" t="str">
        <f t="shared" si="19"/>
        <v>RV_EU086194_Laos_Dog_2002</v>
      </c>
      <c r="B294" s="18" t="s">
        <v>2782</v>
      </c>
      <c r="C294" s="18" t="s">
        <v>2783</v>
      </c>
      <c r="D294" s="18" t="s">
        <v>2735</v>
      </c>
      <c r="E294" s="18">
        <v>2002</v>
      </c>
      <c r="F294" s="18" t="s">
        <v>12</v>
      </c>
      <c r="G294" s="18" t="s">
        <v>2486</v>
      </c>
      <c r="H294" s="9" t="s">
        <v>2668</v>
      </c>
    </row>
    <row r="295" spans="1:8">
      <c r="A295" s="8" t="str">
        <f t="shared" si="19"/>
        <v>RV_EU086195_Laos_Dog_2002</v>
      </c>
      <c r="B295" s="18" t="s">
        <v>2784</v>
      </c>
      <c r="C295" s="18" t="s">
        <v>2785</v>
      </c>
      <c r="D295" s="18" t="s">
        <v>2735</v>
      </c>
      <c r="E295" s="18">
        <v>2002</v>
      </c>
      <c r="F295" s="18" t="s">
        <v>12</v>
      </c>
      <c r="G295" s="18" t="s">
        <v>2486</v>
      </c>
      <c r="H295" s="9" t="s">
        <v>2668</v>
      </c>
    </row>
    <row r="296" spans="1:8">
      <c r="A296" s="8" t="str">
        <f t="shared" si="19"/>
        <v>RV_EU086196_Nepal_Dog_1998</v>
      </c>
      <c r="B296" s="18" t="s">
        <v>2786</v>
      </c>
      <c r="C296" s="18" t="s">
        <v>2737</v>
      </c>
      <c r="D296" s="18" t="s">
        <v>426</v>
      </c>
      <c r="E296" s="18">
        <v>1998</v>
      </c>
      <c r="F296" s="18" t="s">
        <v>12</v>
      </c>
      <c r="G296" s="18" t="s">
        <v>2486</v>
      </c>
      <c r="H296" s="9" t="s">
        <v>2668</v>
      </c>
    </row>
    <row r="297" spans="1:8">
      <c r="A297" s="8" t="str">
        <f t="shared" si="19"/>
        <v>RV_EU086200_Philippines_Dog_1994</v>
      </c>
      <c r="B297" s="18" t="s">
        <v>2787</v>
      </c>
      <c r="C297" s="18" t="s">
        <v>2788</v>
      </c>
      <c r="D297" s="18" t="s">
        <v>1281</v>
      </c>
      <c r="E297" s="18">
        <v>1994</v>
      </c>
      <c r="F297" s="18" t="s">
        <v>12</v>
      </c>
      <c r="G297" s="18" t="s">
        <v>2486</v>
      </c>
      <c r="H297" s="9" t="s">
        <v>2668</v>
      </c>
    </row>
    <row r="298" spans="1:8">
      <c r="A298" s="8" t="str">
        <f t="shared" si="19"/>
        <v>RV_EU086201_Philippines_Dog_1994</v>
      </c>
      <c r="B298" s="18" t="s">
        <v>2789</v>
      </c>
      <c r="C298" s="18" t="s">
        <v>2790</v>
      </c>
      <c r="D298" s="18" t="s">
        <v>1281</v>
      </c>
      <c r="E298" s="18">
        <v>1994</v>
      </c>
      <c r="F298" s="18" t="s">
        <v>12</v>
      </c>
      <c r="G298" s="18" t="s">
        <v>2486</v>
      </c>
      <c r="H298" s="9" t="s">
        <v>2668</v>
      </c>
    </row>
    <row r="299" spans="1:8">
      <c r="A299" s="8" t="str">
        <f t="shared" si="19"/>
        <v>RV_EU086202_Philippines_Dog_1994</v>
      </c>
      <c r="B299" s="18" t="s">
        <v>2791</v>
      </c>
      <c r="C299" s="18" t="s">
        <v>2792</v>
      </c>
      <c r="D299" s="18" t="s">
        <v>1281</v>
      </c>
      <c r="E299" s="18">
        <v>1994</v>
      </c>
      <c r="F299" s="18" t="s">
        <v>12</v>
      </c>
      <c r="G299" s="18" t="s">
        <v>2486</v>
      </c>
      <c r="H299" s="9" t="s">
        <v>2668</v>
      </c>
    </row>
    <row r="300" spans="1:8">
      <c r="A300" s="8" t="str">
        <f t="shared" si="19"/>
        <v>RV_EU086209_VietNam_Dog_2001</v>
      </c>
      <c r="B300" s="18" t="s">
        <v>2793</v>
      </c>
      <c r="C300" s="18" t="s">
        <v>2741</v>
      </c>
      <c r="D300" s="18" t="s">
        <v>2742</v>
      </c>
      <c r="E300" s="18">
        <v>2001</v>
      </c>
      <c r="F300" s="18" t="s">
        <v>12</v>
      </c>
      <c r="G300" s="18" t="s">
        <v>2486</v>
      </c>
      <c r="H300" s="9" t="s">
        <v>2668</v>
      </c>
    </row>
    <row r="301" spans="1:8">
      <c r="A301" s="8" t="str">
        <f t="shared" si="19"/>
        <v>RV_EU086210_VietNam_Dog_2001</v>
      </c>
      <c r="B301" s="18" t="s">
        <v>2794</v>
      </c>
      <c r="C301" s="18" t="s">
        <v>2744</v>
      </c>
      <c r="D301" s="18" t="s">
        <v>2742</v>
      </c>
      <c r="E301" s="18">
        <v>2001</v>
      </c>
      <c r="F301" s="18" t="s">
        <v>12</v>
      </c>
      <c r="G301" s="18" t="s">
        <v>2486</v>
      </c>
      <c r="H301" s="9" t="s">
        <v>2668</v>
      </c>
    </row>
    <row r="302" spans="1:8">
      <c r="A302" s="8" t="str">
        <f t="shared" si="19"/>
        <v>RV_EU095330_China_Dog_2006</v>
      </c>
      <c r="B302" s="18" t="s">
        <v>2795</v>
      </c>
      <c r="C302" s="18" t="s">
        <v>2796</v>
      </c>
      <c r="D302" s="18" t="s">
        <v>18</v>
      </c>
      <c r="E302" s="18">
        <v>2006</v>
      </c>
      <c r="F302" s="18" t="s">
        <v>12</v>
      </c>
      <c r="G302" s="18" t="s">
        <v>2486</v>
      </c>
      <c r="H302" s="9" t="s">
        <v>2668</v>
      </c>
    </row>
    <row r="303" spans="1:8">
      <c r="A303" s="8" t="str">
        <f t="shared" si="19"/>
        <v>RV_EU159362_China_Dog_2004</v>
      </c>
      <c r="B303" s="18" t="s">
        <v>2797</v>
      </c>
      <c r="C303" s="18" t="s">
        <v>2622</v>
      </c>
      <c r="D303" s="18" t="s">
        <v>18</v>
      </c>
      <c r="E303" s="18">
        <v>2004</v>
      </c>
      <c r="F303" s="18" t="s">
        <v>12</v>
      </c>
      <c r="G303" s="18" t="s">
        <v>2486</v>
      </c>
      <c r="H303" s="9" t="s">
        <v>2668</v>
      </c>
    </row>
    <row r="304" spans="1:8">
      <c r="A304" s="8" t="str">
        <f t="shared" si="19"/>
        <v>RV_EU159363_China_Dog_2004</v>
      </c>
      <c r="B304" s="18" t="s">
        <v>2798</v>
      </c>
      <c r="C304" s="18" t="s">
        <v>2623</v>
      </c>
      <c r="D304" s="18" t="s">
        <v>18</v>
      </c>
      <c r="E304" s="18">
        <v>2004</v>
      </c>
      <c r="F304" s="18" t="s">
        <v>12</v>
      </c>
      <c r="G304" s="18" t="s">
        <v>2486</v>
      </c>
      <c r="H304" s="9" t="s">
        <v>2668</v>
      </c>
    </row>
    <row r="305" spans="1:8">
      <c r="A305" s="8" t="str">
        <f t="shared" si="19"/>
        <v>RV_EU159364_China_Dog_2004</v>
      </c>
      <c r="B305" s="18" t="s">
        <v>2799</v>
      </c>
      <c r="C305" s="18" t="s">
        <v>2624</v>
      </c>
      <c r="D305" s="18" t="s">
        <v>18</v>
      </c>
      <c r="E305" s="18">
        <v>2004</v>
      </c>
      <c r="F305" s="18" t="s">
        <v>12</v>
      </c>
      <c r="G305" s="18" t="s">
        <v>2486</v>
      </c>
      <c r="H305" s="9" t="s">
        <v>2668</v>
      </c>
    </row>
    <row r="306" spans="1:8">
      <c r="A306" s="8" t="str">
        <f t="shared" si="19"/>
        <v>RV_EU159365_China_Dog_2004</v>
      </c>
      <c r="B306" s="18" t="s">
        <v>2800</v>
      </c>
      <c r="C306" s="18" t="s">
        <v>2626</v>
      </c>
      <c r="D306" s="18" t="s">
        <v>18</v>
      </c>
      <c r="E306" s="18">
        <v>2004</v>
      </c>
      <c r="F306" s="18" t="s">
        <v>12</v>
      </c>
      <c r="G306" s="18" t="s">
        <v>2486</v>
      </c>
      <c r="H306" s="9" t="s">
        <v>2668</v>
      </c>
    </row>
    <row r="307" spans="1:8">
      <c r="A307" s="8" t="str">
        <f t="shared" si="19"/>
        <v>RV_EU159366_China_Dog_2004</v>
      </c>
      <c r="B307" s="18" t="s">
        <v>2801</v>
      </c>
      <c r="C307" s="18" t="s">
        <v>2625</v>
      </c>
      <c r="D307" s="18" t="s">
        <v>18</v>
      </c>
      <c r="E307" s="18">
        <v>2004</v>
      </c>
      <c r="F307" s="18" t="s">
        <v>12</v>
      </c>
      <c r="G307" s="18" t="s">
        <v>2486</v>
      </c>
      <c r="H307" s="9" t="s">
        <v>2668</v>
      </c>
    </row>
    <row r="308" spans="1:8">
      <c r="A308" s="8" t="str">
        <f t="shared" si="19"/>
        <v>RV_EU159367_China_Dog_2004</v>
      </c>
      <c r="B308" s="18" t="s">
        <v>2802</v>
      </c>
      <c r="C308" s="18" t="s">
        <v>2630</v>
      </c>
      <c r="D308" s="18" t="s">
        <v>18</v>
      </c>
      <c r="E308" s="18">
        <v>2004</v>
      </c>
      <c r="F308" s="18" t="s">
        <v>12</v>
      </c>
      <c r="G308" s="18" t="s">
        <v>2486</v>
      </c>
      <c r="H308" s="9" t="s">
        <v>2668</v>
      </c>
    </row>
    <row r="309" spans="1:8">
      <c r="A309" s="8" t="str">
        <f t="shared" si="19"/>
        <v>RV_EU159368_China_Dog_2004</v>
      </c>
      <c r="B309" s="18" t="s">
        <v>2803</v>
      </c>
      <c r="C309" s="18" t="s">
        <v>2627</v>
      </c>
      <c r="D309" s="18" t="s">
        <v>18</v>
      </c>
      <c r="E309" s="18">
        <v>2004</v>
      </c>
      <c r="F309" s="18" t="s">
        <v>12</v>
      </c>
      <c r="G309" s="18" t="s">
        <v>2486</v>
      </c>
      <c r="H309" s="9" t="s">
        <v>2668</v>
      </c>
    </row>
    <row r="310" spans="1:8">
      <c r="A310" s="8" t="str">
        <f t="shared" si="19"/>
        <v>RV_EU159369_China_Dog_2004</v>
      </c>
      <c r="B310" s="18" t="s">
        <v>2804</v>
      </c>
      <c r="C310" s="18" t="s">
        <v>2628</v>
      </c>
      <c r="D310" s="18" t="s">
        <v>18</v>
      </c>
      <c r="E310" s="18">
        <v>2004</v>
      </c>
      <c r="F310" s="18" t="s">
        <v>12</v>
      </c>
      <c r="G310" s="18" t="s">
        <v>2486</v>
      </c>
      <c r="H310" s="9" t="s">
        <v>2668</v>
      </c>
    </row>
    <row r="311" spans="1:8">
      <c r="A311" s="8" t="str">
        <f t="shared" si="19"/>
        <v>RV_EU159370_China_Dog_2004</v>
      </c>
      <c r="B311" s="18" t="s">
        <v>2805</v>
      </c>
      <c r="C311" s="18" t="s">
        <v>2629</v>
      </c>
      <c r="D311" s="18" t="s">
        <v>18</v>
      </c>
      <c r="E311" s="18">
        <v>2004</v>
      </c>
      <c r="F311" s="18" t="s">
        <v>12</v>
      </c>
      <c r="G311" s="18" t="s">
        <v>2486</v>
      </c>
      <c r="H311" s="9" t="s">
        <v>2668</v>
      </c>
    </row>
    <row r="312" spans="1:8">
      <c r="A312" s="8" t="str">
        <f t="shared" si="19"/>
        <v>RV_EU159371_China_Dog_2004</v>
      </c>
      <c r="B312" s="18" t="s">
        <v>2806</v>
      </c>
      <c r="C312" s="18" t="s">
        <v>2631</v>
      </c>
      <c r="D312" s="18" t="s">
        <v>18</v>
      </c>
      <c r="E312" s="18">
        <v>2004</v>
      </c>
      <c r="F312" s="18" t="s">
        <v>12</v>
      </c>
      <c r="G312" s="18" t="s">
        <v>2486</v>
      </c>
      <c r="H312" s="9" t="s">
        <v>2668</v>
      </c>
    </row>
    <row r="313" spans="1:8">
      <c r="A313" s="8" t="str">
        <f t="shared" si="19"/>
        <v>RV_EU159372_China_Dog_2005</v>
      </c>
      <c r="B313" s="18" t="s">
        <v>2807</v>
      </c>
      <c r="C313" s="18" t="s">
        <v>2632</v>
      </c>
      <c r="D313" s="18" t="s">
        <v>18</v>
      </c>
      <c r="E313" s="18">
        <v>2005</v>
      </c>
      <c r="F313" s="18" t="s">
        <v>12</v>
      </c>
      <c r="G313" s="18" t="s">
        <v>2486</v>
      </c>
      <c r="H313" s="9" t="s">
        <v>2668</v>
      </c>
    </row>
    <row r="314" spans="1:8">
      <c r="A314" s="8" t="str">
        <f t="shared" si="19"/>
        <v>RV_EU159373_China_Dog_2005</v>
      </c>
      <c r="B314" s="18" t="s">
        <v>2808</v>
      </c>
      <c r="C314" s="18" t="s">
        <v>2633</v>
      </c>
      <c r="D314" s="18" t="s">
        <v>18</v>
      </c>
      <c r="E314" s="18">
        <v>2005</v>
      </c>
      <c r="F314" s="18" t="s">
        <v>12</v>
      </c>
      <c r="G314" s="18" t="s">
        <v>2486</v>
      </c>
      <c r="H314" s="9" t="s">
        <v>2668</v>
      </c>
    </row>
    <row r="315" spans="1:8">
      <c r="A315" s="8" t="str">
        <f t="shared" si="19"/>
        <v>RV_EU159374_China_Dog_2005</v>
      </c>
      <c r="B315" s="18" t="s">
        <v>2809</v>
      </c>
      <c r="C315" s="18" t="s">
        <v>2634</v>
      </c>
      <c r="D315" s="18" t="s">
        <v>18</v>
      </c>
      <c r="E315" s="18">
        <v>2005</v>
      </c>
      <c r="F315" s="18" t="s">
        <v>12</v>
      </c>
      <c r="G315" s="18" t="s">
        <v>2486</v>
      </c>
      <c r="H315" s="9" t="s">
        <v>2668</v>
      </c>
    </row>
    <row r="316" spans="1:8">
      <c r="A316" s="8" t="str">
        <f t="shared" si="19"/>
        <v>RV_EU159375_China_Dog_2005</v>
      </c>
      <c r="B316" s="18" t="s">
        <v>2810</v>
      </c>
      <c r="C316" s="18" t="s">
        <v>2635</v>
      </c>
      <c r="D316" s="18" t="s">
        <v>18</v>
      </c>
      <c r="E316" s="18">
        <v>2005</v>
      </c>
      <c r="F316" s="18" t="s">
        <v>12</v>
      </c>
      <c r="G316" s="18" t="s">
        <v>2486</v>
      </c>
      <c r="H316" s="9" t="s">
        <v>2668</v>
      </c>
    </row>
    <row r="317" spans="1:8">
      <c r="A317" s="8" t="str">
        <f t="shared" si="19"/>
        <v>RV_EU159376_China_Dog_2005</v>
      </c>
      <c r="B317" s="18" t="s">
        <v>2811</v>
      </c>
      <c r="C317" s="18" t="s">
        <v>2636</v>
      </c>
      <c r="D317" s="18" t="s">
        <v>18</v>
      </c>
      <c r="E317" s="18">
        <v>2005</v>
      </c>
      <c r="F317" s="18" t="s">
        <v>12</v>
      </c>
      <c r="G317" s="18" t="s">
        <v>2486</v>
      </c>
      <c r="H317" s="9" t="s">
        <v>2668</v>
      </c>
    </row>
    <row r="318" spans="1:8">
      <c r="A318" s="8" t="str">
        <f t="shared" si="19"/>
        <v>RV_EU159380_China_Dog_2005</v>
      </c>
      <c r="B318" s="18" t="s">
        <v>2812</v>
      </c>
      <c r="C318" s="18" t="s">
        <v>2638</v>
      </c>
      <c r="D318" s="18" t="s">
        <v>18</v>
      </c>
      <c r="E318" s="18">
        <v>2005</v>
      </c>
      <c r="F318" s="18" t="s">
        <v>12</v>
      </c>
      <c r="G318" s="18" t="s">
        <v>2486</v>
      </c>
      <c r="H318" s="9" t="s">
        <v>2668</v>
      </c>
    </row>
    <row r="319" spans="1:8">
      <c r="A319" s="8" t="str">
        <f t="shared" si="19"/>
        <v>RV_EU159381_China_Dog_2005</v>
      </c>
      <c r="B319" s="18" t="s">
        <v>2813</v>
      </c>
      <c r="C319" s="18" t="s">
        <v>2642</v>
      </c>
      <c r="D319" s="18" t="s">
        <v>18</v>
      </c>
      <c r="E319" s="18">
        <v>2005</v>
      </c>
      <c r="F319" s="18" t="s">
        <v>12</v>
      </c>
      <c r="G319" s="18" t="s">
        <v>2486</v>
      </c>
      <c r="H319" s="9" t="s">
        <v>2668</v>
      </c>
    </row>
    <row r="320" spans="1:8">
      <c r="A320" s="8" t="str">
        <f t="shared" si="19"/>
        <v>RV_EU159382_China_Dog_2005</v>
      </c>
      <c r="B320" s="18" t="s">
        <v>2814</v>
      </c>
      <c r="C320" s="18" t="s">
        <v>2643</v>
      </c>
      <c r="D320" s="18" t="s">
        <v>18</v>
      </c>
      <c r="E320" s="18">
        <v>2005</v>
      </c>
      <c r="F320" s="18" t="s">
        <v>12</v>
      </c>
      <c r="G320" s="18" t="s">
        <v>2486</v>
      </c>
      <c r="H320" s="9" t="s">
        <v>2668</v>
      </c>
    </row>
    <row r="321" spans="1:8">
      <c r="A321" s="8" t="str">
        <f t="shared" si="19"/>
        <v>RV_EU159383_China_Dog_2005</v>
      </c>
      <c r="B321" s="18" t="s">
        <v>2815</v>
      </c>
      <c r="C321" s="18" t="s">
        <v>2644</v>
      </c>
      <c r="D321" s="18" t="s">
        <v>18</v>
      </c>
      <c r="E321" s="18">
        <v>2005</v>
      </c>
      <c r="F321" s="18" t="s">
        <v>12</v>
      </c>
      <c r="G321" s="18" t="s">
        <v>2486</v>
      </c>
      <c r="H321" s="9" t="s">
        <v>2668</v>
      </c>
    </row>
    <row r="322" spans="1:8">
      <c r="A322" s="8" t="str">
        <f t="shared" si="19"/>
        <v>RV_EU159384_China_Dog_2005</v>
      </c>
      <c r="B322" s="18" t="s">
        <v>2816</v>
      </c>
      <c r="C322" s="18" t="s">
        <v>2641</v>
      </c>
      <c r="D322" s="18" t="s">
        <v>18</v>
      </c>
      <c r="E322" s="18">
        <v>2005</v>
      </c>
      <c r="F322" s="18" t="s">
        <v>12</v>
      </c>
      <c r="G322" s="18" t="s">
        <v>2486</v>
      </c>
      <c r="H322" s="9" t="s">
        <v>2668</v>
      </c>
    </row>
    <row r="323" spans="1:8">
      <c r="A323" s="8" t="str">
        <f t="shared" si="19"/>
        <v>RV_EU159385_China_Dog_1997</v>
      </c>
      <c r="B323" s="18" t="s">
        <v>2817</v>
      </c>
      <c r="C323" s="18" t="s">
        <v>2818</v>
      </c>
      <c r="D323" s="18" t="s">
        <v>18</v>
      </c>
      <c r="E323" s="18">
        <v>1997</v>
      </c>
      <c r="F323" s="18" t="s">
        <v>12</v>
      </c>
      <c r="G323" s="18" t="s">
        <v>2486</v>
      </c>
      <c r="H323" s="9" t="s">
        <v>2668</v>
      </c>
    </row>
    <row r="324" spans="1:8">
      <c r="A324" s="8" t="str">
        <f t="shared" si="19"/>
        <v>RV_EU159386_China_Dog_1994</v>
      </c>
      <c r="B324" s="18" t="s">
        <v>2819</v>
      </c>
      <c r="C324" s="18" t="s">
        <v>2648</v>
      </c>
      <c r="D324" s="18" t="s">
        <v>18</v>
      </c>
      <c r="E324" s="18">
        <v>1994</v>
      </c>
      <c r="F324" s="18" t="s">
        <v>12</v>
      </c>
      <c r="G324" s="18" t="s">
        <v>2486</v>
      </c>
      <c r="H324" s="9" t="s">
        <v>2668</v>
      </c>
    </row>
    <row r="325" spans="1:8">
      <c r="A325" s="8" t="str">
        <f t="shared" si="19"/>
        <v>RV_EU159388_China_Dog_1992</v>
      </c>
      <c r="B325" s="18" t="s">
        <v>2820</v>
      </c>
      <c r="C325" s="18" t="s">
        <v>2649</v>
      </c>
      <c r="D325" s="18" t="s">
        <v>18</v>
      </c>
      <c r="E325" s="18">
        <v>1992</v>
      </c>
      <c r="F325" s="18" t="s">
        <v>12</v>
      </c>
      <c r="G325" s="18" t="s">
        <v>2486</v>
      </c>
      <c r="H325" s="9" t="s">
        <v>2668</v>
      </c>
    </row>
    <row r="326" spans="1:8">
      <c r="A326" s="8" t="str">
        <f t="shared" si="19"/>
        <v>RV_EU159389_China_Dog_2004</v>
      </c>
      <c r="B326" s="18" t="s">
        <v>2821</v>
      </c>
      <c r="C326" s="18" t="s">
        <v>2645</v>
      </c>
      <c r="D326" s="18" t="s">
        <v>18</v>
      </c>
      <c r="E326" s="18">
        <v>2004</v>
      </c>
      <c r="F326" s="18" t="s">
        <v>12</v>
      </c>
      <c r="G326" s="18" t="s">
        <v>2486</v>
      </c>
      <c r="H326" s="9" t="s">
        <v>2668</v>
      </c>
    </row>
    <row r="327" spans="1:8">
      <c r="A327" s="8" t="str">
        <f t="shared" si="19"/>
        <v>RV_EU159390_China_Dog_1998</v>
      </c>
      <c r="B327" s="18" t="s">
        <v>2822</v>
      </c>
      <c r="C327" s="18" t="s">
        <v>2823</v>
      </c>
      <c r="D327" s="18" t="s">
        <v>18</v>
      </c>
      <c r="E327" s="18">
        <v>1998</v>
      </c>
      <c r="F327" s="18" t="s">
        <v>12</v>
      </c>
      <c r="G327" s="18" t="s">
        <v>2486</v>
      </c>
      <c r="H327" s="9" t="s">
        <v>2668</v>
      </c>
    </row>
    <row r="328" spans="1:8">
      <c r="A328" s="8" t="str">
        <f t="shared" si="19"/>
        <v>RV_EU159391_China_Dog_1969</v>
      </c>
      <c r="B328" s="18" t="s">
        <v>2824</v>
      </c>
      <c r="C328" s="18" t="s">
        <v>2825</v>
      </c>
      <c r="D328" s="18" t="s">
        <v>18</v>
      </c>
      <c r="E328" s="18">
        <v>1969</v>
      </c>
      <c r="F328" s="18" t="s">
        <v>12</v>
      </c>
      <c r="G328" s="18" t="s">
        <v>2486</v>
      </c>
      <c r="H328" s="9" t="s">
        <v>2668</v>
      </c>
    </row>
    <row r="329" spans="1:8">
      <c r="A329" s="8" t="str">
        <f t="shared" si="19"/>
        <v>RV_EU159393_China_Dog_1992</v>
      </c>
      <c r="B329" s="18" t="s">
        <v>2826</v>
      </c>
      <c r="C329" s="18" t="s">
        <v>2827</v>
      </c>
      <c r="D329" s="18" t="s">
        <v>18</v>
      </c>
      <c r="E329" s="18">
        <v>1992</v>
      </c>
      <c r="F329" s="18" t="s">
        <v>12</v>
      </c>
      <c r="G329" s="18" t="s">
        <v>2486</v>
      </c>
      <c r="H329" s="9" t="s">
        <v>2668</v>
      </c>
    </row>
    <row r="330" spans="1:8">
      <c r="A330" s="8" t="str">
        <f t="shared" si="19"/>
        <v>RV_EU159394_China_Dog_2006</v>
      </c>
      <c r="B330" s="18" t="s">
        <v>2828</v>
      </c>
      <c r="C330" s="18" t="s">
        <v>2829</v>
      </c>
      <c r="D330" s="18" t="s">
        <v>18</v>
      </c>
      <c r="E330" s="18">
        <v>2006</v>
      </c>
      <c r="F330" s="18" t="s">
        <v>12</v>
      </c>
      <c r="G330" s="18" t="s">
        <v>2486</v>
      </c>
      <c r="H330" s="9" t="s">
        <v>2668</v>
      </c>
    </row>
    <row r="331" spans="1:8">
      <c r="A331" s="8" t="str">
        <f t="shared" si="19"/>
        <v>RV_EU159395_China_Dog_2006</v>
      </c>
      <c r="B331" s="18" t="s">
        <v>2830</v>
      </c>
      <c r="C331" s="18" t="s">
        <v>2831</v>
      </c>
      <c r="D331" s="18" t="s">
        <v>18</v>
      </c>
      <c r="E331" s="18">
        <v>2006</v>
      </c>
      <c r="F331" s="18" t="s">
        <v>12</v>
      </c>
      <c r="G331" s="18" t="s">
        <v>2486</v>
      </c>
      <c r="H331" s="9" t="s">
        <v>2668</v>
      </c>
    </row>
    <row r="332" spans="1:8">
      <c r="A332" s="8" t="str">
        <f t="shared" si="19"/>
        <v>RV_EU159396_China_Dog_1989</v>
      </c>
      <c r="B332" s="18" t="s">
        <v>2832</v>
      </c>
      <c r="C332" s="18" t="s">
        <v>2833</v>
      </c>
      <c r="D332" s="18" t="s">
        <v>18</v>
      </c>
      <c r="E332" s="18">
        <v>1989</v>
      </c>
      <c r="F332" s="18" t="s">
        <v>12</v>
      </c>
      <c r="G332" s="18" t="s">
        <v>2486</v>
      </c>
      <c r="H332" s="9" t="s">
        <v>2668</v>
      </c>
    </row>
    <row r="333" spans="1:8">
      <c r="A333" s="8" t="str">
        <f t="shared" si="19"/>
        <v>RV_EU159397_China_Dog_2006</v>
      </c>
      <c r="B333" s="18" t="s">
        <v>2834</v>
      </c>
      <c r="C333" s="18" t="s">
        <v>2835</v>
      </c>
      <c r="D333" s="18" t="s">
        <v>18</v>
      </c>
      <c r="E333" s="18">
        <v>2006</v>
      </c>
      <c r="F333" s="18" t="s">
        <v>12</v>
      </c>
      <c r="G333" s="18" t="s">
        <v>2486</v>
      </c>
      <c r="H333" s="9" t="s">
        <v>2668</v>
      </c>
    </row>
    <row r="334" spans="1:8">
      <c r="A334" s="8" t="str">
        <f t="shared" si="19"/>
        <v>RV_EU159399_China_Dog_1994</v>
      </c>
      <c r="B334" s="18" t="s">
        <v>2836</v>
      </c>
      <c r="C334" s="18" t="s">
        <v>2837</v>
      </c>
      <c r="D334" s="18" t="s">
        <v>18</v>
      </c>
      <c r="E334" s="18">
        <v>1994</v>
      </c>
      <c r="F334" s="18" t="s">
        <v>12</v>
      </c>
      <c r="G334" s="18" t="s">
        <v>2486</v>
      </c>
      <c r="H334" s="9" t="s">
        <v>2668</v>
      </c>
    </row>
    <row r="335" spans="1:8">
      <c r="A335" s="8" t="str">
        <f t="shared" si="19"/>
        <v>RV_EU159400_China_Dog_1989</v>
      </c>
      <c r="B335" s="18" t="s">
        <v>2838</v>
      </c>
      <c r="C335" s="18" t="s">
        <v>2839</v>
      </c>
      <c r="D335" s="18" t="s">
        <v>18</v>
      </c>
      <c r="E335" s="18">
        <v>1989</v>
      </c>
      <c r="F335" s="18" t="s">
        <v>12</v>
      </c>
      <c r="G335" s="18" t="s">
        <v>2486</v>
      </c>
      <c r="H335" s="9" t="s">
        <v>2668</v>
      </c>
    </row>
    <row r="336" spans="1:8">
      <c r="A336" s="8" t="str">
        <f t="shared" si="19"/>
        <v>RV_EU159401_China_Dog_1989</v>
      </c>
      <c r="B336" s="18" t="s">
        <v>2840</v>
      </c>
      <c r="C336" s="18" t="s">
        <v>2841</v>
      </c>
      <c r="D336" s="18" t="s">
        <v>18</v>
      </c>
      <c r="E336" s="18">
        <v>1989</v>
      </c>
      <c r="F336" s="18" t="s">
        <v>12</v>
      </c>
      <c r="G336" s="18" t="s">
        <v>2486</v>
      </c>
      <c r="H336" s="9" t="s">
        <v>2668</v>
      </c>
    </row>
    <row r="337" spans="1:8">
      <c r="A337" s="8" t="str">
        <f t="shared" si="19"/>
        <v>RV_EU275243_China_Dog_2006</v>
      </c>
      <c r="B337" s="18" t="s">
        <v>2913</v>
      </c>
      <c r="C337" s="18" t="s">
        <v>2912</v>
      </c>
      <c r="D337" s="18" t="s">
        <v>18</v>
      </c>
      <c r="E337" s="21">
        <v>2006</v>
      </c>
      <c r="F337" s="18" t="s">
        <v>12</v>
      </c>
      <c r="G337" s="18" t="s">
        <v>2486</v>
      </c>
      <c r="H337" s="9" t="s">
        <v>2668</v>
      </c>
    </row>
    <row r="338" spans="1:8">
      <c r="A338" s="8" t="str">
        <f t="shared" si="19"/>
        <v>RV_EU275244_China_Dog_2007</v>
      </c>
      <c r="B338" s="18" t="s">
        <v>2914</v>
      </c>
      <c r="C338" s="18" t="s">
        <v>2910</v>
      </c>
      <c r="D338" s="18" t="s">
        <v>18</v>
      </c>
      <c r="E338" s="21">
        <v>2007</v>
      </c>
      <c r="F338" s="18" t="s">
        <v>12</v>
      </c>
      <c r="G338" s="18" t="s">
        <v>2486</v>
      </c>
      <c r="H338" s="9" t="s">
        <v>2668</v>
      </c>
    </row>
    <row r="339" spans="1:8">
      <c r="A339" s="8" t="str">
        <f t="shared" si="19"/>
        <v>RV_EU275245_China_Dog_2007</v>
      </c>
      <c r="B339" s="18" t="s">
        <v>2915</v>
      </c>
      <c r="C339" s="18" t="s">
        <v>2908</v>
      </c>
      <c r="D339" s="18" t="s">
        <v>18</v>
      </c>
      <c r="E339" s="21">
        <v>2007</v>
      </c>
      <c r="F339" s="18" t="s">
        <v>12</v>
      </c>
      <c r="G339" s="18" t="s">
        <v>2486</v>
      </c>
      <c r="H339" s="9" t="s">
        <v>2668</v>
      </c>
    </row>
    <row r="340" spans="1:8">
      <c r="A340" s="8" t="str">
        <f t="shared" si="19"/>
        <v>RV_EU293113_Guyana_Dog_1990</v>
      </c>
      <c r="B340" s="18" t="s">
        <v>2918</v>
      </c>
      <c r="C340" s="18" t="s">
        <v>2916</v>
      </c>
      <c r="D340" s="18" t="s">
        <v>2917</v>
      </c>
      <c r="E340" s="18">
        <v>1990</v>
      </c>
      <c r="F340" s="18" t="s">
        <v>12</v>
      </c>
      <c r="G340" s="18" t="s">
        <v>2486</v>
      </c>
      <c r="H340" s="9" t="s">
        <v>2668</v>
      </c>
    </row>
    <row r="341" spans="1:8">
      <c r="A341" s="8" t="str">
        <f t="shared" ref="A341:A399" si="20">CONCATENATE("RV_",B341,"_",D341,"_",G341,"_",E341)</f>
        <v>RV_EU828651_China_Dog_2007</v>
      </c>
      <c r="B341" s="18" t="s">
        <v>2930</v>
      </c>
      <c r="C341" s="18" t="s">
        <v>2931</v>
      </c>
      <c r="D341" s="18" t="s">
        <v>18</v>
      </c>
      <c r="E341" s="18">
        <v>2007</v>
      </c>
      <c r="F341" s="18" t="s">
        <v>12</v>
      </c>
      <c r="G341" s="18" t="s">
        <v>2486</v>
      </c>
      <c r="H341" s="9" t="s">
        <v>2668</v>
      </c>
    </row>
    <row r="342" spans="1:8">
      <c r="A342" s="8" t="str">
        <f t="shared" si="20"/>
        <v>RV_EU828653_China_Dog_2007</v>
      </c>
      <c r="B342" s="18" t="s">
        <v>2933</v>
      </c>
      <c r="C342" s="18" t="s">
        <v>2934</v>
      </c>
      <c r="D342" s="18" t="s">
        <v>18</v>
      </c>
      <c r="E342" s="18">
        <v>2007</v>
      </c>
      <c r="F342" s="18" t="s">
        <v>12</v>
      </c>
      <c r="G342" s="18" t="s">
        <v>2486</v>
      </c>
      <c r="H342" s="9" t="s">
        <v>2668</v>
      </c>
    </row>
    <row r="343" spans="1:8">
      <c r="A343" s="8" t="str">
        <f t="shared" si="20"/>
        <v>RV_EU828655_China_Dog_2007</v>
      </c>
      <c r="B343" s="18" t="s">
        <v>2936</v>
      </c>
      <c r="C343" s="18" t="s">
        <v>2937</v>
      </c>
      <c r="D343" s="18" t="s">
        <v>18</v>
      </c>
      <c r="E343" s="18">
        <v>2007</v>
      </c>
      <c r="F343" s="18" t="s">
        <v>12</v>
      </c>
      <c r="G343" s="18" t="s">
        <v>2486</v>
      </c>
      <c r="H343" s="9" t="s">
        <v>2668</v>
      </c>
    </row>
    <row r="344" spans="1:8">
      <c r="A344" s="8" t="str">
        <f t="shared" si="20"/>
        <v>RV_EU828657_China_Dog_2007</v>
      </c>
      <c r="B344" s="18" t="s">
        <v>2939</v>
      </c>
      <c r="C344" s="18" t="s">
        <v>2940</v>
      </c>
      <c r="D344" s="18" t="s">
        <v>18</v>
      </c>
      <c r="E344" s="18">
        <v>2007</v>
      </c>
      <c r="F344" s="18" t="s">
        <v>12</v>
      </c>
      <c r="G344" s="18" t="s">
        <v>2486</v>
      </c>
      <c r="H344" s="9" t="s">
        <v>2668</v>
      </c>
    </row>
    <row r="345" spans="1:8">
      <c r="A345" s="8" t="str">
        <f t="shared" si="20"/>
        <v>RV_EU853569_Morocco_Dog_1990</v>
      </c>
      <c r="B345" s="18" t="s">
        <v>2942</v>
      </c>
      <c r="C345" s="18" t="s">
        <v>2943</v>
      </c>
      <c r="D345" s="18" t="s">
        <v>1334</v>
      </c>
      <c r="E345" s="18">
        <v>1990</v>
      </c>
      <c r="F345" s="18" t="s">
        <v>12</v>
      </c>
      <c r="G345" s="18" t="s">
        <v>2486</v>
      </c>
      <c r="H345" s="9" t="s">
        <v>2668</v>
      </c>
    </row>
    <row r="346" spans="1:8">
      <c r="A346" s="8" t="str">
        <f t="shared" si="20"/>
        <v>RV_EU853581_Ethiopia_Dog_1988</v>
      </c>
      <c r="B346" s="18" t="s">
        <v>2944</v>
      </c>
      <c r="C346" s="18" t="s">
        <v>2945</v>
      </c>
      <c r="D346" s="18" t="s">
        <v>2247</v>
      </c>
      <c r="E346" s="18">
        <v>1988</v>
      </c>
      <c r="F346" s="18" t="s">
        <v>12</v>
      </c>
      <c r="G346" s="18" t="s">
        <v>2486</v>
      </c>
      <c r="H346" s="9" t="s">
        <v>2668</v>
      </c>
    </row>
    <row r="347" spans="1:8">
      <c r="A347" s="8" t="str">
        <f t="shared" si="20"/>
        <v>RV_EU853582_Rwanda_Dog_1995</v>
      </c>
      <c r="B347" s="18" t="s">
        <v>2946</v>
      </c>
      <c r="C347" s="18" t="s">
        <v>2947</v>
      </c>
      <c r="D347" s="18" t="s">
        <v>2948</v>
      </c>
      <c r="E347" s="18">
        <v>1995</v>
      </c>
      <c r="F347" s="18" t="s">
        <v>12</v>
      </c>
      <c r="G347" s="18" t="s">
        <v>2486</v>
      </c>
      <c r="H347" s="9" t="s">
        <v>2668</v>
      </c>
    </row>
    <row r="348" spans="1:8">
      <c r="A348" s="8" t="str">
        <f t="shared" si="20"/>
        <v>RV_EU853584_CentralAfricanRepublic_Dog_2004</v>
      </c>
      <c r="B348" s="18" t="s">
        <v>2949</v>
      </c>
      <c r="C348" s="18" t="s">
        <v>2950</v>
      </c>
      <c r="D348" s="18" t="s">
        <v>2951</v>
      </c>
      <c r="E348" s="18">
        <v>2004</v>
      </c>
      <c r="F348" s="18" t="s">
        <v>12</v>
      </c>
      <c r="G348" s="18" t="s">
        <v>2486</v>
      </c>
      <c r="H348" s="9" t="s">
        <v>2668</v>
      </c>
    </row>
    <row r="349" spans="1:8">
      <c r="A349" s="8" t="str">
        <f t="shared" si="20"/>
        <v>RV_EU853585_CentralAfricanRepublic_Dog_2005</v>
      </c>
      <c r="B349" s="18" t="s">
        <v>2952</v>
      </c>
      <c r="C349" s="18" t="s">
        <v>2953</v>
      </c>
      <c r="D349" s="18" t="s">
        <v>2951</v>
      </c>
      <c r="E349" s="18">
        <v>2005</v>
      </c>
      <c r="F349" s="18" t="s">
        <v>12</v>
      </c>
      <c r="G349" s="18" t="s">
        <v>2486</v>
      </c>
      <c r="H349" s="9" t="s">
        <v>2668</v>
      </c>
    </row>
    <row r="350" spans="1:8">
      <c r="A350" s="8" t="str">
        <f t="shared" si="20"/>
        <v>RV_EU853586_CentralAfricanRepublic_Dog_2003</v>
      </c>
      <c r="B350" s="18" t="s">
        <v>2954</v>
      </c>
      <c r="C350" s="18" t="s">
        <v>2955</v>
      </c>
      <c r="D350" s="18" t="s">
        <v>2951</v>
      </c>
      <c r="E350" s="18">
        <v>2003</v>
      </c>
      <c r="F350" s="18" t="s">
        <v>12</v>
      </c>
      <c r="G350" s="18" t="s">
        <v>2486</v>
      </c>
      <c r="H350" s="9" t="s">
        <v>2668</v>
      </c>
    </row>
    <row r="351" spans="1:8">
      <c r="A351" s="8" t="str">
        <f t="shared" si="20"/>
        <v>RV_EU853587_CentralAfricanRepublic_Dog_2006</v>
      </c>
      <c r="B351" s="18" t="s">
        <v>2956</v>
      </c>
      <c r="C351" s="18" t="s">
        <v>2957</v>
      </c>
      <c r="D351" s="18" t="s">
        <v>2951</v>
      </c>
      <c r="E351" s="18">
        <v>2006</v>
      </c>
      <c r="F351" s="18" t="s">
        <v>12</v>
      </c>
      <c r="G351" s="18" t="s">
        <v>2486</v>
      </c>
      <c r="H351" s="9" t="s">
        <v>2668</v>
      </c>
    </row>
    <row r="352" spans="1:8">
      <c r="A352" s="8" t="str">
        <f t="shared" si="20"/>
        <v>RV_EU853588_CentralAfricanRepublic_Dog_2006</v>
      </c>
      <c r="B352" s="18" t="s">
        <v>2958</v>
      </c>
      <c r="C352" s="18" t="s">
        <v>2959</v>
      </c>
      <c r="D352" s="18" t="s">
        <v>2951</v>
      </c>
      <c r="E352" s="18">
        <v>2006</v>
      </c>
      <c r="F352" s="18" t="s">
        <v>12</v>
      </c>
      <c r="G352" s="18" t="s">
        <v>2486</v>
      </c>
      <c r="H352" s="9" t="s">
        <v>2668</v>
      </c>
    </row>
    <row r="353" spans="1:8">
      <c r="A353" s="8" t="str">
        <f t="shared" si="20"/>
        <v>RV_EU853589_CentralAfricanRepublic_Dog_2007</v>
      </c>
      <c r="B353" s="18" t="s">
        <v>2960</v>
      </c>
      <c r="C353" s="18" t="s">
        <v>2961</v>
      </c>
      <c r="D353" s="18" t="s">
        <v>2951</v>
      </c>
      <c r="E353" s="18">
        <v>2007</v>
      </c>
      <c r="F353" s="18" t="s">
        <v>12</v>
      </c>
      <c r="G353" s="18" t="s">
        <v>2486</v>
      </c>
      <c r="H353" s="9" t="s">
        <v>2668</v>
      </c>
    </row>
    <row r="354" spans="1:8">
      <c r="A354" s="8" t="str">
        <f t="shared" si="20"/>
        <v>RV_EU853590_CentralAfricanRepublic_Dog_2000</v>
      </c>
      <c r="B354" s="18" t="s">
        <v>2962</v>
      </c>
      <c r="C354" s="18" t="s">
        <v>2963</v>
      </c>
      <c r="D354" s="18" t="s">
        <v>2951</v>
      </c>
      <c r="E354" s="18">
        <v>2000</v>
      </c>
      <c r="F354" s="18" t="s">
        <v>12</v>
      </c>
      <c r="G354" s="18" t="s">
        <v>2486</v>
      </c>
      <c r="H354" s="9" t="s">
        <v>2668</v>
      </c>
    </row>
    <row r="355" spans="1:8">
      <c r="A355" s="8" t="str">
        <f t="shared" si="20"/>
        <v>RV_EU853591_Gambia_Dog_2008</v>
      </c>
      <c r="B355" s="18" t="s">
        <v>2964</v>
      </c>
      <c r="C355" s="18" t="s">
        <v>2965</v>
      </c>
      <c r="D355" s="18" t="s">
        <v>2966</v>
      </c>
      <c r="E355" s="18">
        <v>2008</v>
      </c>
      <c r="F355" s="18" t="s">
        <v>12</v>
      </c>
      <c r="G355" s="18" t="s">
        <v>2486</v>
      </c>
      <c r="H355" s="9" t="s">
        <v>2668</v>
      </c>
    </row>
    <row r="356" spans="1:8">
      <c r="A356" s="8" t="str">
        <f t="shared" si="20"/>
        <v>RV_EU853593_Guinea_Dog_1986</v>
      </c>
      <c r="B356" s="18" t="s">
        <v>2967</v>
      </c>
      <c r="C356" s="18" t="s">
        <v>2968</v>
      </c>
      <c r="D356" s="18" t="s">
        <v>2969</v>
      </c>
      <c r="E356" s="18">
        <v>1986</v>
      </c>
      <c r="F356" s="18" t="s">
        <v>12</v>
      </c>
      <c r="G356" s="18" t="s">
        <v>2486</v>
      </c>
      <c r="H356" s="9" t="s">
        <v>2668</v>
      </c>
    </row>
    <row r="357" spans="1:8">
      <c r="A357" s="8" t="str">
        <f t="shared" si="20"/>
        <v>RV_EU853594_Guinea_Dog_1993</v>
      </c>
      <c r="B357" s="18" t="s">
        <v>2970</v>
      </c>
      <c r="C357" s="18" t="s">
        <v>2971</v>
      </c>
      <c r="D357" s="18" t="s">
        <v>2969</v>
      </c>
      <c r="E357" s="18">
        <v>1993</v>
      </c>
      <c r="F357" s="18" t="s">
        <v>12</v>
      </c>
      <c r="G357" s="18" t="s">
        <v>2486</v>
      </c>
      <c r="H357" s="9" t="s">
        <v>2668</v>
      </c>
    </row>
    <row r="358" spans="1:8">
      <c r="A358" s="8" t="str">
        <f t="shared" si="20"/>
        <v>RV_EU853596_Mali_Dog_2007</v>
      </c>
      <c r="B358" s="18" t="s">
        <v>2972</v>
      </c>
      <c r="C358" s="18" t="s">
        <v>2973</v>
      </c>
      <c r="D358" s="18" t="s">
        <v>2974</v>
      </c>
      <c r="E358" s="18">
        <v>2007</v>
      </c>
      <c r="F358" s="18" t="s">
        <v>12</v>
      </c>
      <c r="G358" s="18" t="s">
        <v>2486</v>
      </c>
      <c r="H358" s="9" t="s">
        <v>2668</v>
      </c>
    </row>
    <row r="359" spans="1:8">
      <c r="A359" s="8" t="str">
        <f t="shared" si="20"/>
        <v>RV_EU853597_Mali_Dog_2007</v>
      </c>
      <c r="B359" s="18" t="s">
        <v>2975</v>
      </c>
      <c r="C359" s="18" t="s">
        <v>2976</v>
      </c>
      <c r="D359" s="18" t="s">
        <v>2974</v>
      </c>
      <c r="E359" s="18">
        <v>2007</v>
      </c>
      <c r="F359" s="18" t="s">
        <v>12</v>
      </c>
      <c r="G359" s="18" t="s">
        <v>2486</v>
      </c>
      <c r="H359" s="9" t="s">
        <v>2668</v>
      </c>
    </row>
    <row r="360" spans="1:8">
      <c r="A360" s="8" t="str">
        <f t="shared" si="20"/>
        <v>RV_EU853598_Mali_Dog_2006</v>
      </c>
      <c r="B360" s="18" t="s">
        <v>2977</v>
      </c>
      <c r="C360" s="18" t="s">
        <v>2978</v>
      </c>
      <c r="D360" s="18" t="s">
        <v>2974</v>
      </c>
      <c r="E360" s="18">
        <v>2006</v>
      </c>
      <c r="F360" s="18" t="s">
        <v>12</v>
      </c>
      <c r="G360" s="18" t="s">
        <v>2486</v>
      </c>
      <c r="H360" s="9" t="s">
        <v>2668</v>
      </c>
    </row>
    <row r="361" spans="1:8">
      <c r="A361" s="8" t="str">
        <f t="shared" si="20"/>
        <v>RV_EU853599_Mali_Dog_2007</v>
      </c>
      <c r="B361" s="18" t="s">
        <v>2979</v>
      </c>
      <c r="C361" s="18" t="s">
        <v>2980</v>
      </c>
      <c r="D361" s="18" t="s">
        <v>2974</v>
      </c>
      <c r="E361" s="18">
        <v>2007</v>
      </c>
      <c r="F361" s="18" t="s">
        <v>12</v>
      </c>
      <c r="G361" s="18" t="s">
        <v>2486</v>
      </c>
      <c r="H361" s="9" t="s">
        <v>2668</v>
      </c>
    </row>
    <row r="362" spans="1:8">
      <c r="A362" s="8" t="str">
        <f t="shared" si="20"/>
        <v>RV_EU853600_Mali_Dog_2007</v>
      </c>
      <c r="B362" s="18" t="s">
        <v>2981</v>
      </c>
      <c r="C362" s="18" t="s">
        <v>2982</v>
      </c>
      <c r="D362" s="18" t="s">
        <v>2974</v>
      </c>
      <c r="E362" s="18">
        <v>2007</v>
      </c>
      <c r="F362" s="18" t="s">
        <v>12</v>
      </c>
      <c r="G362" s="18" t="s">
        <v>2486</v>
      </c>
      <c r="H362" s="9" t="s">
        <v>2668</v>
      </c>
    </row>
    <row r="363" spans="1:8">
      <c r="A363" s="8" t="str">
        <f t="shared" si="20"/>
        <v>RV_EU853601_Mali_Dog_2006</v>
      </c>
      <c r="B363" s="18" t="s">
        <v>2983</v>
      </c>
      <c r="C363" s="18" t="s">
        <v>2984</v>
      </c>
      <c r="D363" s="18" t="s">
        <v>2974</v>
      </c>
      <c r="E363" s="18">
        <v>2006</v>
      </c>
      <c r="F363" s="18" t="s">
        <v>12</v>
      </c>
      <c r="G363" s="18" t="s">
        <v>2486</v>
      </c>
      <c r="H363" s="9" t="s">
        <v>2668</v>
      </c>
    </row>
    <row r="364" spans="1:8">
      <c r="A364" s="8" t="str">
        <f t="shared" si="20"/>
        <v>RV_EU853602_Mali_Dog_2006</v>
      </c>
      <c r="B364" s="18" t="s">
        <v>2985</v>
      </c>
      <c r="C364" s="18" t="s">
        <v>2986</v>
      </c>
      <c r="D364" s="18" t="s">
        <v>2974</v>
      </c>
      <c r="E364" s="18">
        <v>2006</v>
      </c>
      <c r="F364" s="18" t="s">
        <v>12</v>
      </c>
      <c r="G364" s="18" t="s">
        <v>2486</v>
      </c>
      <c r="H364" s="9" t="s">
        <v>2668</v>
      </c>
    </row>
    <row r="365" spans="1:8">
      <c r="A365" s="8" t="str">
        <f t="shared" si="20"/>
        <v>RV_EU853604_Mali_Dog_2007</v>
      </c>
      <c r="B365" s="18" t="s">
        <v>2987</v>
      </c>
      <c r="C365" s="18" t="s">
        <v>2988</v>
      </c>
      <c r="D365" s="18" t="s">
        <v>2974</v>
      </c>
      <c r="E365" s="18">
        <v>2007</v>
      </c>
      <c r="F365" s="18" t="s">
        <v>12</v>
      </c>
      <c r="G365" s="18" t="s">
        <v>2486</v>
      </c>
      <c r="H365" s="9" t="s">
        <v>2668</v>
      </c>
    </row>
    <row r="366" spans="1:8">
      <c r="A366" s="8" t="str">
        <f t="shared" si="20"/>
        <v>RV_EU853605_Mali_Dog_2006</v>
      </c>
      <c r="B366" s="18" t="s">
        <v>2989</v>
      </c>
      <c r="C366" s="18" t="s">
        <v>2990</v>
      </c>
      <c r="D366" s="18" t="s">
        <v>2974</v>
      </c>
      <c r="E366" s="18">
        <v>2006</v>
      </c>
      <c r="F366" s="18" t="s">
        <v>12</v>
      </c>
      <c r="G366" s="18" t="s">
        <v>2486</v>
      </c>
      <c r="H366" s="9" t="s">
        <v>2668</v>
      </c>
    </row>
    <row r="367" spans="1:8">
      <c r="A367" s="8" t="str">
        <f t="shared" si="20"/>
        <v>RV_EU853606_Mauritania_Dog_1993</v>
      </c>
      <c r="B367" s="18" t="s">
        <v>2991</v>
      </c>
      <c r="C367" s="18" t="s">
        <v>2992</v>
      </c>
      <c r="D367" s="18" t="s">
        <v>430</v>
      </c>
      <c r="E367" s="18">
        <v>1993</v>
      </c>
      <c r="F367" s="18" t="s">
        <v>12</v>
      </c>
      <c r="G367" s="18" t="s">
        <v>2486</v>
      </c>
      <c r="H367" s="9" t="s">
        <v>2668</v>
      </c>
    </row>
    <row r="368" spans="1:8">
      <c r="A368" s="8" t="str">
        <f t="shared" si="20"/>
        <v>RV_EU853607_Mauritania_Dog_1991</v>
      </c>
      <c r="B368" s="18" t="s">
        <v>2993</v>
      </c>
      <c r="C368" s="18" t="s">
        <v>2994</v>
      </c>
      <c r="D368" s="18" t="s">
        <v>430</v>
      </c>
      <c r="E368" s="18">
        <v>1991</v>
      </c>
      <c r="F368" s="18" t="s">
        <v>12</v>
      </c>
      <c r="G368" s="18" t="s">
        <v>2486</v>
      </c>
      <c r="H368" s="9" t="s">
        <v>2668</v>
      </c>
    </row>
    <row r="369" spans="1:8">
      <c r="A369" s="8" t="str">
        <f t="shared" si="20"/>
        <v>RV_EU853608_Mauritania_Dog_1991</v>
      </c>
      <c r="B369" s="18" t="s">
        <v>2995</v>
      </c>
      <c r="C369" s="18" t="s">
        <v>2996</v>
      </c>
      <c r="D369" s="18" t="s">
        <v>430</v>
      </c>
      <c r="E369" s="18">
        <v>1991</v>
      </c>
      <c r="F369" s="18" t="s">
        <v>12</v>
      </c>
      <c r="G369" s="18" t="s">
        <v>2486</v>
      </c>
      <c r="H369" s="9" t="s">
        <v>2668</v>
      </c>
    </row>
    <row r="370" spans="1:8">
      <c r="A370" s="8" t="str">
        <f t="shared" si="20"/>
        <v>RV_EU853609_Mauritania_Dog_1993</v>
      </c>
      <c r="B370" s="18" t="s">
        <v>2997</v>
      </c>
      <c r="C370" s="18" t="s">
        <v>2998</v>
      </c>
      <c r="D370" s="18" t="s">
        <v>430</v>
      </c>
      <c r="E370" s="18">
        <v>1993</v>
      </c>
      <c r="F370" s="18" t="s">
        <v>12</v>
      </c>
      <c r="G370" s="18" t="s">
        <v>2486</v>
      </c>
      <c r="H370" s="9" t="s">
        <v>2668</v>
      </c>
    </row>
    <row r="371" spans="1:8">
      <c r="A371" s="8" t="str">
        <f t="shared" si="20"/>
        <v>RV_EU853610_Mauritania_Dog_1993</v>
      </c>
      <c r="B371" s="18" t="s">
        <v>2999</v>
      </c>
      <c r="C371" s="18" t="s">
        <v>3000</v>
      </c>
      <c r="D371" s="18" t="s">
        <v>430</v>
      </c>
      <c r="E371" s="18">
        <v>1993</v>
      </c>
      <c r="F371" s="18" t="s">
        <v>12</v>
      </c>
      <c r="G371" s="18" t="s">
        <v>2486</v>
      </c>
      <c r="H371" s="9" t="s">
        <v>2668</v>
      </c>
    </row>
    <row r="372" spans="1:8">
      <c r="A372" s="8" t="str">
        <f t="shared" si="20"/>
        <v>RV_EU853611_Mauritania_Dog_1994</v>
      </c>
      <c r="B372" s="18" t="s">
        <v>3001</v>
      </c>
      <c r="C372" s="18" t="s">
        <v>3002</v>
      </c>
      <c r="D372" s="18" t="s">
        <v>430</v>
      </c>
      <c r="E372" s="18">
        <v>1994</v>
      </c>
      <c r="F372" s="18" t="s">
        <v>12</v>
      </c>
      <c r="G372" s="18" t="s">
        <v>2486</v>
      </c>
      <c r="H372" s="9" t="s">
        <v>2668</v>
      </c>
    </row>
    <row r="373" spans="1:8">
      <c r="A373" s="8" t="str">
        <f t="shared" si="20"/>
        <v>RV_EU853612_Mali_Dog_2007</v>
      </c>
      <c r="B373" s="18" t="s">
        <v>3003</v>
      </c>
      <c r="C373" s="18" t="s">
        <v>3004</v>
      </c>
      <c r="D373" s="18" t="s">
        <v>2974</v>
      </c>
      <c r="E373" s="18">
        <v>2007</v>
      </c>
      <c r="F373" s="18" t="s">
        <v>12</v>
      </c>
      <c r="G373" s="18" t="s">
        <v>2486</v>
      </c>
      <c r="H373" s="9" t="s">
        <v>2668</v>
      </c>
    </row>
    <row r="374" spans="1:8">
      <c r="A374" s="8" t="str">
        <f t="shared" si="20"/>
        <v>RV_EU853614_BurkinaFaso_Dog_1986</v>
      </c>
      <c r="B374" s="18" t="s">
        <v>3005</v>
      </c>
      <c r="C374" s="18" t="s">
        <v>3006</v>
      </c>
      <c r="D374" s="18" t="s">
        <v>631</v>
      </c>
      <c r="E374" s="18">
        <v>1986</v>
      </c>
      <c r="F374" s="18" t="s">
        <v>12</v>
      </c>
      <c r="G374" s="18" t="s">
        <v>2486</v>
      </c>
      <c r="H374" s="9" t="s">
        <v>2668</v>
      </c>
    </row>
    <row r="375" spans="1:8">
      <c r="A375" s="8" t="str">
        <f t="shared" si="20"/>
        <v>RV_EU853615_CotedIvoire_Dog_2007</v>
      </c>
      <c r="B375" s="18" t="s">
        <v>3007</v>
      </c>
      <c r="C375" s="18" t="s">
        <v>3008</v>
      </c>
      <c r="D375" s="18" t="s">
        <v>3238</v>
      </c>
      <c r="E375" s="18">
        <v>2007</v>
      </c>
      <c r="F375" s="18" t="s">
        <v>12</v>
      </c>
      <c r="G375" s="18" t="s">
        <v>2486</v>
      </c>
      <c r="H375" s="9" t="s">
        <v>2668</v>
      </c>
    </row>
    <row r="376" spans="1:8">
      <c r="A376" s="8" t="str">
        <f t="shared" si="20"/>
        <v>RV_EU853616_CotedIvoire_Dog_1989</v>
      </c>
      <c r="B376" s="18" t="s">
        <v>3010</v>
      </c>
      <c r="C376" s="18" t="s">
        <v>3011</v>
      </c>
      <c r="D376" s="18" t="s">
        <v>3238</v>
      </c>
      <c r="E376" s="18">
        <v>1989</v>
      </c>
      <c r="F376" s="18" t="s">
        <v>12</v>
      </c>
      <c r="G376" s="18" t="s">
        <v>2486</v>
      </c>
      <c r="H376" s="9" t="s">
        <v>2668</v>
      </c>
    </row>
    <row r="377" spans="1:8">
      <c r="A377" s="8" t="str">
        <f t="shared" si="20"/>
        <v>RV_EU853617_CotedIvoire_Dog_1989</v>
      </c>
      <c r="B377" s="18" t="s">
        <v>3012</v>
      </c>
      <c r="C377" s="18" t="s">
        <v>3013</v>
      </c>
      <c r="D377" s="18" t="s">
        <v>3238</v>
      </c>
      <c r="E377" s="18">
        <v>1989</v>
      </c>
      <c r="F377" s="18" t="s">
        <v>12</v>
      </c>
      <c r="G377" s="18" t="s">
        <v>2486</v>
      </c>
      <c r="H377" s="9" t="s">
        <v>2668</v>
      </c>
    </row>
    <row r="378" spans="1:8">
      <c r="A378" s="8" t="str">
        <f t="shared" si="20"/>
        <v>RV_EU853618_CotedIvoire_Dog_1992</v>
      </c>
      <c r="B378" s="18" t="s">
        <v>3014</v>
      </c>
      <c r="C378" s="18" t="s">
        <v>3015</v>
      </c>
      <c r="D378" s="18" t="s">
        <v>3238</v>
      </c>
      <c r="E378" s="18">
        <v>1992</v>
      </c>
      <c r="F378" s="18" t="s">
        <v>12</v>
      </c>
      <c r="G378" s="18" t="s">
        <v>2486</v>
      </c>
      <c r="H378" s="9" t="s">
        <v>2668</v>
      </c>
    </row>
    <row r="379" spans="1:8">
      <c r="A379" s="8" t="str">
        <f t="shared" si="20"/>
        <v>RV_EU853619_CotedIvoire_Dog_1992</v>
      </c>
      <c r="B379" s="18" t="s">
        <v>3016</v>
      </c>
      <c r="C379" s="18" t="s">
        <v>3017</v>
      </c>
      <c r="D379" s="18" t="s">
        <v>3238</v>
      </c>
      <c r="E379" s="18">
        <v>1992</v>
      </c>
      <c r="F379" s="18" t="s">
        <v>12</v>
      </c>
      <c r="G379" s="18" t="s">
        <v>2486</v>
      </c>
      <c r="H379" s="9" t="s">
        <v>2668</v>
      </c>
    </row>
    <row r="380" spans="1:8">
      <c r="A380" s="8" t="str">
        <f t="shared" si="20"/>
        <v>RV_EU853620_Mali_Dog_2007</v>
      </c>
      <c r="B380" s="18" t="s">
        <v>3018</v>
      </c>
      <c r="C380" s="18" t="s">
        <v>3019</v>
      </c>
      <c r="D380" s="18" t="s">
        <v>2974</v>
      </c>
      <c r="E380" s="18">
        <v>2007</v>
      </c>
      <c r="F380" s="18" t="s">
        <v>12</v>
      </c>
      <c r="G380" s="18" t="s">
        <v>2486</v>
      </c>
      <c r="H380" s="9" t="s">
        <v>2668</v>
      </c>
    </row>
    <row r="381" spans="1:8">
      <c r="A381" s="8" t="str">
        <f t="shared" si="20"/>
        <v>RV_EU853621_CotedIvoire_Dog_1989</v>
      </c>
      <c r="B381" s="18" t="s">
        <v>3020</v>
      </c>
      <c r="C381" s="18" t="s">
        <v>3021</v>
      </c>
      <c r="D381" s="18" t="s">
        <v>3238</v>
      </c>
      <c r="E381" s="18">
        <v>1989</v>
      </c>
      <c r="F381" s="18" t="s">
        <v>12</v>
      </c>
      <c r="G381" s="18" t="s">
        <v>2486</v>
      </c>
      <c r="H381" s="9" t="s">
        <v>2668</v>
      </c>
    </row>
    <row r="382" spans="1:8">
      <c r="A382" s="8" t="str">
        <f t="shared" si="20"/>
        <v>RV_EU853622_Mali_Dog_2006</v>
      </c>
      <c r="B382" s="18" t="s">
        <v>3022</v>
      </c>
      <c r="C382" s="18" t="s">
        <v>3023</v>
      </c>
      <c r="D382" s="18" t="s">
        <v>2974</v>
      </c>
      <c r="E382" s="18">
        <v>2006</v>
      </c>
      <c r="F382" s="18" t="s">
        <v>12</v>
      </c>
      <c r="G382" s="18" t="s">
        <v>2486</v>
      </c>
      <c r="H382" s="9" t="s">
        <v>2668</v>
      </c>
    </row>
    <row r="383" spans="1:8">
      <c r="A383" s="8" t="str">
        <f t="shared" si="20"/>
        <v>RV_EU853623_Mali_Dog_2007</v>
      </c>
      <c r="B383" s="18" t="s">
        <v>3024</v>
      </c>
      <c r="C383" s="18" t="s">
        <v>3025</v>
      </c>
      <c r="D383" s="18" t="s">
        <v>2974</v>
      </c>
      <c r="E383" s="18">
        <v>2007</v>
      </c>
      <c r="F383" s="18" t="s">
        <v>12</v>
      </c>
      <c r="G383" s="18" t="s">
        <v>2486</v>
      </c>
      <c r="H383" s="9" t="s">
        <v>2668</v>
      </c>
    </row>
    <row r="384" spans="1:8">
      <c r="A384" s="8" t="str">
        <f t="shared" si="20"/>
        <v>RV_EU853625_Senegal_Dog_1995</v>
      </c>
      <c r="B384" s="18" t="s">
        <v>3026</v>
      </c>
      <c r="C384" s="18" t="s">
        <v>3027</v>
      </c>
      <c r="D384" s="18" t="s">
        <v>639</v>
      </c>
      <c r="E384" s="18">
        <v>1995</v>
      </c>
      <c r="F384" s="18" t="s">
        <v>12</v>
      </c>
      <c r="G384" s="18" t="s">
        <v>2486</v>
      </c>
      <c r="H384" s="9" t="s">
        <v>2668</v>
      </c>
    </row>
    <row r="385" spans="1:8">
      <c r="A385" s="8" t="str">
        <f t="shared" si="20"/>
        <v>RV_EU853634_Senegal_Dog_2004</v>
      </c>
      <c r="B385" s="18" t="s">
        <v>3028</v>
      </c>
      <c r="C385" s="18" t="s">
        <v>3029</v>
      </c>
      <c r="D385" s="18" t="s">
        <v>639</v>
      </c>
      <c r="E385" s="18">
        <v>2004</v>
      </c>
      <c r="F385" s="18" t="s">
        <v>12</v>
      </c>
      <c r="G385" s="18" t="s">
        <v>2486</v>
      </c>
      <c r="H385" s="9" t="s">
        <v>2668</v>
      </c>
    </row>
    <row r="386" spans="1:8">
      <c r="A386" s="8" t="str">
        <f t="shared" si="20"/>
        <v>RV_EU853641_Senegal_Dog_1991</v>
      </c>
      <c r="B386" s="18" t="s">
        <v>3030</v>
      </c>
      <c r="C386" s="18" t="s">
        <v>3031</v>
      </c>
      <c r="D386" s="18" t="s">
        <v>639</v>
      </c>
      <c r="E386" s="18">
        <v>1991</v>
      </c>
      <c r="F386" s="18" t="s">
        <v>12</v>
      </c>
      <c r="G386" s="18" t="s">
        <v>2486</v>
      </c>
      <c r="H386" s="9" t="s">
        <v>2668</v>
      </c>
    </row>
    <row r="387" spans="1:8">
      <c r="A387" s="8" t="str">
        <f t="shared" si="20"/>
        <v>RV_EU853645_BurkinaFaso_Dog_1995</v>
      </c>
      <c r="B387" s="18" t="s">
        <v>3032</v>
      </c>
      <c r="C387" s="18" t="s">
        <v>3033</v>
      </c>
      <c r="D387" s="18" t="s">
        <v>631</v>
      </c>
      <c r="E387" s="18">
        <v>1995</v>
      </c>
      <c r="F387" s="18" t="s">
        <v>12</v>
      </c>
      <c r="G387" s="18" t="s">
        <v>2486</v>
      </c>
      <c r="H387" s="9" t="s">
        <v>2668</v>
      </c>
    </row>
    <row r="388" spans="1:8">
      <c r="A388" s="8" t="str">
        <f t="shared" si="20"/>
        <v>RV_EU853646_Nigeria_Dog_1990</v>
      </c>
      <c r="B388" s="18" t="s">
        <v>3034</v>
      </c>
      <c r="C388" s="18" t="s">
        <v>3035</v>
      </c>
      <c r="D388" s="18" t="s">
        <v>435</v>
      </c>
      <c r="E388" s="18">
        <v>1990</v>
      </c>
      <c r="F388" s="18" t="s">
        <v>12</v>
      </c>
      <c r="G388" s="18" t="s">
        <v>2486</v>
      </c>
      <c r="H388" s="7" t="s">
        <v>2668</v>
      </c>
    </row>
    <row r="389" spans="1:8">
      <c r="A389" s="8" t="str">
        <f t="shared" si="20"/>
        <v>RV_EU853647_Nigeria_Dog_1990</v>
      </c>
      <c r="B389" s="18" t="s">
        <v>3037</v>
      </c>
      <c r="C389" s="18" t="s">
        <v>3038</v>
      </c>
      <c r="D389" s="18" t="s">
        <v>435</v>
      </c>
      <c r="E389" s="18">
        <v>1990</v>
      </c>
      <c r="F389" s="18" t="s">
        <v>12</v>
      </c>
      <c r="G389" s="18" t="s">
        <v>2486</v>
      </c>
      <c r="H389" s="7" t="s">
        <v>2668</v>
      </c>
    </row>
    <row r="390" spans="1:8">
      <c r="A390" s="8" t="str">
        <f t="shared" si="20"/>
        <v>RV_EU853648_Nigeria_Dog_1990</v>
      </c>
      <c r="B390" s="18" t="s">
        <v>3039</v>
      </c>
      <c r="C390" s="18" t="s">
        <v>3040</v>
      </c>
      <c r="D390" s="18" t="s">
        <v>435</v>
      </c>
      <c r="E390" s="18">
        <v>1990</v>
      </c>
      <c r="F390" s="18" t="s">
        <v>12</v>
      </c>
      <c r="G390" s="18" t="s">
        <v>2486</v>
      </c>
      <c r="H390" s="7" t="s">
        <v>2668</v>
      </c>
    </row>
    <row r="391" spans="1:8">
      <c r="A391" s="8" t="str">
        <f t="shared" si="20"/>
        <v>RV_EU853649_Nigeria_Dog_1990</v>
      </c>
      <c r="B391" s="18" t="s">
        <v>3041</v>
      </c>
      <c r="C391" s="18" t="s">
        <v>3042</v>
      </c>
      <c r="D391" s="18" t="s">
        <v>435</v>
      </c>
      <c r="E391" s="18">
        <v>1990</v>
      </c>
      <c r="F391" s="18" t="s">
        <v>12</v>
      </c>
      <c r="G391" s="18" t="s">
        <v>2486</v>
      </c>
      <c r="H391" s="7" t="s">
        <v>2668</v>
      </c>
    </row>
    <row r="392" spans="1:8">
      <c r="A392" s="8" t="str">
        <f t="shared" si="20"/>
        <v>RV_EU853650_Nigeria_Dog_1987</v>
      </c>
      <c r="B392" s="18" t="s">
        <v>3043</v>
      </c>
      <c r="C392" s="18" t="s">
        <v>3044</v>
      </c>
      <c r="D392" s="18" t="s">
        <v>435</v>
      </c>
      <c r="E392" s="18">
        <v>1987</v>
      </c>
      <c r="F392" s="18" t="s">
        <v>12</v>
      </c>
      <c r="G392" s="18" t="s">
        <v>2486</v>
      </c>
      <c r="H392" s="7" t="s">
        <v>2668</v>
      </c>
    </row>
    <row r="393" spans="1:8">
      <c r="A393" s="8" t="str">
        <f t="shared" si="20"/>
        <v>RV_EU853651_CentralAfricanRepublic_Dog_2004</v>
      </c>
      <c r="B393" s="18" t="s">
        <v>3045</v>
      </c>
      <c r="C393" s="18" t="s">
        <v>3046</v>
      </c>
      <c r="D393" s="18" t="s">
        <v>2951</v>
      </c>
      <c r="E393" s="18">
        <v>2004</v>
      </c>
      <c r="F393" s="18" t="s">
        <v>12</v>
      </c>
      <c r="G393" s="18" t="s">
        <v>2486</v>
      </c>
      <c r="H393" s="7" t="s">
        <v>2668</v>
      </c>
    </row>
    <row r="394" spans="1:8">
      <c r="A394" s="8" t="str">
        <f t="shared" si="20"/>
        <v>RV_EU853652_Chad_Dog_1990</v>
      </c>
      <c r="B394" s="18" t="s">
        <v>3047</v>
      </c>
      <c r="C394" s="18" t="s">
        <v>3048</v>
      </c>
      <c r="D394" s="18" t="s">
        <v>2587</v>
      </c>
      <c r="E394" s="18">
        <v>1990</v>
      </c>
      <c r="F394" s="18" t="s">
        <v>12</v>
      </c>
      <c r="G394" s="18" t="s">
        <v>2486</v>
      </c>
      <c r="H394" s="7" t="s">
        <v>2668</v>
      </c>
    </row>
    <row r="395" spans="1:8">
      <c r="A395" s="8" t="str">
        <f t="shared" si="20"/>
        <v>RV_EU853653_Chad_Dog_1996</v>
      </c>
      <c r="B395" s="18" t="s">
        <v>3049</v>
      </c>
      <c r="C395" s="18" t="s">
        <v>3050</v>
      </c>
      <c r="D395" s="18" t="s">
        <v>2587</v>
      </c>
      <c r="E395" s="18">
        <v>1996</v>
      </c>
      <c r="F395" s="18" t="s">
        <v>12</v>
      </c>
      <c r="G395" s="18" t="s">
        <v>2486</v>
      </c>
      <c r="H395" s="7" t="s">
        <v>2668</v>
      </c>
    </row>
    <row r="396" spans="1:8">
      <c r="A396" s="8" t="str">
        <f t="shared" si="20"/>
        <v>RV_EU853654_Nigeria_Dog_1990</v>
      </c>
      <c r="B396" s="18" t="s">
        <v>3051</v>
      </c>
      <c r="C396" s="18" t="s">
        <v>3052</v>
      </c>
      <c r="D396" s="18" t="s">
        <v>435</v>
      </c>
      <c r="E396" s="18">
        <v>1990</v>
      </c>
      <c r="F396" s="18" t="s">
        <v>12</v>
      </c>
      <c r="G396" s="18" t="s">
        <v>2486</v>
      </c>
      <c r="H396" s="7" t="s">
        <v>2668</v>
      </c>
    </row>
    <row r="397" spans="1:8">
      <c r="A397" s="8" t="str">
        <f t="shared" si="20"/>
        <v>RV_EU853655_Chad_Dog_1987</v>
      </c>
      <c r="B397" s="18" t="s">
        <v>3053</v>
      </c>
      <c r="C397" s="18" t="s">
        <v>3054</v>
      </c>
      <c r="D397" s="18" t="s">
        <v>2587</v>
      </c>
      <c r="E397" s="18">
        <v>1987</v>
      </c>
      <c r="F397" s="18" t="s">
        <v>12</v>
      </c>
      <c r="G397" s="18" t="s">
        <v>2486</v>
      </c>
      <c r="H397" s="7" t="s">
        <v>2668</v>
      </c>
    </row>
    <row r="398" spans="1:8">
      <c r="A398" s="8" t="str">
        <f t="shared" si="20"/>
        <v>RV_EU853656_Chad_Dog_1987</v>
      </c>
      <c r="B398" s="18" t="s">
        <v>3055</v>
      </c>
      <c r="C398" s="18" t="s">
        <v>3056</v>
      </c>
      <c r="D398" s="18" t="s">
        <v>2587</v>
      </c>
      <c r="E398" s="18">
        <v>1987</v>
      </c>
      <c r="F398" s="18" t="s">
        <v>12</v>
      </c>
      <c r="G398" s="18" t="s">
        <v>2486</v>
      </c>
      <c r="H398" s="7" t="s">
        <v>2668</v>
      </c>
    </row>
    <row r="399" spans="1:8">
      <c r="A399" s="8" t="str">
        <f t="shared" si="20"/>
        <v>RV_EU853657_Chad_Dog_1987</v>
      </c>
      <c r="B399" s="18" t="s">
        <v>3057</v>
      </c>
      <c r="C399" s="18" t="s">
        <v>3058</v>
      </c>
      <c r="D399" s="18" t="s">
        <v>2587</v>
      </c>
      <c r="E399" s="18">
        <v>1987</v>
      </c>
      <c r="F399" s="18" t="s">
        <v>12</v>
      </c>
      <c r="G399" s="18" t="s">
        <v>2486</v>
      </c>
      <c r="H399" s="7" t="s">
        <v>2668</v>
      </c>
    </row>
    <row r="400" spans="1:8">
      <c r="A400" s="8" t="str">
        <f t="shared" ref="A400:A419" si="21">CONCATENATE("RV_",B400,"_",D400,"_",G400,"_",E400)</f>
        <v>RV_FJ561726_China_Dog_2008</v>
      </c>
      <c r="B400" s="18" t="s">
        <v>3132</v>
      </c>
      <c r="C400" s="18" t="s">
        <v>3133</v>
      </c>
      <c r="D400" s="18" t="s">
        <v>18</v>
      </c>
      <c r="E400" s="21">
        <v>2008</v>
      </c>
      <c r="F400" s="18" t="s">
        <v>12</v>
      </c>
      <c r="G400" s="18" t="s">
        <v>2486</v>
      </c>
      <c r="H400" s="7" t="s">
        <v>2668</v>
      </c>
    </row>
    <row r="401" spans="1:8">
      <c r="A401" s="8" t="str">
        <f t="shared" si="21"/>
        <v>RV_FJ561727_China_Dog_2008</v>
      </c>
      <c r="B401" s="18" t="s">
        <v>3134</v>
      </c>
      <c r="C401" s="18" t="s">
        <v>3135</v>
      </c>
      <c r="D401" s="18" t="s">
        <v>18</v>
      </c>
      <c r="E401" s="21">
        <v>2008</v>
      </c>
      <c r="F401" s="18" t="s">
        <v>12</v>
      </c>
      <c r="G401" s="18" t="s">
        <v>2486</v>
      </c>
      <c r="H401" s="7" t="s">
        <v>2668</v>
      </c>
    </row>
    <row r="402" spans="1:8">
      <c r="A402" s="8" t="str">
        <f t="shared" si="21"/>
        <v>RV_FJ561728_China_Dog_2008</v>
      </c>
      <c r="B402" s="18" t="s">
        <v>3136</v>
      </c>
      <c r="C402" s="18" t="s">
        <v>3137</v>
      </c>
      <c r="D402" s="18" t="s">
        <v>18</v>
      </c>
      <c r="E402" s="21">
        <v>2008</v>
      </c>
      <c r="F402" s="18" t="s">
        <v>12</v>
      </c>
      <c r="G402" s="18" t="s">
        <v>2486</v>
      </c>
      <c r="H402" s="7" t="s">
        <v>2668</v>
      </c>
    </row>
    <row r="403" spans="1:8">
      <c r="A403" s="8" t="str">
        <f t="shared" si="21"/>
        <v>RV_FJ561729_China_Dog_2008</v>
      </c>
      <c r="B403" s="18" t="s">
        <v>3138</v>
      </c>
      <c r="C403" s="18" t="s">
        <v>3139</v>
      </c>
      <c r="D403" s="18" t="s">
        <v>18</v>
      </c>
      <c r="E403" s="21">
        <v>2008</v>
      </c>
      <c r="F403" s="18" t="s">
        <v>12</v>
      </c>
      <c r="G403" s="18" t="s">
        <v>2486</v>
      </c>
      <c r="H403" s="7" t="s">
        <v>2668</v>
      </c>
    </row>
    <row r="404" spans="1:8">
      <c r="A404" s="8" t="str">
        <f t="shared" si="21"/>
        <v>RV_FJ561730_China_Dog_2008</v>
      </c>
      <c r="B404" s="18" t="s">
        <v>3140</v>
      </c>
      <c r="C404" s="18" t="s">
        <v>3141</v>
      </c>
      <c r="D404" s="18" t="s">
        <v>18</v>
      </c>
      <c r="E404" s="21">
        <v>2008</v>
      </c>
      <c r="F404" s="18" t="s">
        <v>12</v>
      </c>
      <c r="G404" s="18" t="s">
        <v>2486</v>
      </c>
      <c r="H404" s="7" t="s">
        <v>2668</v>
      </c>
    </row>
    <row r="405" spans="1:8">
      <c r="A405" s="8" t="str">
        <f t="shared" si="21"/>
        <v>RV_FJ561731_China_Dog_2008</v>
      </c>
      <c r="B405" s="18" t="s">
        <v>3142</v>
      </c>
      <c r="C405" s="18" t="s">
        <v>3143</v>
      </c>
      <c r="D405" s="18" t="s">
        <v>18</v>
      </c>
      <c r="E405" s="21">
        <v>2008</v>
      </c>
      <c r="F405" s="18" t="s">
        <v>12</v>
      </c>
      <c r="G405" s="18" t="s">
        <v>2486</v>
      </c>
      <c r="H405" s="7" t="s">
        <v>2668</v>
      </c>
    </row>
    <row r="406" spans="1:8">
      <c r="A406" s="8" t="str">
        <f t="shared" si="21"/>
        <v>RV_FJ561732_China_Dog_2008</v>
      </c>
      <c r="B406" s="18" t="s">
        <v>3144</v>
      </c>
      <c r="C406" s="18" t="s">
        <v>3145</v>
      </c>
      <c r="D406" s="18" t="s">
        <v>18</v>
      </c>
      <c r="E406" s="21">
        <v>2008</v>
      </c>
      <c r="F406" s="18" t="s">
        <v>12</v>
      </c>
      <c r="G406" s="18" t="s">
        <v>2486</v>
      </c>
      <c r="H406" s="7" t="s">
        <v>2668</v>
      </c>
    </row>
    <row r="407" spans="1:8">
      <c r="A407" s="8" t="str">
        <f t="shared" si="21"/>
        <v>RV_FJ712193_China_Dog_2008</v>
      </c>
      <c r="B407" s="18" t="s">
        <v>3146</v>
      </c>
      <c r="C407" s="18" t="s">
        <v>3087</v>
      </c>
      <c r="D407" s="18" t="s">
        <v>18</v>
      </c>
      <c r="E407" s="18">
        <v>2008</v>
      </c>
      <c r="F407" s="18" t="s">
        <v>12</v>
      </c>
      <c r="G407" s="18" t="s">
        <v>2486</v>
      </c>
      <c r="H407" s="7" t="s">
        <v>2668</v>
      </c>
    </row>
    <row r="408" spans="1:8">
      <c r="A408" s="8" t="str">
        <f t="shared" si="21"/>
        <v>RV_FJ712194_China_Dog_2008</v>
      </c>
      <c r="B408" s="18" t="s">
        <v>3147</v>
      </c>
      <c r="C408" s="18" t="s">
        <v>3088</v>
      </c>
      <c r="D408" s="18" t="s">
        <v>18</v>
      </c>
      <c r="E408" s="18">
        <v>2008</v>
      </c>
      <c r="F408" s="18" t="s">
        <v>12</v>
      </c>
      <c r="G408" s="18" t="s">
        <v>2486</v>
      </c>
      <c r="H408" s="7" t="s">
        <v>2668</v>
      </c>
    </row>
    <row r="409" spans="1:8">
      <c r="A409" s="8" t="str">
        <f t="shared" si="21"/>
        <v>RV_FJ719760_China_Dog_2008</v>
      </c>
      <c r="B409" s="18" t="s">
        <v>3151</v>
      </c>
      <c r="C409" s="18" t="s">
        <v>3149</v>
      </c>
      <c r="D409" s="18" t="s">
        <v>18</v>
      </c>
      <c r="E409" s="18">
        <v>2008</v>
      </c>
      <c r="F409" s="18" t="s">
        <v>12</v>
      </c>
      <c r="G409" s="18" t="s">
        <v>2486</v>
      </c>
      <c r="H409" s="7" t="s">
        <v>2668</v>
      </c>
    </row>
    <row r="410" spans="1:8">
      <c r="A410" s="8" t="str">
        <f t="shared" si="21"/>
        <v>RV_FJ866827_China_Dog_2008</v>
      </c>
      <c r="B410" s="18" t="s">
        <v>3159</v>
      </c>
      <c r="C410" s="18" t="s">
        <v>3160</v>
      </c>
      <c r="D410" s="18" t="s">
        <v>18</v>
      </c>
      <c r="E410" s="21">
        <v>2008</v>
      </c>
      <c r="F410" s="18" t="s">
        <v>12</v>
      </c>
      <c r="G410" s="18" t="s">
        <v>2486</v>
      </c>
      <c r="H410" s="7" t="s">
        <v>2668</v>
      </c>
    </row>
    <row r="411" spans="1:8">
      <c r="A411" s="8" t="str">
        <f t="shared" si="21"/>
        <v>RV_FJ866828_China_Dog_2008</v>
      </c>
      <c r="B411" s="18" t="s">
        <v>3161</v>
      </c>
      <c r="C411" s="18" t="s">
        <v>3162</v>
      </c>
      <c r="D411" s="18" t="s">
        <v>18</v>
      </c>
      <c r="E411" s="21">
        <v>2008</v>
      </c>
      <c r="F411" s="18" t="s">
        <v>12</v>
      </c>
      <c r="G411" s="18" t="s">
        <v>2486</v>
      </c>
      <c r="H411" s="7" t="s">
        <v>2668</v>
      </c>
    </row>
    <row r="412" spans="1:8">
      <c r="A412" s="8" t="str">
        <f t="shared" si="21"/>
        <v>RV_FJ866829_China_Dog_2007</v>
      </c>
      <c r="B412" s="18" t="s">
        <v>3163</v>
      </c>
      <c r="C412" s="18" t="s">
        <v>3164</v>
      </c>
      <c r="D412" s="18" t="s">
        <v>18</v>
      </c>
      <c r="E412" s="21">
        <v>2007</v>
      </c>
      <c r="F412" s="18" t="s">
        <v>12</v>
      </c>
      <c r="G412" s="18" t="s">
        <v>2486</v>
      </c>
      <c r="H412" s="7" t="s">
        <v>2668</v>
      </c>
    </row>
    <row r="413" spans="1:8">
      <c r="A413" s="8" t="str">
        <f t="shared" si="21"/>
        <v>RV_FJ866830_China_Dog_2007</v>
      </c>
      <c r="B413" s="18" t="s">
        <v>3165</v>
      </c>
      <c r="C413" s="18" t="s">
        <v>3166</v>
      </c>
      <c r="D413" s="18" t="s">
        <v>18</v>
      </c>
      <c r="E413" s="21">
        <v>2007</v>
      </c>
      <c r="F413" s="18" t="s">
        <v>12</v>
      </c>
      <c r="G413" s="18" t="s">
        <v>2486</v>
      </c>
      <c r="H413" s="7" t="s">
        <v>2668</v>
      </c>
    </row>
    <row r="414" spans="1:8">
      <c r="A414" s="8" t="str">
        <f t="shared" si="21"/>
        <v>RV_FJ866831_China_Dog_2007</v>
      </c>
      <c r="B414" s="18" t="s">
        <v>3167</v>
      </c>
      <c r="C414" s="18" t="s">
        <v>3168</v>
      </c>
      <c r="D414" s="18" t="s">
        <v>18</v>
      </c>
      <c r="E414" s="21">
        <v>2007</v>
      </c>
      <c r="F414" s="18" t="s">
        <v>12</v>
      </c>
      <c r="G414" s="18" t="s">
        <v>2486</v>
      </c>
      <c r="H414" s="7" t="s">
        <v>2668</v>
      </c>
    </row>
    <row r="415" spans="1:8">
      <c r="A415" s="8" t="str">
        <f t="shared" si="21"/>
        <v>RV_FJ866835_China_Dog_2008</v>
      </c>
      <c r="B415" s="18" t="s">
        <v>3173</v>
      </c>
      <c r="C415" s="18" t="s">
        <v>3174</v>
      </c>
      <c r="D415" s="18" t="s">
        <v>18</v>
      </c>
      <c r="E415" s="21">
        <v>2008</v>
      </c>
      <c r="F415" s="18" t="s">
        <v>12</v>
      </c>
      <c r="G415" s="18" t="s">
        <v>2486</v>
      </c>
      <c r="H415" s="7" t="s">
        <v>2668</v>
      </c>
    </row>
    <row r="416" spans="1:8">
      <c r="A416" s="8" t="str">
        <f t="shared" si="21"/>
        <v>RV_FJ866836_China_Dog_2008</v>
      </c>
      <c r="B416" s="18" t="s">
        <v>3175</v>
      </c>
      <c r="C416" s="18" t="s">
        <v>3176</v>
      </c>
      <c r="D416" s="18" t="s">
        <v>18</v>
      </c>
      <c r="E416" s="21">
        <v>2008</v>
      </c>
      <c r="F416" s="18" t="s">
        <v>12</v>
      </c>
      <c r="G416" s="18" t="s">
        <v>2486</v>
      </c>
      <c r="H416" s="7" t="s">
        <v>2668</v>
      </c>
    </row>
    <row r="417" spans="1:8">
      <c r="A417" s="8" t="str">
        <f t="shared" si="21"/>
        <v>RV_U03769_Canada_Dog_1988_1992</v>
      </c>
      <c r="B417" s="18" t="s">
        <v>3181</v>
      </c>
      <c r="C417" s="18" t="s">
        <v>3178</v>
      </c>
      <c r="D417" s="18" t="s">
        <v>179</v>
      </c>
      <c r="E417" s="18" t="s">
        <v>1424</v>
      </c>
      <c r="F417" s="18" t="s">
        <v>12</v>
      </c>
      <c r="G417" s="18" t="s">
        <v>2486</v>
      </c>
      <c r="H417" s="7" t="s">
        <v>2668</v>
      </c>
    </row>
    <row r="418" spans="1:8">
      <c r="A418" s="8" t="str">
        <f t="shared" si="21"/>
        <v>RV_U03770_Canada_Dog_1988_1992</v>
      </c>
      <c r="B418" s="18" t="s">
        <v>3182</v>
      </c>
      <c r="C418" s="18" t="s">
        <v>3180</v>
      </c>
      <c r="D418" s="18" t="s">
        <v>179</v>
      </c>
      <c r="E418" s="18" t="s">
        <v>1424</v>
      </c>
      <c r="F418" s="18" t="s">
        <v>12</v>
      </c>
      <c r="G418" s="18" t="s">
        <v>2486</v>
      </c>
      <c r="H418" s="7" t="s">
        <v>2668</v>
      </c>
    </row>
    <row r="419" spans="1:8">
      <c r="A419" s="8" t="str">
        <f t="shared" si="21"/>
        <v>RV_U22478_FrenchGuiana_Dog_1990</v>
      </c>
      <c r="B419" s="18" t="s">
        <v>3183</v>
      </c>
      <c r="C419" s="18" t="s">
        <v>3268</v>
      </c>
      <c r="D419" s="18" t="s">
        <v>3184</v>
      </c>
      <c r="E419" s="18">
        <v>1990</v>
      </c>
      <c r="F419" s="18" t="s">
        <v>12</v>
      </c>
      <c r="G419" s="18" t="s">
        <v>2486</v>
      </c>
      <c r="H419" s="7" t="s">
        <v>2668</v>
      </c>
    </row>
    <row r="420" spans="1:8">
      <c r="A420" s="8"/>
      <c r="G420" s="18"/>
    </row>
    <row r="421" spans="1:8">
      <c r="A421" s="8"/>
      <c r="G421" s="18"/>
    </row>
    <row r="422" spans="1:8">
      <c r="A422" s="8"/>
      <c r="G422" s="18"/>
    </row>
    <row r="636" ht="13" customHeight="1"/>
  </sheetData>
  <sortState ref="A942:H2726">
    <sortCondition ref="B942:B2726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Bat (Molossidae)</vt:lpstr>
      <vt:lpstr>Bat (Phyllostomidae)</vt:lpstr>
      <vt:lpstr>Bat (Vespertilionidae) 1</vt:lpstr>
      <vt:lpstr>Bat (Vespertilionidae) 2</vt:lpstr>
      <vt:lpstr>Cat (F. catus)</vt:lpstr>
      <vt:lpstr>Cow (B. taurus)</vt:lpstr>
      <vt:lpstr>Coyote (C. lastrans) 1</vt:lpstr>
      <vt:lpstr>Coyote (C. lastrans) 2</vt:lpstr>
      <vt:lpstr>Dog (C. familiaris)</vt:lpstr>
      <vt:lpstr>Fox (A. lagopus)</vt:lpstr>
      <vt:lpstr>Fox (C. thous)</vt:lpstr>
      <vt:lpstr>Fox (V. vulpes) 1</vt:lpstr>
      <vt:lpstr>Fox (V. vulpes) 2</vt:lpstr>
      <vt:lpstr>Goat (C. aegagrus)</vt:lpstr>
      <vt:lpstr>Horse (E. ferus)</vt:lpstr>
      <vt:lpstr>Human (H. sapiens)</vt:lpstr>
      <vt:lpstr>Hyena (C. crocuta)</vt:lpstr>
      <vt:lpstr>Jackal (C. aureus)</vt:lpstr>
      <vt:lpstr>Jackal (C. mesomelas)</vt:lpstr>
      <vt:lpstr>Mongoose (H. javanicus)</vt:lpstr>
      <vt:lpstr>Raccoon (P. lotor)</vt:lpstr>
      <vt:lpstr>Sheep (O. aries)</vt:lpstr>
      <vt:lpstr>Skunk (M. mephitis)</vt:lpstr>
      <vt:lpstr>Wolf (C. lupus)</vt:lpstr>
      <vt:lpstr>Reservior host jump events</vt:lpstr>
      <vt:lpstr>All host jump events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</dc:creator>
  <cp:lastModifiedBy>Israel Pagan</cp:lastModifiedBy>
  <dcterms:created xsi:type="dcterms:W3CDTF">2013-06-27T06:49:04Z</dcterms:created>
  <dcterms:modified xsi:type="dcterms:W3CDTF">2017-09-25T15:31:30Z</dcterms:modified>
</cp:coreProperties>
</file>