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B18" i="2"/>
  <c r="C9" i="2"/>
  <c r="D9" i="2"/>
  <c r="E9" i="2"/>
  <c r="F9" i="2"/>
  <c r="G9" i="2"/>
  <c r="H9" i="2"/>
  <c r="I9" i="2"/>
  <c r="J9" i="2"/>
  <c r="K9" i="2"/>
  <c r="C8" i="2"/>
  <c r="B9" i="2"/>
  <c r="C17" i="2"/>
  <c r="D17" i="2"/>
  <c r="E17" i="2"/>
  <c r="F17" i="2"/>
  <c r="G17" i="2"/>
  <c r="H17" i="2"/>
  <c r="I17" i="2"/>
  <c r="J17" i="2"/>
  <c r="K17" i="2"/>
  <c r="B17" i="2"/>
  <c r="D8" i="2"/>
  <c r="E8" i="2"/>
  <c r="F8" i="2"/>
  <c r="G8" i="2"/>
  <c r="H8" i="2"/>
  <c r="I8" i="2"/>
  <c r="J8" i="2"/>
  <c r="K8" i="2"/>
  <c r="B8" i="2"/>
  <c r="K41" i="1"/>
  <c r="C39" i="1"/>
  <c r="K39" i="1"/>
  <c r="K38" i="1"/>
  <c r="K37" i="1"/>
  <c r="K35" i="1"/>
  <c r="K34" i="1"/>
  <c r="K32" i="1"/>
  <c r="K31" i="1"/>
  <c r="M21" i="1"/>
  <c r="K28" i="1"/>
  <c r="L61" i="1" l="1"/>
  <c r="L59" i="1"/>
  <c r="L58" i="1"/>
  <c r="L57" i="1"/>
  <c r="L56" i="1"/>
  <c r="V54" i="1"/>
  <c r="U54" i="1"/>
  <c r="L55" i="1"/>
  <c r="L54" i="1"/>
  <c r="V48" i="1"/>
  <c r="U47" i="1"/>
  <c r="T58" i="1"/>
  <c r="S58" i="1"/>
  <c r="S48" i="1"/>
  <c r="S49" i="1"/>
  <c r="S50" i="1"/>
  <c r="S51" i="1"/>
  <c r="S52" i="1"/>
  <c r="S53" i="1"/>
  <c r="S54" i="1"/>
  <c r="S55" i="1"/>
  <c r="S56" i="1"/>
  <c r="S47" i="1"/>
  <c r="Q48" i="1"/>
  <c r="Q49" i="1"/>
  <c r="Q50" i="1"/>
  <c r="Q51" i="1"/>
  <c r="Q52" i="1"/>
  <c r="Q53" i="1"/>
  <c r="Q54" i="1"/>
  <c r="Q55" i="1"/>
  <c r="Q56" i="1"/>
  <c r="Q47" i="1"/>
  <c r="L50" i="1"/>
  <c r="L49" i="1"/>
  <c r="L48" i="1"/>
  <c r="J4" i="1" l="1"/>
  <c r="J5" i="1" s="1"/>
  <c r="J6" i="1" s="1"/>
  <c r="J7" i="1" s="1"/>
  <c r="J8" i="1" s="1"/>
  <c r="J9" i="1" s="1"/>
  <c r="J3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L12" i="2"/>
  <c r="M12" i="2" s="1"/>
  <c r="L13" i="2"/>
  <c r="M13" i="2" s="1"/>
  <c r="L14" i="2"/>
  <c r="M14" i="2" s="1"/>
  <c r="L15" i="2"/>
  <c r="M15" i="2" s="1"/>
  <c r="L16" i="2"/>
  <c r="M16" i="2" s="1"/>
  <c r="L11" i="2"/>
  <c r="M11" i="2" s="1"/>
  <c r="O9" i="2" s="1"/>
  <c r="L3" i="2"/>
  <c r="M3" i="2" s="1"/>
  <c r="L4" i="2"/>
  <c r="M4" i="2" s="1"/>
  <c r="L5" i="2"/>
  <c r="M5" i="2" s="1"/>
  <c r="L6" i="2"/>
  <c r="M6" i="2" s="1"/>
  <c r="L7" i="2"/>
  <c r="M7" i="2" s="1"/>
  <c r="L2" i="2"/>
  <c r="M2" i="2" s="1"/>
  <c r="P9" i="2" l="1"/>
  <c r="H40" i="1"/>
  <c r="H41" i="1"/>
  <c r="G41" i="1"/>
  <c r="G49" i="1"/>
  <c r="F49" i="1"/>
  <c r="G43" i="1" l="1"/>
  <c r="G42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<sst xmlns="http://schemas.openxmlformats.org/spreadsheetml/2006/main" count="82" uniqueCount="49">
  <si>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</si>
  <si>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</si>
  <si>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</si>
  <si>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</si>
  <si>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</si>
  <si>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</si>
  <si>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</si>
  <si>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</si>
  <si>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</si>
  <si>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</si>
  <si>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</si>
  <si>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</si>
  <si>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</si>
  <si>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</si>
  <si>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</si>
  <si>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</si>
  <si>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</si>
  <si>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</si>
  <si>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</si>
  <si>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</si>
  <si>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</si>
  <si>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</si>
  <si>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</si>
  <si>
    <t>Mean</t>
  </si>
  <si>
    <t>Mental</t>
  </si>
  <si>
    <t>Temporal</t>
  </si>
  <si>
    <t>Performance</t>
  </si>
  <si>
    <t>Effor</t>
  </si>
  <si>
    <t>Frustration</t>
  </si>
  <si>
    <t>Physical</t>
  </si>
  <si>
    <t>Assisted</t>
  </si>
  <si>
    <t>AVERAGE</t>
  </si>
  <si>
    <t>TLX</t>
  </si>
  <si>
    <t>Score</t>
  </si>
  <si>
    <t>Participant ID</t>
  </si>
  <si>
    <t>t test</t>
  </si>
  <si>
    <t>mean assisted</t>
  </si>
  <si>
    <t>mean nonassisted</t>
  </si>
  <si>
    <t>diff</t>
  </si>
  <si>
    <t>variability of groups</t>
  </si>
  <si>
    <t>variance asssited</t>
  </si>
  <si>
    <t>variance non-assisted</t>
  </si>
  <si>
    <t>variance over N assisted</t>
  </si>
  <si>
    <t>variance over N nonassisted</t>
  </si>
  <si>
    <t>sum of variance over N</t>
  </si>
  <si>
    <t>root of sum</t>
  </si>
  <si>
    <t>t value</t>
  </si>
  <si>
    <t>mean</t>
  </si>
  <si>
    <t>Combined TLX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</si>
</sst>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7742846879029E-2"/>
          <c:y val="3.1779049560641322E-2"/>
          <c:w val="0.8691986497988613"/>
          <c:h val="0.877767319293622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52120"/>
        <c:axId val="228352512"/>
      </c:barChart>
      <c:scatterChart>
        <c:scatterStyle val="lineMarker"/>
        <c:varyColors val="0"/>
        <c:ser>
          <c:idx val="3"/>
          <c:order val="3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Sheet1!$F$49:$G$49</c:f>
              <c:numCache>
                <c:formatCode>General</c:formatCode>
                <c:ptCount val="2"/>
                <c:pt idx="0">
                  <c:v>69.2</c:v>
                </c:pt>
                <c:pt idx="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2120"/>
        <c:axId val="228352512"/>
      </c:scatterChart>
      <c:catAx>
        <c:axId val="22835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2512"/>
        <c:crosses val="autoZero"/>
        <c:auto val="1"/>
        <c:lblAlgn val="ctr"/>
        <c:lblOffset val="100"/>
        <c:noMultiLvlLbl val="0"/>
      </c:catAx>
      <c:valAx>
        <c:axId val="228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501995203743785"/>
          <c:y val="0.2878023030693263"/>
          <c:w val="0.10924149894333492"/>
          <c:h val="0.1276675348280680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5170917829274E-2"/>
          <c:y val="0.12195641660030013"/>
          <c:w val="0.75565459272780922"/>
          <c:h val="0.72654870510161074"/>
        </c:manualLayout>
      </c:layout>
      <c:barChart>
        <c:barDir val="col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28353296"/>
        <c:axId val="228353688"/>
      </c:barChart>
      <c:catAx>
        <c:axId val="2283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Participant</a:t>
                </a:r>
                <a:r>
                  <a:rPr lang="en-GB" sz="1600" b="1" baseline="0"/>
                  <a:t> ID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0.36625314782325369"/>
              <c:y val="0.912766143639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3688"/>
        <c:crosses val="autoZero"/>
        <c:auto val="1"/>
        <c:lblAlgn val="ctr"/>
        <c:lblOffset val="100"/>
        <c:noMultiLvlLbl val="0"/>
      </c:catAx>
      <c:valAx>
        <c:axId val="2283536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Score (out of 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04156228066661"/>
          <c:y val="0.41183692575681158"/>
          <c:w val="0.1651116196613385"/>
          <c:h val="0.187012283592430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54864"/>
        <c:axId val="228355256"/>
      </c:barChart>
      <c:catAx>
        <c:axId val="2283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5256"/>
        <c:crosses val="autoZero"/>
        <c:auto val="1"/>
        <c:lblAlgn val="ctr"/>
        <c:lblOffset val="100"/>
        <c:noMultiLvlLbl val="0"/>
      </c:catAx>
      <c:valAx>
        <c:axId val="228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41933563929526E-2"/>
          <c:y val="3.1780122877205698E-2"/>
          <c:w val="0.89354801352408142"/>
          <c:h val="0.8777631909649681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Sheet1!$K$35:$L$35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Sheet1!$K$36:$L$36</c:f>
              <c:numCache>
                <c:formatCode>General</c:formatCode>
                <c:ptCount val="2"/>
                <c:pt idx="0">
                  <c:v>1E-3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285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Sheet1!$K$38:$L$38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Sheet1!$K$37:$L$37</c:f>
              <c:numCache>
                <c:formatCode>General</c:formatCode>
                <c:ptCount val="2"/>
                <c:pt idx="0">
                  <c:v>2</c:v>
                </c:pt>
                <c:pt idx="1">
                  <c:v>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56040"/>
        <c:axId val="228356432"/>
      </c:barChart>
      <c:scatterChart>
        <c:scatterStyle val="lineMarker"/>
        <c:varyColors val="0"/>
        <c:ser>
          <c:idx val="3"/>
          <c:order val="3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Sheet1!$K$41:$L$41</c:f>
              <c:numCache>
                <c:formatCode>General</c:formatCode>
                <c:ptCount val="2"/>
                <c:pt idx="0">
                  <c:v>0.8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6040"/>
        <c:axId val="228356432"/>
      </c:scatterChart>
      <c:catAx>
        <c:axId val="2283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6432"/>
        <c:crosses val="autoZero"/>
        <c:auto val="1"/>
        <c:lblAlgn val="ctr"/>
        <c:lblOffset val="100"/>
        <c:noMultiLvlLbl val="0"/>
      </c:catAx>
      <c:valAx>
        <c:axId val="2283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Number</a:t>
                </a:r>
                <a:r>
                  <a:rPr lang="en-GB" sz="1400" b="1" baseline="0"/>
                  <a:t> of Errors</a:t>
                </a:r>
                <a:endParaRPr lang="en-GB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223884163190466"/>
          <c:y val="0.41243738039166833"/>
          <c:w val="5.0713152700844817E-2"/>
          <c:h val="4.70020444444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403347901327"/>
          <c:y val="6.1822849066943554E-2"/>
          <c:w val="0.87085397639315953"/>
          <c:h val="0.7868218395777451"/>
        </c:manualLayout>
      </c:layout>
      <c:barChart>
        <c:barDir val="bar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Sheet2!$M$2:$M$7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13</c:v>
                </c:pt>
                <c:pt idx="3">
                  <c:v>21</c:v>
                </c:pt>
                <c:pt idx="4">
                  <c:v>21.5</c:v>
                </c:pt>
                <c:pt idx="5">
                  <c:v>31.5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Sheet2!$M$11:$M$16</c:f>
              <c:numCache>
                <c:formatCode>General</c:formatCode>
                <c:ptCount val="6"/>
                <c:pt idx="0">
                  <c:v>85</c:v>
                </c:pt>
                <c:pt idx="1">
                  <c:v>70</c:v>
                </c:pt>
                <c:pt idx="2">
                  <c:v>40</c:v>
                </c:pt>
                <c:pt idx="3">
                  <c:v>74.5</c:v>
                </c:pt>
                <c:pt idx="4">
                  <c:v>64.5</c:v>
                </c:pt>
                <c:pt idx="5">
                  <c:v>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29043864"/>
        <c:axId val="229044256"/>
      </c:barChart>
      <c:catAx>
        <c:axId val="22904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4256"/>
        <c:crosses val="autoZero"/>
        <c:auto val="1"/>
        <c:lblAlgn val="ctr"/>
        <c:lblOffset val="100"/>
        <c:noMultiLvlLbl val="0"/>
      </c:catAx>
      <c:valAx>
        <c:axId val="229044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TLX Score (out of 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340018</xdr:colOff>
      <xdr:row>3</xdr:row>
      <xdr:rowOff>68922</xdr:rowOff>
    </xdr:from>
    <xdr:to>
      <xdr:col>16</xdr:col>
      <xdr:colOff>555091</xdr:colOff>
      <xdr:row>27</xdr:row>
      <xdr:rowOff>56750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561694</xdr:colOff>
      <xdr:row>2</xdr:row>
      <xdr:rowOff>180134</xdr:rowOff>
    </xdr:from>
    <xdr:to>
      <xdr:col>30</xdr:col>
      <xdr:colOff>170888</xdr:colOff>
      <xdr:row>23</xdr:row>
      <xdr:rowOff>42022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33617</xdr:colOff>
      <xdr:row>57</xdr:row>
      <xdr:rowOff>135590</xdr:rowOff>
    </xdr:from>
    <xdr:to>
      <xdr:col>4</xdr:col>
      <xdr:colOff>1086970</xdr:colOff>
      <xdr:row>72</xdr:row>
      <xdr:rowOff>21290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315365</xdr:colOff>
      <xdr:row>17</xdr:row>
      <xdr:rowOff>87566</xdr:rowOff>
    </xdr:from>
    <xdr:to>
      <xdr:col>28</xdr:col>
      <xdr:colOff>421822</xdr:colOff>
      <xdr:row>41</xdr:row>
      <xdr:rowOff>75240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20</xdr:row>
      <xdr:rowOff>19050</xdr:rowOff>
    </xdr:from>
    <xdr:to>
      <xdr:col>15</xdr:col>
      <xdr:colOff>533399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topLeftCell="C1" zoomScale="70" zoomScaleNormal="70" workbookViewId="0">
      <selection activeCell="K33" sqref="K33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  <col min="10" max="10" width="12.85546875" bestFit="1" customWidth="1"/>
    <col min="11" max="11" width="2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34</v>
      </c>
      <c r="K1" s="2" t="s">
        <v>33</v>
      </c>
      <c r="L1" s="2"/>
    </row>
    <row r="2" spans="1:12" x14ac:dyDescent="0.25">
      <c r="A2">
        <v>1</v>
      </c>
      <c r="B2">
        <v>50</v>
      </c>
      <c r="C2">
        <v>63</v>
      </c>
      <c r="D2">
        <v>0</v>
      </c>
      <c r="E2">
        <v>0</v>
      </c>
      <c r="J2">
        <v>1</v>
      </c>
      <c r="K2">
        <f t="shared" ref="K2:K11" si="0" xml:space="preserve"> 6- D2</f>
        <v>6</v>
      </c>
      <c r="L2">
        <f t="shared" ref="L2:L11" si="1" xml:space="preserve"> 6- E2</f>
        <v>6</v>
      </c>
    </row>
    <row r="3" spans="1:12" x14ac:dyDescent="0.25">
      <c r="A3">
        <f>A2+1</f>
        <v>2</v>
      </c>
      <c r="B3">
        <v>44</v>
      </c>
      <c r="C3">
        <v>67</v>
      </c>
      <c r="D3">
        <v>0</v>
      </c>
      <c r="E3">
        <v>0</v>
      </c>
      <c r="J3">
        <f>J2+1</f>
        <v>2</v>
      </c>
      <c r="K3">
        <f t="shared" si="0"/>
        <v>6</v>
      </c>
      <c r="L3">
        <f t="shared" si="1"/>
        <v>6</v>
      </c>
    </row>
    <row r="4" spans="1:12" x14ac:dyDescent="0.25">
      <c r="A4">
        <f t="shared" ref="A4:A9" si="2">A3+1</f>
        <v>3</v>
      </c>
      <c r="B4">
        <v>52</v>
      </c>
      <c r="C4">
        <v>74</v>
      </c>
      <c r="D4">
        <v>0</v>
      </c>
      <c r="E4">
        <v>0</v>
      </c>
      <c r="J4">
        <f t="shared" ref="J4:J9" si="3">J3+1</f>
        <v>3</v>
      </c>
      <c r="K4">
        <f t="shared" si="0"/>
        <v>6</v>
      </c>
      <c r="L4">
        <f t="shared" si="1"/>
        <v>6</v>
      </c>
    </row>
    <row r="5" spans="1:12" x14ac:dyDescent="0.25">
      <c r="A5">
        <f t="shared" si="2"/>
        <v>4</v>
      </c>
      <c r="B5">
        <v>38</v>
      </c>
      <c r="C5">
        <v>55</v>
      </c>
      <c r="D5">
        <v>0</v>
      </c>
      <c r="E5">
        <v>0</v>
      </c>
      <c r="J5">
        <f t="shared" si="3"/>
        <v>4</v>
      </c>
      <c r="K5">
        <f t="shared" si="0"/>
        <v>6</v>
      </c>
      <c r="L5">
        <f t="shared" si="1"/>
        <v>6</v>
      </c>
    </row>
    <row r="6" spans="1:12" x14ac:dyDescent="0.25">
      <c r="A6">
        <f t="shared" si="2"/>
        <v>5</v>
      </c>
      <c r="B6">
        <v>35</v>
      </c>
      <c r="C6">
        <v>50</v>
      </c>
      <c r="D6">
        <v>0</v>
      </c>
      <c r="E6">
        <v>2</v>
      </c>
      <c r="F6" t="s">
        <v>6</v>
      </c>
      <c r="J6">
        <f t="shared" si="3"/>
        <v>5</v>
      </c>
      <c r="K6">
        <f t="shared" si="0"/>
        <v>6</v>
      </c>
      <c r="L6">
        <f t="shared" si="1"/>
        <v>4</v>
      </c>
    </row>
    <row r="7" spans="1:12" x14ac:dyDescent="0.25">
      <c r="A7">
        <f t="shared" si="2"/>
        <v>6</v>
      </c>
      <c r="B7">
        <v>45</v>
      </c>
      <c r="C7">
        <v>73</v>
      </c>
      <c r="D7">
        <v>0</v>
      </c>
      <c r="E7">
        <v>0</v>
      </c>
      <c r="J7">
        <f t="shared" si="3"/>
        <v>6</v>
      </c>
      <c r="K7">
        <f t="shared" si="0"/>
        <v>6</v>
      </c>
      <c r="L7">
        <f t="shared" si="1"/>
        <v>6</v>
      </c>
    </row>
    <row r="8" spans="1:12" x14ac:dyDescent="0.25">
      <c r="A8">
        <f t="shared" si="2"/>
        <v>7</v>
      </c>
      <c r="B8">
        <v>42</v>
      </c>
      <c r="C8">
        <v>107</v>
      </c>
      <c r="D8">
        <v>0</v>
      </c>
      <c r="E8">
        <v>0</v>
      </c>
      <c r="F8" t="s">
        <v>5</v>
      </c>
      <c r="J8">
        <f t="shared" si="3"/>
        <v>7</v>
      </c>
      <c r="K8">
        <f t="shared" si="0"/>
        <v>6</v>
      </c>
      <c r="L8">
        <f t="shared" si="1"/>
        <v>6</v>
      </c>
    </row>
    <row r="9" spans="1:12" x14ac:dyDescent="0.25">
      <c r="A9">
        <f t="shared" si="2"/>
        <v>8</v>
      </c>
      <c r="B9">
        <v>34</v>
      </c>
      <c r="C9">
        <v>58</v>
      </c>
      <c r="D9">
        <v>0</v>
      </c>
      <c r="E9">
        <v>3</v>
      </c>
      <c r="J9">
        <f t="shared" si="3"/>
        <v>8</v>
      </c>
      <c r="K9">
        <f t="shared" si="0"/>
        <v>6</v>
      </c>
      <c r="L9">
        <f t="shared" si="1"/>
        <v>3</v>
      </c>
    </row>
    <row r="10" spans="1:12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  <c r="J10">
        <v>9</v>
      </c>
      <c r="K10">
        <f t="shared" si="0"/>
        <v>6</v>
      </c>
      <c r="L10">
        <f t="shared" si="1"/>
        <v>3</v>
      </c>
    </row>
    <row r="11" spans="1:12" x14ac:dyDescent="0.25">
      <c r="A11">
        <v>10</v>
      </c>
      <c r="B11">
        <v>45</v>
      </c>
      <c r="C11">
        <v>72</v>
      </c>
      <c r="D11">
        <v>0</v>
      </c>
      <c r="E11">
        <v>0</v>
      </c>
      <c r="J11">
        <v>10</v>
      </c>
      <c r="K11">
        <f t="shared" si="0"/>
        <v>6</v>
      </c>
      <c r="L11">
        <f t="shared" si="1"/>
        <v>6</v>
      </c>
    </row>
    <row r="13" spans="1:12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12" x14ac:dyDescent="0.25">
      <c r="B14">
        <v>35</v>
      </c>
      <c r="C14">
        <v>35</v>
      </c>
      <c r="F14">
        <v>55</v>
      </c>
      <c r="G14">
        <v>55</v>
      </c>
    </row>
    <row r="15" spans="1:12" x14ac:dyDescent="0.25">
      <c r="B15">
        <v>38</v>
      </c>
      <c r="C15">
        <v>38</v>
      </c>
      <c r="F15">
        <v>58</v>
      </c>
      <c r="G15">
        <v>58</v>
      </c>
    </row>
    <row r="16" spans="1:12" x14ac:dyDescent="0.25">
      <c r="B16">
        <v>40</v>
      </c>
      <c r="C16">
        <v>40</v>
      </c>
      <c r="F16">
        <v>63</v>
      </c>
      <c r="G16">
        <v>63</v>
      </c>
      <c r="L16">
        <v>0</v>
      </c>
    </row>
    <row r="17" spans="2:13" x14ac:dyDescent="0.25">
      <c r="B17">
        <v>42</v>
      </c>
      <c r="C17">
        <v>42</v>
      </c>
      <c r="F17">
        <v>67</v>
      </c>
      <c r="G17">
        <v>67</v>
      </c>
      <c r="L17">
        <v>0</v>
      </c>
    </row>
    <row r="18" spans="2:13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  <c r="L18">
        <v>0</v>
      </c>
    </row>
    <row r="19" spans="2:13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  <c r="L19">
        <v>0</v>
      </c>
    </row>
    <row r="20" spans="2:13" x14ac:dyDescent="0.25">
      <c r="B20">
        <v>45</v>
      </c>
      <c r="F20">
        <v>73</v>
      </c>
      <c r="L20">
        <v>0</v>
      </c>
    </row>
    <row r="21" spans="2:13" x14ac:dyDescent="0.25">
      <c r="B21">
        <v>50</v>
      </c>
      <c r="C21">
        <v>44</v>
      </c>
      <c r="F21">
        <v>74</v>
      </c>
      <c r="G21">
        <v>72</v>
      </c>
      <c r="M21">
        <f>MEDIAN(L16:L26)</f>
        <v>0</v>
      </c>
    </row>
    <row r="22" spans="2:13" x14ac:dyDescent="0.25">
      <c r="B22">
        <v>52</v>
      </c>
      <c r="C22">
        <v>45</v>
      </c>
      <c r="F22">
        <v>107</v>
      </c>
      <c r="G22">
        <v>73</v>
      </c>
      <c r="L22">
        <v>0</v>
      </c>
    </row>
    <row r="23" spans="2:13" x14ac:dyDescent="0.25">
      <c r="C23">
        <v>45</v>
      </c>
      <c r="G23">
        <v>73</v>
      </c>
      <c r="L23">
        <v>0</v>
      </c>
    </row>
    <row r="24" spans="2:13" x14ac:dyDescent="0.25">
      <c r="B24">
        <f>MEDIAN(B13:B22)</f>
        <v>43</v>
      </c>
      <c r="C24">
        <v>50</v>
      </c>
      <c r="G24">
        <v>74</v>
      </c>
      <c r="L24">
        <v>2</v>
      </c>
    </row>
    <row r="25" spans="2:13" x14ac:dyDescent="0.25">
      <c r="C25">
        <v>52</v>
      </c>
      <c r="D25" t="s">
        <v>20</v>
      </c>
      <c r="G25">
        <v>107</v>
      </c>
      <c r="L25">
        <v>3</v>
      </c>
    </row>
    <row r="26" spans="2:13" x14ac:dyDescent="0.25">
      <c r="B26">
        <f>MEDIAN(B13:B22)</f>
        <v>43</v>
      </c>
      <c r="F26">
        <f>MEDIAN(F13:F22)</f>
        <v>69.5</v>
      </c>
      <c r="L26">
        <v>3</v>
      </c>
    </row>
    <row r="28" spans="2:13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  <c r="J28" t="s">
        <v>7</v>
      </c>
      <c r="K28">
        <f>MIN(L16)</f>
        <v>0</v>
      </c>
    </row>
    <row r="29" spans="2:13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  <c r="J29" t="s">
        <v>8</v>
      </c>
      <c r="K29">
        <v>0</v>
      </c>
    </row>
    <row r="30" spans="2:13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  <c r="J30" t="s">
        <v>10</v>
      </c>
      <c r="K30">
        <v>0</v>
      </c>
    </row>
    <row r="31" spans="2:13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  <c r="J31" t="s">
        <v>11</v>
      </c>
      <c r="K31">
        <f>MEDIAN(L22:L26)</f>
        <v>2</v>
      </c>
    </row>
    <row r="32" spans="2:13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  <c r="J32" t="s">
        <v>12</v>
      </c>
      <c r="K32">
        <f>MAX(L22:L26)</f>
        <v>3</v>
      </c>
    </row>
    <row r="34" spans="2:22" x14ac:dyDescent="0.25">
      <c r="B34" t="s">
        <v>13</v>
      </c>
      <c r="C34">
        <f>C29-C28</f>
        <v>4</v>
      </c>
      <c r="F34" t="s">
        <v>13</v>
      </c>
      <c r="G34">
        <f>G29-G28</f>
        <v>8</v>
      </c>
      <c r="J34" t="s">
        <v>13</v>
      </c>
      <c r="K34">
        <f>K29-K28</f>
        <v>0</v>
      </c>
    </row>
    <row r="35" spans="2:22" x14ac:dyDescent="0.25">
      <c r="B35" t="s">
        <v>8</v>
      </c>
      <c r="C35">
        <f>C29</f>
        <v>38</v>
      </c>
      <c r="F35" t="s">
        <v>8</v>
      </c>
      <c r="G35">
        <f>G29</f>
        <v>58</v>
      </c>
      <c r="J35" t="s">
        <v>8</v>
      </c>
      <c r="K35">
        <f>K29</f>
        <v>0</v>
      </c>
      <c r="L35">
        <v>0</v>
      </c>
    </row>
    <row r="36" spans="2:22" x14ac:dyDescent="0.25">
      <c r="B36" t="s">
        <v>9</v>
      </c>
      <c r="C36">
        <f>C30-C29</f>
        <v>5</v>
      </c>
      <c r="F36" t="s">
        <v>9</v>
      </c>
      <c r="G36">
        <f>G30-G29</f>
        <v>11.5</v>
      </c>
      <c r="J36" t="s">
        <v>9</v>
      </c>
      <c r="K36">
        <v>1E-3</v>
      </c>
      <c r="L36">
        <v>0</v>
      </c>
    </row>
    <row r="37" spans="2:22" x14ac:dyDescent="0.25">
      <c r="B37" t="s">
        <v>14</v>
      </c>
      <c r="C37">
        <f>C31-C30</f>
        <v>2</v>
      </c>
      <c r="F37" t="s">
        <v>14</v>
      </c>
      <c r="G37">
        <f>G31-G30</f>
        <v>3.5</v>
      </c>
      <c r="J37" t="s">
        <v>14</v>
      </c>
      <c r="K37">
        <f>K31-K30</f>
        <v>2</v>
      </c>
      <c r="L37">
        <v>1E-3</v>
      </c>
    </row>
    <row r="38" spans="2:22" x14ac:dyDescent="0.25">
      <c r="B38" t="s">
        <v>15</v>
      </c>
      <c r="C38">
        <f>C32-C31</f>
        <v>7</v>
      </c>
      <c r="F38" t="s">
        <v>15</v>
      </c>
      <c r="G38">
        <f>G32-G31</f>
        <v>34</v>
      </c>
      <c r="J38" t="s">
        <v>15</v>
      </c>
      <c r="K38">
        <f>K32-K31</f>
        <v>1</v>
      </c>
      <c r="L38">
        <v>0</v>
      </c>
    </row>
    <row r="39" spans="2:22" x14ac:dyDescent="0.25">
      <c r="B39" t="s">
        <v>16</v>
      </c>
      <c r="C39">
        <f>C31-C29</f>
        <v>7</v>
      </c>
      <c r="F39" t="s">
        <v>17</v>
      </c>
      <c r="G39">
        <f>G31-G29</f>
        <v>15</v>
      </c>
      <c r="J39" t="s">
        <v>16</v>
      </c>
      <c r="K39">
        <f>K31-K29</f>
        <v>2</v>
      </c>
    </row>
    <row r="40" spans="2:22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  <c r="H40">
        <f>G39*3</f>
        <v>45</v>
      </c>
      <c r="J40" t="s">
        <v>18</v>
      </c>
    </row>
    <row r="41" spans="2:22" x14ac:dyDescent="0.25">
      <c r="B41" t="s">
        <v>19</v>
      </c>
      <c r="C41">
        <f>C31+C40</f>
        <v>55.5</v>
      </c>
      <c r="F41" t="s">
        <v>19</v>
      </c>
      <c r="G41">
        <f>$G$31+G40</f>
        <v>95.5</v>
      </c>
      <c r="H41">
        <f>$G$31+H40</f>
        <v>118</v>
      </c>
      <c r="J41" t="s">
        <v>47</v>
      </c>
      <c r="K41">
        <f>AVERAGE(E2:E11)</f>
        <v>0.8</v>
      </c>
      <c r="L41">
        <v>0</v>
      </c>
    </row>
    <row r="42" spans="2:22" x14ac:dyDescent="0.25">
      <c r="F42" t="s">
        <v>21</v>
      </c>
      <c r="G42">
        <f>G41-G31</f>
        <v>22.5</v>
      </c>
    </row>
    <row r="43" spans="2:22" x14ac:dyDescent="0.25">
      <c r="F43" t="s">
        <v>22</v>
      </c>
      <c r="G43">
        <f>G35-G40</f>
        <v>35.5</v>
      </c>
    </row>
    <row r="46" spans="2:22" x14ac:dyDescent="0.25">
      <c r="F46">
        <v>58</v>
      </c>
      <c r="G46">
        <v>38</v>
      </c>
    </row>
    <row r="47" spans="2:22" x14ac:dyDescent="0.25">
      <c r="F47">
        <v>11.5</v>
      </c>
      <c r="G47">
        <v>5</v>
      </c>
      <c r="K47" s="3" t="s">
        <v>35</v>
      </c>
      <c r="L47" s="3"/>
      <c r="M47" s="3"/>
      <c r="N47" s="3"/>
      <c r="P47">
        <v>50</v>
      </c>
      <c r="Q47">
        <f>P47-$L$48</f>
        <v>7.5</v>
      </c>
      <c r="S47">
        <f>Q47^2</f>
        <v>56.25</v>
      </c>
      <c r="U47">
        <f>_xlfn.VAR.P(P47:P56)</f>
        <v>31.65</v>
      </c>
    </row>
    <row r="48" spans="2:22" x14ac:dyDescent="0.25">
      <c r="F48">
        <v>3.5</v>
      </c>
      <c r="G48">
        <v>2</v>
      </c>
      <c r="K48" t="s">
        <v>36</v>
      </c>
      <c r="L48">
        <f>AVERAGE(B2:B11)</f>
        <v>42.5</v>
      </c>
      <c r="P48">
        <v>44</v>
      </c>
      <c r="Q48">
        <f t="shared" ref="Q48:Q56" si="4">P48-$L$48</f>
        <v>1.5</v>
      </c>
      <c r="S48">
        <f t="shared" ref="S48:S56" si="5">Q48^2</f>
        <v>2.25</v>
      </c>
      <c r="V48">
        <f>U47*(10/9)</f>
        <v>35.166666666666664</v>
      </c>
    </row>
    <row r="49" spans="5:22" x14ac:dyDescent="0.25">
      <c r="E49" t="s">
        <v>23</v>
      </c>
      <c r="F49">
        <f>AVERAGE(F13:F22)</f>
        <v>69.2</v>
      </c>
      <c r="G49">
        <f>AVERAGE(B13:B22)</f>
        <v>42.5</v>
      </c>
      <c r="K49" t="s">
        <v>37</v>
      </c>
      <c r="L49">
        <f>AVERAGE(C2:C11)</f>
        <v>69.2</v>
      </c>
      <c r="P49">
        <v>52</v>
      </c>
      <c r="Q49">
        <f t="shared" si="4"/>
        <v>9.5</v>
      </c>
      <c r="S49">
        <f t="shared" si="5"/>
        <v>90.25</v>
      </c>
    </row>
    <row r="50" spans="5:22" x14ac:dyDescent="0.25">
      <c r="K50" t="s">
        <v>38</v>
      </c>
      <c r="L50">
        <f>L49-L48</f>
        <v>26.700000000000003</v>
      </c>
      <c r="P50">
        <v>38</v>
      </c>
      <c r="Q50">
        <f t="shared" si="4"/>
        <v>-4.5</v>
      </c>
      <c r="S50">
        <f t="shared" si="5"/>
        <v>20.25</v>
      </c>
    </row>
    <row r="51" spans="5:22" x14ac:dyDescent="0.25">
      <c r="P51">
        <v>35</v>
      </c>
      <c r="Q51">
        <f t="shared" si="4"/>
        <v>-7.5</v>
      </c>
      <c r="S51">
        <f t="shared" si="5"/>
        <v>56.25</v>
      </c>
    </row>
    <row r="52" spans="5:22" x14ac:dyDescent="0.25">
      <c r="P52">
        <v>45</v>
      </c>
      <c r="Q52">
        <f t="shared" si="4"/>
        <v>2.5</v>
      </c>
      <c r="S52">
        <f t="shared" si="5"/>
        <v>6.25</v>
      </c>
    </row>
    <row r="53" spans="5:22" x14ac:dyDescent="0.25">
      <c r="K53" s="3" t="s">
        <v>39</v>
      </c>
      <c r="L53" s="3"/>
      <c r="M53" s="3"/>
      <c r="P53">
        <v>42</v>
      </c>
      <c r="Q53">
        <f t="shared" si="4"/>
        <v>-0.5</v>
      </c>
      <c r="S53">
        <f t="shared" si="5"/>
        <v>0.25</v>
      </c>
    </row>
    <row r="54" spans="5:22" x14ac:dyDescent="0.25">
      <c r="K54" t="s">
        <v>40</v>
      </c>
      <c r="L54">
        <f>_xlfn.VAR.P(B2:B11) *COUNT(B2:B11) / (COUNT(B2:B11) - 1)</f>
        <v>35.166666666666664</v>
      </c>
      <c r="P54">
        <v>34</v>
      </c>
      <c r="Q54">
        <f t="shared" si="4"/>
        <v>-8.5</v>
      </c>
      <c r="S54">
        <f t="shared" si="5"/>
        <v>72.25</v>
      </c>
      <c r="U54">
        <f>_xlfn.VAR.P(C2:C11)</f>
        <v>222.76</v>
      </c>
      <c r="V54">
        <f>U54*10/9</f>
        <v>247.51111111111109</v>
      </c>
    </row>
    <row r="55" spans="5:22" x14ac:dyDescent="0.25">
      <c r="K55" t="s">
        <v>41</v>
      </c>
      <c r="L55">
        <f>_xlfn.VAR.P(C2:C11) *COUNT(C2:C11) / (COUNT(C2:C11) - 1)</f>
        <v>247.51111111111109</v>
      </c>
      <c r="P55">
        <v>40</v>
      </c>
      <c r="Q55">
        <f t="shared" si="4"/>
        <v>-2.5</v>
      </c>
      <c r="S55">
        <f t="shared" si="5"/>
        <v>6.25</v>
      </c>
    </row>
    <row r="56" spans="5:22" x14ac:dyDescent="0.25">
      <c r="K56" t="s">
        <v>42</v>
      </c>
      <c r="L56">
        <f>L54/COUNT(B2:B11)</f>
        <v>3.5166666666666666</v>
      </c>
      <c r="P56">
        <v>45</v>
      </c>
      <c r="Q56">
        <f t="shared" si="4"/>
        <v>2.5</v>
      </c>
      <c r="S56">
        <f t="shared" si="5"/>
        <v>6.25</v>
      </c>
    </row>
    <row r="57" spans="5:22" x14ac:dyDescent="0.25">
      <c r="K57" t="s">
        <v>43</v>
      </c>
      <c r="L57">
        <f>L55/COUNT(C2:C11)</f>
        <v>24.751111111111108</v>
      </c>
    </row>
    <row r="58" spans="5:22" x14ac:dyDescent="0.25">
      <c r="K58" t="s">
        <v>44</v>
      </c>
      <c r="L58">
        <f>L57+L56</f>
        <v>28.267777777777773</v>
      </c>
      <c r="S58">
        <f>SUM(S47:S56)</f>
        <v>316.5</v>
      </c>
      <c r="T58">
        <f>S58/10</f>
        <v>31.65</v>
      </c>
    </row>
    <row r="59" spans="5:22" x14ac:dyDescent="0.25">
      <c r="K59" t="s">
        <v>45</v>
      </c>
      <c r="L59">
        <f>SQRT(L58)</f>
        <v>5.3167450359950283</v>
      </c>
    </row>
    <row r="61" spans="5:22" x14ac:dyDescent="0.25">
      <c r="K61" s="1" t="s">
        <v>46</v>
      </c>
      <c r="L61" s="1">
        <f>L50/L59</f>
        <v>5.0218695497409911</v>
      </c>
    </row>
  </sheetData>
  <sortState ref="L16:L25">
    <sortCondition ref="L18"/>
  </sortState>
  <mergeCells count="3">
    <mergeCell ref="K1:L1"/>
    <mergeCell ref="K47:N47"/>
    <mergeCell ref="K53:M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4" workbookViewId="0">
      <selection activeCell="A2" sqref="A2"/>
    </sheetView>
  </sheetViews>
  <sheetFormatPr defaultRowHeight="15" x14ac:dyDescent="0.25"/>
  <cols>
    <col min="1" max="1" width="13.7109375" bestFit="1" customWidth="1"/>
  </cols>
  <sheetData>
    <row r="1" spans="1:16" x14ac:dyDescent="0.25">
      <c r="B1" t="s">
        <v>30</v>
      </c>
      <c r="L1" s="1" t="s">
        <v>31</v>
      </c>
      <c r="M1" t="s">
        <v>32</v>
      </c>
    </row>
    <row r="2" spans="1:16" x14ac:dyDescent="0.25">
      <c r="A2" t="s">
        <v>24</v>
      </c>
      <c r="B2">
        <v>11</v>
      </c>
      <c r="C2">
        <v>3</v>
      </c>
      <c r="D2">
        <v>8</v>
      </c>
      <c r="E2">
        <v>6</v>
      </c>
      <c r="F2">
        <v>2</v>
      </c>
      <c r="G2">
        <v>4</v>
      </c>
      <c r="H2">
        <v>6</v>
      </c>
      <c r="I2">
        <v>3</v>
      </c>
      <c r="J2">
        <v>3</v>
      </c>
      <c r="K2">
        <v>2</v>
      </c>
      <c r="L2" s="1">
        <f>AVERAGE(B2:K2)</f>
        <v>4.8</v>
      </c>
      <c r="M2">
        <f>L2*5</f>
        <v>24</v>
      </c>
    </row>
    <row r="3" spans="1:16" x14ac:dyDescent="0.25">
      <c r="A3" t="s">
        <v>25</v>
      </c>
      <c r="B3">
        <v>8</v>
      </c>
      <c r="C3">
        <v>7</v>
      </c>
      <c r="D3">
        <v>12</v>
      </c>
      <c r="E3">
        <v>4</v>
      </c>
      <c r="F3">
        <v>2</v>
      </c>
      <c r="G3">
        <v>5</v>
      </c>
      <c r="H3">
        <v>7</v>
      </c>
      <c r="I3">
        <v>12</v>
      </c>
      <c r="J3">
        <v>11</v>
      </c>
      <c r="K3">
        <v>2</v>
      </c>
      <c r="L3" s="1">
        <f t="shared" ref="L3:L7" si="0">AVERAGE(B3:K3)</f>
        <v>7</v>
      </c>
      <c r="M3">
        <f t="shared" ref="M3:M7" si="1">L3*5</f>
        <v>35</v>
      </c>
    </row>
    <row r="4" spans="1:16" x14ac:dyDescent="0.25">
      <c r="A4" t="s">
        <v>26</v>
      </c>
      <c r="B4">
        <v>5</v>
      </c>
      <c r="C4">
        <v>1</v>
      </c>
      <c r="D4">
        <v>1</v>
      </c>
      <c r="E4">
        <v>3</v>
      </c>
      <c r="F4">
        <v>3</v>
      </c>
      <c r="G4">
        <v>3</v>
      </c>
      <c r="H4">
        <v>1</v>
      </c>
      <c r="I4">
        <v>3</v>
      </c>
      <c r="J4">
        <v>4</v>
      </c>
      <c r="K4">
        <v>2</v>
      </c>
      <c r="L4" s="1">
        <f t="shared" si="0"/>
        <v>2.6</v>
      </c>
      <c r="M4">
        <f t="shared" si="1"/>
        <v>13</v>
      </c>
    </row>
    <row r="5" spans="1:16" x14ac:dyDescent="0.25">
      <c r="A5" t="s">
        <v>27</v>
      </c>
      <c r="B5">
        <v>6</v>
      </c>
      <c r="C5">
        <v>3</v>
      </c>
      <c r="D5">
        <v>6</v>
      </c>
      <c r="E5">
        <v>3</v>
      </c>
      <c r="F5">
        <v>2</v>
      </c>
      <c r="G5">
        <v>5</v>
      </c>
      <c r="H5">
        <v>4</v>
      </c>
      <c r="I5">
        <v>7</v>
      </c>
      <c r="J5">
        <v>4</v>
      </c>
      <c r="K5">
        <v>2</v>
      </c>
      <c r="L5" s="1">
        <f t="shared" si="0"/>
        <v>4.2</v>
      </c>
      <c r="M5">
        <f t="shared" si="1"/>
        <v>21</v>
      </c>
    </row>
    <row r="6" spans="1:16" x14ac:dyDescent="0.25">
      <c r="A6" t="s">
        <v>28</v>
      </c>
      <c r="B6">
        <v>10</v>
      </c>
      <c r="C6">
        <v>4</v>
      </c>
      <c r="D6">
        <v>8</v>
      </c>
      <c r="E6">
        <v>1</v>
      </c>
      <c r="F6">
        <v>1</v>
      </c>
      <c r="G6">
        <v>5</v>
      </c>
      <c r="H6">
        <v>3</v>
      </c>
      <c r="I6">
        <v>2</v>
      </c>
      <c r="J6">
        <v>4</v>
      </c>
      <c r="K6">
        <v>5</v>
      </c>
      <c r="L6" s="1">
        <f t="shared" si="0"/>
        <v>4.3</v>
      </c>
      <c r="M6">
        <f t="shared" si="1"/>
        <v>21.5</v>
      </c>
    </row>
    <row r="7" spans="1:16" x14ac:dyDescent="0.25">
      <c r="A7" t="s">
        <v>29</v>
      </c>
      <c r="B7">
        <v>5</v>
      </c>
      <c r="C7">
        <v>5</v>
      </c>
      <c r="D7">
        <v>11</v>
      </c>
      <c r="E7">
        <v>2</v>
      </c>
      <c r="F7">
        <v>4</v>
      </c>
      <c r="G7">
        <v>7</v>
      </c>
      <c r="H7">
        <v>9</v>
      </c>
      <c r="I7">
        <v>3</v>
      </c>
      <c r="J7">
        <v>14</v>
      </c>
      <c r="K7">
        <v>3</v>
      </c>
      <c r="L7" s="1">
        <f t="shared" si="0"/>
        <v>6.3</v>
      </c>
      <c r="M7">
        <f t="shared" si="1"/>
        <v>31.5</v>
      </c>
    </row>
    <row r="8" spans="1:16" x14ac:dyDescent="0.25">
      <c r="A8" s="1" t="s">
        <v>48</v>
      </c>
      <c r="B8">
        <f>SUM(B2:B7)</f>
        <v>45</v>
      </c>
      <c r="C8">
        <f t="shared" ref="C8:K8" si="2">SUM(C2:C7)</f>
        <v>23</v>
      </c>
      <c r="D8">
        <f t="shared" si="2"/>
        <v>46</v>
      </c>
      <c r="E8">
        <f t="shared" si="2"/>
        <v>19</v>
      </c>
      <c r="F8">
        <f t="shared" si="2"/>
        <v>14</v>
      </c>
      <c r="G8">
        <f t="shared" si="2"/>
        <v>29</v>
      </c>
      <c r="H8">
        <f t="shared" si="2"/>
        <v>30</v>
      </c>
      <c r="I8">
        <f t="shared" si="2"/>
        <v>30</v>
      </c>
      <c r="J8">
        <f t="shared" si="2"/>
        <v>40</v>
      </c>
      <c r="K8">
        <f t="shared" si="2"/>
        <v>16</v>
      </c>
    </row>
    <row r="9" spans="1:16" x14ac:dyDescent="0.25">
      <c r="B9">
        <f>B8*5</f>
        <v>225</v>
      </c>
      <c r="C9">
        <f t="shared" ref="C9:K9" si="3">C8*5</f>
        <v>115</v>
      </c>
      <c r="D9">
        <f t="shared" si="3"/>
        <v>230</v>
      </c>
      <c r="E9">
        <f t="shared" si="3"/>
        <v>95</v>
      </c>
      <c r="F9">
        <f t="shared" si="3"/>
        <v>70</v>
      </c>
      <c r="G9">
        <f t="shared" si="3"/>
        <v>145</v>
      </c>
      <c r="H9">
        <f t="shared" si="3"/>
        <v>150</v>
      </c>
      <c r="I9">
        <f t="shared" si="3"/>
        <v>150</v>
      </c>
      <c r="J9">
        <f t="shared" si="3"/>
        <v>200</v>
      </c>
      <c r="K9">
        <f t="shared" si="3"/>
        <v>80</v>
      </c>
      <c r="O9">
        <f>M11-M2</f>
        <v>61</v>
      </c>
      <c r="P9">
        <f>M15-M6</f>
        <v>43</v>
      </c>
    </row>
    <row r="11" spans="1:16" x14ac:dyDescent="0.25">
      <c r="A11" t="s">
        <v>24</v>
      </c>
      <c r="B11">
        <v>17</v>
      </c>
      <c r="C11">
        <v>17</v>
      </c>
      <c r="D11">
        <v>16</v>
      </c>
      <c r="E11">
        <v>18</v>
      </c>
      <c r="F11">
        <v>19</v>
      </c>
      <c r="G11">
        <v>15</v>
      </c>
      <c r="H11">
        <v>18</v>
      </c>
      <c r="I11">
        <v>15</v>
      </c>
      <c r="J11">
        <v>18</v>
      </c>
      <c r="K11">
        <v>17</v>
      </c>
      <c r="L11" s="1">
        <f>AVERAGE(B11:K11)</f>
        <v>17</v>
      </c>
      <c r="M11">
        <f>L11*5</f>
        <v>85</v>
      </c>
    </row>
    <row r="12" spans="1:16" x14ac:dyDescent="0.25">
      <c r="A12" t="s">
        <v>25</v>
      </c>
      <c r="B12">
        <v>13</v>
      </c>
      <c r="C12">
        <v>15</v>
      </c>
      <c r="D12">
        <v>16</v>
      </c>
      <c r="E12">
        <v>15</v>
      </c>
      <c r="F12">
        <v>4</v>
      </c>
      <c r="G12">
        <v>16</v>
      </c>
      <c r="H12">
        <v>17</v>
      </c>
      <c r="I12">
        <v>16</v>
      </c>
      <c r="J12">
        <v>17</v>
      </c>
      <c r="K12">
        <v>11</v>
      </c>
      <c r="L12" s="1">
        <f t="shared" ref="L12:L16" si="4">AVERAGE(B12:K12)</f>
        <v>14</v>
      </c>
      <c r="M12">
        <f t="shared" ref="M12:M16" si="5">L12*5</f>
        <v>70</v>
      </c>
    </row>
    <row r="13" spans="1:16" x14ac:dyDescent="0.25">
      <c r="A13" t="s">
        <v>26</v>
      </c>
      <c r="B13">
        <v>11</v>
      </c>
      <c r="C13">
        <v>1</v>
      </c>
      <c r="D13">
        <v>2</v>
      </c>
      <c r="E13">
        <v>3</v>
      </c>
      <c r="F13">
        <v>5</v>
      </c>
      <c r="G13">
        <v>15</v>
      </c>
      <c r="H13">
        <v>2</v>
      </c>
      <c r="I13">
        <v>13</v>
      </c>
      <c r="J13">
        <v>19</v>
      </c>
      <c r="K13">
        <v>9</v>
      </c>
      <c r="L13" s="1">
        <f t="shared" si="4"/>
        <v>8</v>
      </c>
      <c r="M13">
        <f t="shared" si="5"/>
        <v>40</v>
      </c>
    </row>
    <row r="14" spans="1:16" x14ac:dyDescent="0.25">
      <c r="A14" t="s">
        <v>27</v>
      </c>
      <c r="B14">
        <v>16</v>
      </c>
      <c r="C14">
        <v>17</v>
      </c>
      <c r="D14">
        <v>16</v>
      </c>
      <c r="E14">
        <v>17</v>
      </c>
      <c r="F14">
        <v>5</v>
      </c>
      <c r="G14">
        <v>16</v>
      </c>
      <c r="H14">
        <v>13</v>
      </c>
      <c r="I14">
        <v>16</v>
      </c>
      <c r="J14">
        <v>18</v>
      </c>
      <c r="K14">
        <v>15</v>
      </c>
      <c r="L14" s="1">
        <f t="shared" si="4"/>
        <v>14.9</v>
      </c>
      <c r="M14">
        <f t="shared" si="5"/>
        <v>74.5</v>
      </c>
    </row>
    <row r="15" spans="1:16" x14ac:dyDescent="0.25">
      <c r="A15" t="s">
        <v>28</v>
      </c>
      <c r="B15">
        <v>12</v>
      </c>
      <c r="C15">
        <v>15</v>
      </c>
      <c r="D15">
        <v>17</v>
      </c>
      <c r="E15">
        <v>6</v>
      </c>
      <c r="F15">
        <v>1</v>
      </c>
      <c r="G15">
        <v>16</v>
      </c>
      <c r="H15">
        <v>17</v>
      </c>
      <c r="I15">
        <v>15</v>
      </c>
      <c r="J15">
        <v>19</v>
      </c>
      <c r="K15">
        <v>11</v>
      </c>
      <c r="L15" s="1">
        <f t="shared" si="4"/>
        <v>12.9</v>
      </c>
      <c r="M15">
        <f t="shared" si="5"/>
        <v>64.5</v>
      </c>
    </row>
    <row r="16" spans="1:16" x14ac:dyDescent="0.25">
      <c r="A16" t="s">
        <v>29</v>
      </c>
      <c r="B16">
        <v>5</v>
      </c>
      <c r="C16">
        <v>6</v>
      </c>
      <c r="D16">
        <v>11</v>
      </c>
      <c r="E16">
        <v>2</v>
      </c>
      <c r="F16">
        <v>4</v>
      </c>
      <c r="G16">
        <v>7</v>
      </c>
      <c r="H16">
        <v>9</v>
      </c>
      <c r="I16">
        <v>5</v>
      </c>
      <c r="J16">
        <v>14</v>
      </c>
      <c r="K16">
        <v>2</v>
      </c>
      <c r="L16" s="1">
        <f t="shared" si="4"/>
        <v>6.5</v>
      </c>
      <c r="M16">
        <f t="shared" si="5"/>
        <v>32.5</v>
      </c>
    </row>
    <row r="17" spans="1:11" x14ac:dyDescent="0.25">
      <c r="A17" s="1" t="s">
        <v>48</v>
      </c>
      <c r="B17">
        <f>SUM(B11:B16)</f>
        <v>74</v>
      </c>
      <c r="C17">
        <f t="shared" ref="C17:K17" si="6">SUM(C11:C16)</f>
        <v>71</v>
      </c>
      <c r="D17">
        <f t="shared" si="6"/>
        <v>78</v>
      </c>
      <c r="E17">
        <f t="shared" si="6"/>
        <v>61</v>
      </c>
      <c r="F17">
        <f t="shared" si="6"/>
        <v>38</v>
      </c>
      <c r="G17">
        <f t="shared" si="6"/>
        <v>85</v>
      </c>
      <c r="H17">
        <f t="shared" si="6"/>
        <v>76</v>
      </c>
      <c r="I17">
        <f t="shared" si="6"/>
        <v>80</v>
      </c>
      <c r="J17">
        <f t="shared" si="6"/>
        <v>105</v>
      </c>
      <c r="K17">
        <f t="shared" si="6"/>
        <v>65</v>
      </c>
    </row>
    <row r="18" spans="1:11" x14ac:dyDescent="0.25">
      <c r="B18">
        <f>B17*5</f>
        <v>370</v>
      </c>
      <c r="C18">
        <f t="shared" ref="C18:K18" si="7">C17*5</f>
        <v>355</v>
      </c>
      <c r="D18">
        <f t="shared" si="7"/>
        <v>390</v>
      </c>
      <c r="E18">
        <f t="shared" si="7"/>
        <v>305</v>
      </c>
      <c r="F18">
        <f t="shared" si="7"/>
        <v>190</v>
      </c>
      <c r="G18">
        <f t="shared" si="7"/>
        <v>425</v>
      </c>
      <c r="H18">
        <f t="shared" si="7"/>
        <v>380</v>
      </c>
      <c r="I18">
        <f t="shared" si="7"/>
        <v>400</v>
      </c>
      <c r="J18">
        <f t="shared" si="7"/>
        <v>525</v>
      </c>
      <c r="K18">
        <f t="shared" si="7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2016-10-13T21:11:09Z</dcterms:modified>
</cp:coreProperties>
</file>